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home\OneDrive\Desktop\ავტო ტექ მომსახურება\"/>
    </mc:Choice>
  </mc:AlternateContent>
  <bookViews>
    <workbookView xWindow="0" yWindow="0" windowWidth="11820" windowHeight="3915" tabRatio="904" firstSheet="8" activeTab="15"/>
  </bookViews>
  <sheets>
    <sheet name="SKODA OCTAVIA(SCOUT) " sheetId="50" r:id="rId1"/>
    <sheet name="SKODA OCTAVIA " sheetId="49" r:id="rId2"/>
    <sheet name="VOLKSWAGEN PASSAT " sheetId="48" r:id="rId3"/>
    <sheet name="KIA CERATO" sheetId="51" r:id="rId4"/>
    <sheet name="KIA SORENTO(ბენზინი)" sheetId="22" r:id="rId5"/>
    <sheet name="KIA SPORTAGE" sheetId="24" r:id="rId6"/>
    <sheet name="KIA SORENTO(დიზელი)" sheetId="25" r:id="rId7"/>
    <sheet name="RENAULT SYMBOL" sheetId="27" r:id="rId8"/>
    <sheet name="HYUNDAI SANTA FE" sheetId="28" r:id="rId9"/>
    <sheet name="MERCEDES SPRINTER " sheetId="29" r:id="rId10"/>
    <sheet name="NISSAN URVAN" sheetId="30" r:id="rId11"/>
    <sheet name="HYUNDAI IX35" sheetId="32" r:id="rId12"/>
    <sheet name="HYUNDAI SONATA" sheetId="31" r:id="rId13"/>
    <sheet name="TOYOTA LC200" sheetId="33" r:id="rId14"/>
    <sheet name="TOYOTA LC150" sheetId="36" r:id="rId15"/>
    <sheet name="სულ ჯამი" sheetId="53" r:id="rId16"/>
    <sheet name="აპარატი (2)" sheetId="10" state="hidden" r:id="rId17"/>
    <sheet name="საშტატო (1)" sheetId="11" state="hidden" r:id="rId18"/>
    <sheet name="Sheet9" sheetId="12" state="hidden" r:id="rId19"/>
    <sheet name="2016" sheetId="13" state="hidden" r:id="rId20"/>
    <sheet name="Sheet1 (2) (1)" sheetId="14" state="hidden" r:id="rId21"/>
    <sheet name="Sheet1 (3)" sheetId="15" state="hidden" r:id="rId22"/>
    <sheet name="აპარატი (1)" sheetId="16" state="hidden" r:id="rId23"/>
  </sheets>
  <externalReferences>
    <externalReference r:id="rId24"/>
  </externalReferences>
  <definedNames>
    <definedName name="_xlnm._FilterDatabase" localSheetId="19" hidden="1">'2016'!$B$4:$AR$231</definedName>
    <definedName name="_xlnm._FilterDatabase" localSheetId="11" hidden="1">'HYUNDAI IX35'!$D$4:$E$194</definedName>
    <definedName name="_xlnm._FilterDatabase" localSheetId="8" hidden="1">'HYUNDAI SANTA FE'!$D$4:$E$201</definedName>
    <definedName name="_xlnm._FilterDatabase" localSheetId="12" hidden="1">'HYUNDAI SONATA'!$D$5:$E$206</definedName>
    <definedName name="_xlnm._FilterDatabase" localSheetId="3" hidden="1">'KIA CERATO'!$D$8:$E$351</definedName>
    <definedName name="_xlnm._FilterDatabase" localSheetId="4" hidden="1">'KIA SORENTO(ბენზინი)'!$D$4:$E$157</definedName>
    <definedName name="_xlnm._FilterDatabase" localSheetId="6" hidden="1">'KIA SORENTO(დიზელი)'!$D$6:$E$209</definedName>
    <definedName name="_xlnm._FilterDatabase" localSheetId="5" hidden="1">'KIA SPORTAGE'!$D$8:$E$186</definedName>
    <definedName name="_xlnm._FilterDatabase" localSheetId="9" hidden="1">'MERCEDES SPRINTER '!$D$5:$E$185</definedName>
    <definedName name="_xlnm._FilterDatabase" localSheetId="10" hidden="1">'NISSAN URVAN'!$D$6:$E$135</definedName>
    <definedName name="_xlnm._FilterDatabase" localSheetId="7" hidden="1">'RENAULT SYMBOL'!$D$5:$E$187</definedName>
    <definedName name="_xlnm._FilterDatabase" localSheetId="18" hidden="1">Sheet9!$A$8:$BF$222</definedName>
    <definedName name="_xlnm._FilterDatabase" localSheetId="1" hidden="1">'SKODA OCTAVIA '!$D$4:$E$563</definedName>
    <definedName name="_xlnm._FilterDatabase" localSheetId="0" hidden="1">'SKODA OCTAVIA(SCOUT) '!$D$4:$E$525</definedName>
    <definedName name="_xlnm._FilterDatabase" localSheetId="14" hidden="1">'TOYOTA LC150'!$D$4:$E$274</definedName>
    <definedName name="_xlnm._FilterDatabase" localSheetId="13" hidden="1">'TOYOTA LC200'!$D$4:$E$268</definedName>
    <definedName name="_xlnm._FilterDatabase" localSheetId="2" hidden="1">'VOLKSWAGEN PASSAT '!$D$4:$E$486</definedName>
    <definedName name="_xlnm._FilterDatabase" localSheetId="17" hidden="1">'საშტატო (1)'!$A$1:$AM$227</definedName>
    <definedName name="gasuli">'2016'!$AS$6:$AU$229</definedName>
    <definedName name="premia">Sheet9!$AN$9:$AS$221</definedName>
    <definedName name="premia1">Sheet9!$X$9:$AC$221</definedName>
    <definedName name="_xlnm.Print_Area" localSheetId="11">'HYUNDAI IX35'!$A$1:$G$198</definedName>
    <definedName name="_xlnm.Print_Area" localSheetId="8">'HYUNDAI SANTA FE'!$A$1:$G$205</definedName>
    <definedName name="_xlnm.Print_Area" localSheetId="12">'HYUNDAI SONATA'!$A$1:$G$209</definedName>
    <definedName name="_xlnm.Print_Area" localSheetId="4">'KIA SORENTO(ბენზინი)'!$A$1:$G$158</definedName>
    <definedName name="_xlnm.Print_Area" localSheetId="6">'KIA SORENTO(დიზელი)'!$A$1:$G$213</definedName>
    <definedName name="_xlnm.Print_Area" localSheetId="5">'KIA SPORTAGE'!$A$1:$G$186</definedName>
    <definedName name="_xlnm.Print_Area" localSheetId="9">'MERCEDES SPRINTER '!$A$1:$G$185</definedName>
    <definedName name="_xlnm.Print_Area" localSheetId="10">'NISSAN URVAN'!$A$1:$G$135</definedName>
    <definedName name="_xlnm.Print_Area" localSheetId="7">'RENAULT SYMBOL'!$A$1:$G$189</definedName>
    <definedName name="_xlnm.Print_Area" localSheetId="1">'SKODA OCTAVIA '!$A$1:$G$563</definedName>
    <definedName name="_xlnm.Print_Area" localSheetId="0">'SKODA OCTAVIA(SCOUT) '!$A$1:$G$525</definedName>
    <definedName name="_xlnm.Print_Area" localSheetId="14">'TOYOTA LC150'!$A$1:$H$277</definedName>
    <definedName name="_xlnm.Print_Area" localSheetId="13">'TOYOTA LC200'!$A$1:$G$270</definedName>
    <definedName name="shroma">Sheet9!$F$9:$L$221</definedName>
  </definedNames>
  <calcPr calcId="152511"/>
</workbook>
</file>

<file path=xl/calcChain.xml><?xml version="1.0" encoding="utf-8"?>
<calcChain xmlns="http://schemas.openxmlformats.org/spreadsheetml/2006/main">
  <c r="E6" i="36" l="1"/>
  <c r="E7" i="36"/>
  <c r="E8" i="36"/>
  <c r="E9" i="36"/>
  <c r="E10" i="36"/>
  <c r="E11" i="36"/>
  <c r="E12" i="36"/>
  <c r="E13" i="36"/>
  <c r="E14" i="36"/>
  <c r="E15" i="36"/>
  <c r="E16" i="36"/>
  <c r="E17" i="36"/>
  <c r="E18" i="36"/>
  <c r="E19" i="36"/>
  <c r="E20" i="36"/>
  <c r="E21" i="36"/>
  <c r="E22" i="36"/>
  <c r="E23" i="36"/>
  <c r="E24" i="36"/>
  <c r="E28" i="36"/>
  <c r="E29" i="36"/>
  <c r="E30" i="36"/>
  <c r="E31" i="36"/>
  <c r="E32" i="36"/>
  <c r="E35" i="36"/>
  <c r="E36" i="36"/>
  <c r="E37" i="36"/>
  <c r="E38" i="36"/>
  <c r="E39" i="36"/>
  <c r="E40" i="36"/>
  <c r="E41" i="36"/>
  <c r="E44" i="36"/>
  <c r="E45" i="36"/>
  <c r="E48" i="36"/>
  <c r="E49" i="36"/>
  <c r="E50" i="36"/>
  <c r="E53" i="36"/>
  <c r="E54" i="36"/>
  <c r="E55" i="36"/>
  <c r="E56" i="36"/>
  <c r="E57" i="36"/>
  <c r="E58" i="36"/>
  <c r="E59" i="36"/>
  <c r="E60" i="36"/>
  <c r="E61" i="36"/>
  <c r="E62" i="36"/>
  <c r="E63" i="36"/>
  <c r="E64" i="36"/>
  <c r="E65" i="36"/>
  <c r="E66" i="36"/>
  <c r="E67" i="36"/>
  <c r="E68" i="36"/>
  <c r="E70" i="36"/>
  <c r="E71" i="36"/>
  <c r="E72" i="36"/>
  <c r="E73" i="36"/>
  <c r="E74" i="36"/>
  <c r="E75" i="36"/>
  <c r="E76" i="36"/>
  <c r="E77" i="36"/>
  <c r="E78" i="36"/>
  <c r="E79" i="36"/>
  <c r="E80" i="36"/>
  <c r="E81" i="36"/>
  <c r="E82" i="36"/>
  <c r="E83" i="36"/>
  <c r="E84" i="36"/>
  <c r="E85" i="36"/>
  <c r="E86" i="36"/>
  <c r="E87" i="36"/>
  <c r="E88" i="36"/>
  <c r="E89" i="36"/>
  <c r="E90" i="36"/>
  <c r="E91" i="36"/>
  <c r="E92" i="36"/>
  <c r="E93" i="36"/>
  <c r="E94" i="36"/>
  <c r="E95" i="36"/>
  <c r="E96" i="36"/>
  <c r="E97" i="36"/>
  <c r="E98" i="36"/>
  <c r="E99" i="36"/>
  <c r="E101" i="36"/>
  <c r="E102" i="36"/>
  <c r="E103" i="36"/>
  <c r="E104" i="36"/>
  <c r="E105" i="36"/>
  <c r="E106" i="36"/>
  <c r="E107" i="36"/>
  <c r="E108" i="36"/>
  <c r="E109" i="36"/>
  <c r="E110" i="36"/>
  <c r="E111" i="36"/>
  <c r="E112" i="36"/>
  <c r="E113" i="36"/>
  <c r="E114" i="36"/>
  <c r="E115" i="36"/>
  <c r="E116" i="36"/>
  <c r="E117" i="36"/>
  <c r="E118" i="36"/>
  <c r="E119" i="36"/>
  <c r="E120" i="36"/>
  <c r="E121" i="36"/>
  <c r="E122" i="36"/>
  <c r="E123" i="36"/>
  <c r="E124" i="36"/>
  <c r="E125" i="36"/>
  <c r="E126" i="36"/>
  <c r="E127" i="36"/>
  <c r="E128" i="36"/>
  <c r="E129" i="36"/>
  <c r="E130" i="36"/>
  <c r="E131" i="36"/>
  <c r="E132" i="36"/>
  <c r="E133" i="36"/>
  <c r="E134" i="36"/>
  <c r="E135" i="36"/>
  <c r="E136" i="36"/>
  <c r="E137" i="36"/>
  <c r="E138" i="36"/>
  <c r="E139" i="36"/>
  <c r="E140" i="36"/>
  <c r="E141" i="36"/>
  <c r="E142" i="36"/>
  <c r="E143" i="36"/>
  <c r="E144" i="36"/>
  <c r="E145" i="36"/>
  <c r="E146" i="36"/>
  <c r="E147" i="36"/>
  <c r="E148" i="36"/>
  <c r="E149" i="36"/>
  <c r="E150" i="36"/>
  <c r="E151" i="36"/>
  <c r="E152" i="36"/>
  <c r="E153" i="36"/>
  <c r="E154" i="36"/>
  <c r="E155" i="36"/>
  <c r="E156" i="36"/>
  <c r="E157" i="36"/>
  <c r="E158" i="36"/>
  <c r="E159" i="36"/>
  <c r="E160" i="36"/>
  <c r="E161" i="36"/>
  <c r="E162" i="36"/>
  <c r="E163" i="36"/>
  <c r="E164" i="36"/>
  <c r="E165" i="36"/>
  <c r="E166" i="36"/>
  <c r="E167" i="36"/>
  <c r="E168" i="36"/>
  <c r="E169" i="36"/>
  <c r="E170" i="36"/>
  <c r="E171" i="36"/>
  <c r="E172" i="36"/>
  <c r="E173" i="36"/>
  <c r="E174" i="36"/>
  <c r="E175" i="36"/>
  <c r="E176" i="36"/>
  <c r="E177" i="36"/>
  <c r="E178" i="36"/>
  <c r="E179" i="36"/>
  <c r="E180" i="36"/>
  <c r="E181" i="36"/>
  <c r="E182" i="36"/>
  <c r="E183" i="36"/>
  <c r="E184" i="36"/>
  <c r="E185" i="36"/>
  <c r="E186" i="36"/>
  <c r="E187" i="36"/>
  <c r="E188" i="36"/>
  <c r="E189" i="36"/>
  <c r="E190" i="36"/>
  <c r="E191" i="36"/>
  <c r="E192" i="36"/>
  <c r="E193" i="36"/>
  <c r="E194" i="36"/>
  <c r="E195" i="36"/>
  <c r="E196" i="36"/>
  <c r="E197" i="36"/>
  <c r="E198" i="36"/>
  <c r="E199" i="36"/>
  <c r="E200" i="36"/>
  <c r="E201" i="36"/>
  <c r="E202" i="36"/>
  <c r="E203" i="36"/>
  <c r="E204" i="36"/>
  <c r="E205" i="36"/>
  <c r="E206" i="36"/>
  <c r="E207" i="36"/>
  <c r="E208" i="36"/>
  <c r="E209" i="36"/>
  <c r="E210" i="36"/>
  <c r="E211" i="36"/>
  <c r="E212" i="36"/>
  <c r="E213" i="36"/>
  <c r="E214" i="36"/>
  <c r="E215" i="36"/>
  <c r="E216" i="36"/>
  <c r="E217" i="36"/>
  <c r="E257" i="36"/>
  <c r="E258" i="36"/>
  <c r="E259" i="36"/>
  <c r="E260" i="36"/>
  <c r="E261" i="36"/>
  <c r="E262" i="36"/>
  <c r="E263" i="36"/>
  <c r="E264" i="36"/>
  <c r="E5" i="36"/>
  <c r="D6" i="36"/>
  <c r="D7" i="36"/>
  <c r="D8" i="36"/>
  <c r="D9" i="36"/>
  <c r="D10" i="36"/>
  <c r="D11" i="36"/>
  <c r="D12" i="36"/>
  <c r="D13" i="36"/>
  <c r="D14" i="36"/>
  <c r="D15" i="36"/>
  <c r="D16" i="36"/>
  <c r="D17" i="36"/>
  <c r="D18" i="36"/>
  <c r="D19" i="36"/>
  <c r="D20" i="36"/>
  <c r="D21" i="36"/>
  <c r="D22" i="36"/>
  <c r="D23" i="36"/>
  <c r="D24" i="36"/>
  <c r="D28" i="36"/>
  <c r="D29" i="36"/>
  <c r="D30" i="36"/>
  <c r="D31" i="36"/>
  <c r="D32" i="36"/>
  <c r="D35" i="36"/>
  <c r="D36" i="36"/>
  <c r="D37" i="36"/>
  <c r="D38" i="36"/>
  <c r="D39" i="36"/>
  <c r="D40" i="36"/>
  <c r="D41" i="36"/>
  <c r="D44" i="36"/>
  <c r="D45" i="36"/>
  <c r="D48" i="36"/>
  <c r="D49" i="36"/>
  <c r="D50" i="36"/>
  <c r="D53" i="36"/>
  <c r="D54" i="36"/>
  <c r="D55" i="36"/>
  <c r="D56" i="36"/>
  <c r="D57" i="36"/>
  <c r="D58" i="36"/>
  <c r="D59" i="36"/>
  <c r="D60" i="36"/>
  <c r="D61" i="36"/>
  <c r="D62" i="36"/>
  <c r="D63" i="36"/>
  <c r="D64" i="36"/>
  <c r="D65" i="36"/>
  <c r="D66" i="36"/>
  <c r="D67" i="36"/>
  <c r="D68" i="36"/>
  <c r="D70" i="36"/>
  <c r="D71" i="36"/>
  <c r="D72" i="36"/>
  <c r="D73" i="36"/>
  <c r="D74" i="36"/>
  <c r="D75" i="36"/>
  <c r="D76" i="36"/>
  <c r="D77" i="36"/>
  <c r="D78" i="36"/>
  <c r="D79" i="36"/>
  <c r="D80" i="36"/>
  <c r="D81" i="36"/>
  <c r="D82" i="36"/>
  <c r="D83" i="36"/>
  <c r="D84" i="36"/>
  <c r="D85" i="36"/>
  <c r="D86" i="36"/>
  <c r="D87" i="36"/>
  <c r="D88" i="36"/>
  <c r="D89" i="36"/>
  <c r="D90" i="36"/>
  <c r="D91" i="36"/>
  <c r="D92" i="36"/>
  <c r="D93" i="36"/>
  <c r="D94" i="36"/>
  <c r="D95" i="36"/>
  <c r="D96" i="36"/>
  <c r="D97" i="36"/>
  <c r="D98" i="36"/>
  <c r="D99" i="36"/>
  <c r="D101" i="36"/>
  <c r="D102" i="36"/>
  <c r="D103" i="36"/>
  <c r="D104" i="36"/>
  <c r="D105" i="36"/>
  <c r="D106" i="36"/>
  <c r="D107" i="36"/>
  <c r="D108" i="36"/>
  <c r="D109" i="36"/>
  <c r="D110" i="36"/>
  <c r="D111" i="36"/>
  <c r="D112" i="36"/>
  <c r="D113" i="36"/>
  <c r="D114" i="36"/>
  <c r="D115" i="36"/>
  <c r="D116" i="36"/>
  <c r="D117" i="36"/>
  <c r="D118" i="36"/>
  <c r="D119" i="36"/>
  <c r="D120" i="36"/>
  <c r="D121" i="36"/>
  <c r="D122" i="36"/>
  <c r="D123" i="36"/>
  <c r="D124" i="36"/>
  <c r="D125" i="36"/>
  <c r="D126" i="36"/>
  <c r="D127" i="36"/>
  <c r="D128" i="36"/>
  <c r="D129" i="36"/>
  <c r="D130" i="36"/>
  <c r="D131" i="36"/>
  <c r="D132" i="36"/>
  <c r="D133" i="36"/>
  <c r="D134" i="36"/>
  <c r="D135" i="36"/>
  <c r="D136" i="36"/>
  <c r="D137" i="36"/>
  <c r="D138" i="36"/>
  <c r="D139" i="36"/>
  <c r="D140" i="36"/>
  <c r="D141" i="36"/>
  <c r="D142" i="36"/>
  <c r="D143" i="36"/>
  <c r="D144" i="36"/>
  <c r="D145" i="36"/>
  <c r="D146" i="36"/>
  <c r="D147" i="36"/>
  <c r="D148" i="36"/>
  <c r="D149" i="36"/>
  <c r="D150" i="36"/>
  <c r="D151" i="36"/>
  <c r="D152" i="36"/>
  <c r="D153" i="36"/>
  <c r="D154" i="36"/>
  <c r="D155" i="36"/>
  <c r="D156" i="36"/>
  <c r="D157" i="36"/>
  <c r="D158" i="36"/>
  <c r="D159" i="36"/>
  <c r="D160" i="36"/>
  <c r="D161" i="36"/>
  <c r="D162" i="36"/>
  <c r="D163" i="36"/>
  <c r="D164" i="36"/>
  <c r="D165" i="36"/>
  <c r="D166" i="36"/>
  <c r="D167" i="36"/>
  <c r="D168" i="36"/>
  <c r="D169" i="36"/>
  <c r="D170" i="36"/>
  <c r="D171" i="36"/>
  <c r="D172" i="36"/>
  <c r="D173" i="36"/>
  <c r="D174" i="36"/>
  <c r="D175" i="36"/>
  <c r="D176" i="36"/>
  <c r="D177" i="36"/>
  <c r="D178" i="36"/>
  <c r="D179" i="36"/>
  <c r="D180" i="36"/>
  <c r="D181" i="36"/>
  <c r="D182" i="36"/>
  <c r="D183" i="36"/>
  <c r="D184" i="36"/>
  <c r="D185" i="36"/>
  <c r="D186" i="36"/>
  <c r="D187" i="36"/>
  <c r="D188" i="36"/>
  <c r="D189" i="36"/>
  <c r="D190" i="36"/>
  <c r="D191" i="36"/>
  <c r="D192" i="36"/>
  <c r="D193" i="36"/>
  <c r="D194" i="36"/>
  <c r="D195" i="36"/>
  <c r="D196" i="36"/>
  <c r="D197" i="36"/>
  <c r="D198" i="36"/>
  <c r="D199" i="36"/>
  <c r="D200" i="36"/>
  <c r="D201" i="36"/>
  <c r="D202" i="36"/>
  <c r="D203" i="36"/>
  <c r="D204" i="36"/>
  <c r="D205" i="36"/>
  <c r="D206" i="36"/>
  <c r="D207" i="36"/>
  <c r="D208" i="36"/>
  <c r="D209" i="36"/>
  <c r="D210" i="36"/>
  <c r="D211" i="36"/>
  <c r="D212" i="36"/>
  <c r="D213" i="36"/>
  <c r="D214" i="36"/>
  <c r="D215" i="36"/>
  <c r="D216" i="36"/>
  <c r="D217" i="36"/>
  <c r="D257" i="36"/>
  <c r="D258" i="36"/>
  <c r="D259" i="36"/>
  <c r="D260" i="36"/>
  <c r="D261" i="36"/>
  <c r="D262" i="36"/>
  <c r="D263" i="36"/>
  <c r="D264" i="36"/>
  <c r="D5" i="36"/>
  <c r="E267" i="33"/>
  <c r="D267" i="33"/>
  <c r="E205" i="31"/>
  <c r="D205" i="31"/>
  <c r="E193" i="32"/>
  <c r="D193" i="32"/>
  <c r="E184" i="29"/>
  <c r="D184" i="29"/>
  <c r="E186" i="27"/>
  <c r="D186" i="27"/>
  <c r="E208" i="25"/>
  <c r="D208" i="25"/>
  <c r="E185" i="24"/>
  <c r="D185" i="24"/>
  <c r="E273" i="36" l="1"/>
  <c r="D273" i="36"/>
  <c r="E185" i="29"/>
  <c r="E268" i="33"/>
  <c r="E206" i="31"/>
  <c r="E194" i="32"/>
  <c r="E187" i="27"/>
  <c r="D134" i="30"/>
  <c r="E134" i="30"/>
  <c r="E186" i="24"/>
  <c r="E209" i="25"/>
  <c r="E200" i="28"/>
  <c r="D200" i="28"/>
  <c r="E156" i="22"/>
  <c r="D156" i="22"/>
  <c r="E274" i="36" l="1"/>
  <c r="E135" i="30"/>
  <c r="E157" i="22"/>
  <c r="E201" i="28"/>
  <c r="E562" i="49" l="1"/>
  <c r="D562" i="49"/>
  <c r="E563" i="49" l="1"/>
  <c r="E485" i="48"/>
  <c r="D485" i="48"/>
  <c r="E350" i="51"/>
  <c r="D350" i="51"/>
  <c r="E486" i="48" l="1"/>
  <c r="E351" i="51"/>
  <c r="E524" i="50"/>
  <c r="D524" i="50"/>
  <c r="E525" i="50" l="1"/>
  <c r="C24" i="16"/>
  <c r="C23" i="16"/>
  <c r="C21" i="16"/>
  <c r="H15" i="16"/>
  <c r="G15" i="16"/>
  <c r="D15" i="16"/>
  <c r="C15" i="16"/>
  <c r="I14" i="16"/>
  <c r="E14" i="16"/>
  <c r="I13" i="16"/>
  <c r="E13" i="16"/>
  <c r="I12" i="16"/>
  <c r="E12" i="16"/>
  <c r="I11" i="16"/>
  <c r="E11" i="16"/>
  <c r="I10" i="16"/>
  <c r="E10" i="16"/>
  <c r="I9" i="16"/>
  <c r="E9" i="16"/>
  <c r="I8" i="16"/>
  <c r="E8" i="16"/>
  <c r="I7" i="16"/>
  <c r="E7" i="16"/>
  <c r="I6" i="16"/>
  <c r="E6" i="16"/>
  <c r="I5" i="16"/>
  <c r="E5" i="16"/>
  <c r="I4" i="16"/>
  <c r="E4" i="16"/>
  <c r="E59" i="15"/>
  <c r="D17" i="14"/>
  <c r="O10" i="14"/>
  <c r="P9" i="14"/>
  <c r="P8" i="14"/>
  <c r="P7" i="14"/>
  <c r="P6" i="14"/>
  <c r="P5" i="14"/>
  <c r="P4" i="14"/>
  <c r="K235" i="13"/>
  <c r="K236" i="13" s="1"/>
  <c r="AT231" i="13"/>
  <c r="AU231" i="13" s="1"/>
  <c r="AO230" i="13"/>
  <c r="AN230" i="13"/>
  <c r="AM230" i="13"/>
  <c r="AL230" i="13"/>
  <c r="AK230" i="13"/>
  <c r="AJ230" i="13"/>
  <c r="AI230" i="13"/>
  <c r="AH230" i="13"/>
  <c r="AG230" i="13"/>
  <c r="AF230" i="13"/>
  <c r="AE230" i="13"/>
  <c r="AC230" i="13"/>
  <c r="AB230" i="13"/>
  <c r="AA230" i="13"/>
  <c r="Z230" i="13"/>
  <c r="Y230" i="13"/>
  <c r="X230" i="13"/>
  <c r="W230" i="13"/>
  <c r="V230" i="13"/>
  <c r="U230" i="13"/>
  <c r="T230" i="13"/>
  <c r="S230" i="13"/>
  <c r="R230" i="13"/>
  <c r="Q230" i="13"/>
  <c r="P230" i="13"/>
  <c r="O230" i="13"/>
  <c r="N230" i="13"/>
  <c r="M230" i="13"/>
  <c r="L230" i="13"/>
  <c r="K230" i="13"/>
  <c r="J230" i="13"/>
  <c r="I230" i="13"/>
  <c r="H230" i="13"/>
  <c r="G230" i="13"/>
  <c r="F230" i="13"/>
  <c r="AR229" i="13"/>
  <c r="AQ229" i="13"/>
  <c r="AP229" i="13"/>
  <c r="AR228" i="13"/>
  <c r="AQ228" i="13"/>
  <c r="AP228" i="13"/>
  <c r="AR227" i="13"/>
  <c r="AQ227" i="13"/>
  <c r="AP227" i="13"/>
  <c r="AR226" i="13"/>
  <c r="AQ226" i="13"/>
  <c r="AP226" i="13"/>
  <c r="AR225" i="13"/>
  <c r="AQ225" i="13"/>
  <c r="AP225" i="13"/>
  <c r="AR224" i="13"/>
  <c r="AQ224" i="13"/>
  <c r="AP224" i="13"/>
  <c r="AR223" i="13"/>
  <c r="AQ223" i="13"/>
  <c r="AP223" i="13"/>
  <c r="AR222" i="13"/>
  <c r="AQ222" i="13"/>
  <c r="AP222" i="13"/>
  <c r="AR221" i="13"/>
  <c r="AQ221" i="13"/>
  <c r="AP221" i="13"/>
  <c r="AR220" i="13"/>
  <c r="AQ220" i="13"/>
  <c r="AP220" i="13"/>
  <c r="AR219" i="13"/>
  <c r="AQ219" i="13"/>
  <c r="AP219" i="13"/>
  <c r="AR218" i="13"/>
  <c r="AQ218" i="13"/>
  <c r="AP218" i="13"/>
  <c r="AR217" i="13"/>
  <c r="AQ217" i="13"/>
  <c r="AP217" i="13"/>
  <c r="AR216" i="13"/>
  <c r="AQ216" i="13"/>
  <c r="AP216" i="13"/>
  <c r="AR215" i="13"/>
  <c r="AQ215" i="13"/>
  <c r="AP215" i="13"/>
  <c r="AR214" i="13"/>
  <c r="AQ214" i="13"/>
  <c r="AP214" i="13"/>
  <c r="AR213" i="13"/>
  <c r="AQ213" i="13"/>
  <c r="AP213" i="13"/>
  <c r="AR212" i="13"/>
  <c r="AQ212" i="13"/>
  <c r="AP212" i="13"/>
  <c r="AR211" i="13"/>
  <c r="AQ211" i="13"/>
  <c r="AP211" i="13"/>
  <c r="AR210" i="13"/>
  <c r="AQ210" i="13"/>
  <c r="AP210" i="13"/>
  <c r="AR209" i="13"/>
  <c r="AQ209" i="13"/>
  <c r="AP209" i="13"/>
  <c r="AR208" i="13"/>
  <c r="AQ208" i="13"/>
  <c r="AP208" i="13"/>
  <c r="AR207" i="13"/>
  <c r="AQ207" i="13"/>
  <c r="AP207" i="13"/>
  <c r="AR206" i="13"/>
  <c r="AQ206" i="13"/>
  <c r="AP206" i="13"/>
  <c r="AR205" i="13"/>
  <c r="AQ205" i="13"/>
  <c r="AP205" i="13"/>
  <c r="AR204" i="13"/>
  <c r="AT204" i="13" s="1"/>
  <c r="AQ204" i="13"/>
  <c r="AP204" i="13"/>
  <c r="AR203" i="13"/>
  <c r="AQ203" i="13"/>
  <c r="AP203" i="13"/>
  <c r="AR202" i="13"/>
  <c r="AQ202" i="13"/>
  <c r="AP202" i="13"/>
  <c r="AR201" i="13"/>
  <c r="AQ201" i="13"/>
  <c r="AP201" i="13"/>
  <c r="AR200" i="13"/>
  <c r="AQ200" i="13"/>
  <c r="AP200" i="13"/>
  <c r="AR199" i="13"/>
  <c r="AQ199" i="13"/>
  <c r="AP199" i="13"/>
  <c r="AR198" i="13"/>
  <c r="AQ198" i="13"/>
  <c r="AP198" i="13"/>
  <c r="AR197" i="13"/>
  <c r="AQ197" i="13"/>
  <c r="AP197" i="13"/>
  <c r="AR196" i="13"/>
  <c r="AQ196" i="13"/>
  <c r="AP196" i="13"/>
  <c r="AR195" i="13"/>
  <c r="AQ195" i="13"/>
  <c r="AP195" i="13"/>
  <c r="AR194" i="13"/>
  <c r="AQ194" i="13"/>
  <c r="AP194" i="13"/>
  <c r="AR193" i="13"/>
  <c r="AQ193" i="13"/>
  <c r="AP193" i="13"/>
  <c r="AR192" i="13"/>
  <c r="AQ192" i="13"/>
  <c r="AP192" i="13"/>
  <c r="AR191" i="13"/>
  <c r="AQ191" i="13"/>
  <c r="AP191" i="13"/>
  <c r="AR190" i="13"/>
  <c r="AQ190" i="13"/>
  <c r="AP190" i="13"/>
  <c r="AR189" i="13"/>
  <c r="AQ189" i="13"/>
  <c r="AP189" i="13"/>
  <c r="AR188" i="13"/>
  <c r="AQ188" i="13"/>
  <c r="AP188" i="13"/>
  <c r="AR187" i="13"/>
  <c r="AQ187" i="13"/>
  <c r="AP187" i="13"/>
  <c r="AR186" i="13"/>
  <c r="AQ186" i="13"/>
  <c r="AP186" i="13"/>
  <c r="AR185" i="13"/>
  <c r="AQ185" i="13"/>
  <c r="AP185" i="13"/>
  <c r="AR184" i="13"/>
  <c r="AQ184" i="13"/>
  <c r="AP184" i="13"/>
  <c r="AR183" i="13"/>
  <c r="AQ183" i="13"/>
  <c r="AP183" i="13"/>
  <c r="AR182" i="13"/>
  <c r="AQ182" i="13"/>
  <c r="AP182" i="13"/>
  <c r="AR181" i="13"/>
  <c r="AQ181" i="13"/>
  <c r="AP181" i="13"/>
  <c r="AR180" i="13"/>
  <c r="AQ180" i="13"/>
  <c r="AP180" i="13"/>
  <c r="AR179" i="13"/>
  <c r="AQ179" i="13"/>
  <c r="AP179" i="13"/>
  <c r="AR178" i="13"/>
  <c r="AQ178" i="13"/>
  <c r="AP178" i="13"/>
  <c r="AR177" i="13"/>
  <c r="AQ177" i="13"/>
  <c r="AP177" i="13"/>
  <c r="AR176" i="13"/>
  <c r="AQ176" i="13"/>
  <c r="AP176" i="13"/>
  <c r="AR175" i="13"/>
  <c r="AQ175" i="13"/>
  <c r="AP175" i="13"/>
  <c r="AR174" i="13"/>
  <c r="AQ174" i="13"/>
  <c r="AP174" i="13"/>
  <c r="AR173" i="13"/>
  <c r="AQ173" i="13"/>
  <c r="AP173" i="13"/>
  <c r="AR172" i="13"/>
  <c r="AQ172" i="13"/>
  <c r="AP172" i="13"/>
  <c r="AR171" i="13"/>
  <c r="AQ171" i="13"/>
  <c r="AP171" i="13"/>
  <c r="AR170" i="13"/>
  <c r="AQ170" i="13"/>
  <c r="AP170" i="13"/>
  <c r="AR169" i="13"/>
  <c r="AQ169" i="13"/>
  <c r="AP169" i="13"/>
  <c r="AR168" i="13"/>
  <c r="AQ168" i="13"/>
  <c r="AP168" i="13"/>
  <c r="AR167" i="13"/>
  <c r="AQ167" i="13"/>
  <c r="AP167" i="13"/>
  <c r="AR166" i="13"/>
  <c r="AQ166" i="13"/>
  <c r="AP166" i="13"/>
  <c r="AR165" i="13"/>
  <c r="AQ165" i="13"/>
  <c r="AP165" i="13"/>
  <c r="AR164" i="13"/>
  <c r="AQ164" i="13"/>
  <c r="AP164" i="13"/>
  <c r="AR163" i="13"/>
  <c r="AQ163" i="13"/>
  <c r="AP163" i="13"/>
  <c r="AR162" i="13"/>
  <c r="AQ162" i="13"/>
  <c r="AP162" i="13"/>
  <c r="AR161" i="13"/>
  <c r="AQ161" i="13"/>
  <c r="AP161" i="13"/>
  <c r="AR160" i="13"/>
  <c r="AQ160" i="13"/>
  <c r="AP160" i="13"/>
  <c r="AR159" i="13"/>
  <c r="AQ159" i="13"/>
  <c r="AP159" i="13"/>
  <c r="AR158" i="13"/>
  <c r="AQ158" i="13"/>
  <c r="AP158" i="13"/>
  <c r="AR157" i="13"/>
  <c r="AQ157" i="13"/>
  <c r="AP157" i="13"/>
  <c r="AR156" i="13"/>
  <c r="AQ156" i="13"/>
  <c r="AP156" i="13"/>
  <c r="AR155" i="13"/>
  <c r="AQ155" i="13"/>
  <c r="AP155" i="13"/>
  <c r="AR154" i="13"/>
  <c r="AQ154" i="13"/>
  <c r="AP154" i="13"/>
  <c r="AR153" i="13"/>
  <c r="AQ153" i="13"/>
  <c r="AP153" i="13"/>
  <c r="AR152" i="13"/>
  <c r="AQ152" i="13"/>
  <c r="AP152" i="13"/>
  <c r="AR151" i="13"/>
  <c r="AQ151" i="13"/>
  <c r="AP151" i="13"/>
  <c r="AR150" i="13"/>
  <c r="AQ150" i="13"/>
  <c r="AP150" i="13"/>
  <c r="AR149" i="13"/>
  <c r="AQ149" i="13"/>
  <c r="AP149" i="13"/>
  <c r="AR148" i="13"/>
  <c r="AQ148" i="13"/>
  <c r="AP148" i="13"/>
  <c r="AR147" i="13"/>
  <c r="AQ147" i="13"/>
  <c r="AP147" i="13"/>
  <c r="AR146" i="13"/>
  <c r="AQ146" i="13"/>
  <c r="AP146" i="13"/>
  <c r="AR145" i="13"/>
  <c r="AQ145" i="13"/>
  <c r="AP145" i="13"/>
  <c r="AR144" i="13"/>
  <c r="AQ144" i="13"/>
  <c r="AP144" i="13"/>
  <c r="AR143" i="13"/>
  <c r="AQ143" i="13"/>
  <c r="AP143" i="13"/>
  <c r="AR142" i="13"/>
  <c r="AQ142" i="13"/>
  <c r="AP142" i="13"/>
  <c r="AR141" i="13"/>
  <c r="AQ141" i="13"/>
  <c r="AP141" i="13"/>
  <c r="AR140" i="13"/>
  <c r="AQ140" i="13"/>
  <c r="AP140" i="13"/>
  <c r="AR139" i="13"/>
  <c r="AQ139" i="13"/>
  <c r="AP139" i="13"/>
  <c r="AR138" i="13"/>
  <c r="AQ138" i="13"/>
  <c r="AP138" i="13"/>
  <c r="AR137" i="13"/>
  <c r="AQ137" i="13"/>
  <c r="AP137" i="13"/>
  <c r="AR136" i="13"/>
  <c r="AQ136" i="13"/>
  <c r="AP136" i="13"/>
  <c r="AR135" i="13"/>
  <c r="AQ135" i="13"/>
  <c r="AP135" i="13"/>
  <c r="AR134" i="13"/>
  <c r="AQ134" i="13"/>
  <c r="AP134" i="13"/>
  <c r="AR133" i="13"/>
  <c r="AQ133" i="13"/>
  <c r="AP133" i="13"/>
  <c r="AR132" i="13"/>
  <c r="AQ132" i="13"/>
  <c r="AP132" i="13"/>
  <c r="AR131" i="13"/>
  <c r="AQ131" i="13"/>
  <c r="AP131" i="13"/>
  <c r="AR130" i="13"/>
  <c r="AQ130" i="13"/>
  <c r="AP130" i="13"/>
  <c r="AR129" i="13"/>
  <c r="AQ129" i="13"/>
  <c r="AP129" i="13"/>
  <c r="AR128" i="13"/>
  <c r="AQ128" i="13"/>
  <c r="AP128" i="13"/>
  <c r="AR127" i="13"/>
  <c r="AQ127" i="13"/>
  <c r="AP127" i="13"/>
  <c r="AR126" i="13"/>
  <c r="AQ126" i="13"/>
  <c r="AP126" i="13"/>
  <c r="AR125" i="13"/>
  <c r="AQ125" i="13"/>
  <c r="AP125" i="13"/>
  <c r="AR124" i="13"/>
  <c r="AQ124" i="13"/>
  <c r="AP124" i="13"/>
  <c r="AR123" i="13"/>
  <c r="AQ123" i="13"/>
  <c r="AP123" i="13"/>
  <c r="AR122" i="13"/>
  <c r="AQ122" i="13"/>
  <c r="AP122" i="13"/>
  <c r="AR121" i="13"/>
  <c r="AQ121" i="13"/>
  <c r="AP121" i="13"/>
  <c r="AR120" i="13"/>
  <c r="AQ120" i="13"/>
  <c r="AP120" i="13"/>
  <c r="AR119" i="13"/>
  <c r="AQ119" i="13"/>
  <c r="AP119" i="13"/>
  <c r="AR118" i="13"/>
  <c r="AQ118" i="13"/>
  <c r="AP118" i="13"/>
  <c r="AR117" i="13"/>
  <c r="AQ117" i="13"/>
  <c r="AP117" i="13"/>
  <c r="AR116" i="13"/>
  <c r="AQ116" i="13"/>
  <c r="AP116" i="13"/>
  <c r="AR115" i="13"/>
  <c r="AQ115" i="13"/>
  <c r="AP115" i="13"/>
  <c r="AR114" i="13"/>
  <c r="AQ114" i="13"/>
  <c r="AP114" i="13"/>
  <c r="AR113" i="13"/>
  <c r="AQ113" i="13"/>
  <c r="AP113" i="13"/>
  <c r="AR112" i="13"/>
  <c r="AQ112" i="13"/>
  <c r="AP112" i="13"/>
  <c r="AR111" i="13"/>
  <c r="AQ111" i="13"/>
  <c r="AP111" i="13"/>
  <c r="AR110" i="13"/>
  <c r="AQ110" i="13"/>
  <c r="AP110" i="13"/>
  <c r="AR109" i="13"/>
  <c r="AQ109" i="13"/>
  <c r="AP109" i="13"/>
  <c r="AR108" i="13"/>
  <c r="AQ108" i="13"/>
  <c r="AP108" i="13"/>
  <c r="AR107" i="13"/>
  <c r="AQ107" i="13"/>
  <c r="AP107" i="13"/>
  <c r="AR106" i="13"/>
  <c r="AQ106" i="13"/>
  <c r="AP106" i="13"/>
  <c r="AR105" i="13"/>
  <c r="AQ105" i="13"/>
  <c r="AP105" i="13"/>
  <c r="AR104" i="13"/>
  <c r="AQ104" i="13"/>
  <c r="AP104" i="13"/>
  <c r="AR103" i="13"/>
  <c r="AQ103" i="13"/>
  <c r="AP103" i="13"/>
  <c r="AR102" i="13"/>
  <c r="AQ102" i="13"/>
  <c r="AP102" i="13"/>
  <c r="AR101" i="13"/>
  <c r="AQ101" i="13"/>
  <c r="AP101" i="13"/>
  <c r="AR100" i="13"/>
  <c r="AQ100" i="13"/>
  <c r="AP100" i="13"/>
  <c r="AR99" i="13"/>
  <c r="AQ99" i="13"/>
  <c r="AP99" i="13"/>
  <c r="AR98" i="13"/>
  <c r="AQ98" i="13"/>
  <c r="AP98" i="13"/>
  <c r="AR97" i="13"/>
  <c r="AQ97" i="13"/>
  <c r="AP97" i="13"/>
  <c r="AR96" i="13"/>
  <c r="AQ96" i="13"/>
  <c r="AP96" i="13"/>
  <c r="AR95" i="13"/>
  <c r="AQ95" i="13"/>
  <c r="AP95" i="13"/>
  <c r="AR94" i="13"/>
  <c r="AQ94" i="13"/>
  <c r="AP94" i="13"/>
  <c r="AR93" i="13"/>
  <c r="AQ93" i="13"/>
  <c r="AP93" i="13"/>
  <c r="AR92" i="13"/>
  <c r="AQ92" i="13"/>
  <c r="AP92" i="13"/>
  <c r="AR91" i="13"/>
  <c r="AQ91" i="13"/>
  <c r="AP91" i="13"/>
  <c r="AR90" i="13"/>
  <c r="AQ90" i="13"/>
  <c r="AP90" i="13"/>
  <c r="AR89" i="13"/>
  <c r="AQ89" i="13"/>
  <c r="AP89" i="13"/>
  <c r="AR88" i="13"/>
  <c r="AQ88" i="13"/>
  <c r="AP88" i="13"/>
  <c r="AR87" i="13"/>
  <c r="AQ87" i="13"/>
  <c r="AP87" i="13"/>
  <c r="AR86" i="13"/>
  <c r="AQ86" i="13"/>
  <c r="AP86" i="13"/>
  <c r="AR85" i="13"/>
  <c r="AQ85" i="13"/>
  <c r="AP85" i="13"/>
  <c r="AR84" i="13"/>
  <c r="AQ84" i="13"/>
  <c r="AP84" i="13"/>
  <c r="AR83" i="13"/>
  <c r="AQ83" i="13"/>
  <c r="AP83" i="13"/>
  <c r="AR82" i="13"/>
  <c r="AQ82" i="13"/>
  <c r="AP82" i="13"/>
  <c r="AR81" i="13"/>
  <c r="AQ81" i="13"/>
  <c r="AP81" i="13"/>
  <c r="AR80" i="13"/>
  <c r="AQ80" i="13"/>
  <c r="AP80" i="13"/>
  <c r="AR79" i="13"/>
  <c r="AQ79" i="13"/>
  <c r="AP79" i="13"/>
  <c r="AR78" i="13"/>
  <c r="AQ78" i="13"/>
  <c r="AP78" i="13"/>
  <c r="AR77" i="13"/>
  <c r="AQ77" i="13"/>
  <c r="AP77" i="13"/>
  <c r="AR76" i="13"/>
  <c r="AQ76" i="13"/>
  <c r="AP76" i="13"/>
  <c r="AR75" i="13"/>
  <c r="AQ75" i="13"/>
  <c r="AP75" i="13"/>
  <c r="AR74" i="13"/>
  <c r="AQ74" i="13"/>
  <c r="AP74" i="13"/>
  <c r="AR73" i="13"/>
  <c r="AQ73" i="13"/>
  <c r="AP73" i="13"/>
  <c r="AR72" i="13"/>
  <c r="AQ72" i="13"/>
  <c r="AP72" i="13"/>
  <c r="AR71" i="13"/>
  <c r="AQ71" i="13"/>
  <c r="AP71" i="13"/>
  <c r="AR70" i="13"/>
  <c r="AQ70" i="13"/>
  <c r="AP70" i="13"/>
  <c r="AR69" i="13"/>
  <c r="AQ69" i="13"/>
  <c r="AP69" i="13"/>
  <c r="AR68" i="13"/>
  <c r="AQ68" i="13"/>
  <c r="AP68" i="13"/>
  <c r="AR67" i="13"/>
  <c r="AQ67" i="13"/>
  <c r="AP67" i="13"/>
  <c r="AR66" i="13"/>
  <c r="AQ66" i="13"/>
  <c r="AP66" i="13"/>
  <c r="AR65" i="13"/>
  <c r="AQ65" i="13"/>
  <c r="AP65" i="13"/>
  <c r="AR64" i="13"/>
  <c r="AQ64" i="13"/>
  <c r="AP64" i="13"/>
  <c r="AR63" i="13"/>
  <c r="AQ63" i="13"/>
  <c r="AP63" i="13"/>
  <c r="AR62" i="13"/>
  <c r="AQ62" i="13"/>
  <c r="AP62" i="13"/>
  <c r="AR61" i="13"/>
  <c r="AQ61" i="13"/>
  <c r="AP61" i="13"/>
  <c r="AR60" i="13"/>
  <c r="AT60" i="13" s="1"/>
  <c r="AU60" i="13" s="1"/>
  <c r="AQ60" i="13"/>
  <c r="AP60" i="13"/>
  <c r="AR59" i="13"/>
  <c r="AQ59" i="13"/>
  <c r="AP59" i="13"/>
  <c r="AR58" i="13"/>
  <c r="AQ58" i="13"/>
  <c r="AP58" i="13"/>
  <c r="AR57" i="13"/>
  <c r="AQ57" i="13"/>
  <c r="AP57" i="13"/>
  <c r="AR56" i="13"/>
  <c r="AQ56" i="13"/>
  <c r="AP56" i="13"/>
  <c r="AR55" i="13"/>
  <c r="AQ55" i="13"/>
  <c r="AP55" i="13"/>
  <c r="AR54" i="13"/>
  <c r="AQ54" i="13"/>
  <c r="AP54" i="13"/>
  <c r="AR53" i="13"/>
  <c r="AQ53" i="13"/>
  <c r="AP53" i="13"/>
  <c r="AR52" i="13"/>
  <c r="AQ52" i="13"/>
  <c r="AP52" i="13"/>
  <c r="AR51" i="13"/>
  <c r="AQ51" i="13"/>
  <c r="AP51" i="13"/>
  <c r="AR50" i="13"/>
  <c r="AQ50" i="13"/>
  <c r="AP50" i="13"/>
  <c r="AR49" i="13"/>
  <c r="AQ49" i="13"/>
  <c r="AP49" i="13"/>
  <c r="AR48" i="13"/>
  <c r="AQ48" i="13"/>
  <c r="AP48" i="13"/>
  <c r="AR47" i="13"/>
  <c r="AQ47" i="13"/>
  <c r="AP47" i="13"/>
  <c r="AR46" i="13"/>
  <c r="AQ46" i="13"/>
  <c r="AP46" i="13"/>
  <c r="AR45" i="13"/>
  <c r="AQ45" i="13"/>
  <c r="AP45" i="13"/>
  <c r="AR44" i="13"/>
  <c r="AQ44" i="13"/>
  <c r="AP44" i="13"/>
  <c r="AR43" i="13"/>
  <c r="AQ43" i="13"/>
  <c r="AP43" i="13"/>
  <c r="AR42" i="13"/>
  <c r="AQ42" i="13"/>
  <c r="AP42" i="13"/>
  <c r="AR41" i="13"/>
  <c r="AQ41" i="13"/>
  <c r="AP41" i="13"/>
  <c r="AR40" i="13"/>
  <c r="AQ40" i="13"/>
  <c r="AP40" i="13"/>
  <c r="AR39" i="13"/>
  <c r="AQ39" i="13"/>
  <c r="AP39" i="13"/>
  <c r="AR38" i="13"/>
  <c r="AQ38" i="13"/>
  <c r="AP38" i="13"/>
  <c r="AR37" i="13"/>
  <c r="AQ37" i="13"/>
  <c r="AP37" i="13"/>
  <c r="AR36" i="13"/>
  <c r="AQ36" i="13"/>
  <c r="AP36" i="13"/>
  <c r="AR35" i="13"/>
  <c r="AQ35" i="13"/>
  <c r="AP35" i="13"/>
  <c r="AR34" i="13"/>
  <c r="AQ34" i="13"/>
  <c r="AP34" i="13"/>
  <c r="AR33" i="13"/>
  <c r="AQ33" i="13"/>
  <c r="AD33" i="13"/>
  <c r="AD231" i="13" s="1"/>
  <c r="AR32" i="13"/>
  <c r="AQ32" i="13"/>
  <c r="AP32" i="13"/>
  <c r="AR31" i="13"/>
  <c r="AQ31" i="13"/>
  <c r="AP31" i="13"/>
  <c r="AR30" i="13"/>
  <c r="AQ30" i="13"/>
  <c r="AP30" i="13"/>
  <c r="AR29" i="13"/>
  <c r="AQ29" i="13"/>
  <c r="AP29" i="13"/>
  <c r="AR28" i="13"/>
  <c r="AQ28" i="13"/>
  <c r="AP28" i="13"/>
  <c r="AR27" i="13"/>
  <c r="AQ27" i="13"/>
  <c r="AP27" i="13"/>
  <c r="AR26" i="13"/>
  <c r="AQ26" i="13"/>
  <c r="AP26" i="13"/>
  <c r="AR25" i="13"/>
  <c r="AQ25" i="13"/>
  <c r="AP25" i="13"/>
  <c r="AR24" i="13"/>
  <c r="AQ24" i="13"/>
  <c r="AP24" i="13"/>
  <c r="AR23" i="13"/>
  <c r="AQ23" i="13"/>
  <c r="AP23" i="13"/>
  <c r="AR22" i="13"/>
  <c r="AQ22" i="13"/>
  <c r="AP22" i="13"/>
  <c r="AR21" i="13"/>
  <c r="AQ21" i="13"/>
  <c r="AP21" i="13"/>
  <c r="AR20" i="13"/>
  <c r="AQ20" i="13"/>
  <c r="AP20" i="13"/>
  <c r="AR19" i="13"/>
  <c r="AQ19" i="13"/>
  <c r="AP19" i="13"/>
  <c r="AR18" i="13"/>
  <c r="AQ18" i="13"/>
  <c r="AP18" i="13"/>
  <c r="AR17" i="13"/>
  <c r="AQ17" i="13"/>
  <c r="AP17" i="13"/>
  <c r="AR16" i="13"/>
  <c r="AQ16" i="13"/>
  <c r="AP16" i="13"/>
  <c r="AR15" i="13"/>
  <c r="AQ15" i="13"/>
  <c r="AP15" i="13"/>
  <c r="AR14" i="13"/>
  <c r="AQ14" i="13"/>
  <c r="AP14" i="13"/>
  <c r="AR13" i="13"/>
  <c r="AQ13" i="13"/>
  <c r="AP13" i="13"/>
  <c r="AR12" i="13"/>
  <c r="AQ12" i="13"/>
  <c r="AP12" i="13"/>
  <c r="AR11" i="13"/>
  <c r="AQ11" i="13"/>
  <c r="AP11" i="13"/>
  <c r="AR10" i="13"/>
  <c r="AQ10" i="13"/>
  <c r="AP10" i="13"/>
  <c r="AR9" i="13"/>
  <c r="AQ9" i="13"/>
  <c r="AP9" i="13"/>
  <c r="AR8" i="13"/>
  <c r="AQ8" i="13"/>
  <c r="AP8" i="13"/>
  <c r="AR7" i="13"/>
  <c r="AQ7" i="13"/>
  <c r="AP7" i="13"/>
  <c r="AR6" i="13"/>
  <c r="AQ6" i="13"/>
  <c r="AP6" i="13"/>
  <c r="AP5" i="13"/>
  <c r="AU224" i="12"/>
  <c r="AP224" i="12"/>
  <c r="AX222" i="12"/>
  <c r="AW222" i="12"/>
  <c r="AV222" i="12"/>
  <c r="AU222" i="12"/>
  <c r="AT222" i="12"/>
  <c r="AS222" i="12"/>
  <c r="AR222" i="12"/>
  <c r="AQ222" i="12"/>
  <c r="AP222" i="12"/>
  <c r="AO222" i="12"/>
  <c r="AM222" i="12"/>
  <c r="AL222" i="12"/>
  <c r="AK222" i="12"/>
  <c r="AJ222" i="12"/>
  <c r="AI222" i="12"/>
  <c r="AH222" i="12"/>
  <c r="AG222" i="12"/>
  <c r="AF222" i="12"/>
  <c r="AE222" i="12"/>
  <c r="AD222" i="12"/>
  <c r="AC222" i="12"/>
  <c r="AB222" i="12"/>
  <c r="AA222" i="12"/>
  <c r="Z222" i="12"/>
  <c r="Y222" i="12"/>
  <c r="W222" i="12"/>
  <c r="V222" i="12"/>
  <c r="U222" i="12"/>
  <c r="T222" i="12"/>
  <c r="S222" i="12"/>
  <c r="R222" i="12"/>
  <c r="Q222" i="12"/>
  <c r="P222" i="12"/>
  <c r="O222" i="12"/>
  <c r="N222" i="12"/>
  <c r="M222" i="12"/>
  <c r="L221" i="12"/>
  <c r="K221" i="12"/>
  <c r="J221" i="12"/>
  <c r="I221" i="12"/>
  <c r="H221" i="12"/>
  <c r="E221" i="12"/>
  <c r="L220" i="12"/>
  <c r="K220" i="12"/>
  <c r="J220" i="12"/>
  <c r="N166" i="11" s="1"/>
  <c r="I220" i="12"/>
  <c r="H220" i="12"/>
  <c r="E220" i="12"/>
  <c r="L219" i="12"/>
  <c r="K219" i="12"/>
  <c r="J219" i="12"/>
  <c r="I219" i="12"/>
  <c r="H219" i="12"/>
  <c r="L225" i="11" s="1"/>
  <c r="E219" i="12"/>
  <c r="L218" i="12"/>
  <c r="K218" i="12"/>
  <c r="J218" i="12"/>
  <c r="I218" i="12"/>
  <c r="H218" i="12"/>
  <c r="E218" i="12"/>
  <c r="L217" i="12"/>
  <c r="K217" i="12"/>
  <c r="J217" i="12"/>
  <c r="N179" i="11" s="1"/>
  <c r="I217" i="12"/>
  <c r="H217" i="12"/>
  <c r="E217" i="12"/>
  <c r="L216" i="12"/>
  <c r="K216" i="12"/>
  <c r="J216" i="12"/>
  <c r="I216" i="12"/>
  <c r="H216" i="12"/>
  <c r="E216" i="12"/>
  <c r="L215" i="12"/>
  <c r="K215" i="12"/>
  <c r="J215" i="12"/>
  <c r="I215" i="12"/>
  <c r="H215" i="12"/>
  <c r="E215" i="12"/>
  <c r="L214" i="12"/>
  <c r="K214" i="12"/>
  <c r="J214" i="12"/>
  <c r="N202" i="11" s="1"/>
  <c r="I214" i="12"/>
  <c r="M202" i="11" s="1"/>
  <c r="H214" i="12"/>
  <c r="L202" i="11" s="1"/>
  <c r="E214" i="12"/>
  <c r="L213" i="12"/>
  <c r="K213" i="12"/>
  <c r="J213" i="12"/>
  <c r="I213" i="12"/>
  <c r="H213" i="12"/>
  <c r="L126" i="11" s="1"/>
  <c r="E213" i="12"/>
  <c r="L212" i="12"/>
  <c r="K212" i="12"/>
  <c r="J212" i="12"/>
  <c r="N149" i="11" s="1"/>
  <c r="I212" i="12"/>
  <c r="H212" i="12"/>
  <c r="E212" i="12"/>
  <c r="L211" i="12"/>
  <c r="K211" i="12"/>
  <c r="J211" i="12"/>
  <c r="N198" i="11" s="1"/>
  <c r="I211" i="12"/>
  <c r="H211" i="12"/>
  <c r="L198" i="11" s="1"/>
  <c r="E211" i="12"/>
  <c r="L210" i="12"/>
  <c r="K210" i="12"/>
  <c r="J210" i="12"/>
  <c r="I210" i="12"/>
  <c r="H210" i="12"/>
  <c r="E210" i="12"/>
  <c r="L209" i="12"/>
  <c r="K209" i="12"/>
  <c r="J209" i="12"/>
  <c r="I209" i="12"/>
  <c r="H209" i="12"/>
  <c r="L105" i="11" s="1"/>
  <c r="E209" i="12"/>
  <c r="L208" i="12"/>
  <c r="K208" i="12"/>
  <c r="J208" i="12"/>
  <c r="N113" i="11" s="1"/>
  <c r="I208" i="12"/>
  <c r="H208" i="12"/>
  <c r="E208" i="12"/>
  <c r="L207" i="12"/>
  <c r="K207" i="12"/>
  <c r="J207" i="12"/>
  <c r="I207" i="12"/>
  <c r="H207" i="12"/>
  <c r="L75" i="11" s="1"/>
  <c r="E207" i="12"/>
  <c r="L206" i="12"/>
  <c r="K206" i="12"/>
  <c r="J206" i="12"/>
  <c r="I206" i="12"/>
  <c r="H206" i="12"/>
  <c r="E206" i="12"/>
  <c r="L205" i="12"/>
  <c r="K205" i="12"/>
  <c r="J205" i="12"/>
  <c r="I205" i="12"/>
  <c r="H205" i="12"/>
  <c r="E205" i="12"/>
  <c r="L204" i="12"/>
  <c r="K204" i="12"/>
  <c r="J204" i="12"/>
  <c r="I204" i="12"/>
  <c r="M168" i="11" s="1"/>
  <c r="W168" i="11" s="1"/>
  <c r="H204" i="12"/>
  <c r="E204" i="12"/>
  <c r="L203" i="12"/>
  <c r="K203" i="12"/>
  <c r="J203" i="12"/>
  <c r="I203" i="12"/>
  <c r="H203" i="12"/>
  <c r="E203" i="12"/>
  <c r="L202" i="12"/>
  <c r="K202" i="12"/>
  <c r="J202" i="12"/>
  <c r="I202" i="12"/>
  <c r="H202" i="12"/>
  <c r="E202" i="12"/>
  <c r="L201" i="12"/>
  <c r="K201" i="12"/>
  <c r="J201" i="12"/>
  <c r="I201" i="12"/>
  <c r="H201" i="12"/>
  <c r="E201" i="12"/>
  <c r="L200" i="12"/>
  <c r="K200" i="12"/>
  <c r="J200" i="12"/>
  <c r="I200" i="12"/>
  <c r="H200" i="12"/>
  <c r="E200" i="12"/>
  <c r="L199" i="12"/>
  <c r="K199" i="12"/>
  <c r="J199" i="12"/>
  <c r="I199" i="12"/>
  <c r="H199" i="12"/>
  <c r="E199" i="12"/>
  <c r="L198" i="12"/>
  <c r="K198" i="12"/>
  <c r="J198" i="12"/>
  <c r="I198" i="12"/>
  <c r="M187" i="11" s="1"/>
  <c r="H198" i="12"/>
  <c r="L187" i="11" s="1"/>
  <c r="E198" i="12"/>
  <c r="L197" i="12"/>
  <c r="K197" i="12"/>
  <c r="J197" i="12"/>
  <c r="I197" i="12"/>
  <c r="H197" i="12"/>
  <c r="E197" i="12"/>
  <c r="L196" i="12"/>
  <c r="K196" i="12"/>
  <c r="J196" i="12"/>
  <c r="N152" i="11" s="1"/>
  <c r="I196" i="12"/>
  <c r="M152" i="11" s="1"/>
  <c r="W152" i="11" s="1"/>
  <c r="H196" i="12"/>
  <c r="E196" i="12"/>
  <c r="L195" i="12"/>
  <c r="K195" i="12"/>
  <c r="J195" i="12"/>
  <c r="I195" i="12"/>
  <c r="H195" i="12"/>
  <c r="E195" i="12"/>
  <c r="L194" i="12"/>
  <c r="K194" i="12"/>
  <c r="J194" i="12"/>
  <c r="I194" i="12"/>
  <c r="H194" i="12"/>
  <c r="E194" i="12"/>
  <c r="L193" i="12"/>
  <c r="K193" i="12"/>
  <c r="J193" i="12"/>
  <c r="I193" i="12"/>
  <c r="H193" i="12"/>
  <c r="L95" i="11" s="1"/>
  <c r="E193" i="12"/>
  <c r="L192" i="12"/>
  <c r="K192" i="12"/>
  <c r="J192" i="12"/>
  <c r="I192" i="12"/>
  <c r="H192" i="12"/>
  <c r="E192" i="12"/>
  <c r="L191" i="12"/>
  <c r="K191" i="12"/>
  <c r="J191" i="12"/>
  <c r="N192" i="11" s="1"/>
  <c r="I191" i="12"/>
  <c r="M192" i="11" s="1"/>
  <c r="H191" i="12"/>
  <c r="L192" i="11" s="1"/>
  <c r="E191" i="12"/>
  <c r="L190" i="12"/>
  <c r="K190" i="12"/>
  <c r="J190" i="12"/>
  <c r="N211" i="11" s="1"/>
  <c r="I190" i="12"/>
  <c r="H190" i="12"/>
  <c r="L211" i="11" s="1"/>
  <c r="E190" i="12"/>
  <c r="L189" i="12"/>
  <c r="K189" i="12"/>
  <c r="J189" i="12"/>
  <c r="N186" i="11" s="1"/>
  <c r="I189" i="12"/>
  <c r="M186" i="11" s="1"/>
  <c r="H189" i="12"/>
  <c r="L186" i="11" s="1"/>
  <c r="E189" i="12"/>
  <c r="L188" i="12"/>
  <c r="K188" i="12"/>
  <c r="J188" i="12"/>
  <c r="I188" i="12"/>
  <c r="H188" i="12"/>
  <c r="E188" i="12"/>
  <c r="L187" i="12"/>
  <c r="K187" i="12"/>
  <c r="J187" i="12"/>
  <c r="I187" i="12"/>
  <c r="H187" i="12"/>
  <c r="L87" i="11" s="1"/>
  <c r="E187" i="12"/>
  <c r="L186" i="12"/>
  <c r="K186" i="12"/>
  <c r="J186" i="12"/>
  <c r="I186" i="12"/>
  <c r="H186" i="12"/>
  <c r="L185" i="11" s="1"/>
  <c r="E186" i="12"/>
  <c r="L185" i="12"/>
  <c r="K185" i="12"/>
  <c r="J185" i="12"/>
  <c r="I185" i="12"/>
  <c r="H185" i="12"/>
  <c r="E185" i="12"/>
  <c r="L184" i="12"/>
  <c r="K184" i="12"/>
  <c r="J184" i="12"/>
  <c r="N21" i="11" s="1"/>
  <c r="I184" i="12"/>
  <c r="H184" i="12"/>
  <c r="E184" i="12"/>
  <c r="L183" i="12"/>
  <c r="K183" i="12"/>
  <c r="J183" i="12"/>
  <c r="I183" i="12"/>
  <c r="H183" i="12"/>
  <c r="L147" i="11" s="1"/>
  <c r="E183" i="12"/>
  <c r="L182" i="12"/>
  <c r="K182" i="12"/>
  <c r="J182" i="12"/>
  <c r="N143" i="11" s="1"/>
  <c r="I182" i="12"/>
  <c r="H182" i="12"/>
  <c r="L143" i="11" s="1"/>
  <c r="E182" i="12"/>
  <c r="L181" i="12"/>
  <c r="K181" i="12"/>
  <c r="J181" i="12"/>
  <c r="N161" i="11" s="1"/>
  <c r="I181" i="12"/>
  <c r="M161" i="11" s="1"/>
  <c r="H181" i="12"/>
  <c r="E181" i="12"/>
  <c r="L180" i="12"/>
  <c r="K180" i="12"/>
  <c r="J180" i="12"/>
  <c r="I180" i="12"/>
  <c r="H180" i="12"/>
  <c r="E180" i="12"/>
  <c r="L179" i="12"/>
  <c r="K179" i="12"/>
  <c r="J179" i="12"/>
  <c r="I179" i="12"/>
  <c r="H179" i="12"/>
  <c r="E179" i="12"/>
  <c r="L178" i="12"/>
  <c r="K178" i="12"/>
  <c r="J178" i="12"/>
  <c r="I178" i="12"/>
  <c r="H178" i="12"/>
  <c r="E178" i="12"/>
  <c r="L177" i="12"/>
  <c r="K177" i="12"/>
  <c r="J177" i="12"/>
  <c r="N163" i="11" s="1"/>
  <c r="I177" i="12"/>
  <c r="H177" i="12"/>
  <c r="E177" i="12"/>
  <c r="L176" i="12"/>
  <c r="K176" i="12"/>
  <c r="J176" i="12"/>
  <c r="I176" i="12"/>
  <c r="H176" i="12"/>
  <c r="E176" i="12"/>
  <c r="L175" i="12"/>
  <c r="K175" i="12"/>
  <c r="J175" i="12"/>
  <c r="I175" i="12"/>
  <c r="H175" i="12"/>
  <c r="E175" i="12"/>
  <c r="L174" i="12"/>
  <c r="K174" i="12"/>
  <c r="J174" i="12"/>
  <c r="I174" i="12"/>
  <c r="H174" i="12"/>
  <c r="E174" i="12"/>
  <c r="L173" i="12"/>
  <c r="K173" i="12"/>
  <c r="J173" i="12"/>
  <c r="I173" i="12"/>
  <c r="H173" i="12"/>
  <c r="E173" i="12"/>
  <c r="L172" i="12"/>
  <c r="K172" i="12"/>
  <c r="J172" i="12"/>
  <c r="I172" i="12"/>
  <c r="H172" i="12"/>
  <c r="E172" i="12"/>
  <c r="L171" i="12"/>
  <c r="K171" i="12"/>
  <c r="J171" i="12"/>
  <c r="I171" i="12"/>
  <c r="H171" i="12"/>
  <c r="E171" i="12"/>
  <c r="L170" i="12"/>
  <c r="K170" i="12"/>
  <c r="J170" i="12"/>
  <c r="I170" i="12"/>
  <c r="H170" i="12"/>
  <c r="E170" i="12"/>
  <c r="L169" i="12"/>
  <c r="K169" i="12"/>
  <c r="J169" i="12"/>
  <c r="I169" i="12"/>
  <c r="H169" i="12"/>
  <c r="E169" i="12"/>
  <c r="L168" i="12"/>
  <c r="K168" i="12"/>
  <c r="J168" i="12"/>
  <c r="I168" i="12"/>
  <c r="H168" i="12"/>
  <c r="E168" i="12"/>
  <c r="L167" i="12"/>
  <c r="K167" i="12"/>
  <c r="J167" i="12"/>
  <c r="N140" i="11" s="1"/>
  <c r="I167" i="12"/>
  <c r="H167" i="12"/>
  <c r="E167" i="12"/>
  <c r="L166" i="12"/>
  <c r="K166" i="12"/>
  <c r="J166" i="12"/>
  <c r="I166" i="12"/>
  <c r="H166" i="12"/>
  <c r="E166" i="12"/>
  <c r="L165" i="12"/>
  <c r="K165" i="12"/>
  <c r="J165" i="12"/>
  <c r="N188" i="11" s="1"/>
  <c r="I165" i="12"/>
  <c r="H165" i="12"/>
  <c r="L188" i="11" s="1"/>
  <c r="E165" i="12"/>
  <c r="L164" i="12"/>
  <c r="K164" i="12"/>
  <c r="J164" i="12"/>
  <c r="I164" i="12"/>
  <c r="H164" i="12"/>
  <c r="E164" i="12"/>
  <c r="L163" i="12"/>
  <c r="K163" i="12"/>
  <c r="J163" i="12"/>
  <c r="I163" i="12"/>
  <c r="H163" i="12"/>
  <c r="E163" i="12"/>
  <c r="L162" i="12"/>
  <c r="K162" i="12"/>
  <c r="J162" i="12"/>
  <c r="I162" i="12"/>
  <c r="M127" i="11" s="1"/>
  <c r="H162" i="12"/>
  <c r="E162" i="12"/>
  <c r="L161" i="12"/>
  <c r="K161" i="12"/>
  <c r="J161" i="12"/>
  <c r="I161" i="12"/>
  <c r="H161" i="12"/>
  <c r="E161" i="12"/>
  <c r="L160" i="12"/>
  <c r="K160" i="12"/>
  <c r="J160" i="12"/>
  <c r="I160" i="12"/>
  <c r="M108" i="11" s="1"/>
  <c r="H160" i="12"/>
  <c r="E160" i="12"/>
  <c r="L159" i="12"/>
  <c r="K159" i="12"/>
  <c r="J159" i="12"/>
  <c r="I159" i="12"/>
  <c r="H159" i="12"/>
  <c r="E159" i="12"/>
  <c r="L158" i="12"/>
  <c r="K158" i="12"/>
  <c r="J158" i="12"/>
  <c r="I158" i="12"/>
  <c r="M206" i="11" s="1"/>
  <c r="H158" i="12"/>
  <c r="L206" i="11" s="1"/>
  <c r="E158" i="12"/>
  <c r="L157" i="12"/>
  <c r="K157" i="12"/>
  <c r="J157" i="12"/>
  <c r="N162" i="11" s="1"/>
  <c r="I157" i="12"/>
  <c r="H157" i="12"/>
  <c r="E157" i="12"/>
  <c r="L156" i="12"/>
  <c r="K156" i="12"/>
  <c r="J156" i="12"/>
  <c r="I156" i="12"/>
  <c r="M223" i="11" s="1"/>
  <c r="H156" i="12"/>
  <c r="L223" i="11" s="1"/>
  <c r="E156" i="12"/>
  <c r="L155" i="12"/>
  <c r="K155" i="12"/>
  <c r="J155" i="12"/>
  <c r="I155" i="12"/>
  <c r="H155" i="12"/>
  <c r="E155" i="12"/>
  <c r="L154" i="12"/>
  <c r="K154" i="12"/>
  <c r="J154" i="12"/>
  <c r="I154" i="12"/>
  <c r="H154" i="12"/>
  <c r="E154" i="12"/>
  <c r="L153" i="12"/>
  <c r="K153" i="12"/>
  <c r="J153" i="12"/>
  <c r="I153" i="12"/>
  <c r="H153" i="12"/>
  <c r="E153" i="12"/>
  <c r="L152" i="12"/>
  <c r="K152" i="12"/>
  <c r="J152" i="12"/>
  <c r="I152" i="12"/>
  <c r="M114" i="11" s="1"/>
  <c r="H152" i="12"/>
  <c r="E152" i="12"/>
  <c r="L151" i="12"/>
  <c r="K151" i="12"/>
  <c r="J151" i="12"/>
  <c r="I151" i="12"/>
  <c r="H151" i="12"/>
  <c r="E151" i="12"/>
  <c r="L150" i="12"/>
  <c r="K150" i="12"/>
  <c r="J150" i="12"/>
  <c r="I150" i="12"/>
  <c r="M177" i="11" s="1"/>
  <c r="W177" i="11" s="1"/>
  <c r="H150" i="12"/>
  <c r="L177" i="11" s="1"/>
  <c r="E150" i="12"/>
  <c r="L149" i="12"/>
  <c r="K149" i="12"/>
  <c r="J149" i="12"/>
  <c r="I149" i="12"/>
  <c r="H149" i="12"/>
  <c r="E149" i="12"/>
  <c r="L148" i="12"/>
  <c r="K148" i="12"/>
  <c r="J148" i="12"/>
  <c r="I148" i="12"/>
  <c r="M144" i="11" s="1"/>
  <c r="H148" i="12"/>
  <c r="E148" i="12"/>
  <c r="L147" i="12"/>
  <c r="K147" i="12"/>
  <c r="J147" i="12"/>
  <c r="I147" i="12"/>
  <c r="H147" i="12"/>
  <c r="E147" i="12"/>
  <c r="L146" i="12"/>
  <c r="K146" i="12"/>
  <c r="J146" i="12"/>
  <c r="I146" i="12"/>
  <c r="H146" i="12"/>
  <c r="L221" i="11" s="1"/>
  <c r="E146" i="12"/>
  <c r="L145" i="12"/>
  <c r="K145" i="12"/>
  <c r="J145" i="12"/>
  <c r="I145" i="12"/>
  <c r="H145" i="12"/>
  <c r="E145" i="12"/>
  <c r="L144" i="12"/>
  <c r="K144" i="12"/>
  <c r="J144" i="12"/>
  <c r="I144" i="12"/>
  <c r="M153" i="11" s="1"/>
  <c r="W153" i="11" s="1"/>
  <c r="H144" i="12"/>
  <c r="L153" i="11" s="1"/>
  <c r="E144" i="12"/>
  <c r="L143" i="12"/>
  <c r="K143" i="12"/>
  <c r="J143" i="12"/>
  <c r="N160" i="11" s="1"/>
  <c r="I143" i="12"/>
  <c r="H143" i="12"/>
  <c r="E143" i="12"/>
  <c r="L142" i="12"/>
  <c r="K142" i="12"/>
  <c r="J142" i="12"/>
  <c r="I142" i="12"/>
  <c r="H142" i="12"/>
  <c r="E142" i="12"/>
  <c r="L141" i="12"/>
  <c r="K141" i="12"/>
  <c r="J141" i="12"/>
  <c r="I141" i="12"/>
  <c r="H141" i="12"/>
  <c r="E141" i="12"/>
  <c r="L140" i="12"/>
  <c r="K140" i="12"/>
  <c r="J140" i="12"/>
  <c r="I140" i="12"/>
  <c r="M41" i="11" s="1"/>
  <c r="H140" i="12"/>
  <c r="E140" i="12"/>
  <c r="L139" i="12"/>
  <c r="K139" i="12"/>
  <c r="J139" i="12"/>
  <c r="I139" i="12"/>
  <c r="H139" i="12"/>
  <c r="E139" i="12"/>
  <c r="L138" i="12"/>
  <c r="K138" i="12"/>
  <c r="J138" i="12"/>
  <c r="N191" i="11" s="1"/>
  <c r="I138" i="12"/>
  <c r="M191" i="11" s="1"/>
  <c r="H138" i="12"/>
  <c r="L191" i="11" s="1"/>
  <c r="E138" i="12"/>
  <c r="L137" i="12"/>
  <c r="K137" i="12"/>
  <c r="J137" i="12"/>
  <c r="I137" i="12"/>
  <c r="H137" i="12"/>
  <c r="E137" i="12"/>
  <c r="L136" i="12"/>
  <c r="K136" i="12"/>
  <c r="J136" i="12"/>
  <c r="I136" i="12"/>
  <c r="M40" i="11" s="1"/>
  <c r="W40" i="11" s="1"/>
  <c r="H136" i="12"/>
  <c r="E136" i="12"/>
  <c r="L135" i="12"/>
  <c r="K135" i="12"/>
  <c r="J135" i="12"/>
  <c r="I135" i="12"/>
  <c r="H135" i="12"/>
  <c r="E135" i="12"/>
  <c r="L134" i="12"/>
  <c r="K134" i="12"/>
  <c r="J134" i="12"/>
  <c r="I134" i="12"/>
  <c r="H134" i="12"/>
  <c r="E134" i="12"/>
  <c r="L133" i="12"/>
  <c r="K133" i="12"/>
  <c r="J133" i="12"/>
  <c r="N224" i="11" s="1"/>
  <c r="I133" i="12"/>
  <c r="M224" i="11" s="1"/>
  <c r="H133" i="12"/>
  <c r="E133" i="12"/>
  <c r="L132" i="12"/>
  <c r="K132" i="12"/>
  <c r="J132" i="12"/>
  <c r="I132" i="12"/>
  <c r="H132" i="12"/>
  <c r="E132" i="12"/>
  <c r="L131" i="12"/>
  <c r="K131" i="12"/>
  <c r="J131" i="12"/>
  <c r="I131" i="12"/>
  <c r="H131" i="12"/>
  <c r="E131" i="12"/>
  <c r="L130" i="12"/>
  <c r="K130" i="12"/>
  <c r="J130" i="12"/>
  <c r="I130" i="12"/>
  <c r="M25" i="11" s="1"/>
  <c r="H130" i="12"/>
  <c r="E130" i="12"/>
  <c r="L129" i="12"/>
  <c r="K129" i="12"/>
  <c r="J129" i="12"/>
  <c r="I129" i="12"/>
  <c r="H129" i="12"/>
  <c r="E129" i="12"/>
  <c r="L128" i="12"/>
  <c r="K128" i="12"/>
  <c r="J128" i="12"/>
  <c r="I128" i="12"/>
  <c r="H128" i="12"/>
  <c r="E128" i="12"/>
  <c r="L127" i="12"/>
  <c r="K127" i="12"/>
  <c r="J127" i="12"/>
  <c r="I127" i="12"/>
  <c r="H127" i="12"/>
  <c r="E127" i="12"/>
  <c r="L126" i="12"/>
  <c r="K126" i="12"/>
  <c r="J126" i="12"/>
  <c r="I126" i="12"/>
  <c r="H126" i="12"/>
  <c r="E126" i="12"/>
  <c r="L125" i="12"/>
  <c r="K125" i="12"/>
  <c r="J125" i="12"/>
  <c r="I125" i="12"/>
  <c r="H125" i="12"/>
  <c r="E125" i="12"/>
  <c r="L124" i="12"/>
  <c r="K124" i="12"/>
  <c r="J124" i="12"/>
  <c r="I124" i="12"/>
  <c r="H124" i="12"/>
  <c r="E124" i="12"/>
  <c r="L123" i="12"/>
  <c r="K123" i="12"/>
  <c r="J123" i="12"/>
  <c r="N207" i="11" s="1"/>
  <c r="I123" i="12"/>
  <c r="H123" i="12"/>
  <c r="E123" i="12"/>
  <c r="L122" i="12"/>
  <c r="K122" i="12"/>
  <c r="J122" i="12"/>
  <c r="I122" i="12"/>
  <c r="H122" i="12"/>
  <c r="E122" i="12"/>
  <c r="L121" i="12"/>
  <c r="K121" i="12"/>
  <c r="J121" i="12"/>
  <c r="I121" i="12"/>
  <c r="H121" i="12"/>
  <c r="E121" i="12"/>
  <c r="L120" i="12"/>
  <c r="K120" i="12"/>
  <c r="J120" i="12"/>
  <c r="I120" i="12"/>
  <c r="H120" i="12"/>
  <c r="E120" i="12"/>
  <c r="L119" i="12"/>
  <c r="K119" i="12"/>
  <c r="J119" i="12"/>
  <c r="I119" i="12"/>
  <c r="H119" i="12"/>
  <c r="E119" i="12"/>
  <c r="L118" i="12"/>
  <c r="K118" i="12"/>
  <c r="J118" i="12"/>
  <c r="I118" i="12"/>
  <c r="M93" i="11" s="1"/>
  <c r="O93" i="11" s="1"/>
  <c r="Q93" i="11" s="1"/>
  <c r="H118" i="12"/>
  <c r="E118" i="12"/>
  <c r="L117" i="12"/>
  <c r="K117" i="12"/>
  <c r="J117" i="12"/>
  <c r="I117" i="12"/>
  <c r="H117" i="12"/>
  <c r="E117" i="12"/>
  <c r="L116" i="12"/>
  <c r="K116" i="12"/>
  <c r="J116" i="12"/>
  <c r="I116" i="12"/>
  <c r="M145" i="11" s="1"/>
  <c r="H116" i="12"/>
  <c r="L145" i="11" s="1"/>
  <c r="E116" i="12"/>
  <c r="L115" i="12"/>
  <c r="K115" i="12"/>
  <c r="J115" i="12"/>
  <c r="I115" i="12"/>
  <c r="H115" i="12"/>
  <c r="E115" i="12"/>
  <c r="L114" i="12"/>
  <c r="K114" i="12"/>
  <c r="J114" i="12"/>
  <c r="I114" i="12"/>
  <c r="H114" i="12"/>
  <c r="E114" i="12"/>
  <c r="L113" i="12"/>
  <c r="K113" i="12"/>
  <c r="J113" i="12"/>
  <c r="I113" i="12"/>
  <c r="H113" i="12"/>
  <c r="L200" i="11" s="1"/>
  <c r="E113" i="12"/>
  <c r="L112" i="12"/>
  <c r="K112" i="12"/>
  <c r="J112" i="12"/>
  <c r="I112" i="12"/>
  <c r="H112" i="12"/>
  <c r="E112" i="12"/>
  <c r="L111" i="12"/>
  <c r="K111" i="12"/>
  <c r="J111" i="12"/>
  <c r="I111" i="12"/>
  <c r="H111" i="12"/>
  <c r="E111" i="12"/>
  <c r="L110" i="12"/>
  <c r="K110" i="12"/>
  <c r="J110" i="12"/>
  <c r="N78" i="11" s="1"/>
  <c r="I110" i="12"/>
  <c r="H110" i="12"/>
  <c r="E110" i="12"/>
  <c r="L109" i="12"/>
  <c r="K109" i="12"/>
  <c r="J109" i="12"/>
  <c r="I109" i="12"/>
  <c r="H109" i="12"/>
  <c r="E109" i="12"/>
  <c r="L108" i="12"/>
  <c r="K108" i="12"/>
  <c r="J108" i="12"/>
  <c r="I108" i="12"/>
  <c r="H108" i="12"/>
  <c r="E108" i="12"/>
  <c r="L107" i="12"/>
  <c r="K107" i="12"/>
  <c r="J107" i="12"/>
  <c r="I107" i="12"/>
  <c r="H107" i="12"/>
  <c r="L129" i="11" s="1"/>
  <c r="E107" i="12"/>
  <c r="L106" i="12"/>
  <c r="K106" i="12"/>
  <c r="J106" i="12"/>
  <c r="I106" i="12"/>
  <c r="H106" i="12"/>
  <c r="E106" i="12"/>
  <c r="L105" i="12"/>
  <c r="K105" i="12"/>
  <c r="J105" i="12"/>
  <c r="N205" i="11" s="1"/>
  <c r="I105" i="12"/>
  <c r="M205" i="11" s="1"/>
  <c r="H105" i="12"/>
  <c r="L205" i="11" s="1"/>
  <c r="E105" i="12"/>
  <c r="L104" i="12"/>
  <c r="K104" i="12"/>
  <c r="J104" i="12"/>
  <c r="N209" i="11" s="1"/>
  <c r="I104" i="12"/>
  <c r="H104" i="12"/>
  <c r="L209" i="11" s="1"/>
  <c r="E104" i="12"/>
  <c r="L103" i="12"/>
  <c r="K103" i="12"/>
  <c r="J103" i="12"/>
  <c r="I103" i="12"/>
  <c r="H103" i="12"/>
  <c r="E103" i="12"/>
  <c r="L102" i="12"/>
  <c r="K102" i="12"/>
  <c r="J102" i="12"/>
  <c r="N196" i="11" s="1"/>
  <c r="I102" i="12"/>
  <c r="H102" i="12"/>
  <c r="L196" i="11" s="1"/>
  <c r="E102" i="12"/>
  <c r="L101" i="12"/>
  <c r="K101" i="12"/>
  <c r="J101" i="12"/>
  <c r="N183" i="11" s="1"/>
  <c r="I101" i="12"/>
  <c r="M183" i="11" s="1"/>
  <c r="H101" i="12"/>
  <c r="L183" i="11" s="1"/>
  <c r="E101" i="12"/>
  <c r="L100" i="12"/>
  <c r="K100" i="12"/>
  <c r="J100" i="12"/>
  <c r="N174" i="11" s="1"/>
  <c r="I100" i="12"/>
  <c r="H100" i="12"/>
  <c r="L174" i="11" s="1"/>
  <c r="E100" i="12"/>
  <c r="L99" i="12"/>
  <c r="K99" i="12"/>
  <c r="J99" i="12"/>
  <c r="I99" i="12"/>
  <c r="M77" i="11" s="1"/>
  <c r="W77" i="11" s="1"/>
  <c r="H99" i="12"/>
  <c r="E99" i="12"/>
  <c r="L98" i="12"/>
  <c r="K98" i="12"/>
  <c r="J98" i="12"/>
  <c r="I98" i="12"/>
  <c r="H98" i="12"/>
  <c r="E98" i="12"/>
  <c r="L97" i="12"/>
  <c r="K97" i="12"/>
  <c r="J97" i="12"/>
  <c r="N182" i="11" s="1"/>
  <c r="I97" i="12"/>
  <c r="H97" i="12"/>
  <c r="L182" i="11" s="1"/>
  <c r="E97" i="12"/>
  <c r="L96" i="12"/>
  <c r="K96" i="12"/>
  <c r="J96" i="12"/>
  <c r="I96" i="12"/>
  <c r="H96" i="12"/>
  <c r="E96" i="12"/>
  <c r="L95" i="12"/>
  <c r="K95" i="12"/>
  <c r="J95" i="12"/>
  <c r="N210" i="11" s="1"/>
  <c r="I95" i="12"/>
  <c r="M210" i="11" s="1"/>
  <c r="H95" i="12"/>
  <c r="L210" i="11" s="1"/>
  <c r="E95" i="12"/>
  <c r="L94" i="12"/>
  <c r="K94" i="12"/>
  <c r="J94" i="12"/>
  <c r="N156" i="11" s="1"/>
  <c r="I94" i="12"/>
  <c r="M156" i="11" s="1"/>
  <c r="H94" i="12"/>
  <c r="L156" i="11" s="1"/>
  <c r="E94" i="12"/>
  <c r="L93" i="12"/>
  <c r="K93" i="12"/>
  <c r="J93" i="12"/>
  <c r="I93" i="12"/>
  <c r="M222" i="11" s="1"/>
  <c r="H93" i="12"/>
  <c r="L222" i="11" s="1"/>
  <c r="E93" i="12"/>
  <c r="L92" i="12"/>
  <c r="K92" i="12"/>
  <c r="J92" i="12"/>
  <c r="I92" i="12"/>
  <c r="H92" i="12"/>
  <c r="E92" i="12"/>
  <c r="L91" i="12"/>
  <c r="K91" i="12"/>
  <c r="J91" i="12"/>
  <c r="I91" i="12"/>
  <c r="M103" i="11" s="1"/>
  <c r="H91" i="12"/>
  <c r="L103" i="11" s="1"/>
  <c r="E91" i="12"/>
  <c r="L90" i="12"/>
  <c r="K90" i="12"/>
  <c r="J90" i="12"/>
  <c r="N215" i="11" s="1"/>
  <c r="I90" i="12"/>
  <c r="M215" i="11" s="1"/>
  <c r="W215" i="11" s="1"/>
  <c r="H90" i="12"/>
  <c r="L215" i="11" s="1"/>
  <c r="E90" i="12"/>
  <c r="L89" i="12"/>
  <c r="K89" i="12"/>
  <c r="J89" i="12"/>
  <c r="I89" i="12"/>
  <c r="M28" i="11" s="1"/>
  <c r="H89" i="12"/>
  <c r="E89" i="12"/>
  <c r="L88" i="12"/>
  <c r="K88" i="12"/>
  <c r="J88" i="12"/>
  <c r="I88" i="12"/>
  <c r="H88" i="12"/>
  <c r="E88" i="12"/>
  <c r="L87" i="12"/>
  <c r="K87" i="12"/>
  <c r="J87" i="12"/>
  <c r="I87" i="12"/>
  <c r="M29" i="11" s="1"/>
  <c r="H87" i="12"/>
  <c r="E87" i="12"/>
  <c r="L86" i="12"/>
  <c r="K86" i="12"/>
  <c r="J86" i="12"/>
  <c r="I86" i="12"/>
  <c r="H86" i="12"/>
  <c r="E86" i="12"/>
  <c r="L85" i="12"/>
  <c r="K85" i="12"/>
  <c r="J85" i="12"/>
  <c r="I85" i="12"/>
  <c r="M107" i="11" s="1"/>
  <c r="H85" i="12"/>
  <c r="L107" i="11" s="1"/>
  <c r="E85" i="12"/>
  <c r="L84" i="12"/>
  <c r="K84" i="12"/>
  <c r="J84" i="12"/>
  <c r="I84" i="12"/>
  <c r="H84" i="12"/>
  <c r="E84" i="12"/>
  <c r="L83" i="12"/>
  <c r="K83" i="12"/>
  <c r="J83" i="12"/>
  <c r="I83" i="12"/>
  <c r="H83" i="12"/>
  <c r="E83" i="12"/>
  <c r="L82" i="12"/>
  <c r="K82" i="12"/>
  <c r="J82" i="12"/>
  <c r="N199" i="11" s="1"/>
  <c r="I82" i="12"/>
  <c r="H82" i="12"/>
  <c r="L199" i="11" s="1"/>
  <c r="E82" i="12"/>
  <c r="L81" i="12"/>
  <c r="K81" i="12"/>
  <c r="J81" i="12"/>
  <c r="I81" i="12"/>
  <c r="H81" i="12"/>
  <c r="L88" i="11" s="1"/>
  <c r="E81" i="12"/>
  <c r="L80" i="12"/>
  <c r="K80" i="12"/>
  <c r="J80" i="12"/>
  <c r="I80" i="12"/>
  <c r="H80" i="12"/>
  <c r="E80" i="12"/>
  <c r="L79" i="12"/>
  <c r="K79" i="12"/>
  <c r="J79" i="12"/>
  <c r="N165" i="11" s="1"/>
  <c r="I79" i="12"/>
  <c r="M165" i="11" s="1"/>
  <c r="W165" i="11" s="1"/>
  <c r="H79" i="12"/>
  <c r="L165" i="11" s="1"/>
  <c r="E79" i="12"/>
  <c r="L78" i="12"/>
  <c r="K78" i="12"/>
  <c r="J78" i="12"/>
  <c r="N213" i="11" s="1"/>
  <c r="I78" i="12"/>
  <c r="M213" i="11" s="1"/>
  <c r="H78" i="12"/>
  <c r="L213" i="11" s="1"/>
  <c r="E78" i="12"/>
  <c r="L77" i="12"/>
  <c r="K77" i="12"/>
  <c r="J77" i="12"/>
  <c r="I77" i="12"/>
  <c r="H77" i="12"/>
  <c r="E77" i="12"/>
  <c r="L76" i="12"/>
  <c r="K76" i="12"/>
  <c r="J76" i="12"/>
  <c r="I76" i="12"/>
  <c r="H76" i="12"/>
  <c r="E76" i="12"/>
  <c r="L75" i="12"/>
  <c r="K75" i="12"/>
  <c r="J75" i="12"/>
  <c r="I75" i="12"/>
  <c r="M119" i="11" s="1"/>
  <c r="H75" i="12"/>
  <c r="L119" i="11" s="1"/>
  <c r="E75" i="12"/>
  <c r="L74" i="12"/>
  <c r="K74" i="12"/>
  <c r="J74" i="12"/>
  <c r="I74" i="12"/>
  <c r="H74" i="12"/>
  <c r="E74" i="12"/>
  <c r="L73" i="12"/>
  <c r="K73" i="12"/>
  <c r="J73" i="12"/>
  <c r="N175" i="11" s="1"/>
  <c r="I73" i="12"/>
  <c r="M175" i="11" s="1"/>
  <c r="H73" i="12"/>
  <c r="L175" i="11" s="1"/>
  <c r="E73" i="12"/>
  <c r="L72" i="12"/>
  <c r="K72" i="12"/>
  <c r="J72" i="12"/>
  <c r="I72" i="12"/>
  <c r="H72" i="12"/>
  <c r="E72" i="12"/>
  <c r="L71" i="12"/>
  <c r="K71" i="12"/>
  <c r="J71" i="12"/>
  <c r="I71" i="12"/>
  <c r="H71" i="12"/>
  <c r="E71" i="12"/>
  <c r="L70" i="12"/>
  <c r="K70" i="12"/>
  <c r="J70" i="12"/>
  <c r="N201" i="11" s="1"/>
  <c r="I70" i="12"/>
  <c r="H70" i="12"/>
  <c r="L201" i="11" s="1"/>
  <c r="E70" i="12"/>
  <c r="L69" i="12"/>
  <c r="K69" i="12"/>
  <c r="J69" i="12"/>
  <c r="I69" i="12"/>
  <c r="M54" i="11" s="1"/>
  <c r="H69" i="12"/>
  <c r="E69" i="12"/>
  <c r="L68" i="12"/>
  <c r="K68" i="12"/>
  <c r="J68" i="12"/>
  <c r="I68" i="12"/>
  <c r="H68" i="12"/>
  <c r="L125" i="11" s="1"/>
  <c r="E68" i="12"/>
  <c r="L67" i="12"/>
  <c r="K67" i="12"/>
  <c r="J67" i="12"/>
  <c r="I67" i="12"/>
  <c r="H67" i="12"/>
  <c r="E67" i="12"/>
  <c r="L66" i="12"/>
  <c r="K66" i="12"/>
  <c r="J66" i="12"/>
  <c r="I66" i="12"/>
  <c r="H66" i="12"/>
  <c r="E66" i="12"/>
  <c r="L65" i="12"/>
  <c r="K65" i="12"/>
  <c r="J65" i="12"/>
  <c r="N190" i="11" s="1"/>
  <c r="I65" i="12"/>
  <c r="M190" i="11" s="1"/>
  <c r="W190" i="11" s="1"/>
  <c r="H65" i="12"/>
  <c r="L190" i="11" s="1"/>
  <c r="E65" i="12"/>
  <c r="L64" i="12"/>
  <c r="K64" i="12"/>
  <c r="J64" i="12"/>
  <c r="I64" i="12"/>
  <c r="H64" i="12"/>
  <c r="E64" i="12"/>
  <c r="L63" i="12"/>
  <c r="K63" i="12"/>
  <c r="J63" i="12"/>
  <c r="I63" i="12"/>
  <c r="H63" i="12"/>
  <c r="E63" i="12"/>
  <c r="L62" i="12"/>
  <c r="K62" i="12"/>
  <c r="J62" i="12"/>
  <c r="I62" i="12"/>
  <c r="M122" i="11" s="1"/>
  <c r="H62" i="12"/>
  <c r="E62" i="12"/>
  <c r="L61" i="12"/>
  <c r="K61" i="12"/>
  <c r="J61" i="12"/>
  <c r="I61" i="12"/>
  <c r="M94" i="11" s="1"/>
  <c r="H61" i="12"/>
  <c r="E61" i="12"/>
  <c r="L60" i="12"/>
  <c r="K60" i="12"/>
  <c r="J60" i="12"/>
  <c r="I60" i="12"/>
  <c r="M121" i="11" s="1"/>
  <c r="W121" i="11" s="1"/>
  <c r="H60" i="12"/>
  <c r="E60" i="12"/>
  <c r="L59" i="12"/>
  <c r="K59" i="12"/>
  <c r="J59" i="12"/>
  <c r="I59" i="12"/>
  <c r="H59" i="12"/>
  <c r="E59" i="12"/>
  <c r="L58" i="12"/>
  <c r="K58" i="12"/>
  <c r="J58" i="12"/>
  <c r="I58" i="12"/>
  <c r="H58" i="12"/>
  <c r="L117" i="11" s="1"/>
  <c r="E58" i="12"/>
  <c r="L57" i="12"/>
  <c r="K57" i="12"/>
  <c r="J57" i="12"/>
  <c r="I57" i="12"/>
  <c r="H57" i="12"/>
  <c r="E57" i="12"/>
  <c r="L56" i="12"/>
  <c r="K56" i="12"/>
  <c r="J56" i="12"/>
  <c r="I56" i="12"/>
  <c r="H56" i="12"/>
  <c r="E56" i="12"/>
  <c r="L55" i="12"/>
  <c r="K55" i="12"/>
  <c r="J55" i="12"/>
  <c r="N212" i="11" s="1"/>
  <c r="I55" i="12"/>
  <c r="M212" i="11" s="1"/>
  <c r="H55" i="12"/>
  <c r="E55" i="12"/>
  <c r="L54" i="12"/>
  <c r="K54" i="12"/>
  <c r="J54" i="12"/>
  <c r="I54" i="12"/>
  <c r="H54" i="12"/>
  <c r="E54" i="12"/>
  <c r="L53" i="12"/>
  <c r="K53" i="12"/>
  <c r="J53" i="12"/>
  <c r="N37" i="11" s="1"/>
  <c r="I53" i="12"/>
  <c r="M37" i="11" s="1"/>
  <c r="H53" i="12"/>
  <c r="E53" i="12"/>
  <c r="L52" i="12"/>
  <c r="K52" i="12"/>
  <c r="J52" i="12"/>
  <c r="I52" i="12"/>
  <c r="H52" i="12"/>
  <c r="L101" i="11" s="1"/>
  <c r="E52" i="12"/>
  <c r="L51" i="12"/>
  <c r="K51" i="12"/>
  <c r="J51" i="12"/>
  <c r="I51" i="12"/>
  <c r="H51" i="12"/>
  <c r="E51" i="12"/>
  <c r="L50" i="12"/>
  <c r="K50" i="12"/>
  <c r="J50" i="12"/>
  <c r="I50" i="12"/>
  <c r="H50" i="12"/>
  <c r="E50" i="12"/>
  <c r="L49" i="12"/>
  <c r="K49" i="12"/>
  <c r="J49" i="12"/>
  <c r="I49" i="12"/>
  <c r="H49" i="12"/>
  <c r="E49" i="12"/>
  <c r="L48" i="12"/>
  <c r="K48" i="12"/>
  <c r="J48" i="12"/>
  <c r="N135" i="11" s="1"/>
  <c r="I48" i="12"/>
  <c r="H48" i="12"/>
  <c r="L135" i="11" s="1"/>
  <c r="E48" i="12"/>
  <c r="L47" i="12"/>
  <c r="K47" i="12"/>
  <c r="J47" i="12"/>
  <c r="I47" i="12"/>
  <c r="H47" i="12"/>
  <c r="E47" i="12"/>
  <c r="L46" i="12"/>
  <c r="K46" i="12"/>
  <c r="J46" i="12"/>
  <c r="I46" i="12"/>
  <c r="M219" i="11" s="1"/>
  <c r="H46" i="12"/>
  <c r="L219" i="11" s="1"/>
  <c r="E46" i="12"/>
  <c r="L45" i="12"/>
  <c r="K45" i="12"/>
  <c r="J45" i="12"/>
  <c r="I45" i="12"/>
  <c r="H45" i="12"/>
  <c r="E45" i="12"/>
  <c r="L44" i="12"/>
  <c r="K44" i="12"/>
  <c r="J44" i="12"/>
  <c r="I44" i="12"/>
  <c r="H44" i="12"/>
  <c r="L158" i="11" s="1"/>
  <c r="E44" i="12"/>
  <c r="L43" i="12"/>
  <c r="K43" i="12"/>
  <c r="J43" i="12"/>
  <c r="I43" i="12"/>
  <c r="M90" i="11" s="1"/>
  <c r="H43" i="12"/>
  <c r="E43" i="12"/>
  <c r="L42" i="12"/>
  <c r="K42" i="12"/>
  <c r="J42" i="12"/>
  <c r="I42" i="12"/>
  <c r="M139" i="11" s="1"/>
  <c r="H42" i="12"/>
  <c r="L139" i="11" s="1"/>
  <c r="E42" i="12"/>
  <c r="L41" i="12"/>
  <c r="K41" i="12"/>
  <c r="J41" i="12"/>
  <c r="I41" i="12"/>
  <c r="M47" i="11" s="1"/>
  <c r="W47" i="11" s="1"/>
  <c r="H41" i="12"/>
  <c r="E41" i="12"/>
  <c r="L40" i="12"/>
  <c r="K40" i="12"/>
  <c r="J40" i="12"/>
  <c r="I40" i="12"/>
  <c r="M45" i="11" s="1"/>
  <c r="W45" i="11" s="1"/>
  <c r="H40" i="12"/>
  <c r="E40" i="12"/>
  <c r="L39" i="12"/>
  <c r="K39" i="12"/>
  <c r="J39" i="12"/>
  <c r="N131" i="11" s="1"/>
  <c r="I39" i="12"/>
  <c r="H39" i="12"/>
  <c r="L131" i="11" s="1"/>
  <c r="E39" i="12"/>
  <c r="L38" i="12"/>
  <c r="K38" i="12"/>
  <c r="J38" i="12"/>
  <c r="I38" i="12"/>
  <c r="H38" i="12"/>
  <c r="E38" i="12"/>
  <c r="L37" i="12"/>
  <c r="K37" i="12"/>
  <c r="J37" i="12"/>
  <c r="I37" i="12"/>
  <c r="M92" i="11" s="1"/>
  <c r="H37" i="12"/>
  <c r="E37" i="12"/>
  <c r="L36" i="12"/>
  <c r="K36" i="12"/>
  <c r="J36" i="12"/>
  <c r="I36" i="12"/>
  <c r="M130" i="11" s="1"/>
  <c r="H36" i="12"/>
  <c r="E36" i="12"/>
  <c r="L35" i="12"/>
  <c r="K35" i="12"/>
  <c r="J35" i="12"/>
  <c r="I35" i="12"/>
  <c r="M59" i="11" s="1"/>
  <c r="W59" i="11" s="1"/>
  <c r="H35" i="12"/>
  <c r="E35" i="12"/>
  <c r="L34" i="12"/>
  <c r="K34" i="12"/>
  <c r="J34" i="12"/>
  <c r="N171" i="11" s="1"/>
  <c r="I34" i="12"/>
  <c r="M171" i="11" s="1"/>
  <c r="W171" i="11" s="1"/>
  <c r="H34" i="12"/>
  <c r="L171" i="11" s="1"/>
  <c r="E34" i="12"/>
  <c r="L33" i="12"/>
  <c r="K33" i="12"/>
  <c r="J33" i="12"/>
  <c r="I33" i="12"/>
  <c r="M62" i="11" s="1"/>
  <c r="H33" i="12"/>
  <c r="E33" i="12"/>
  <c r="L32" i="12"/>
  <c r="K32" i="12"/>
  <c r="J32" i="12"/>
  <c r="I32" i="12"/>
  <c r="H32" i="12"/>
  <c r="L178" i="11" s="1"/>
  <c r="E32" i="12"/>
  <c r="L31" i="12"/>
  <c r="K31" i="12"/>
  <c r="J31" i="12"/>
  <c r="N204" i="11" s="1"/>
  <c r="I31" i="12"/>
  <c r="M204" i="11" s="1"/>
  <c r="H31" i="12"/>
  <c r="L204" i="11" s="1"/>
  <c r="E31" i="12"/>
  <c r="L30" i="12"/>
  <c r="K30" i="12"/>
  <c r="J30" i="12"/>
  <c r="I30" i="12"/>
  <c r="H30" i="12"/>
  <c r="E30" i="12"/>
  <c r="L29" i="12"/>
  <c r="K29" i="12"/>
  <c r="J29" i="12"/>
  <c r="N111" i="11" s="1"/>
  <c r="I29" i="12"/>
  <c r="M111" i="11" s="1"/>
  <c r="H29" i="12"/>
  <c r="E29" i="12"/>
  <c r="L28" i="12"/>
  <c r="K28" i="12"/>
  <c r="J28" i="12"/>
  <c r="I28" i="12"/>
  <c r="M70" i="11" s="1"/>
  <c r="H28" i="12"/>
  <c r="E28" i="12"/>
  <c r="L27" i="12"/>
  <c r="K27" i="12"/>
  <c r="J27" i="12"/>
  <c r="I27" i="12"/>
  <c r="H27" i="12"/>
  <c r="E27" i="12"/>
  <c r="L26" i="12"/>
  <c r="K26" i="12"/>
  <c r="J26" i="12"/>
  <c r="N218" i="11" s="1"/>
  <c r="I26" i="12"/>
  <c r="H26" i="12"/>
  <c r="L218" i="11" s="1"/>
  <c r="E26" i="12"/>
  <c r="L25" i="12"/>
  <c r="K25" i="12"/>
  <c r="J25" i="12"/>
  <c r="N216" i="11" s="1"/>
  <c r="I25" i="12"/>
  <c r="M216" i="11" s="1"/>
  <c r="H25" i="12"/>
  <c r="E25" i="12"/>
  <c r="L24" i="12"/>
  <c r="K24" i="12"/>
  <c r="J24" i="12"/>
  <c r="I24" i="12"/>
  <c r="H24" i="12"/>
  <c r="E24" i="12"/>
  <c r="L23" i="12"/>
  <c r="K23" i="12"/>
  <c r="J23" i="12"/>
  <c r="N155" i="11" s="1"/>
  <c r="I23" i="12"/>
  <c r="H23" i="12"/>
  <c r="E23" i="12"/>
  <c r="L22" i="12"/>
  <c r="K22" i="12"/>
  <c r="J22" i="12"/>
  <c r="I22" i="12"/>
  <c r="H22" i="12"/>
  <c r="L48" i="11" s="1"/>
  <c r="E22" i="12"/>
  <c r="L21" i="12"/>
  <c r="K21" i="12"/>
  <c r="J21" i="12"/>
  <c r="I21" i="12"/>
  <c r="H21" i="12"/>
  <c r="E21" i="12"/>
  <c r="L20" i="12"/>
  <c r="K20" i="12"/>
  <c r="J20" i="12"/>
  <c r="I20" i="12"/>
  <c r="M172" i="11" s="1"/>
  <c r="H20" i="12"/>
  <c r="E20" i="12"/>
  <c r="L19" i="12"/>
  <c r="K19" i="12"/>
  <c r="J19" i="12"/>
  <c r="N173" i="11" s="1"/>
  <c r="I19" i="12"/>
  <c r="M173" i="11" s="1"/>
  <c r="H19" i="12"/>
  <c r="E19" i="12"/>
  <c r="L18" i="12"/>
  <c r="K18" i="12"/>
  <c r="J18" i="12"/>
  <c r="N116" i="11" s="1"/>
  <c r="I18" i="12"/>
  <c r="H18" i="12"/>
  <c r="E18" i="12"/>
  <c r="L17" i="12"/>
  <c r="K17" i="12"/>
  <c r="J17" i="12"/>
  <c r="I17" i="12"/>
  <c r="H17" i="12"/>
  <c r="E17" i="12"/>
  <c r="L16" i="12"/>
  <c r="K16" i="12"/>
  <c r="J16" i="12"/>
  <c r="I16" i="12"/>
  <c r="M55" i="11" s="1"/>
  <c r="H16" i="12"/>
  <c r="E16" i="12"/>
  <c r="L15" i="12"/>
  <c r="K15" i="12"/>
  <c r="J15" i="12"/>
  <c r="I15" i="12"/>
  <c r="H15" i="12"/>
  <c r="E15" i="12"/>
  <c r="L14" i="12"/>
  <c r="K14" i="12"/>
  <c r="J14" i="12"/>
  <c r="I14" i="12"/>
  <c r="H14" i="12"/>
  <c r="E14" i="12"/>
  <c r="L13" i="12"/>
  <c r="K13" i="12"/>
  <c r="J13" i="12"/>
  <c r="N141" i="11" s="1"/>
  <c r="I13" i="12"/>
  <c r="H13" i="12"/>
  <c r="E13" i="12"/>
  <c r="L12" i="12"/>
  <c r="K12" i="12"/>
  <c r="J12" i="12"/>
  <c r="I12" i="12"/>
  <c r="H12" i="12"/>
  <c r="E12" i="12"/>
  <c r="L11" i="12"/>
  <c r="K11" i="12"/>
  <c r="J11" i="12"/>
  <c r="N203" i="11" s="1"/>
  <c r="I11" i="12"/>
  <c r="M203" i="11" s="1"/>
  <c r="H11" i="12"/>
  <c r="E11" i="12"/>
  <c r="L10" i="12"/>
  <c r="K10" i="12"/>
  <c r="J10" i="12"/>
  <c r="I10" i="12"/>
  <c r="H10" i="12"/>
  <c r="L57" i="11" s="1"/>
  <c r="E10" i="12"/>
  <c r="L9" i="12"/>
  <c r="K9" i="12"/>
  <c r="J9" i="12"/>
  <c r="I9" i="12"/>
  <c r="H9" i="12"/>
  <c r="E9" i="12"/>
  <c r="E226" i="11"/>
  <c r="D226" i="11"/>
  <c r="V225" i="11"/>
  <c r="T225" i="11"/>
  <c r="S225" i="11"/>
  <c r="R225" i="11"/>
  <c r="U225" i="11" s="1"/>
  <c r="P225" i="11"/>
  <c r="N225" i="11"/>
  <c r="M225" i="11"/>
  <c r="I225" i="11"/>
  <c r="F225" i="11"/>
  <c r="V224" i="11"/>
  <c r="T224" i="11"/>
  <c r="S224" i="11"/>
  <c r="R224" i="11"/>
  <c r="U224" i="11" s="1"/>
  <c r="Y224" i="11" s="1"/>
  <c r="Z224" i="11" s="1"/>
  <c r="X224" i="11" s="1"/>
  <c r="P224" i="11"/>
  <c r="L224" i="11"/>
  <c r="I224" i="11"/>
  <c r="F224" i="11"/>
  <c r="V223" i="11"/>
  <c r="T223" i="11"/>
  <c r="S223" i="11"/>
  <c r="R223" i="11"/>
  <c r="N223" i="11"/>
  <c r="I223" i="11"/>
  <c r="F223" i="11"/>
  <c r="V222" i="11"/>
  <c r="T222" i="11"/>
  <c r="S222" i="11"/>
  <c r="R222" i="11"/>
  <c r="N222" i="11"/>
  <c r="I222" i="11"/>
  <c r="F222" i="11"/>
  <c r="W221" i="11"/>
  <c r="V221" i="11"/>
  <c r="T221" i="11"/>
  <c r="S221" i="11"/>
  <c r="R221" i="11"/>
  <c r="P221" i="11"/>
  <c r="N221" i="11"/>
  <c r="I221" i="11"/>
  <c r="F221" i="11"/>
  <c r="I220" i="11"/>
  <c r="V219" i="11"/>
  <c r="T219" i="11"/>
  <c r="S219" i="11"/>
  <c r="R219" i="11"/>
  <c r="N219" i="11"/>
  <c r="I219" i="11"/>
  <c r="F219" i="11"/>
  <c r="W218" i="11"/>
  <c r="V218" i="11"/>
  <c r="T218" i="11"/>
  <c r="S218" i="11"/>
  <c r="R218" i="11"/>
  <c r="U218" i="11" s="1"/>
  <c r="Y218" i="11" s="1"/>
  <c r="Z218" i="11" s="1"/>
  <c r="X218" i="11" s="1"/>
  <c r="P218" i="11"/>
  <c r="M218" i="11"/>
  <c r="I218" i="11"/>
  <c r="F218" i="11"/>
  <c r="I217" i="11"/>
  <c r="V216" i="11"/>
  <c r="T216" i="11"/>
  <c r="S216" i="11"/>
  <c r="R216" i="11"/>
  <c r="L216" i="11"/>
  <c r="I216" i="11"/>
  <c r="F216" i="11"/>
  <c r="V215" i="11"/>
  <c r="T215" i="11"/>
  <c r="U215" i="11" s="1"/>
  <c r="Y215" i="11" s="1"/>
  <c r="Z215" i="11" s="1"/>
  <c r="X215" i="11" s="1"/>
  <c r="S215" i="11"/>
  <c r="R215" i="11"/>
  <c r="I215" i="11"/>
  <c r="F215" i="11"/>
  <c r="I214" i="11"/>
  <c r="V213" i="11"/>
  <c r="T213" i="11"/>
  <c r="S213" i="11"/>
  <c r="R213" i="11"/>
  <c r="I213" i="11"/>
  <c r="F213" i="11"/>
  <c r="V212" i="11"/>
  <c r="T212" i="11"/>
  <c r="S212" i="11"/>
  <c r="R212" i="11"/>
  <c r="L212" i="11"/>
  <c r="I212" i="11"/>
  <c r="F212" i="11"/>
  <c r="V211" i="11"/>
  <c r="T211" i="11"/>
  <c r="S211" i="11"/>
  <c r="R211" i="11"/>
  <c r="M211" i="11"/>
  <c r="I211" i="11"/>
  <c r="F211" i="11"/>
  <c r="V210" i="11"/>
  <c r="T210" i="11"/>
  <c r="S210" i="11"/>
  <c r="R210" i="11"/>
  <c r="I210" i="11"/>
  <c r="F210" i="11"/>
  <c r="V209" i="11"/>
  <c r="T209" i="11"/>
  <c r="S209" i="11"/>
  <c r="U209" i="11" s="1"/>
  <c r="Y209" i="11" s="1"/>
  <c r="Z209" i="11" s="1"/>
  <c r="X209" i="11" s="1"/>
  <c r="R209" i="11"/>
  <c r="M209" i="11"/>
  <c r="W209" i="11" s="1"/>
  <c r="I209" i="11"/>
  <c r="F209" i="11"/>
  <c r="I208" i="11"/>
  <c r="V207" i="11"/>
  <c r="T207" i="11"/>
  <c r="S207" i="11"/>
  <c r="R207" i="11"/>
  <c r="M207" i="11"/>
  <c r="L207" i="11"/>
  <c r="I207" i="11"/>
  <c r="F207" i="11"/>
  <c r="V206" i="11"/>
  <c r="T206" i="11"/>
  <c r="S206" i="11"/>
  <c r="R206" i="11"/>
  <c r="N206" i="11"/>
  <c r="I206" i="11"/>
  <c r="F206" i="11"/>
  <c r="V205" i="11"/>
  <c r="T205" i="11"/>
  <c r="S205" i="11"/>
  <c r="R205" i="11"/>
  <c r="I205" i="11"/>
  <c r="F205" i="11"/>
  <c r="V204" i="11"/>
  <c r="T204" i="11"/>
  <c r="S204" i="11"/>
  <c r="R204" i="11"/>
  <c r="I204" i="11"/>
  <c r="F204" i="11"/>
  <c r="V203" i="11"/>
  <c r="T203" i="11"/>
  <c r="S203" i="11"/>
  <c r="R203" i="11"/>
  <c r="L203" i="11"/>
  <c r="I203" i="11"/>
  <c r="F203" i="11"/>
  <c r="V202" i="11"/>
  <c r="T202" i="11"/>
  <c r="S202" i="11"/>
  <c r="R202" i="11"/>
  <c r="I202" i="11"/>
  <c r="F202" i="11"/>
  <c r="V201" i="11"/>
  <c r="T201" i="11"/>
  <c r="S201" i="11"/>
  <c r="R201" i="11"/>
  <c r="M201" i="11"/>
  <c r="I201" i="11"/>
  <c r="F201" i="11"/>
  <c r="V200" i="11"/>
  <c r="T200" i="11"/>
  <c r="S200" i="11"/>
  <c r="R200" i="11"/>
  <c r="N200" i="11"/>
  <c r="M200" i="11"/>
  <c r="I200" i="11"/>
  <c r="F200" i="11"/>
  <c r="V199" i="11"/>
  <c r="T199" i="11"/>
  <c r="S199" i="11"/>
  <c r="R199" i="11"/>
  <c r="M199" i="11"/>
  <c r="I199" i="11"/>
  <c r="F199" i="11"/>
  <c r="V198" i="11"/>
  <c r="T198" i="11"/>
  <c r="S198" i="11"/>
  <c r="U198" i="11" s="1"/>
  <c r="Y198" i="11" s="1"/>
  <c r="Z198" i="11" s="1"/>
  <c r="X198" i="11" s="1"/>
  <c r="R198" i="11"/>
  <c r="P198" i="11"/>
  <c r="M198" i="11"/>
  <c r="W198" i="11" s="1"/>
  <c r="I198" i="11"/>
  <c r="F198" i="11"/>
  <c r="I197" i="11"/>
  <c r="V196" i="11"/>
  <c r="T196" i="11"/>
  <c r="S196" i="11"/>
  <c r="R196" i="11"/>
  <c r="M196" i="11"/>
  <c r="I196" i="11"/>
  <c r="F196" i="11"/>
  <c r="W195" i="11"/>
  <c r="V195" i="11"/>
  <c r="U195" i="11"/>
  <c r="R195" i="11"/>
  <c r="P195" i="11"/>
  <c r="O195" i="11"/>
  <c r="Q195" i="11" s="1"/>
  <c r="I195" i="11"/>
  <c r="F195" i="11"/>
  <c r="W194" i="11"/>
  <c r="V194" i="11"/>
  <c r="U194" i="11"/>
  <c r="Y194" i="11" s="1"/>
  <c r="Z194" i="11" s="1"/>
  <c r="X194" i="11" s="1"/>
  <c r="R194" i="11"/>
  <c r="P194" i="11"/>
  <c r="O194" i="11"/>
  <c r="Q194" i="11" s="1"/>
  <c r="I194" i="11"/>
  <c r="F194" i="11"/>
  <c r="V192" i="11"/>
  <c r="T192" i="11"/>
  <c r="S192" i="11"/>
  <c r="R192" i="11"/>
  <c r="I192" i="11"/>
  <c r="F192" i="11"/>
  <c r="V191" i="11"/>
  <c r="T191" i="11"/>
  <c r="S191" i="11"/>
  <c r="R191" i="11"/>
  <c r="I191" i="11"/>
  <c r="F191" i="11"/>
  <c r="V190" i="11"/>
  <c r="T190" i="11"/>
  <c r="S190" i="11"/>
  <c r="R190" i="11"/>
  <c r="I190" i="11"/>
  <c r="F190" i="11"/>
  <c r="I189" i="11"/>
  <c r="V188" i="11"/>
  <c r="T188" i="11"/>
  <c r="U188" i="11" s="1"/>
  <c r="Y188" i="11" s="1"/>
  <c r="Z188" i="11" s="1"/>
  <c r="X188" i="11" s="1"/>
  <c r="S188" i="11"/>
  <c r="R188" i="11"/>
  <c r="M188" i="11"/>
  <c r="I188" i="11"/>
  <c r="F188" i="11"/>
  <c r="V187" i="11"/>
  <c r="T187" i="11"/>
  <c r="S187" i="11"/>
  <c r="R187" i="11"/>
  <c r="N187" i="11"/>
  <c r="I187" i="11"/>
  <c r="F187" i="11"/>
  <c r="V186" i="11"/>
  <c r="T186" i="11"/>
  <c r="S186" i="11"/>
  <c r="U186" i="11" s="1"/>
  <c r="Y186" i="11" s="1"/>
  <c r="Z186" i="11" s="1"/>
  <c r="X186" i="11" s="1"/>
  <c r="R186" i="11"/>
  <c r="I186" i="11"/>
  <c r="F186" i="11"/>
  <c r="V185" i="11"/>
  <c r="T185" i="11"/>
  <c r="S185" i="11"/>
  <c r="R185" i="11"/>
  <c r="N185" i="11"/>
  <c r="M185" i="11"/>
  <c r="W185" i="11" s="1"/>
  <c r="I185" i="11"/>
  <c r="F185" i="11"/>
  <c r="I184" i="11"/>
  <c r="V183" i="11"/>
  <c r="T183" i="11"/>
  <c r="S183" i="11"/>
  <c r="R183" i="11"/>
  <c r="I183" i="11"/>
  <c r="F183" i="11"/>
  <c r="V182" i="11"/>
  <c r="T182" i="11"/>
  <c r="U182" i="11" s="1"/>
  <c r="Y182" i="11" s="1"/>
  <c r="Z182" i="11" s="1"/>
  <c r="X182" i="11" s="1"/>
  <c r="S182" i="11"/>
  <c r="R182" i="11"/>
  <c r="I182" i="11"/>
  <c r="F182" i="11"/>
  <c r="W181" i="11"/>
  <c r="V181" i="11"/>
  <c r="U181" i="11"/>
  <c r="R181" i="11"/>
  <c r="P181" i="11"/>
  <c r="O181" i="11"/>
  <c r="Q181" i="11" s="1"/>
  <c r="F181" i="11"/>
  <c r="V179" i="11"/>
  <c r="T179" i="11"/>
  <c r="S179" i="11"/>
  <c r="U179" i="11" s="1"/>
  <c r="Y179" i="11" s="1"/>
  <c r="Z179" i="11" s="1"/>
  <c r="X179" i="11" s="1"/>
  <c r="R179" i="11"/>
  <c r="M179" i="11"/>
  <c r="L179" i="11"/>
  <c r="I179" i="11"/>
  <c r="F179" i="11"/>
  <c r="V178" i="11"/>
  <c r="T178" i="11"/>
  <c r="S178" i="11"/>
  <c r="R178" i="11"/>
  <c r="N178" i="11"/>
  <c r="M178" i="11"/>
  <c r="I178" i="11"/>
  <c r="F178" i="11"/>
  <c r="V177" i="11"/>
  <c r="T177" i="11"/>
  <c r="S177" i="11"/>
  <c r="U177" i="11" s="1"/>
  <c r="Y177" i="11" s="1"/>
  <c r="Z177" i="11" s="1"/>
  <c r="X177" i="11" s="1"/>
  <c r="R177" i="11"/>
  <c r="N177" i="11"/>
  <c r="I177" i="11"/>
  <c r="F177" i="11"/>
  <c r="I176" i="11"/>
  <c r="V175" i="11"/>
  <c r="T175" i="11"/>
  <c r="S175" i="11"/>
  <c r="R175" i="11"/>
  <c r="I175" i="11"/>
  <c r="F175" i="11"/>
  <c r="V174" i="11"/>
  <c r="T174" i="11"/>
  <c r="S174" i="11"/>
  <c r="R174" i="11"/>
  <c r="U174" i="11" s="1"/>
  <c r="M174" i="11"/>
  <c r="I174" i="11"/>
  <c r="F174" i="11"/>
  <c r="V173" i="11"/>
  <c r="T173" i="11"/>
  <c r="S173" i="11"/>
  <c r="R173" i="11"/>
  <c r="L173" i="11"/>
  <c r="I173" i="11"/>
  <c r="F173" i="11"/>
  <c r="V172" i="11"/>
  <c r="T172" i="11"/>
  <c r="S172" i="11"/>
  <c r="R172" i="11"/>
  <c r="N172" i="11"/>
  <c r="I172" i="11"/>
  <c r="F172" i="11"/>
  <c r="V171" i="11"/>
  <c r="T171" i="11"/>
  <c r="S171" i="11"/>
  <c r="R171" i="11"/>
  <c r="I171" i="11"/>
  <c r="F171" i="11"/>
  <c r="I170" i="11"/>
  <c r="V169" i="11"/>
  <c r="T169" i="11"/>
  <c r="S169" i="11"/>
  <c r="R169" i="11"/>
  <c r="P169" i="11"/>
  <c r="N169" i="11"/>
  <c r="M169" i="11"/>
  <c r="W169" i="11" s="1"/>
  <c r="L169" i="11"/>
  <c r="O169" i="11" s="1"/>
  <c r="Q169" i="11" s="1"/>
  <c r="I169" i="11"/>
  <c r="F169" i="11"/>
  <c r="V168" i="11"/>
  <c r="T168" i="11"/>
  <c r="S168" i="11"/>
  <c r="R168" i="11"/>
  <c r="N168" i="11"/>
  <c r="L168" i="11"/>
  <c r="O168" i="11" s="1"/>
  <c r="Q168" i="11" s="1"/>
  <c r="I168" i="11"/>
  <c r="F168" i="11"/>
  <c r="V166" i="11"/>
  <c r="T166" i="11"/>
  <c r="S166" i="11"/>
  <c r="R166" i="11"/>
  <c r="U166" i="11" s="1"/>
  <c r="Y166" i="11" s="1"/>
  <c r="Z166" i="11" s="1"/>
  <c r="X166" i="11" s="1"/>
  <c r="P166" i="11"/>
  <c r="L166" i="11"/>
  <c r="I166" i="11"/>
  <c r="F166" i="11"/>
  <c r="V165" i="11"/>
  <c r="T165" i="11"/>
  <c r="S165" i="11"/>
  <c r="R165" i="11"/>
  <c r="I165" i="11"/>
  <c r="F165" i="11"/>
  <c r="I164" i="11"/>
  <c r="V163" i="11"/>
  <c r="T163" i="11"/>
  <c r="S163" i="11"/>
  <c r="R163" i="11"/>
  <c r="M163" i="11"/>
  <c r="L163" i="11"/>
  <c r="I163" i="11"/>
  <c r="F163" i="11"/>
  <c r="V162" i="11"/>
  <c r="T162" i="11"/>
  <c r="S162" i="11"/>
  <c r="R162" i="11"/>
  <c r="U162" i="11" s="1"/>
  <c r="M162" i="11"/>
  <c r="L162" i="11"/>
  <c r="I162" i="11"/>
  <c r="F162" i="11"/>
  <c r="V161" i="11"/>
  <c r="U161" i="11"/>
  <c r="T161" i="11"/>
  <c r="S161" i="11"/>
  <c r="R161" i="11"/>
  <c r="L161" i="11"/>
  <c r="I161" i="11"/>
  <c r="F161" i="11"/>
  <c r="V160" i="11"/>
  <c r="T160" i="11"/>
  <c r="S160" i="11"/>
  <c r="R160" i="11"/>
  <c r="M160" i="11"/>
  <c r="W160" i="11" s="1"/>
  <c r="L160" i="11"/>
  <c r="I160" i="11"/>
  <c r="F160" i="11"/>
  <c r="I159" i="11"/>
  <c r="V158" i="11"/>
  <c r="T158" i="11"/>
  <c r="U158" i="11" s="1"/>
  <c r="S158" i="11"/>
  <c r="R158" i="11"/>
  <c r="N158" i="11"/>
  <c r="M158" i="11"/>
  <c r="I158" i="11"/>
  <c r="F158" i="11"/>
  <c r="V157" i="11"/>
  <c r="U157" i="11"/>
  <c r="R157" i="11"/>
  <c r="P157" i="11"/>
  <c r="O157" i="11"/>
  <c r="Q157" i="11" s="1"/>
  <c r="F157" i="11"/>
  <c r="V156" i="11"/>
  <c r="T156" i="11"/>
  <c r="S156" i="11"/>
  <c r="R156" i="11"/>
  <c r="I156" i="11"/>
  <c r="F156" i="11"/>
  <c r="W155" i="11"/>
  <c r="V155" i="11"/>
  <c r="T155" i="11"/>
  <c r="S155" i="11"/>
  <c r="R155" i="11"/>
  <c r="M155" i="11"/>
  <c r="L155" i="11"/>
  <c r="I155" i="11"/>
  <c r="F155" i="11"/>
  <c r="I154" i="11"/>
  <c r="V153" i="11"/>
  <c r="T153" i="11"/>
  <c r="S153" i="11"/>
  <c r="R153" i="11"/>
  <c r="N153" i="11"/>
  <c r="I153" i="11"/>
  <c r="F153" i="11"/>
  <c r="V152" i="11"/>
  <c r="T152" i="11"/>
  <c r="S152" i="11"/>
  <c r="R152" i="11"/>
  <c r="L152" i="11"/>
  <c r="O152" i="11" s="1"/>
  <c r="Q152" i="11" s="1"/>
  <c r="I152" i="11"/>
  <c r="F152" i="11"/>
  <c r="V150" i="11"/>
  <c r="T150" i="11"/>
  <c r="S150" i="11"/>
  <c r="R150" i="11"/>
  <c r="N150" i="11"/>
  <c r="M150" i="11"/>
  <c r="L150" i="11"/>
  <c r="I150" i="11"/>
  <c r="F150" i="11"/>
  <c r="V149" i="11"/>
  <c r="T149" i="11"/>
  <c r="S149" i="11"/>
  <c r="U149" i="11" s="1"/>
  <c r="Y149" i="11" s="1"/>
  <c r="Z149" i="11" s="1"/>
  <c r="X149" i="11" s="1"/>
  <c r="R149" i="11"/>
  <c r="M149" i="11"/>
  <c r="O149" i="11" s="1"/>
  <c r="Q149" i="11" s="1"/>
  <c r="L149" i="11"/>
  <c r="I149" i="11"/>
  <c r="F149" i="11"/>
  <c r="V148" i="11"/>
  <c r="T148" i="11"/>
  <c r="S148" i="11"/>
  <c r="R148" i="11"/>
  <c r="N148" i="11"/>
  <c r="M148" i="11"/>
  <c r="I148" i="11"/>
  <c r="F148" i="11"/>
  <c r="V147" i="11"/>
  <c r="T147" i="11"/>
  <c r="S147" i="11"/>
  <c r="R147" i="11"/>
  <c r="N147" i="11"/>
  <c r="O147" i="11" s="1"/>
  <c r="Q147" i="11" s="1"/>
  <c r="M147" i="11"/>
  <c r="I147" i="11"/>
  <c r="F147" i="11"/>
  <c r="I146" i="11"/>
  <c r="V145" i="11"/>
  <c r="T145" i="11"/>
  <c r="S145" i="11"/>
  <c r="R145" i="11"/>
  <c r="N145" i="11"/>
  <c r="I145" i="11"/>
  <c r="F145" i="11"/>
  <c r="V144" i="11"/>
  <c r="T144" i="11"/>
  <c r="S144" i="11"/>
  <c r="R144" i="11"/>
  <c r="N144" i="11"/>
  <c r="L144" i="11"/>
  <c r="I144" i="11"/>
  <c r="F144" i="11"/>
  <c r="V143" i="11"/>
  <c r="T143" i="11"/>
  <c r="S143" i="11"/>
  <c r="R143" i="11"/>
  <c r="M143" i="11"/>
  <c r="W143" i="11" s="1"/>
  <c r="I143" i="11"/>
  <c r="F143" i="11"/>
  <c r="I142" i="11"/>
  <c r="V141" i="11"/>
  <c r="T141" i="11"/>
  <c r="S141" i="11"/>
  <c r="R141" i="11"/>
  <c r="M141" i="11"/>
  <c r="L141" i="11"/>
  <c r="I141" i="11"/>
  <c r="F141" i="11"/>
  <c r="V140" i="11"/>
  <c r="T140" i="11"/>
  <c r="S140" i="11"/>
  <c r="R140" i="11"/>
  <c r="M140" i="11"/>
  <c r="L140" i="11"/>
  <c r="I140" i="11"/>
  <c r="F140" i="11"/>
  <c r="V139" i="11"/>
  <c r="T139" i="11"/>
  <c r="S139" i="11"/>
  <c r="R139" i="11"/>
  <c r="N139" i="11"/>
  <c r="I139" i="11"/>
  <c r="F139" i="11"/>
  <c r="V138" i="11"/>
  <c r="T138" i="11"/>
  <c r="S138" i="11"/>
  <c r="R138" i="11"/>
  <c r="N138" i="11"/>
  <c r="M138" i="11"/>
  <c r="L138" i="11"/>
  <c r="I138" i="11"/>
  <c r="F138" i="11"/>
  <c r="I137" i="11"/>
  <c r="V136" i="11"/>
  <c r="T136" i="11"/>
  <c r="S136" i="11"/>
  <c r="R136" i="11"/>
  <c r="N136" i="11"/>
  <c r="M136" i="11"/>
  <c r="L136" i="11"/>
  <c r="I136" i="11"/>
  <c r="F136" i="11"/>
  <c r="V135" i="11"/>
  <c r="T135" i="11"/>
  <c r="S135" i="11"/>
  <c r="R135" i="11"/>
  <c r="M135" i="11"/>
  <c r="W135" i="11" s="1"/>
  <c r="I135" i="11"/>
  <c r="F135" i="11"/>
  <c r="W134" i="11"/>
  <c r="V134" i="11"/>
  <c r="U134" i="11"/>
  <c r="R134" i="11"/>
  <c r="P134" i="11"/>
  <c r="O134" i="11"/>
  <c r="Q134" i="11" s="1"/>
  <c r="F134" i="11"/>
  <c r="V132" i="11"/>
  <c r="T132" i="11"/>
  <c r="S132" i="11"/>
  <c r="R132" i="11"/>
  <c r="N132" i="11"/>
  <c r="M132" i="11"/>
  <c r="L132" i="11"/>
  <c r="I132" i="11"/>
  <c r="F132" i="11"/>
  <c r="V131" i="11"/>
  <c r="T131" i="11"/>
  <c r="U131" i="11" s="1"/>
  <c r="Y131" i="11" s="1"/>
  <c r="Z131" i="11" s="1"/>
  <c r="X131" i="11" s="1"/>
  <c r="S131" i="11"/>
  <c r="R131" i="11"/>
  <c r="M131" i="11"/>
  <c r="I131" i="11"/>
  <c r="F131" i="11"/>
  <c r="V130" i="11"/>
  <c r="T130" i="11"/>
  <c r="S130" i="11"/>
  <c r="R130" i="11"/>
  <c r="N130" i="11"/>
  <c r="L130" i="11"/>
  <c r="I130" i="11"/>
  <c r="F130" i="11"/>
  <c r="V129" i="11"/>
  <c r="T129" i="11"/>
  <c r="S129" i="11"/>
  <c r="R129" i="11"/>
  <c r="N129" i="11"/>
  <c r="M129" i="11"/>
  <c r="W129" i="11" s="1"/>
  <c r="I129" i="11"/>
  <c r="F129" i="11"/>
  <c r="I128" i="11"/>
  <c r="V127" i="11"/>
  <c r="T127" i="11"/>
  <c r="S127" i="11"/>
  <c r="R127" i="11"/>
  <c r="N127" i="11"/>
  <c r="L127" i="11"/>
  <c r="I127" i="11"/>
  <c r="F127" i="11"/>
  <c r="V126" i="11"/>
  <c r="T126" i="11"/>
  <c r="S126" i="11"/>
  <c r="R126" i="11"/>
  <c r="N126" i="11"/>
  <c r="O126" i="11" s="1"/>
  <c r="Q126" i="11" s="1"/>
  <c r="M126" i="11"/>
  <c r="I126" i="11"/>
  <c r="F126" i="11"/>
  <c r="V125" i="11"/>
  <c r="T125" i="11"/>
  <c r="S125" i="11"/>
  <c r="R125" i="11"/>
  <c r="N125" i="11"/>
  <c r="M125" i="11"/>
  <c r="I125" i="11"/>
  <c r="F125" i="11"/>
  <c r="V124" i="11"/>
  <c r="T124" i="11"/>
  <c r="S124" i="11"/>
  <c r="R124" i="11"/>
  <c r="N124" i="11"/>
  <c r="M124" i="11"/>
  <c r="L124" i="11"/>
  <c r="I124" i="11"/>
  <c r="F124" i="11"/>
  <c r="V123" i="11"/>
  <c r="T123" i="11"/>
  <c r="S123" i="11"/>
  <c r="R123" i="11"/>
  <c r="N123" i="11"/>
  <c r="M123" i="11"/>
  <c r="L123" i="11"/>
  <c r="I123" i="11"/>
  <c r="F123" i="11"/>
  <c r="V122" i="11"/>
  <c r="T122" i="11"/>
  <c r="S122" i="11"/>
  <c r="R122" i="11"/>
  <c r="N122" i="11"/>
  <c r="I122" i="11"/>
  <c r="F122" i="11"/>
  <c r="V121" i="11"/>
  <c r="T121" i="11"/>
  <c r="S121" i="11"/>
  <c r="R121" i="11"/>
  <c r="N121" i="11"/>
  <c r="I121" i="11"/>
  <c r="F121" i="11"/>
  <c r="I120" i="11"/>
  <c r="V119" i="11"/>
  <c r="T119" i="11"/>
  <c r="S119" i="11"/>
  <c r="U119" i="11" s="1"/>
  <c r="Y119" i="11" s="1"/>
  <c r="Z119" i="11" s="1"/>
  <c r="X119" i="11" s="1"/>
  <c r="R119" i="11"/>
  <c r="N119" i="11"/>
  <c r="I119" i="11"/>
  <c r="F119" i="11"/>
  <c r="V118" i="11"/>
  <c r="T118" i="11"/>
  <c r="S118" i="11"/>
  <c r="R118" i="11"/>
  <c r="N118" i="11"/>
  <c r="M118" i="11"/>
  <c r="L118" i="11"/>
  <c r="I118" i="11"/>
  <c r="F118" i="11"/>
  <c r="V117" i="11"/>
  <c r="T117" i="11"/>
  <c r="S117" i="11"/>
  <c r="R117" i="11"/>
  <c r="N117" i="11"/>
  <c r="M117" i="11"/>
  <c r="I117" i="11"/>
  <c r="F117" i="11"/>
  <c r="V116" i="11"/>
  <c r="T116" i="11"/>
  <c r="S116" i="11"/>
  <c r="R116" i="11"/>
  <c r="M116" i="11"/>
  <c r="L116" i="11"/>
  <c r="I116" i="11"/>
  <c r="F116" i="11"/>
  <c r="V115" i="11"/>
  <c r="T115" i="11"/>
  <c r="S115" i="11"/>
  <c r="U115" i="11" s="1"/>
  <c r="Y115" i="11" s="1"/>
  <c r="Z115" i="11" s="1"/>
  <c r="X115" i="11" s="1"/>
  <c r="R115" i="11"/>
  <c r="N115" i="11"/>
  <c r="M115" i="11"/>
  <c r="I115" i="11"/>
  <c r="F115" i="11"/>
  <c r="V114" i="11"/>
  <c r="T114" i="11"/>
  <c r="S114" i="11"/>
  <c r="R114" i="11"/>
  <c r="N114" i="11"/>
  <c r="L114" i="11"/>
  <c r="I114" i="11"/>
  <c r="F114" i="11"/>
  <c r="V113" i="11"/>
  <c r="T113" i="11"/>
  <c r="S113" i="11"/>
  <c r="R113" i="11"/>
  <c r="M113" i="11"/>
  <c r="L113" i="11"/>
  <c r="I113" i="11"/>
  <c r="F113" i="11"/>
  <c r="I112" i="11"/>
  <c r="V111" i="11"/>
  <c r="T111" i="11"/>
  <c r="S111" i="11"/>
  <c r="R111" i="11"/>
  <c r="L111" i="11"/>
  <c r="I111" i="11"/>
  <c r="F111" i="11"/>
  <c r="V110" i="11"/>
  <c r="T110" i="11"/>
  <c r="S110" i="11"/>
  <c r="R110" i="11"/>
  <c r="N110" i="11"/>
  <c r="M110" i="11"/>
  <c r="I110" i="11"/>
  <c r="F110" i="11"/>
  <c r="V109" i="11"/>
  <c r="T109" i="11"/>
  <c r="S109" i="11"/>
  <c r="R109" i="11"/>
  <c r="N109" i="11"/>
  <c r="M109" i="11"/>
  <c r="L109" i="11"/>
  <c r="I109" i="11"/>
  <c r="F109" i="11"/>
  <c r="V108" i="11"/>
  <c r="T108" i="11"/>
  <c r="S108" i="11"/>
  <c r="R108" i="11"/>
  <c r="N108" i="11"/>
  <c r="L108" i="11"/>
  <c r="I108" i="11"/>
  <c r="F108" i="11"/>
  <c r="V107" i="11"/>
  <c r="U107" i="11"/>
  <c r="T107" i="11"/>
  <c r="S107" i="11"/>
  <c r="R107" i="11"/>
  <c r="P107" i="11"/>
  <c r="N107" i="11"/>
  <c r="I107" i="11"/>
  <c r="F107" i="11"/>
  <c r="I106" i="11"/>
  <c r="V105" i="11"/>
  <c r="T105" i="11"/>
  <c r="S105" i="11"/>
  <c r="R105" i="11"/>
  <c r="N105" i="11"/>
  <c r="M105" i="11"/>
  <c r="I105" i="11"/>
  <c r="F105" i="11"/>
  <c r="V104" i="11"/>
  <c r="T104" i="11"/>
  <c r="S104" i="11"/>
  <c r="R104" i="11"/>
  <c r="N104" i="11"/>
  <c r="M104" i="11"/>
  <c r="L104" i="11"/>
  <c r="I104" i="11"/>
  <c r="F104" i="11"/>
  <c r="V103" i="11"/>
  <c r="T103" i="11"/>
  <c r="S103" i="11"/>
  <c r="R103" i="11"/>
  <c r="N103" i="11"/>
  <c r="I103" i="11"/>
  <c r="F103" i="11"/>
  <c r="V102" i="11"/>
  <c r="T102" i="11"/>
  <c r="S102" i="11"/>
  <c r="R102" i="11"/>
  <c r="N102" i="11"/>
  <c r="M102" i="11"/>
  <c r="L102" i="11"/>
  <c r="I102" i="11"/>
  <c r="F102" i="11"/>
  <c r="V101" i="11"/>
  <c r="T101" i="11"/>
  <c r="S101" i="11"/>
  <c r="R101" i="11"/>
  <c r="N101" i="11"/>
  <c r="M101" i="11"/>
  <c r="I101" i="11"/>
  <c r="F101" i="11"/>
  <c r="V100" i="11"/>
  <c r="T100" i="11"/>
  <c r="S100" i="11"/>
  <c r="R100" i="11"/>
  <c r="N100" i="11"/>
  <c r="M100" i="11"/>
  <c r="W100" i="11" s="1"/>
  <c r="L100" i="11"/>
  <c r="I100" i="11"/>
  <c r="F100" i="11"/>
  <c r="I99" i="11"/>
  <c r="W98" i="11"/>
  <c r="V98" i="11"/>
  <c r="U98" i="11"/>
  <c r="Y98" i="11" s="1"/>
  <c r="Z98" i="11" s="1"/>
  <c r="X98" i="11" s="1"/>
  <c r="T98" i="11"/>
  <c r="S98" i="11"/>
  <c r="R98" i="11"/>
  <c r="P98" i="11"/>
  <c r="N98" i="11"/>
  <c r="M98" i="11"/>
  <c r="L98" i="11"/>
  <c r="I98" i="11"/>
  <c r="F98" i="11"/>
  <c r="W97" i="11"/>
  <c r="V97" i="11"/>
  <c r="U97" i="11"/>
  <c r="R97" i="11"/>
  <c r="P97" i="11"/>
  <c r="O97" i="11"/>
  <c r="Q97" i="11" s="1"/>
  <c r="I97" i="11"/>
  <c r="F97" i="11"/>
  <c r="V95" i="11"/>
  <c r="T95" i="11"/>
  <c r="S95" i="11"/>
  <c r="R95" i="11"/>
  <c r="N95" i="11"/>
  <c r="M95" i="11"/>
  <c r="W95" i="11" s="1"/>
  <c r="I95" i="11"/>
  <c r="F95" i="11"/>
  <c r="V94" i="11"/>
  <c r="T94" i="11"/>
  <c r="S94" i="11"/>
  <c r="R94" i="11"/>
  <c r="P94" i="11"/>
  <c r="L94" i="11"/>
  <c r="I94" i="11"/>
  <c r="F94" i="11"/>
  <c r="V93" i="11"/>
  <c r="T93" i="11"/>
  <c r="S93" i="11"/>
  <c r="R93" i="11"/>
  <c r="U93" i="11" s="1"/>
  <c r="N93" i="11"/>
  <c r="L93" i="11"/>
  <c r="I93" i="11"/>
  <c r="F93" i="11"/>
  <c r="W92" i="11"/>
  <c r="V92" i="11"/>
  <c r="U92" i="11"/>
  <c r="T92" i="11"/>
  <c r="S92" i="11"/>
  <c r="R92" i="11"/>
  <c r="N92" i="11"/>
  <c r="L92" i="11"/>
  <c r="O92" i="11" s="1"/>
  <c r="Q92" i="11" s="1"/>
  <c r="I92" i="11"/>
  <c r="F92" i="11"/>
  <c r="I91" i="11"/>
  <c r="V90" i="11"/>
  <c r="T90" i="11"/>
  <c r="S90" i="11"/>
  <c r="R90" i="11"/>
  <c r="P90" i="11"/>
  <c r="N90" i="11"/>
  <c r="L90" i="11"/>
  <c r="I90" i="11"/>
  <c r="F90" i="11"/>
  <c r="V89" i="11"/>
  <c r="T89" i="11"/>
  <c r="S89" i="11"/>
  <c r="R89" i="11"/>
  <c r="N89" i="11"/>
  <c r="M89" i="11"/>
  <c r="L89" i="11"/>
  <c r="I89" i="11"/>
  <c r="F89" i="11"/>
  <c r="V88" i="11"/>
  <c r="T88" i="11"/>
  <c r="S88" i="11"/>
  <c r="R88" i="11"/>
  <c r="N88" i="11"/>
  <c r="I88" i="11"/>
  <c r="F88" i="11"/>
  <c r="V87" i="11"/>
  <c r="T87" i="11"/>
  <c r="S87" i="11"/>
  <c r="R87" i="11"/>
  <c r="N87" i="11"/>
  <c r="M87" i="11"/>
  <c r="I87" i="11"/>
  <c r="F87" i="11"/>
  <c r="V86" i="11"/>
  <c r="T86" i="11"/>
  <c r="S86" i="11"/>
  <c r="R86" i="11"/>
  <c r="N86" i="11"/>
  <c r="L86" i="11"/>
  <c r="I86" i="11"/>
  <c r="F86" i="11"/>
  <c r="I85" i="11"/>
  <c r="V84" i="11"/>
  <c r="T84" i="11"/>
  <c r="S84" i="11"/>
  <c r="R84" i="11"/>
  <c r="N84" i="11"/>
  <c r="M84" i="11"/>
  <c r="L84" i="11"/>
  <c r="I84" i="11"/>
  <c r="F84" i="11"/>
  <c r="V83" i="11"/>
  <c r="T83" i="11"/>
  <c r="S83" i="11"/>
  <c r="R83" i="11"/>
  <c r="P83" i="11"/>
  <c r="N83" i="11"/>
  <c r="M83" i="11"/>
  <c r="L83" i="11"/>
  <c r="I83" i="11"/>
  <c r="F83" i="11"/>
  <c r="V82" i="11"/>
  <c r="T82" i="11"/>
  <c r="S82" i="11"/>
  <c r="R82" i="11"/>
  <c r="N82" i="11"/>
  <c r="L82" i="11"/>
  <c r="I82" i="11"/>
  <c r="F82" i="11"/>
  <c r="V81" i="11"/>
  <c r="T81" i="11"/>
  <c r="S81" i="11"/>
  <c r="R81" i="11"/>
  <c r="N81" i="11"/>
  <c r="M81" i="11"/>
  <c r="L81" i="11"/>
  <c r="I81" i="11"/>
  <c r="F81" i="11"/>
  <c r="V80" i="11"/>
  <c r="T80" i="11"/>
  <c r="S80" i="11"/>
  <c r="R80" i="11"/>
  <c r="N80" i="11"/>
  <c r="M80" i="11"/>
  <c r="W80" i="11" s="1"/>
  <c r="L80" i="11"/>
  <c r="O80" i="11" s="1"/>
  <c r="Q80" i="11" s="1"/>
  <c r="I80" i="11"/>
  <c r="F80" i="11"/>
  <c r="I79" i="11"/>
  <c r="V78" i="11"/>
  <c r="T78" i="11"/>
  <c r="S78" i="11"/>
  <c r="R78" i="11"/>
  <c r="M78" i="11"/>
  <c r="W78" i="11" s="1"/>
  <c r="L78" i="11"/>
  <c r="I78" i="11"/>
  <c r="F78" i="11"/>
  <c r="V77" i="11"/>
  <c r="T77" i="11"/>
  <c r="S77" i="11"/>
  <c r="R77" i="11"/>
  <c r="N77" i="11"/>
  <c r="L77" i="11"/>
  <c r="I77" i="11"/>
  <c r="F77" i="11"/>
  <c r="V75" i="11"/>
  <c r="T75" i="11"/>
  <c r="S75" i="11"/>
  <c r="R75" i="11"/>
  <c r="N75" i="11"/>
  <c r="M75" i="11"/>
  <c r="I75" i="11"/>
  <c r="F75" i="11"/>
  <c r="V74" i="11"/>
  <c r="T74" i="11"/>
  <c r="S74" i="11"/>
  <c r="R74" i="11"/>
  <c r="N74" i="11"/>
  <c r="M74" i="11"/>
  <c r="L74" i="11"/>
  <c r="I74" i="11"/>
  <c r="F74" i="11"/>
  <c r="W73" i="11"/>
  <c r="V73" i="11"/>
  <c r="U73" i="11"/>
  <c r="R73" i="11"/>
  <c r="Y73" i="11" s="1"/>
  <c r="Z73" i="11" s="1"/>
  <c r="X73" i="11" s="1"/>
  <c r="P73" i="11"/>
  <c r="O73" i="11"/>
  <c r="Q73" i="11" s="1"/>
  <c r="I73" i="11"/>
  <c r="F73" i="11"/>
  <c r="I72" i="11"/>
  <c r="V71" i="11"/>
  <c r="T71" i="11"/>
  <c r="S71" i="11"/>
  <c r="R71" i="11"/>
  <c r="N71" i="11"/>
  <c r="M71" i="11"/>
  <c r="L71" i="11"/>
  <c r="I71" i="11"/>
  <c r="F71" i="11"/>
  <c r="V70" i="11"/>
  <c r="T70" i="11"/>
  <c r="S70" i="11"/>
  <c r="U70" i="11" s="1"/>
  <c r="Y70" i="11" s="1"/>
  <c r="Z70" i="11" s="1"/>
  <c r="X70" i="11" s="1"/>
  <c r="R70" i="11"/>
  <c r="N70" i="11"/>
  <c r="L70" i="11"/>
  <c r="I70" i="11"/>
  <c r="F70" i="11"/>
  <c r="V69" i="11"/>
  <c r="T69" i="11"/>
  <c r="S69" i="11"/>
  <c r="R69" i="11"/>
  <c r="N69" i="11"/>
  <c r="M69" i="11"/>
  <c r="L69" i="11"/>
  <c r="I69" i="11"/>
  <c r="F69" i="11"/>
  <c r="V68" i="11"/>
  <c r="T68" i="11"/>
  <c r="S68" i="11"/>
  <c r="R68" i="11"/>
  <c r="N68" i="11"/>
  <c r="M68" i="11"/>
  <c r="L68" i="11"/>
  <c r="I68" i="11"/>
  <c r="F68" i="11"/>
  <c r="V67" i="11"/>
  <c r="T67" i="11"/>
  <c r="S67" i="11"/>
  <c r="R67" i="11"/>
  <c r="N67" i="11"/>
  <c r="M67" i="11"/>
  <c r="L67" i="11"/>
  <c r="I67" i="11"/>
  <c r="F67" i="11"/>
  <c r="V66" i="11"/>
  <c r="T66" i="11"/>
  <c r="S66" i="11"/>
  <c r="R66" i="11"/>
  <c r="N66" i="11"/>
  <c r="M66" i="11"/>
  <c r="L66" i="11"/>
  <c r="I66" i="11"/>
  <c r="F66" i="11"/>
  <c r="V65" i="11"/>
  <c r="T65" i="11"/>
  <c r="S65" i="11"/>
  <c r="R65" i="11"/>
  <c r="N65" i="11"/>
  <c r="M65" i="11"/>
  <c r="L65" i="11"/>
  <c r="I65" i="11"/>
  <c r="F65" i="11"/>
  <c r="V64" i="11"/>
  <c r="T64" i="11"/>
  <c r="S64" i="11"/>
  <c r="R64" i="11"/>
  <c r="N64" i="11"/>
  <c r="M64" i="11"/>
  <c r="L64" i="11"/>
  <c r="I64" i="11"/>
  <c r="F64" i="11"/>
  <c r="V63" i="11"/>
  <c r="T63" i="11"/>
  <c r="S63" i="11"/>
  <c r="R63" i="11"/>
  <c r="N63" i="11"/>
  <c r="M63" i="11"/>
  <c r="L63" i="11"/>
  <c r="I63" i="11"/>
  <c r="F63" i="11"/>
  <c r="V62" i="11"/>
  <c r="T62" i="11"/>
  <c r="S62" i="11"/>
  <c r="R62" i="11"/>
  <c r="U62" i="11" s="1"/>
  <c r="N62" i="11"/>
  <c r="L62" i="11"/>
  <c r="I62" i="11"/>
  <c r="F62" i="11"/>
  <c r="V61" i="11"/>
  <c r="T61" i="11"/>
  <c r="S61" i="11"/>
  <c r="R61" i="11"/>
  <c r="N61" i="11"/>
  <c r="M61" i="11"/>
  <c r="L61" i="11"/>
  <c r="I61" i="11"/>
  <c r="F61" i="11"/>
  <c r="V60" i="11"/>
  <c r="T60" i="11"/>
  <c r="U60" i="11" s="1"/>
  <c r="S60" i="11"/>
  <c r="R60" i="11"/>
  <c r="Y60" i="11" s="1"/>
  <c r="Z60" i="11" s="1"/>
  <c r="X60" i="11" s="1"/>
  <c r="N60" i="11"/>
  <c r="M60" i="11"/>
  <c r="L60" i="11"/>
  <c r="I60" i="11"/>
  <c r="F60" i="11"/>
  <c r="V59" i="11"/>
  <c r="T59" i="11"/>
  <c r="S59" i="11"/>
  <c r="U59" i="11" s="1"/>
  <c r="R59" i="11"/>
  <c r="N59" i="11"/>
  <c r="L59" i="11"/>
  <c r="I59" i="11"/>
  <c r="F59" i="11"/>
  <c r="I58" i="11"/>
  <c r="V57" i="11"/>
  <c r="T57" i="11"/>
  <c r="S57" i="11"/>
  <c r="R57" i="11"/>
  <c r="N57" i="11"/>
  <c r="M57" i="11"/>
  <c r="I57" i="11"/>
  <c r="F57" i="11"/>
  <c r="V56" i="11"/>
  <c r="T56" i="11"/>
  <c r="S56" i="11"/>
  <c r="R56" i="11"/>
  <c r="N56" i="11"/>
  <c r="M56" i="11"/>
  <c r="L56" i="11"/>
  <c r="I56" i="11"/>
  <c r="F56" i="11"/>
  <c r="V55" i="11"/>
  <c r="T55" i="11"/>
  <c r="S55" i="11"/>
  <c r="R55" i="11"/>
  <c r="N55" i="11"/>
  <c r="I55" i="11"/>
  <c r="F55" i="11"/>
  <c r="V54" i="11"/>
  <c r="T54" i="11"/>
  <c r="S54" i="11"/>
  <c r="R54" i="11"/>
  <c r="N54" i="11"/>
  <c r="L54" i="11"/>
  <c r="I54" i="11"/>
  <c r="F54" i="11"/>
  <c r="V53" i="11"/>
  <c r="T53" i="11"/>
  <c r="S53" i="11"/>
  <c r="R53" i="11"/>
  <c r="N53" i="11"/>
  <c r="M53" i="11"/>
  <c r="L53" i="11"/>
  <c r="I53" i="11"/>
  <c r="F53" i="11"/>
  <c r="V52" i="11"/>
  <c r="T52" i="11"/>
  <c r="S52" i="11"/>
  <c r="R52" i="11"/>
  <c r="N52" i="11"/>
  <c r="M52" i="11"/>
  <c r="L52" i="11"/>
  <c r="I52" i="11"/>
  <c r="F52" i="11"/>
  <c r="V51" i="11"/>
  <c r="T51" i="11"/>
  <c r="S51" i="11"/>
  <c r="R51" i="11"/>
  <c r="N51" i="11"/>
  <c r="M51" i="11"/>
  <c r="L51" i="11"/>
  <c r="I51" i="11"/>
  <c r="F51" i="11"/>
  <c r="V50" i="11"/>
  <c r="U50" i="11"/>
  <c r="R50" i="11"/>
  <c r="P50" i="11"/>
  <c r="O50" i="11"/>
  <c r="Q50" i="11" s="1"/>
  <c r="I50" i="11"/>
  <c r="F50" i="11"/>
  <c r="V49" i="11"/>
  <c r="T49" i="11"/>
  <c r="S49" i="11"/>
  <c r="U49" i="11" s="1"/>
  <c r="R49" i="11"/>
  <c r="N49" i="11"/>
  <c r="M49" i="11"/>
  <c r="L49" i="11"/>
  <c r="O49" i="11" s="1"/>
  <c r="Q49" i="11" s="1"/>
  <c r="I49" i="11"/>
  <c r="F49" i="11"/>
  <c r="V48" i="11"/>
  <c r="T48" i="11"/>
  <c r="S48" i="11"/>
  <c r="R48" i="11"/>
  <c r="N48" i="11"/>
  <c r="M48" i="11"/>
  <c r="O48" i="11" s="1"/>
  <c r="Q48" i="11" s="1"/>
  <c r="I48" i="11"/>
  <c r="F48" i="11"/>
  <c r="V47" i="11"/>
  <c r="T47" i="11"/>
  <c r="S47" i="11"/>
  <c r="R47" i="11"/>
  <c r="N47" i="11"/>
  <c r="L47" i="11"/>
  <c r="O47" i="11" s="1"/>
  <c r="Q47" i="11" s="1"/>
  <c r="I47" i="11"/>
  <c r="F47" i="11"/>
  <c r="I46" i="11"/>
  <c r="V45" i="11"/>
  <c r="T45" i="11"/>
  <c r="S45" i="11"/>
  <c r="R45" i="11"/>
  <c r="N45" i="11"/>
  <c r="L45" i="11"/>
  <c r="I45" i="11"/>
  <c r="F45" i="11"/>
  <c r="V44" i="11"/>
  <c r="T44" i="11"/>
  <c r="S44" i="11"/>
  <c r="R44" i="11"/>
  <c r="N44" i="11"/>
  <c r="M44" i="11"/>
  <c r="W44" i="11" s="1"/>
  <c r="L44" i="11"/>
  <c r="I44" i="11"/>
  <c r="F44" i="11"/>
  <c r="W43" i="11"/>
  <c r="V43" i="11"/>
  <c r="U43" i="11"/>
  <c r="R43" i="11"/>
  <c r="P43" i="11"/>
  <c r="O43" i="11"/>
  <c r="Q43" i="11" s="1"/>
  <c r="I43" i="11"/>
  <c r="F43" i="11"/>
  <c r="V41" i="11"/>
  <c r="T41" i="11"/>
  <c r="S41" i="11"/>
  <c r="R41" i="11"/>
  <c r="N41" i="11"/>
  <c r="L41" i="11"/>
  <c r="I41" i="11"/>
  <c r="F41" i="11"/>
  <c r="V40" i="11"/>
  <c r="T40" i="11"/>
  <c r="S40" i="11"/>
  <c r="R40" i="11"/>
  <c r="N40" i="11"/>
  <c r="L40" i="11"/>
  <c r="I40" i="11"/>
  <c r="F40" i="11"/>
  <c r="I39" i="11"/>
  <c r="W38" i="11"/>
  <c r="V38" i="11"/>
  <c r="T38" i="11"/>
  <c r="S38" i="11"/>
  <c r="R38" i="11"/>
  <c r="N38" i="11"/>
  <c r="M38" i="11"/>
  <c r="L38" i="11"/>
  <c r="I38" i="11"/>
  <c r="F38" i="11"/>
  <c r="V37" i="11"/>
  <c r="T37" i="11"/>
  <c r="S37" i="11"/>
  <c r="U37" i="11" s="1"/>
  <c r="Y37" i="11" s="1"/>
  <c r="Z37" i="11" s="1"/>
  <c r="X37" i="11" s="1"/>
  <c r="R37" i="11"/>
  <c r="L37" i="11"/>
  <c r="I37" i="11"/>
  <c r="F37" i="11"/>
  <c r="I36" i="11"/>
  <c r="V35" i="11"/>
  <c r="T35" i="11"/>
  <c r="S35" i="11"/>
  <c r="R35" i="11"/>
  <c r="N35" i="11"/>
  <c r="M35" i="11"/>
  <c r="W35" i="11" s="1"/>
  <c r="L35" i="11"/>
  <c r="I35" i="11"/>
  <c r="F35" i="11"/>
  <c r="V34" i="11"/>
  <c r="T34" i="11"/>
  <c r="S34" i="11"/>
  <c r="R34" i="11"/>
  <c r="N34" i="11"/>
  <c r="M34" i="11"/>
  <c r="W34" i="11" s="1"/>
  <c r="L34" i="11"/>
  <c r="O34" i="11" s="1"/>
  <c r="Q34" i="11" s="1"/>
  <c r="I34" i="11"/>
  <c r="F34" i="11"/>
  <c r="V32" i="11"/>
  <c r="T32" i="11"/>
  <c r="S32" i="11"/>
  <c r="R32" i="11"/>
  <c r="N32" i="11"/>
  <c r="M32" i="11"/>
  <c r="L32" i="11"/>
  <c r="I32" i="11"/>
  <c r="F32" i="11"/>
  <c r="W31" i="11"/>
  <c r="V31" i="11"/>
  <c r="T31" i="11"/>
  <c r="S31" i="11"/>
  <c r="R31" i="11"/>
  <c r="N31" i="11"/>
  <c r="M31" i="11"/>
  <c r="L31" i="11"/>
  <c r="I31" i="11"/>
  <c r="F31" i="11"/>
  <c r="X30" i="11"/>
  <c r="I30" i="11"/>
  <c r="V29" i="11"/>
  <c r="T29" i="11"/>
  <c r="S29" i="11"/>
  <c r="R29" i="11"/>
  <c r="N29" i="11"/>
  <c r="L29" i="11"/>
  <c r="I29" i="11"/>
  <c r="F29" i="11"/>
  <c r="V28" i="11"/>
  <c r="T28" i="11"/>
  <c r="S28" i="11"/>
  <c r="R28" i="11"/>
  <c r="N28" i="11"/>
  <c r="L28" i="11"/>
  <c r="I28" i="11"/>
  <c r="F28" i="11"/>
  <c r="V27" i="11"/>
  <c r="T27" i="11"/>
  <c r="S27" i="11"/>
  <c r="R27" i="11"/>
  <c r="P27" i="11"/>
  <c r="N27" i="11"/>
  <c r="M27" i="11"/>
  <c r="W27" i="11" s="1"/>
  <c r="L27" i="11"/>
  <c r="I27" i="11"/>
  <c r="F27" i="11"/>
  <c r="X26" i="11"/>
  <c r="I26" i="11"/>
  <c r="V25" i="11"/>
  <c r="T25" i="11"/>
  <c r="S25" i="11"/>
  <c r="U25" i="11" s="1"/>
  <c r="R25" i="11"/>
  <c r="N25" i="11"/>
  <c r="L25" i="11"/>
  <c r="I25" i="11"/>
  <c r="F25" i="11"/>
  <c r="V24" i="11"/>
  <c r="T24" i="11"/>
  <c r="S24" i="11"/>
  <c r="R24" i="11"/>
  <c r="N24" i="11"/>
  <c r="M24" i="11"/>
  <c r="L24" i="11"/>
  <c r="I24" i="11"/>
  <c r="F24" i="11"/>
  <c r="V23" i="11"/>
  <c r="T23" i="11"/>
  <c r="S23" i="11"/>
  <c r="R23" i="11"/>
  <c r="M23" i="11"/>
  <c r="L23" i="11"/>
  <c r="I23" i="11"/>
  <c r="F23" i="11"/>
  <c r="V22" i="11"/>
  <c r="T22" i="11"/>
  <c r="S22" i="11"/>
  <c r="R22" i="11"/>
  <c r="N22" i="11"/>
  <c r="M22" i="11"/>
  <c r="L22" i="11"/>
  <c r="I22" i="11"/>
  <c r="F22" i="11"/>
  <c r="V21" i="11"/>
  <c r="T21" i="11"/>
  <c r="S21" i="11"/>
  <c r="R21" i="11"/>
  <c r="M21" i="11"/>
  <c r="L21" i="11"/>
  <c r="I21" i="11"/>
  <c r="F21" i="11"/>
  <c r="V20" i="11"/>
  <c r="T20" i="11"/>
  <c r="S20" i="11"/>
  <c r="U20" i="11" s="1"/>
  <c r="R20" i="11"/>
  <c r="N20" i="11"/>
  <c r="M20" i="11"/>
  <c r="L20" i="11"/>
  <c r="I20" i="11"/>
  <c r="F20" i="11"/>
  <c r="V19" i="11"/>
  <c r="T19" i="11"/>
  <c r="S19" i="11"/>
  <c r="R19" i="11"/>
  <c r="N19" i="11"/>
  <c r="M19" i="11"/>
  <c r="W19" i="11" s="1"/>
  <c r="L19" i="11"/>
  <c r="I19" i="11"/>
  <c r="F19" i="11"/>
  <c r="X18" i="11"/>
  <c r="I18" i="11"/>
  <c r="AB17" i="11"/>
  <c r="AC17" i="11" s="1"/>
  <c r="V17" i="11"/>
  <c r="U17" i="11"/>
  <c r="R17" i="11"/>
  <c r="P17" i="11"/>
  <c r="O17" i="11"/>
  <c r="Q17" i="11" s="1"/>
  <c r="I17" i="11"/>
  <c r="F17" i="11"/>
  <c r="AB16" i="11"/>
  <c r="AC16" i="11" s="1"/>
  <c r="V16" i="11"/>
  <c r="T16" i="11"/>
  <c r="S16" i="11"/>
  <c r="R16" i="11"/>
  <c r="N16" i="11"/>
  <c r="M16" i="11"/>
  <c r="L16" i="11"/>
  <c r="I16" i="11"/>
  <c r="F16" i="11"/>
  <c r="AB15" i="11"/>
  <c r="AC15" i="11" s="1"/>
  <c r="V15" i="11"/>
  <c r="T15" i="11"/>
  <c r="S15" i="11"/>
  <c r="R15" i="11"/>
  <c r="N15" i="11"/>
  <c r="M15" i="11"/>
  <c r="L15" i="11"/>
  <c r="I15" i="11"/>
  <c r="F15" i="11"/>
  <c r="AB14" i="11"/>
  <c r="AC14" i="11" s="1"/>
  <c r="V14" i="11"/>
  <c r="U14" i="11"/>
  <c r="T14" i="11"/>
  <c r="S14" i="11"/>
  <c r="R14" i="11"/>
  <c r="N14" i="11"/>
  <c r="M14" i="11"/>
  <c r="L14" i="11"/>
  <c r="I14" i="11"/>
  <c r="F14" i="11"/>
  <c r="AB13" i="11"/>
  <c r="AC13" i="11" s="1"/>
  <c r="V13" i="11"/>
  <c r="U13" i="11"/>
  <c r="R13" i="11"/>
  <c r="P13" i="11"/>
  <c r="O13" i="11"/>
  <c r="Q13" i="11" s="1"/>
  <c r="I13" i="11"/>
  <c r="F13" i="11"/>
  <c r="AB12" i="11"/>
  <c r="AC12" i="11" s="1"/>
  <c r="W12" i="11"/>
  <c r="V12" i="11"/>
  <c r="T12" i="11"/>
  <c r="S12" i="11"/>
  <c r="R12" i="11"/>
  <c r="N12" i="11"/>
  <c r="M12" i="11"/>
  <c r="I12" i="11"/>
  <c r="F12" i="11"/>
  <c r="AB11" i="11"/>
  <c r="AC11" i="11" s="1"/>
  <c r="V11" i="11"/>
  <c r="U11" i="11"/>
  <c r="R11" i="11"/>
  <c r="P11" i="11"/>
  <c r="O11" i="11"/>
  <c r="Q11" i="11" s="1"/>
  <c r="I11" i="11"/>
  <c r="F11" i="11"/>
  <c r="AB10" i="11"/>
  <c r="AC10" i="11" s="1"/>
  <c r="V10" i="11"/>
  <c r="U10" i="11"/>
  <c r="R10" i="11"/>
  <c r="Y10" i="11" s="1"/>
  <c r="Z10" i="11" s="1"/>
  <c r="X10" i="11" s="1"/>
  <c r="P10" i="11"/>
  <c r="N10" i="11"/>
  <c r="M10" i="11"/>
  <c r="L10" i="11"/>
  <c r="I10" i="11"/>
  <c r="F10" i="11"/>
  <c r="X9" i="11"/>
  <c r="V9" i="11"/>
  <c r="T9" i="11"/>
  <c r="S9" i="11"/>
  <c r="R9" i="11"/>
  <c r="N9" i="11"/>
  <c r="M9" i="11"/>
  <c r="W9" i="11" s="1"/>
  <c r="L9" i="11"/>
  <c r="I9" i="11"/>
  <c r="F9" i="11"/>
  <c r="X7" i="11"/>
  <c r="V7" i="11"/>
  <c r="T7" i="11"/>
  <c r="S7" i="11"/>
  <c r="R7" i="11"/>
  <c r="N7" i="11"/>
  <c r="M7" i="11"/>
  <c r="W7" i="11" s="1"/>
  <c r="L7" i="11"/>
  <c r="I7" i="11"/>
  <c r="F7" i="11"/>
  <c r="X6" i="11"/>
  <c r="V6" i="11"/>
  <c r="T6" i="11"/>
  <c r="S6" i="11"/>
  <c r="R6" i="11"/>
  <c r="N6" i="11"/>
  <c r="M6" i="11"/>
  <c r="W6" i="11" s="1"/>
  <c r="L6" i="11"/>
  <c r="I6" i="11"/>
  <c r="F6" i="11"/>
  <c r="X5" i="11"/>
  <c r="V5" i="11"/>
  <c r="T5" i="11"/>
  <c r="S5" i="11"/>
  <c r="R5" i="11"/>
  <c r="N5" i="11"/>
  <c r="M5" i="11"/>
  <c r="W5" i="11" s="1"/>
  <c r="L5" i="11"/>
  <c r="I5" i="11"/>
  <c r="F5" i="11"/>
  <c r="X4" i="11"/>
  <c r="W4" i="11"/>
  <c r="V4" i="11"/>
  <c r="R4" i="11"/>
  <c r="T4" i="11" s="1"/>
  <c r="U4" i="11" s="1"/>
  <c r="N4" i="11"/>
  <c r="M4" i="11"/>
  <c r="L4" i="11"/>
  <c r="I4" i="11"/>
  <c r="F4" i="11"/>
  <c r="W3" i="11"/>
  <c r="V3" i="11"/>
  <c r="N3" i="11"/>
  <c r="M3" i="11"/>
  <c r="L3" i="11"/>
  <c r="I3" i="11"/>
  <c r="F3" i="11"/>
  <c r="E25" i="10"/>
  <c r="F20" i="10"/>
  <c r="C20" i="10"/>
  <c r="H19" i="10"/>
  <c r="E19" i="10"/>
  <c r="H18" i="10"/>
  <c r="E18" i="10"/>
  <c r="H17" i="10"/>
  <c r="E17" i="10"/>
  <c r="H16" i="10"/>
  <c r="E16" i="10"/>
  <c r="H15" i="10"/>
  <c r="E15" i="10"/>
  <c r="H14" i="10"/>
  <c r="E14" i="10"/>
  <c r="H13" i="10"/>
  <c r="E13" i="10"/>
  <c r="H12" i="10"/>
  <c r="H11" i="10"/>
  <c r="E11" i="10"/>
  <c r="H10" i="10"/>
  <c r="H9" i="10"/>
  <c r="E9" i="10"/>
  <c r="H8" i="10"/>
  <c r="H7" i="10"/>
  <c r="E7" i="10"/>
  <c r="H6" i="10"/>
  <c r="E6" i="10"/>
  <c r="H5" i="10"/>
  <c r="E5" i="10"/>
  <c r="H4" i="10"/>
  <c r="E4" i="10"/>
  <c r="W147" i="11"/>
  <c r="U69" i="11"/>
  <c r="Y107" i="11"/>
  <c r="Z107" i="11" s="1"/>
  <c r="X107" i="11" s="1"/>
  <c r="U207" i="11"/>
  <c r="Y207" i="11" s="1"/>
  <c r="Z207" i="11" s="1"/>
  <c r="X207" i="11" s="1"/>
  <c r="O118" i="11"/>
  <c r="Q118" i="11" s="1"/>
  <c r="U126" i="11"/>
  <c r="Y126" i="11" s="1"/>
  <c r="Z126" i="11" s="1"/>
  <c r="X126" i="11" s="1"/>
  <c r="O150" i="11"/>
  <c r="Q150" i="11" s="1"/>
  <c r="U139" i="11"/>
  <c r="Y139" i="11" s="1"/>
  <c r="Z139" i="11" s="1"/>
  <c r="X139" i="11" s="1"/>
  <c r="U165" i="11"/>
  <c r="Y165" i="11" s="1"/>
  <c r="Z165" i="11" s="1"/>
  <c r="X165" i="11" s="1"/>
  <c r="U173" i="11"/>
  <c r="Y173" i="11" s="1"/>
  <c r="Z173" i="11" s="1"/>
  <c r="X173" i="11" s="1"/>
  <c r="Y174" i="11"/>
  <c r="Z174" i="11" s="1"/>
  <c r="X174" i="11" s="1"/>
  <c r="U175" i="11"/>
  <c r="Y175" i="11" s="1"/>
  <c r="Z175" i="11" s="1"/>
  <c r="X175" i="11" s="1"/>
  <c r="U187" i="11"/>
  <c r="Y187" i="11" s="1"/>
  <c r="Z187" i="11" s="1"/>
  <c r="X187" i="11" s="1"/>
  <c r="U192" i="11"/>
  <c r="Y192" i="11" s="1"/>
  <c r="Z192" i="11" s="1"/>
  <c r="X192" i="11" s="1"/>
  <c r="O207" i="11"/>
  <c r="Q207" i="11" s="1"/>
  <c r="U212" i="11"/>
  <c r="Y212" i="11" s="1"/>
  <c r="Z212" i="11" s="1"/>
  <c r="X212" i="11" s="1"/>
  <c r="O223" i="11"/>
  <c r="Q223" i="11" s="1"/>
  <c r="U223" i="11"/>
  <c r="G17" i="12"/>
  <c r="G19" i="12"/>
  <c r="G22" i="12"/>
  <c r="G35" i="12"/>
  <c r="G37" i="12"/>
  <c r="G44" i="12"/>
  <c r="G67" i="12"/>
  <c r="G99" i="12"/>
  <c r="G108" i="12"/>
  <c r="G115" i="12"/>
  <c r="G117" i="12"/>
  <c r="G120" i="12"/>
  <c r="G126" i="12"/>
  <c r="G145" i="12"/>
  <c r="G158" i="12"/>
  <c r="G160" i="12"/>
  <c r="G190" i="12"/>
  <c r="G192" i="12"/>
  <c r="G10" i="12"/>
  <c r="G21" i="12"/>
  <c r="G23" i="12"/>
  <c r="G26" i="12"/>
  <c r="G39" i="12"/>
  <c r="G41" i="12"/>
  <c r="G55" i="12"/>
  <c r="G89" i="12"/>
  <c r="G112" i="12"/>
  <c r="G119" i="12"/>
  <c r="G121" i="12"/>
  <c r="G124" i="12"/>
  <c r="G134" i="12"/>
  <c r="G151" i="12"/>
  <c r="G153" i="12"/>
  <c r="G156" i="12"/>
  <c r="G166" i="12"/>
  <c r="G168" i="12"/>
  <c r="G183" i="12"/>
  <c r="G185" i="12"/>
  <c r="G198" i="12"/>
  <c r="O145" i="11"/>
  <c r="Q145" i="11" s="1"/>
  <c r="O163" i="11"/>
  <c r="Q163" i="11" s="1"/>
  <c r="U172" i="11"/>
  <c r="Y172" i="11" s="1"/>
  <c r="Z172" i="11" s="1"/>
  <c r="X172" i="11" s="1"/>
  <c r="U178" i="11"/>
  <c r="Y178" i="11" s="1"/>
  <c r="Z178" i="11" s="1"/>
  <c r="X178" i="11" s="1"/>
  <c r="U211" i="11"/>
  <c r="Y211" i="11" s="1"/>
  <c r="Z211" i="11" s="1"/>
  <c r="X211" i="11" s="1"/>
  <c r="L222" i="12"/>
  <c r="G11" i="12"/>
  <c r="G14" i="12"/>
  <c r="G25" i="12"/>
  <c r="G27" i="12"/>
  <c r="G29" i="12"/>
  <c r="G32" i="12"/>
  <c r="G43" i="12"/>
  <c r="G45" i="12"/>
  <c r="G80" i="12"/>
  <c r="G107" i="12"/>
  <c r="G109" i="12"/>
  <c r="G200" i="12"/>
  <c r="G207" i="12"/>
  <c r="G209" i="12"/>
  <c r="G217" i="12"/>
  <c r="AT15" i="13"/>
  <c r="AU15" i="13" s="1"/>
  <c r="AT17" i="13"/>
  <c r="AU17" i="13" s="1"/>
  <c r="AT20" i="13"/>
  <c r="AU20" i="13" s="1"/>
  <c r="AT39" i="13"/>
  <c r="AU39" i="13" s="1"/>
  <c r="AT46" i="13"/>
  <c r="K12" i="11" s="1"/>
  <c r="P12" i="11" s="1"/>
  <c r="AT55" i="13"/>
  <c r="AU55" i="13" s="1"/>
  <c r="AT62" i="13"/>
  <c r="K35" i="11" s="1"/>
  <c r="P35" i="11" s="1"/>
  <c r="AT76" i="13"/>
  <c r="AU76" i="13" s="1"/>
  <c r="AT79" i="13"/>
  <c r="AU79" i="13" s="1"/>
  <c r="AT83" i="13"/>
  <c r="K38" i="11" s="1"/>
  <c r="P38" i="11" s="1"/>
  <c r="AT88" i="13"/>
  <c r="AU88" i="13" s="1"/>
  <c r="AT93" i="13"/>
  <c r="K210" i="11" s="1"/>
  <c r="P210" i="11" s="1"/>
  <c r="AT110" i="13"/>
  <c r="AU110" i="13" s="1"/>
  <c r="AT112" i="13"/>
  <c r="AU112" i="13" s="1"/>
  <c r="AT119" i="13"/>
  <c r="AU119" i="13" s="1"/>
  <c r="AT140" i="13"/>
  <c r="AU140" i="13" s="1"/>
  <c r="AT143" i="13"/>
  <c r="K67" i="11" s="1"/>
  <c r="P67" i="11" s="1"/>
  <c r="AT147" i="13"/>
  <c r="AU147" i="13" s="1"/>
  <c r="AT152" i="13"/>
  <c r="AU152" i="13" s="1"/>
  <c r="AT157" i="13"/>
  <c r="AU157" i="13" s="1"/>
  <c r="AT187" i="13"/>
  <c r="K161" i="11" s="1"/>
  <c r="P161" i="11" s="1"/>
  <c r="AT197" i="13"/>
  <c r="AU197" i="13" s="1"/>
  <c r="AT229" i="13"/>
  <c r="AU229" i="13" s="1"/>
  <c r="G131" i="12"/>
  <c r="G133" i="12"/>
  <c r="G136" i="12"/>
  <c r="G147" i="12"/>
  <c r="G149" i="12"/>
  <c r="G152" i="12"/>
  <c r="G163" i="12"/>
  <c r="G165" i="12"/>
  <c r="G172" i="12"/>
  <c r="G181" i="12"/>
  <c r="G188" i="12"/>
  <c r="G195" i="12"/>
  <c r="G197" i="12"/>
  <c r="G204" i="12"/>
  <c r="G211" i="12"/>
  <c r="G216" i="12"/>
  <c r="AT7" i="13"/>
  <c r="AU7" i="13" s="1"/>
  <c r="AT12" i="13"/>
  <c r="AU12" i="13" s="1"/>
  <c r="AT23" i="13"/>
  <c r="AU23" i="13" s="1"/>
  <c r="AT30" i="13"/>
  <c r="AU30" i="13" s="1"/>
  <c r="AT38" i="13"/>
  <c r="K47" i="11" s="1"/>
  <c r="P47" i="11" s="1"/>
  <c r="AT54" i="13"/>
  <c r="AU54" i="13" s="1"/>
  <c r="AT78" i="13"/>
  <c r="AU78" i="13" s="1"/>
  <c r="AT87" i="13"/>
  <c r="AU87" i="13" s="1"/>
  <c r="AT108" i="13"/>
  <c r="AU108" i="13" s="1"/>
  <c r="AT111" i="13"/>
  <c r="AU111" i="13" s="1"/>
  <c r="AT125" i="13"/>
  <c r="AU125" i="13" s="1"/>
  <c r="AT142" i="13"/>
  <c r="AU142" i="13" s="1"/>
  <c r="AT151" i="13"/>
  <c r="AU151" i="13" s="1"/>
  <c r="AT182" i="13"/>
  <c r="AU182" i="13" s="1"/>
  <c r="AT189" i="13"/>
  <c r="AU189" i="13" s="1"/>
  <c r="AT205" i="13"/>
  <c r="AU205" i="13" s="1"/>
  <c r="AT221" i="13"/>
  <c r="K149" i="11" s="1"/>
  <c r="P149" i="11" s="1"/>
  <c r="G123" i="12"/>
  <c r="G125" i="12"/>
  <c r="G128" i="12"/>
  <c r="G139" i="12"/>
  <c r="G141" i="12"/>
  <c r="G144" i="12"/>
  <c r="G148" i="12"/>
  <c r="G155" i="12"/>
  <c r="G157" i="12"/>
  <c r="G164" i="12"/>
  <c r="G171" i="12"/>
  <c r="G173" i="12"/>
  <c r="G187" i="12"/>
  <c r="G189" i="12"/>
  <c r="G196" i="12"/>
  <c r="G203" i="12"/>
  <c r="G205" i="12"/>
  <c r="G212" i="12"/>
  <c r="G213" i="12"/>
  <c r="G219" i="12"/>
  <c r="AT6" i="13"/>
  <c r="K16" i="11" s="1"/>
  <c r="P16" i="11" s="1"/>
  <c r="AT11" i="13"/>
  <c r="K34" i="11" s="1"/>
  <c r="P34" i="11" s="1"/>
  <c r="AT13" i="13"/>
  <c r="K55" i="11" s="1"/>
  <c r="P55" i="11" s="1"/>
  <c r="AT16" i="13"/>
  <c r="AU16" i="13" s="1"/>
  <c r="AT27" i="13"/>
  <c r="AU27" i="13" s="1"/>
  <c r="AT29" i="13"/>
  <c r="AU29" i="13" s="1"/>
  <c r="AT32" i="13"/>
  <c r="AU32" i="13" s="1"/>
  <c r="AT35" i="13"/>
  <c r="AU35" i="13" s="1"/>
  <c r="AT42" i="13"/>
  <c r="K219" i="11" s="1"/>
  <c r="P219" i="11" s="1"/>
  <c r="AT51" i="13"/>
  <c r="AU51" i="13" s="1"/>
  <c r="AT58" i="13"/>
  <c r="AU58" i="13" s="1"/>
  <c r="AT67" i="13"/>
  <c r="AU67" i="13" s="1"/>
  <c r="AT72" i="13"/>
  <c r="AU72" i="13" s="1"/>
  <c r="AT77" i="13"/>
  <c r="AU77" i="13" s="1"/>
  <c r="AT94" i="13"/>
  <c r="K84" i="11" s="1"/>
  <c r="P84" i="11" s="1"/>
  <c r="AT96" i="13"/>
  <c r="AU96" i="13" s="1"/>
  <c r="AT103" i="13"/>
  <c r="K205" i="11" s="1"/>
  <c r="P205" i="11" s="1"/>
  <c r="AT124" i="13"/>
  <c r="AU124" i="13" s="1"/>
  <c r="AT127" i="13"/>
  <c r="AU127" i="13" s="1"/>
  <c r="AT131" i="13"/>
  <c r="AU131" i="13" s="1"/>
  <c r="AT136" i="13"/>
  <c r="AU136" i="13" s="1"/>
  <c r="AT141" i="13"/>
  <c r="K41" i="11" s="1"/>
  <c r="P41" i="11" s="1"/>
  <c r="AT158" i="13"/>
  <c r="AU158" i="13" s="1"/>
  <c r="AT160" i="13"/>
  <c r="AT167" i="13"/>
  <c r="K127" i="11" s="1"/>
  <c r="P127" i="11" s="1"/>
  <c r="AT174" i="13"/>
  <c r="AU174" i="13" s="1"/>
  <c r="AT191" i="13"/>
  <c r="AU191" i="13" s="1"/>
  <c r="AT195" i="13"/>
  <c r="AU195" i="13" s="1"/>
  <c r="AT198" i="13"/>
  <c r="AU198" i="13" s="1"/>
  <c r="AT200" i="13"/>
  <c r="AU200" i="13" s="1"/>
  <c r="AT207" i="13"/>
  <c r="AU207" i="13" s="1"/>
  <c r="AT214" i="13"/>
  <c r="AU214" i="13" s="1"/>
  <c r="AT223" i="13"/>
  <c r="AT225" i="13"/>
  <c r="AU225" i="13" s="1"/>
  <c r="AT227" i="13"/>
  <c r="AU227" i="13" s="1"/>
  <c r="I15" i="16"/>
  <c r="I16" i="16" s="1"/>
  <c r="I17" i="16" s="1"/>
  <c r="U221" i="11"/>
  <c r="Y221" i="11" s="1"/>
  <c r="Z221" i="11" s="1"/>
  <c r="X221" i="11" s="1"/>
  <c r="G9" i="12"/>
  <c r="G28" i="12"/>
  <c r="Y225" i="11"/>
  <c r="Z225" i="11" s="1"/>
  <c r="X225" i="11" s="1"/>
  <c r="J222" i="12"/>
  <c r="AT34" i="13"/>
  <c r="K71" i="11" s="1"/>
  <c r="P71" i="11" s="1"/>
  <c r="AT31" i="13"/>
  <c r="K59" i="11" s="1"/>
  <c r="P59" i="11" s="1"/>
  <c r="AT70" i="13"/>
  <c r="AU70" i="13" s="1"/>
  <c r="AT86" i="13"/>
  <c r="AU86" i="13" s="1"/>
  <c r="AT102" i="13"/>
  <c r="AU102" i="13" s="1"/>
  <c r="AT118" i="13"/>
  <c r="AU118" i="13" s="1"/>
  <c r="AT134" i="13"/>
  <c r="AU134" i="13" s="1"/>
  <c r="AT150" i="13"/>
  <c r="K144" i="11" s="1"/>
  <c r="P144" i="11" s="1"/>
  <c r="AT166" i="13"/>
  <c r="K123" i="11" s="1"/>
  <c r="P123" i="11" s="1"/>
  <c r="AT37" i="13"/>
  <c r="AU37" i="13" s="1"/>
  <c r="AT41" i="13"/>
  <c r="K6" i="11" s="1"/>
  <c r="P6" i="11" s="1"/>
  <c r="AT45" i="13"/>
  <c r="AU45" i="13" s="1"/>
  <c r="AT49" i="13"/>
  <c r="K37" i="11" s="1"/>
  <c r="P37" i="11" s="1"/>
  <c r="AT53" i="13"/>
  <c r="AU53" i="13" s="1"/>
  <c r="AT57" i="13"/>
  <c r="AU57" i="13" s="1"/>
  <c r="AT61" i="13"/>
  <c r="AU61" i="13" s="1"/>
  <c r="AT65" i="13"/>
  <c r="AU65" i="13" s="1"/>
  <c r="AT69" i="13"/>
  <c r="AU69" i="13" s="1"/>
  <c r="AT85" i="13"/>
  <c r="AU85" i="13" s="1"/>
  <c r="AT101" i="13"/>
  <c r="AU101" i="13" s="1"/>
  <c r="AT117" i="13"/>
  <c r="K93" i="11" s="1"/>
  <c r="P93" i="11" s="1"/>
  <c r="AT133" i="13"/>
  <c r="K148" i="11" s="1"/>
  <c r="P148" i="11" s="1"/>
  <c r="AT149" i="13"/>
  <c r="AU149" i="13" s="1"/>
  <c r="AT165" i="13"/>
  <c r="AU165" i="13" s="1"/>
  <c r="AP33" i="13"/>
  <c r="AT33" i="13" s="1"/>
  <c r="AT74" i="13"/>
  <c r="AU74" i="13" s="1"/>
  <c r="AT82" i="13"/>
  <c r="AU82" i="13" s="1"/>
  <c r="AT90" i="13"/>
  <c r="K14" i="11" s="1"/>
  <c r="P14" i="11" s="1"/>
  <c r="AT98" i="13"/>
  <c r="AU98" i="13" s="1"/>
  <c r="AT106" i="13"/>
  <c r="AU106" i="13" s="1"/>
  <c r="AT114" i="13"/>
  <c r="K145" i="11" s="1"/>
  <c r="P145" i="11" s="1"/>
  <c r="AT122" i="13"/>
  <c r="AU122" i="13" s="1"/>
  <c r="AT130" i="13"/>
  <c r="K25" i="11" s="1"/>
  <c r="P25" i="11" s="1"/>
  <c r="AT138" i="13"/>
  <c r="AU138" i="13" s="1"/>
  <c r="AT146" i="13"/>
  <c r="AU146" i="13" s="1"/>
  <c r="AT154" i="13"/>
  <c r="AU154" i="13" s="1"/>
  <c r="AT162" i="13"/>
  <c r="AU162" i="13" s="1"/>
  <c r="AT170" i="13"/>
  <c r="AU170" i="13" s="1"/>
  <c r="AT178" i="13"/>
  <c r="AU178" i="13" s="1"/>
  <c r="AT186" i="13"/>
  <c r="AU186" i="13" s="1"/>
  <c r="AT194" i="13"/>
  <c r="K87" i="11" s="1"/>
  <c r="P87" i="11" s="1"/>
  <c r="AT202" i="13"/>
  <c r="AU202" i="13" s="1"/>
  <c r="AT218" i="13"/>
  <c r="K113" i="11" s="1"/>
  <c r="P113" i="11" s="1"/>
  <c r="AT226" i="13"/>
  <c r="AU226" i="13" s="1"/>
  <c r="AD230" i="13"/>
  <c r="K31" i="11"/>
  <c r="P31" i="11" s="1"/>
  <c r="K51" i="11"/>
  <c r="P51" i="11" s="1"/>
  <c r="AU93" i="13"/>
  <c r="AU221" i="13"/>
  <c r="K117" i="11"/>
  <c r="P117" i="11" s="1"/>
  <c r="K78" i="11"/>
  <c r="P78" i="11" s="1"/>
  <c r="AU38" i="13"/>
  <c r="K57" i="11"/>
  <c r="P57" i="11" s="1"/>
  <c r="AU83" i="13"/>
  <c r="K172" i="11"/>
  <c r="P172" i="11" s="1"/>
  <c r="K212" i="11"/>
  <c r="P212" i="11"/>
  <c r="AU11" i="13"/>
  <c r="K138" i="11"/>
  <c r="P138" i="11" s="1"/>
  <c r="AU46" i="13"/>
  <c r="AU41" i="13"/>
  <c r="AU166" i="13"/>
  <c r="AU133" i="13"/>
  <c r="AU150" i="13"/>
  <c r="AU90" i="13"/>
  <c r="AU194" i="13"/>
  <c r="K174" i="11"/>
  <c r="P174" i="11" s="1"/>
  <c r="AU49" i="13"/>
  <c r="K207" i="11"/>
  <c r="P207" i="11" s="1"/>
  <c r="K190" i="11"/>
  <c r="P190" i="11" s="1"/>
  <c r="AU94" i="13" l="1"/>
  <c r="AU130" i="13"/>
  <c r="AU143" i="13"/>
  <c r="K32" i="11"/>
  <c r="P32" i="11" s="1"/>
  <c r="U28" i="11"/>
  <c r="Y28" i="11" s="1"/>
  <c r="Z28" i="11" s="1"/>
  <c r="X28" i="11" s="1"/>
  <c r="O35" i="11"/>
  <c r="Q35" i="11" s="1"/>
  <c r="U45" i="11"/>
  <c r="U55" i="11"/>
  <c r="Y55" i="11" s="1"/>
  <c r="Z55" i="11" s="1"/>
  <c r="X55" i="11" s="1"/>
  <c r="O56" i="11"/>
  <c r="Q56" i="11" s="1"/>
  <c r="O62" i="11"/>
  <c r="Q62" i="11" s="1"/>
  <c r="U63" i="11"/>
  <c r="Y63" i="11" s="1"/>
  <c r="Z63" i="11" s="1"/>
  <c r="X63" i="11" s="1"/>
  <c r="U66" i="11"/>
  <c r="Y66" i="11" s="1"/>
  <c r="Z66" i="11" s="1"/>
  <c r="X66" i="11" s="1"/>
  <c r="U75" i="11"/>
  <c r="Y75" i="11" s="1"/>
  <c r="Z75" i="11" s="1"/>
  <c r="X75" i="11" s="1"/>
  <c r="O87" i="11"/>
  <c r="Q87" i="11" s="1"/>
  <c r="U90" i="11"/>
  <c r="G24" i="12"/>
  <c r="O111" i="11"/>
  <c r="Q111" i="11" s="1"/>
  <c r="O178" i="11"/>
  <c r="Q178" i="11" s="1"/>
  <c r="O201" i="11"/>
  <c r="Q201" i="11" s="1"/>
  <c r="O199" i="11"/>
  <c r="Q199" i="11" s="1"/>
  <c r="O174" i="11"/>
  <c r="Q174" i="11" s="1"/>
  <c r="O160" i="11"/>
  <c r="Q160" i="11" s="1"/>
  <c r="O153" i="11"/>
  <c r="Q153" i="11" s="1"/>
  <c r="O177" i="11"/>
  <c r="Q177" i="11" s="1"/>
  <c r="O162" i="11"/>
  <c r="Q162" i="11" s="1"/>
  <c r="O206" i="11"/>
  <c r="Q206" i="11" s="1"/>
  <c r="O143" i="11"/>
  <c r="Q143" i="11" s="1"/>
  <c r="O211" i="11"/>
  <c r="Q211" i="11" s="1"/>
  <c r="O187" i="11"/>
  <c r="Q187" i="11" s="1"/>
  <c r="O198" i="11"/>
  <c r="Q198" i="11" s="1"/>
  <c r="O202" i="11"/>
  <c r="Q202" i="11" s="1"/>
  <c r="K54" i="11"/>
  <c r="P54" i="11" s="1"/>
  <c r="K60" i="11"/>
  <c r="P60" i="11" s="1"/>
  <c r="AU114" i="13"/>
  <c r="AU13" i="13"/>
  <c r="U213" i="11"/>
  <c r="Y213" i="11" s="1"/>
  <c r="Z213" i="11" s="1"/>
  <c r="X213" i="11" s="1"/>
  <c r="AU218" i="13"/>
  <c r="U47" i="11"/>
  <c r="U57" i="11"/>
  <c r="Y57" i="11" s="1"/>
  <c r="Z57" i="11" s="1"/>
  <c r="X57" i="11" s="1"/>
  <c r="Y59" i="11"/>
  <c r="Z59" i="11" s="1"/>
  <c r="X59" i="11" s="1"/>
  <c r="O66" i="11"/>
  <c r="Q66" i="11" s="1"/>
  <c r="U108" i="11"/>
  <c r="Y161" i="11"/>
  <c r="Z161" i="11" s="1"/>
  <c r="X161" i="11" s="1"/>
  <c r="K116" i="11"/>
  <c r="P116" i="11" s="1"/>
  <c r="AU167" i="13"/>
  <c r="K209" i="11"/>
  <c r="P209" i="11" s="1"/>
  <c r="K175" i="11"/>
  <c r="P175" i="11" s="1"/>
  <c r="AU117" i="13"/>
  <c r="K3" i="11"/>
  <c r="P3" i="11" s="1"/>
  <c r="AU34" i="13"/>
  <c r="K188" i="11"/>
  <c r="P188" i="11" s="1"/>
  <c r="K122" i="11"/>
  <c r="P122" i="11" s="1"/>
  <c r="K88" i="11"/>
  <c r="P88" i="11" s="1"/>
  <c r="AU141" i="13"/>
  <c r="K82" i="11"/>
  <c r="P82" i="11" s="1"/>
  <c r="K204" i="11"/>
  <c r="P204" i="11" s="1"/>
  <c r="U7" i="11"/>
  <c r="U16" i="11"/>
  <c r="Y16" i="11" s="1"/>
  <c r="Z16" i="11" s="1"/>
  <c r="X16" i="11" s="1"/>
  <c r="Y17" i="11"/>
  <c r="Z17" i="11" s="1"/>
  <c r="X17" i="11" s="1"/>
  <c r="O20" i="11"/>
  <c r="Q20" i="11" s="1"/>
  <c r="O27" i="11"/>
  <c r="Q27" i="11" s="1"/>
  <c r="O139" i="11"/>
  <c r="Q139" i="11" s="1"/>
  <c r="O173" i="11"/>
  <c r="Q173" i="11" s="1"/>
  <c r="G111" i="12"/>
  <c r="O191" i="11"/>
  <c r="Q191" i="11" s="1"/>
  <c r="G199" i="12"/>
  <c r="AT56" i="13"/>
  <c r="E15" i="16"/>
  <c r="AU187" i="13"/>
  <c r="AU103" i="13"/>
  <c r="O25" i="11"/>
  <c r="Q25" i="11" s="1"/>
  <c r="U86" i="11"/>
  <c r="Y86" i="11" s="1"/>
  <c r="Z86" i="11" s="1"/>
  <c r="X86" i="11" s="1"/>
  <c r="U89" i="11"/>
  <c r="Y89" i="11" s="1"/>
  <c r="Z89" i="11" s="1"/>
  <c r="X89" i="11" s="1"/>
  <c r="Y92" i="11"/>
  <c r="Z92" i="11" s="1"/>
  <c r="X92" i="11" s="1"/>
  <c r="Y97" i="11"/>
  <c r="Z97" i="11" s="1"/>
  <c r="X97" i="11" s="1"/>
  <c r="U143" i="11"/>
  <c r="Y143" i="11" s="1"/>
  <c r="Z143" i="11" s="1"/>
  <c r="X143" i="11" s="1"/>
  <c r="U171" i="11"/>
  <c r="Y171" i="11" s="1"/>
  <c r="Z171" i="11" s="1"/>
  <c r="X171" i="11" s="1"/>
  <c r="Y195" i="11"/>
  <c r="Z195" i="11" s="1"/>
  <c r="X195" i="11" s="1"/>
  <c r="G12" i="12"/>
  <c r="G16" i="12"/>
  <c r="AT171" i="13"/>
  <c r="AU171" i="13" s="1"/>
  <c r="AT183" i="13"/>
  <c r="AU204" i="13"/>
  <c r="K152" i="11"/>
  <c r="P152" i="11" s="1"/>
  <c r="K206" i="11"/>
  <c r="P206" i="11" s="1"/>
  <c r="K213" i="11"/>
  <c r="P213" i="11" s="1"/>
  <c r="K130" i="11"/>
  <c r="P130" i="11" s="1"/>
  <c r="O21" i="11"/>
  <c r="Q21" i="11" s="1"/>
  <c r="AU31" i="13"/>
  <c r="K171" i="11"/>
  <c r="P171" i="11" s="1"/>
  <c r="K61" i="11"/>
  <c r="P61" i="11" s="1"/>
  <c r="K62" i="11"/>
  <c r="P62" i="11" s="1"/>
  <c r="K9" i="11"/>
  <c r="P9" i="11" s="1"/>
  <c r="AU62" i="13"/>
  <c r="H20" i="10"/>
  <c r="H21" i="10" s="1"/>
  <c r="H22" i="10" s="1"/>
  <c r="U6" i="11"/>
  <c r="Y6" i="11" s="1"/>
  <c r="Z6" i="11" s="1"/>
  <c r="U35" i="11"/>
  <c r="Y35" i="11" s="1"/>
  <c r="Z35" i="11" s="1"/>
  <c r="X35" i="11" s="1"/>
  <c r="Y47" i="11"/>
  <c r="Z47" i="11" s="1"/>
  <c r="X47" i="11" s="1"/>
  <c r="U51" i="11"/>
  <c r="U95" i="11"/>
  <c r="Y95" i="11" s="1"/>
  <c r="Z95" i="11" s="1"/>
  <c r="X95" i="11" s="1"/>
  <c r="O114" i="11"/>
  <c r="Q114" i="11" s="1"/>
  <c r="U118" i="11"/>
  <c r="Y223" i="11"/>
  <c r="Z223" i="11" s="1"/>
  <c r="X223" i="11" s="1"/>
  <c r="O216" i="11"/>
  <c r="Q216" i="11" s="1"/>
  <c r="O218" i="11"/>
  <c r="Q218" i="11" s="1"/>
  <c r="O171" i="11"/>
  <c r="Q171" i="11" s="1"/>
  <c r="G177" i="12"/>
  <c r="G180" i="12"/>
  <c r="O161" i="11"/>
  <c r="Q161" i="11" s="1"/>
  <c r="AQ230" i="13"/>
  <c r="AT173" i="13"/>
  <c r="AU173" i="13" s="1"/>
  <c r="AT176" i="13"/>
  <c r="AU176" i="13" s="1"/>
  <c r="AT181" i="13"/>
  <c r="AT184" i="13"/>
  <c r="AU184" i="13" s="1"/>
  <c r="AT185" i="13"/>
  <c r="AT206" i="13"/>
  <c r="AU206" i="13" s="1"/>
  <c r="AT209" i="13"/>
  <c r="AT210" i="13"/>
  <c r="AU210" i="13" s="1"/>
  <c r="AT213" i="13"/>
  <c r="AU213" i="13" s="1"/>
  <c r="C25" i="16"/>
  <c r="U34" i="11"/>
  <c r="K102" i="11"/>
  <c r="P102" i="11" s="1"/>
  <c r="O10" i="11"/>
  <c r="Q10" i="11" s="1"/>
  <c r="U21" i="11"/>
  <c r="Y21" i="11" s="1"/>
  <c r="Z21" i="11" s="1"/>
  <c r="X21" i="11" s="1"/>
  <c r="O44" i="11"/>
  <c r="Q44" i="11" s="1"/>
  <c r="Y45" i="11"/>
  <c r="Z45" i="11" s="1"/>
  <c r="X45" i="11" s="1"/>
  <c r="O51" i="11"/>
  <c r="Q51" i="11" s="1"/>
  <c r="O52" i="11"/>
  <c r="Q52" i="11" s="1"/>
  <c r="Y90" i="11"/>
  <c r="Z90" i="11" s="1"/>
  <c r="X90" i="11" s="1"/>
  <c r="O98" i="11"/>
  <c r="Q98" i="11" s="1"/>
  <c r="U100" i="11"/>
  <c r="U101" i="11"/>
  <c r="Y101" i="11" s="1"/>
  <c r="Z101" i="11" s="1"/>
  <c r="X101" i="11" s="1"/>
  <c r="U141" i="11"/>
  <c r="Y141" i="11" s="1"/>
  <c r="Z141" i="11" s="1"/>
  <c r="X141" i="11" s="1"/>
  <c r="U152" i="11"/>
  <c r="Y152" i="11" s="1"/>
  <c r="Z152" i="11" s="1"/>
  <c r="X152" i="11" s="1"/>
  <c r="Y157" i="11"/>
  <c r="Z157" i="11" s="1"/>
  <c r="X157" i="11" s="1"/>
  <c r="U196" i="11"/>
  <c r="Y196" i="11" s="1"/>
  <c r="Z196" i="11" s="1"/>
  <c r="X196" i="11" s="1"/>
  <c r="U206" i="11"/>
  <c r="AT164" i="13"/>
  <c r="O78" i="11"/>
  <c r="Q78" i="11" s="1"/>
  <c r="O83" i="11"/>
  <c r="Q83" i="11" s="1"/>
  <c r="U83" i="11"/>
  <c r="Y83" i="11" s="1"/>
  <c r="Z83" i="11" s="1"/>
  <c r="X83" i="11" s="1"/>
  <c r="O89" i="11"/>
  <c r="Q89" i="11" s="1"/>
  <c r="O90" i="11"/>
  <c r="Q90" i="11" s="1"/>
  <c r="U105" i="11"/>
  <c r="Y105" i="11" s="1"/>
  <c r="Z105" i="11" s="1"/>
  <c r="X105" i="11" s="1"/>
  <c r="O124" i="11"/>
  <c r="Q124" i="11" s="1"/>
  <c r="O132" i="11"/>
  <c r="Q132" i="11" s="1"/>
  <c r="U132" i="11"/>
  <c r="Y132" i="11" s="1"/>
  <c r="Z132" i="11" s="1"/>
  <c r="X132" i="11" s="1"/>
  <c r="U191" i="11"/>
  <c r="Y191" i="11" s="1"/>
  <c r="Z191" i="11" s="1"/>
  <c r="X191" i="11" s="1"/>
  <c r="O200" i="11"/>
  <c r="Q200" i="11" s="1"/>
  <c r="U204" i="11"/>
  <c r="Y204" i="11" s="1"/>
  <c r="Z204" i="11" s="1"/>
  <c r="X204" i="11" s="1"/>
  <c r="U222" i="11"/>
  <c r="Y222" i="11" s="1"/>
  <c r="Z222" i="11" s="1"/>
  <c r="X222" i="11" s="1"/>
  <c r="G66" i="12"/>
  <c r="G106" i="12"/>
  <c r="G146" i="12"/>
  <c r="AT135" i="13"/>
  <c r="AU135" i="13" s="1"/>
  <c r="AT159" i="13"/>
  <c r="AU159" i="13" s="1"/>
  <c r="AT161" i="13"/>
  <c r="AU161" i="13" s="1"/>
  <c r="AT163" i="13"/>
  <c r="AT190" i="13"/>
  <c r="AT201" i="13"/>
  <c r="AU181" i="13"/>
  <c r="K118" i="11"/>
  <c r="P118" i="11" s="1"/>
  <c r="K115" i="11"/>
  <c r="P115" i="11" s="1"/>
  <c r="AU209" i="13"/>
  <c r="K163" i="11"/>
  <c r="P163" i="11" s="1"/>
  <c r="AU183" i="13"/>
  <c r="K155" i="11"/>
  <c r="P155" i="11" s="1"/>
  <c r="K215" i="11"/>
  <c r="P215" i="11" s="1"/>
  <c r="K173" i="11"/>
  <c r="P173" i="11" s="1"/>
  <c r="O7" i="11"/>
  <c r="Q7" i="11" s="1"/>
  <c r="O3" i="11"/>
  <c r="Q3" i="11" s="1"/>
  <c r="Y3" i="11" s="1"/>
  <c r="O57" i="11"/>
  <c r="Q57" i="11" s="1"/>
  <c r="K162" i="11"/>
  <c r="P162" i="11" s="1"/>
  <c r="AU160" i="13"/>
  <c r="AT169" i="13"/>
  <c r="AU169" i="13" s="1"/>
  <c r="AR230" i="13"/>
  <c r="D25" i="16"/>
  <c r="K45" i="11"/>
  <c r="P45" i="11" s="1"/>
  <c r="AP230" i="13"/>
  <c r="K64" i="11"/>
  <c r="P64" i="11" s="1"/>
  <c r="K56" i="11"/>
  <c r="P56" i="11" s="1"/>
  <c r="K200" i="11"/>
  <c r="P200" i="11" s="1"/>
  <c r="K131" i="11"/>
  <c r="P131" i="11" s="1"/>
  <c r="K22" i="11"/>
  <c r="P22" i="11" s="1"/>
  <c r="K211" i="11"/>
  <c r="P211" i="11" s="1"/>
  <c r="E20" i="10"/>
  <c r="E21" i="10" s="1"/>
  <c r="E22" i="10" s="1"/>
  <c r="M86" i="11"/>
  <c r="W86" i="11" s="1"/>
  <c r="G179" i="12"/>
  <c r="K28" i="11"/>
  <c r="P28" i="11" s="1"/>
  <c r="AU223" i="13"/>
  <c r="K202" i="11"/>
  <c r="P202" i="11" s="1"/>
  <c r="O67" i="11"/>
  <c r="Q67" i="11" s="1"/>
  <c r="U67" i="11"/>
  <c r="Y67" i="11" s="1"/>
  <c r="Z67" i="11" s="1"/>
  <c r="X67" i="11" s="1"/>
  <c r="U78" i="11"/>
  <c r="Y78" i="11" s="1"/>
  <c r="Z78" i="11" s="1"/>
  <c r="X78" i="11" s="1"/>
  <c r="O81" i="11"/>
  <c r="Q81" i="11" s="1"/>
  <c r="O4" i="11"/>
  <c r="Q4" i="11" s="1"/>
  <c r="Y11" i="11"/>
  <c r="Z11" i="11" s="1"/>
  <c r="X11" i="11" s="1"/>
  <c r="U12" i="11"/>
  <c r="Y12" i="11" s="1"/>
  <c r="Z12" i="11" s="1"/>
  <c r="X12" i="11" s="1"/>
  <c r="Y13" i="11"/>
  <c r="Z13" i="11" s="1"/>
  <c r="X13" i="11" s="1"/>
  <c r="O22" i="11"/>
  <c r="Q22" i="11" s="1"/>
  <c r="Y49" i="11"/>
  <c r="Z49" i="11" s="1"/>
  <c r="X49" i="11" s="1"/>
  <c r="Y50" i="11"/>
  <c r="Z50" i="11" s="1"/>
  <c r="X50" i="11" s="1"/>
  <c r="U54" i="11"/>
  <c r="Y54" i="11" s="1"/>
  <c r="Z54" i="11" s="1"/>
  <c r="X54" i="11" s="1"/>
  <c r="L55" i="11"/>
  <c r="O55" i="11" s="1"/>
  <c r="Q55" i="11" s="1"/>
  <c r="O59" i="11"/>
  <c r="Q59" i="11" s="1"/>
  <c r="O60" i="11"/>
  <c r="Q60" i="11" s="1"/>
  <c r="O61" i="11"/>
  <c r="Q61" i="11" s="1"/>
  <c r="U61" i="11"/>
  <c r="Y61" i="11" s="1"/>
  <c r="Z61" i="11" s="1"/>
  <c r="X61" i="11" s="1"/>
  <c r="O65" i="11"/>
  <c r="Q65" i="11" s="1"/>
  <c r="L110" i="11"/>
  <c r="G178" i="12"/>
  <c r="AT116" i="13"/>
  <c r="AU116" i="13" s="1"/>
  <c r="AU164" i="13"/>
  <c r="K108" i="11"/>
  <c r="P108" i="11" s="1"/>
  <c r="AT188" i="13"/>
  <c r="P10" i="14"/>
  <c r="P14" i="14" s="1"/>
  <c r="Q14" i="14" s="1"/>
  <c r="Q15" i="14" s="1"/>
  <c r="Q16" i="14" s="1"/>
  <c r="O14" i="14"/>
  <c r="O5" i="11"/>
  <c r="O70" i="11"/>
  <c r="Q70" i="11" s="1"/>
  <c r="U74" i="11"/>
  <c r="Y74" i="11" s="1"/>
  <c r="Z74" i="11" s="1"/>
  <c r="X74" i="11" s="1"/>
  <c r="O204" i="11"/>
  <c r="Q204" i="11" s="1"/>
  <c r="O215" i="11"/>
  <c r="Q215" i="11" s="1"/>
  <c r="O108" i="11"/>
  <c r="Q108" i="11" s="1"/>
  <c r="G182" i="12"/>
  <c r="AT216" i="13"/>
  <c r="AU216" i="13" s="1"/>
  <c r="G201" i="12"/>
  <c r="L115" i="11"/>
  <c r="O115" i="11" s="1"/>
  <c r="Q115" i="11" s="1"/>
  <c r="O75" i="11"/>
  <c r="Q75" i="11" s="1"/>
  <c r="AU56" i="13"/>
  <c r="K121" i="11"/>
  <c r="P121" i="11" s="1"/>
  <c r="U116" i="11"/>
  <c r="Y116" i="11" s="1"/>
  <c r="Z116" i="11" s="1"/>
  <c r="X116" i="11" s="1"/>
  <c r="U117" i="11"/>
  <c r="Y117" i="11" s="1"/>
  <c r="Z117" i="11" s="1"/>
  <c r="X117" i="11" s="1"/>
  <c r="Y118" i="11"/>
  <c r="Z118" i="11" s="1"/>
  <c r="X118" i="11" s="1"/>
  <c r="U127" i="11"/>
  <c r="Y127" i="11" s="1"/>
  <c r="Z127" i="11" s="1"/>
  <c r="X127" i="11" s="1"/>
  <c r="O131" i="11"/>
  <c r="Q131" i="11" s="1"/>
  <c r="O141" i="11"/>
  <c r="Q141" i="11" s="1"/>
  <c r="Y206" i="11"/>
  <c r="Z206" i="11" s="1"/>
  <c r="X206" i="11" s="1"/>
  <c r="O213" i="11"/>
  <c r="Q213" i="11" s="1"/>
  <c r="O225" i="11"/>
  <c r="Q225" i="11" s="1"/>
  <c r="G42" i="12"/>
  <c r="O135" i="11"/>
  <c r="Q135" i="11" s="1"/>
  <c r="G50" i="12"/>
  <c r="G51" i="12"/>
  <c r="O101" i="11"/>
  <c r="Q101" i="11" s="1"/>
  <c r="O212" i="11"/>
  <c r="Q212" i="11" s="1"/>
  <c r="O117" i="11"/>
  <c r="Q117" i="11" s="1"/>
  <c r="G59" i="12"/>
  <c r="G61" i="12"/>
  <c r="G62" i="12"/>
  <c r="G64" i="12"/>
  <c r="O190" i="11"/>
  <c r="Q190" i="11" s="1"/>
  <c r="K222" i="12"/>
  <c r="I222" i="12"/>
  <c r="G68" i="12"/>
  <c r="O54" i="11"/>
  <c r="Q54" i="11" s="1"/>
  <c r="O119" i="11"/>
  <c r="Q119" i="11" s="1"/>
  <c r="G76" i="12"/>
  <c r="G77" i="12"/>
  <c r="G83" i="12"/>
  <c r="O29" i="11"/>
  <c r="Q29" i="11" s="1"/>
  <c r="O28" i="11"/>
  <c r="Q28" i="11" s="1"/>
  <c r="G92" i="12"/>
  <c r="O222" i="11"/>
  <c r="Q222" i="11" s="1"/>
  <c r="O210" i="11"/>
  <c r="Q210" i="11" s="1"/>
  <c r="G96" i="12"/>
  <c r="G100" i="12"/>
  <c r="G103" i="12"/>
  <c r="G161" i="12"/>
  <c r="O188" i="11"/>
  <c r="Q188" i="11" s="1"/>
  <c r="G169" i="12"/>
  <c r="O186" i="11"/>
  <c r="Q186" i="11" s="1"/>
  <c r="G193" i="12"/>
  <c r="AT81" i="13"/>
  <c r="AT199" i="13"/>
  <c r="AT203" i="13"/>
  <c r="AU203" i="13" s="1"/>
  <c r="U5" i="11"/>
  <c r="Y5" i="11" s="1"/>
  <c r="Z5" i="11" s="1"/>
  <c r="U9" i="11"/>
  <c r="Y9" i="11" s="1"/>
  <c r="Z9" i="11" s="1"/>
  <c r="U15" i="11"/>
  <c r="O24" i="11"/>
  <c r="Q24" i="11" s="1"/>
  <c r="U27" i="11"/>
  <c r="Y27" i="11" s="1"/>
  <c r="Z27" i="11" s="1"/>
  <c r="X27" i="11" s="1"/>
  <c r="O31" i="11"/>
  <c r="Q31" i="11" s="1"/>
  <c r="U31" i="11"/>
  <c r="U40" i="11"/>
  <c r="Y40" i="11" s="1"/>
  <c r="Z40" i="11" s="1"/>
  <c r="X40" i="11" s="1"/>
  <c r="O41" i="11"/>
  <c r="Q41" i="11" s="1"/>
  <c r="U41" i="11"/>
  <c r="Y41" i="11" s="1"/>
  <c r="Z41" i="11" s="1"/>
  <c r="X41" i="11" s="1"/>
  <c r="U56" i="11"/>
  <c r="O63" i="11"/>
  <c r="Q63" i="11" s="1"/>
  <c r="Y69" i="11"/>
  <c r="Z69" i="11" s="1"/>
  <c r="X69" i="11" s="1"/>
  <c r="U80" i="11"/>
  <c r="Y80" i="11" s="1"/>
  <c r="Z80" i="11" s="1"/>
  <c r="X80" i="11" s="1"/>
  <c r="U102" i="11"/>
  <c r="Y102" i="11" s="1"/>
  <c r="Z102" i="11" s="1"/>
  <c r="X102" i="11" s="1"/>
  <c r="U103" i="11"/>
  <c r="Y103" i="11" s="1"/>
  <c r="Z103" i="11" s="1"/>
  <c r="X103" i="11" s="1"/>
  <c r="U122" i="11"/>
  <c r="Y122" i="11" s="1"/>
  <c r="Z122" i="11" s="1"/>
  <c r="X122" i="11" s="1"/>
  <c r="U129" i="11"/>
  <c r="Y129" i="11" s="1"/>
  <c r="Z129" i="11" s="1"/>
  <c r="X129" i="11" s="1"/>
  <c r="Y134" i="11"/>
  <c r="Z134" i="11" s="1"/>
  <c r="X134" i="11" s="1"/>
  <c r="U144" i="11"/>
  <c r="Y144" i="11" s="1"/>
  <c r="Z144" i="11" s="1"/>
  <c r="X144" i="11" s="1"/>
  <c r="U168" i="11"/>
  <c r="Y168" i="11" s="1"/>
  <c r="Z168" i="11" s="1"/>
  <c r="X168" i="11" s="1"/>
  <c r="U200" i="11"/>
  <c r="Y200" i="11" s="1"/>
  <c r="Z200" i="11" s="1"/>
  <c r="X200" i="11" s="1"/>
  <c r="O224" i="11"/>
  <c r="Q224" i="11" s="1"/>
  <c r="G135" i="12"/>
  <c r="AT10" i="13"/>
  <c r="AT18" i="13"/>
  <c r="AU18" i="13" s="1"/>
  <c r="AT22" i="13"/>
  <c r="AU22" i="13" s="1"/>
  <c r="AT25" i="13"/>
  <c r="AT26" i="13"/>
  <c r="AT50" i="13"/>
  <c r="AU50" i="13" s="1"/>
  <c r="AT64" i="13"/>
  <c r="AT84" i="13"/>
  <c r="AT100" i="13"/>
  <c r="AU100" i="13" s="1"/>
  <c r="AT145" i="13"/>
  <c r="AT153" i="13"/>
  <c r="AT155" i="13"/>
  <c r="AT156" i="13"/>
  <c r="AT175" i="13"/>
  <c r="AT179" i="13"/>
  <c r="AU179" i="13" s="1"/>
  <c r="AT217" i="13"/>
  <c r="AT219" i="13"/>
  <c r="O38" i="11"/>
  <c r="Q38" i="11" s="1"/>
  <c r="Y51" i="11"/>
  <c r="Z51" i="11" s="1"/>
  <c r="X51" i="11" s="1"/>
  <c r="U64" i="11"/>
  <c r="Y64" i="11" s="1"/>
  <c r="Z64" i="11" s="1"/>
  <c r="X64" i="11" s="1"/>
  <c r="O68" i="11"/>
  <c r="Q68" i="11" s="1"/>
  <c r="U77" i="11"/>
  <c r="Y77" i="11" s="1"/>
  <c r="Z77" i="11" s="1"/>
  <c r="X77" i="11" s="1"/>
  <c r="U87" i="11"/>
  <c r="Y87" i="11" s="1"/>
  <c r="Z87" i="11" s="1"/>
  <c r="X87" i="11" s="1"/>
  <c r="O100" i="11"/>
  <c r="Q100" i="11" s="1"/>
  <c r="U104" i="11"/>
  <c r="Y104" i="11" s="1"/>
  <c r="Z104" i="11" s="1"/>
  <c r="X104" i="11" s="1"/>
  <c r="Y108" i="11"/>
  <c r="Z108" i="11" s="1"/>
  <c r="X108" i="11" s="1"/>
  <c r="U109" i="11"/>
  <c r="Y109" i="11" s="1"/>
  <c r="Z109" i="11" s="1"/>
  <c r="X109" i="11" s="1"/>
  <c r="O125" i="11"/>
  <c r="Q125" i="11" s="1"/>
  <c r="U130" i="11"/>
  <c r="Y130" i="11" s="1"/>
  <c r="Z130" i="11" s="1"/>
  <c r="X130" i="11" s="1"/>
  <c r="U140" i="11"/>
  <c r="Y140" i="11" s="1"/>
  <c r="Z140" i="11" s="1"/>
  <c r="X140" i="11" s="1"/>
  <c r="U147" i="11"/>
  <c r="Y147" i="11" s="1"/>
  <c r="Z147" i="11" s="1"/>
  <c r="X147" i="11" s="1"/>
  <c r="U153" i="11"/>
  <c r="Y158" i="11"/>
  <c r="Z158" i="11" s="1"/>
  <c r="X158" i="11" s="1"/>
  <c r="Y181" i="11"/>
  <c r="Z181" i="11" s="1"/>
  <c r="X181" i="11" s="1"/>
  <c r="U190" i="11"/>
  <c r="Y190" i="11" s="1"/>
  <c r="Z190" i="11" s="1"/>
  <c r="X190" i="11" s="1"/>
  <c r="U202" i="11"/>
  <c r="Y202" i="11" s="1"/>
  <c r="Z202" i="11" s="1"/>
  <c r="X202" i="11" s="1"/>
  <c r="U210" i="11"/>
  <c r="Y210" i="11" s="1"/>
  <c r="Z210" i="11" s="1"/>
  <c r="X210" i="11" s="1"/>
  <c r="G31" i="12"/>
  <c r="G33" i="12"/>
  <c r="G114" i="12"/>
  <c r="G122" i="12"/>
  <c r="G130" i="12"/>
  <c r="G132" i="12"/>
  <c r="G140" i="12"/>
  <c r="G142" i="12"/>
  <c r="G154" i="12"/>
  <c r="G162" i="12"/>
  <c r="G202" i="12"/>
  <c r="G208" i="12"/>
  <c r="G220" i="12"/>
  <c r="AT21" i="13"/>
  <c r="AT43" i="13"/>
  <c r="AT47" i="13"/>
  <c r="AU47" i="13" s="1"/>
  <c r="AT66" i="13"/>
  <c r="AU66" i="13" s="1"/>
  <c r="AT71" i="13"/>
  <c r="AT91" i="13"/>
  <c r="AT95" i="13"/>
  <c r="AU95" i="13" s="1"/>
  <c r="AT128" i="13"/>
  <c r="AT144" i="13"/>
  <c r="AT172" i="13"/>
  <c r="AU172" i="13" s="1"/>
  <c r="AT211" i="13"/>
  <c r="AT215" i="13"/>
  <c r="AU42" i="13"/>
  <c r="O45" i="11"/>
  <c r="Q45" i="11" s="1"/>
  <c r="G75" i="12"/>
  <c r="H222" i="12"/>
  <c r="G105" i="12"/>
  <c r="G87" i="12"/>
  <c r="G48" i="12"/>
  <c r="G85" i="12"/>
  <c r="G53" i="12"/>
  <c r="L12" i="11"/>
  <c r="O12" i="11" s="1"/>
  <c r="Q12" i="11" s="1"/>
  <c r="N94" i="11"/>
  <c r="O94" i="11" s="1"/>
  <c r="Q94" i="11" s="1"/>
  <c r="G71" i="12"/>
  <c r="M82" i="11"/>
  <c r="O82" i="11" s="1"/>
  <c r="Q82" i="11" s="1"/>
  <c r="G81" i="12"/>
  <c r="M88" i="11"/>
  <c r="O88" i="11" s="1"/>
  <c r="Q88" i="11" s="1"/>
  <c r="W107" i="11"/>
  <c r="O107" i="11"/>
  <c r="Q107" i="11" s="1"/>
  <c r="G97" i="12"/>
  <c r="M182" i="11"/>
  <c r="W182" i="11" s="1"/>
  <c r="AU81" i="13"/>
  <c r="K63" i="11"/>
  <c r="P63" i="11" s="1"/>
  <c r="K100" i="11"/>
  <c r="P100" i="11" s="1"/>
  <c r="K7" i="11"/>
  <c r="P7" i="11" s="1"/>
  <c r="K52" i="11"/>
  <c r="P52" i="11" s="1"/>
  <c r="K140" i="11"/>
  <c r="P140" i="11" s="1"/>
  <c r="K110" i="11"/>
  <c r="P110" i="11" s="1"/>
  <c r="K139" i="11"/>
  <c r="P139" i="11" s="1"/>
  <c r="K147" i="11"/>
  <c r="P147" i="11" s="1"/>
  <c r="K20" i="11"/>
  <c r="P20" i="11" s="1"/>
  <c r="G93" i="12"/>
  <c r="G73" i="12"/>
  <c r="O40" i="11"/>
  <c r="Q40" i="11" s="1"/>
  <c r="R226" i="11"/>
  <c r="O15" i="11"/>
  <c r="Q15" i="11" s="1"/>
  <c r="Y20" i="11"/>
  <c r="Z20" i="11" s="1"/>
  <c r="X20" i="11" s="1"/>
  <c r="U68" i="11"/>
  <c r="Y68" i="11" s="1"/>
  <c r="Z68" i="11" s="1"/>
  <c r="X68" i="11" s="1"/>
  <c r="O77" i="11"/>
  <c r="Q77" i="11" s="1"/>
  <c r="O95" i="11"/>
  <c r="Q95" i="11" s="1"/>
  <c r="L122" i="11"/>
  <c r="O122" i="11" s="1"/>
  <c r="Q122" i="11" s="1"/>
  <c r="G47" i="12"/>
  <c r="N23" i="11"/>
  <c r="O23" i="11" s="1"/>
  <c r="Q23" i="11" s="1"/>
  <c r="L121" i="11"/>
  <c r="O121" i="11" s="1"/>
  <c r="Q121" i="11" s="1"/>
  <c r="G60" i="12"/>
  <c r="T226" i="11"/>
  <c r="AU6" i="13"/>
  <c r="O165" i="11"/>
  <c r="Q165" i="11" s="1"/>
  <c r="G91" i="12"/>
  <c r="G101" i="12"/>
  <c r="G69" i="12"/>
  <c r="Y34" i="11"/>
  <c r="Z34" i="11" s="1"/>
  <c r="X34" i="11" s="1"/>
  <c r="W113" i="11"/>
  <c r="O113" i="11"/>
  <c r="Q113" i="11" s="1"/>
  <c r="Y7" i="11"/>
  <c r="Z7" i="11" s="1"/>
  <c r="O9" i="11"/>
  <c r="Q9" i="11" s="1"/>
  <c r="Y14" i="11"/>
  <c r="Z14" i="11" s="1"/>
  <c r="X14" i="11" s="1"/>
  <c r="U19" i="11"/>
  <c r="Y19" i="11" s="1"/>
  <c r="Z19" i="11" s="1"/>
  <c r="X19" i="11" s="1"/>
  <c r="U22" i="11"/>
  <c r="Y22" i="11" s="1"/>
  <c r="Z22" i="11" s="1"/>
  <c r="X22" i="11" s="1"/>
  <c r="U82" i="11"/>
  <c r="Y82" i="11" s="1"/>
  <c r="Z82" i="11" s="1"/>
  <c r="X82" i="11" s="1"/>
  <c r="U88" i="11"/>
  <c r="Y88" i="11" s="1"/>
  <c r="Z88" i="11" s="1"/>
  <c r="X88" i="11" s="1"/>
  <c r="Y93" i="11"/>
  <c r="Z93" i="11" s="1"/>
  <c r="X93" i="11" s="1"/>
  <c r="Y100" i="11"/>
  <c r="Z100" i="11" s="1"/>
  <c r="X100" i="11" s="1"/>
  <c r="U111" i="11"/>
  <c r="U114" i="11"/>
  <c r="Y114" i="11" s="1"/>
  <c r="Z114" i="11" s="1"/>
  <c r="X114" i="11" s="1"/>
  <c r="O123" i="11"/>
  <c r="Q123" i="11" s="1"/>
  <c r="U123" i="11"/>
  <c r="Y123" i="11" s="1"/>
  <c r="Z123" i="11" s="1"/>
  <c r="X123" i="11" s="1"/>
  <c r="U124" i="11"/>
  <c r="Y124" i="11" s="1"/>
  <c r="Z124" i="11" s="1"/>
  <c r="X124" i="11" s="1"/>
  <c r="O130" i="11"/>
  <c r="Q130" i="11" s="1"/>
  <c r="U135" i="11"/>
  <c r="Y135" i="11" s="1"/>
  <c r="Z135" i="11" s="1"/>
  <c r="X135" i="11" s="1"/>
  <c r="O138" i="11"/>
  <c r="Q138" i="11" s="1"/>
  <c r="U138" i="11"/>
  <c r="Y138" i="11" s="1"/>
  <c r="Z138" i="11" s="1"/>
  <c r="X138" i="11" s="1"/>
  <c r="Y153" i="11"/>
  <c r="Z153" i="11" s="1"/>
  <c r="X153" i="11" s="1"/>
  <c r="U201" i="11"/>
  <c r="O14" i="11"/>
  <c r="Q14" i="11" s="1"/>
  <c r="O19" i="11"/>
  <c r="Q19" i="11" s="1"/>
  <c r="U24" i="11"/>
  <c r="Y24" i="11" s="1"/>
  <c r="Z24" i="11" s="1"/>
  <c r="X24" i="11" s="1"/>
  <c r="U29" i="11"/>
  <c r="Y29" i="11" s="1"/>
  <c r="Z29" i="11" s="1"/>
  <c r="X29" i="11" s="1"/>
  <c r="O32" i="11"/>
  <c r="Q32" i="11" s="1"/>
  <c r="U32" i="11"/>
  <c r="Y32" i="11" s="1"/>
  <c r="Z32" i="11" s="1"/>
  <c r="X32" i="11" s="1"/>
  <c r="O37" i="11"/>
  <c r="Q37" i="11" s="1"/>
  <c r="U44" i="11"/>
  <c r="Y44" i="11" s="1"/>
  <c r="Z44" i="11" s="1"/>
  <c r="X44" i="11" s="1"/>
  <c r="U48" i="11"/>
  <c r="Y48" i="11" s="1"/>
  <c r="Z48" i="11" s="1"/>
  <c r="X48" i="11" s="1"/>
  <c r="O53" i="11"/>
  <c r="Q53" i="11" s="1"/>
  <c r="U53" i="11"/>
  <c r="Y53" i="11" s="1"/>
  <c r="Z53" i="11" s="1"/>
  <c r="X53" i="11" s="1"/>
  <c r="O64" i="11"/>
  <c r="Q64" i="11" s="1"/>
  <c r="O69" i="11"/>
  <c r="Q69" i="11" s="1"/>
  <c r="O71" i="11"/>
  <c r="Q71" i="11" s="1"/>
  <c r="U71" i="11"/>
  <c r="Y71" i="11" s="1"/>
  <c r="Z71" i="11" s="1"/>
  <c r="X71" i="11" s="1"/>
  <c r="O74" i="11"/>
  <c r="Q74" i="11" s="1"/>
  <c r="O103" i="11"/>
  <c r="Q103" i="11" s="1"/>
  <c r="O105" i="11"/>
  <c r="Q105" i="11" s="1"/>
  <c r="O109" i="11"/>
  <c r="Q109" i="11" s="1"/>
  <c r="O127" i="11"/>
  <c r="Q127" i="11" s="1"/>
  <c r="O129" i="11"/>
  <c r="Q129" i="11" s="1"/>
  <c r="O183" i="11"/>
  <c r="Q183" i="11" s="1"/>
  <c r="U205" i="11"/>
  <c r="Y205" i="11" s="1"/>
  <c r="Z205" i="11" s="1"/>
  <c r="X205" i="11" s="1"/>
  <c r="AU144" i="13"/>
  <c r="K160" i="11"/>
  <c r="P160" i="11" s="1"/>
  <c r="U23" i="11"/>
  <c r="Y23" i="11" s="1"/>
  <c r="Z23" i="11" s="1"/>
  <c r="X23" i="11" s="1"/>
  <c r="Y25" i="11"/>
  <c r="Z25" i="11" s="1"/>
  <c r="X25" i="11" s="1"/>
  <c r="Y31" i="11"/>
  <c r="Z31" i="11" s="1"/>
  <c r="X31" i="11" s="1"/>
  <c r="U38" i="11"/>
  <c r="Y38" i="11" s="1"/>
  <c r="Z38" i="11" s="1"/>
  <c r="X38" i="11" s="1"/>
  <c r="Y43" i="11"/>
  <c r="Z43" i="11" s="1"/>
  <c r="X43" i="11" s="1"/>
  <c r="U52" i="11"/>
  <c r="Y52" i="11" s="1"/>
  <c r="Z52" i="11" s="1"/>
  <c r="X52" i="11" s="1"/>
  <c r="U65" i="11"/>
  <c r="Y65" i="11" s="1"/>
  <c r="Z65" i="11" s="1"/>
  <c r="X65" i="11" s="1"/>
  <c r="U81" i="11"/>
  <c r="O84" i="11"/>
  <c r="Q84" i="11" s="1"/>
  <c r="U84" i="11"/>
  <c r="Y84" i="11" s="1"/>
  <c r="Z84" i="11" s="1"/>
  <c r="X84" i="11" s="1"/>
  <c r="O86" i="11"/>
  <c r="Q86" i="11" s="1"/>
  <c r="U94" i="11"/>
  <c r="O102" i="11"/>
  <c r="Q102" i="11" s="1"/>
  <c r="U110" i="11"/>
  <c r="Y110" i="11" s="1"/>
  <c r="Z110" i="11" s="1"/>
  <c r="X110" i="11" s="1"/>
  <c r="U113" i="11"/>
  <c r="Y113" i="11" s="1"/>
  <c r="Z113" i="11" s="1"/>
  <c r="X113" i="11" s="1"/>
  <c r="O116" i="11"/>
  <c r="Q116" i="11" s="1"/>
  <c r="U121" i="11"/>
  <c r="Y121" i="11" s="1"/>
  <c r="Z121" i="11" s="1"/>
  <c r="X121" i="11" s="1"/>
  <c r="U125" i="11"/>
  <c r="Y125" i="11" s="1"/>
  <c r="Z125" i="11" s="1"/>
  <c r="X125" i="11" s="1"/>
  <c r="O185" i="11"/>
  <c r="Q185" i="11" s="1"/>
  <c r="O205" i="11"/>
  <c r="Q205" i="11" s="1"/>
  <c r="G20" i="12"/>
  <c r="L172" i="11"/>
  <c r="O172" i="11" s="1"/>
  <c r="Q172" i="11" s="1"/>
  <c r="U136" i="11"/>
  <c r="Y136" i="11" s="1"/>
  <c r="Z136" i="11" s="1"/>
  <c r="X136" i="11" s="1"/>
  <c r="O140" i="11"/>
  <c r="Q140" i="11" s="1"/>
  <c r="O144" i="11"/>
  <c r="Q144" i="11" s="1"/>
  <c r="L148" i="11"/>
  <c r="O148" i="11" s="1"/>
  <c r="Q148" i="11" s="1"/>
  <c r="U148" i="11"/>
  <c r="Y148" i="11" s="1"/>
  <c r="Z148" i="11" s="1"/>
  <c r="X148" i="11" s="1"/>
  <c r="U150" i="11"/>
  <c r="Y150" i="11" s="1"/>
  <c r="Z150" i="11" s="1"/>
  <c r="X150" i="11" s="1"/>
  <c r="U156" i="11"/>
  <c r="Y156" i="11" s="1"/>
  <c r="Z156" i="11" s="1"/>
  <c r="X156" i="11" s="1"/>
  <c r="M166" i="11"/>
  <c r="O166" i="11" s="1"/>
  <c r="Q166" i="11" s="1"/>
  <c r="O179" i="11"/>
  <c r="Q179" i="11" s="1"/>
  <c r="O196" i="11"/>
  <c r="Q196" i="11" s="1"/>
  <c r="Y201" i="11"/>
  <c r="Z201" i="11" s="1"/>
  <c r="X201" i="11" s="1"/>
  <c r="U216" i="11"/>
  <c r="Y216" i="11" s="1"/>
  <c r="Z216" i="11" s="1"/>
  <c r="X216" i="11" s="1"/>
  <c r="G18" i="12"/>
  <c r="G56" i="12"/>
  <c r="G58" i="12"/>
  <c r="G98" i="12"/>
  <c r="G104" i="12"/>
  <c r="G113" i="12"/>
  <c r="G118" i="12"/>
  <c r="G138" i="12"/>
  <c r="G143" i="12"/>
  <c r="G167" i="12"/>
  <c r="G175" i="12"/>
  <c r="G184" i="12"/>
  <c r="G215" i="12"/>
  <c r="G221" i="12"/>
  <c r="AT8" i="13"/>
  <c r="AT14" i="13"/>
  <c r="AU14" i="13" s="1"/>
  <c r="AT52" i="13"/>
  <c r="AU52" i="13" s="1"/>
  <c r="AT59" i="13"/>
  <c r="AU59" i="13" s="1"/>
  <c r="AT107" i="13"/>
  <c r="AT115" i="13"/>
  <c r="AT129" i="13"/>
  <c r="AT132" i="13"/>
  <c r="AT139" i="13"/>
  <c r="AT148" i="13"/>
  <c r="AU148" i="13" s="1"/>
  <c r="AT168" i="13"/>
  <c r="AU168" i="13" s="1"/>
  <c r="AT180" i="13"/>
  <c r="AT220" i="13"/>
  <c r="AT224" i="13"/>
  <c r="AT228" i="13"/>
  <c r="O136" i="11"/>
  <c r="Q136" i="11" s="1"/>
  <c r="U145" i="11"/>
  <c r="Y145" i="11" s="1"/>
  <c r="Z145" i="11" s="1"/>
  <c r="X145" i="11" s="1"/>
  <c r="O155" i="11"/>
  <c r="Q155" i="11" s="1"/>
  <c r="U155" i="11"/>
  <c r="Y155" i="11" s="1"/>
  <c r="Z155" i="11" s="1"/>
  <c r="X155" i="11" s="1"/>
  <c r="O156" i="11"/>
  <c r="Q156" i="11" s="1"/>
  <c r="O158" i="11"/>
  <c r="Q158" i="11" s="1"/>
  <c r="U160" i="11"/>
  <c r="Y160" i="11" s="1"/>
  <c r="Z160" i="11" s="1"/>
  <c r="X160" i="11" s="1"/>
  <c r="U163" i="11"/>
  <c r="Y163" i="11" s="1"/>
  <c r="Z163" i="11" s="1"/>
  <c r="X163" i="11" s="1"/>
  <c r="U183" i="11"/>
  <c r="Y183" i="11" s="1"/>
  <c r="Z183" i="11" s="1"/>
  <c r="X183" i="11" s="1"/>
  <c r="O192" i="11"/>
  <c r="Q192" i="11" s="1"/>
  <c r="M221" i="11"/>
  <c r="O221" i="11" s="1"/>
  <c r="Q221" i="11" s="1"/>
  <c r="G13" i="12"/>
  <c r="G15" i="12"/>
  <c r="G34" i="12"/>
  <c r="G36" i="12"/>
  <c r="G38" i="12"/>
  <c r="G40" i="12"/>
  <c r="G49" i="12"/>
  <c r="G57" i="12"/>
  <c r="G72" i="12"/>
  <c r="G78" i="12"/>
  <c r="G88" i="12"/>
  <c r="G94" i="12"/>
  <c r="G102" i="12"/>
  <c r="G116" i="12"/>
  <c r="G129" i="12"/>
  <c r="G159" i="12"/>
  <c r="G170" i="12"/>
  <c r="G174" i="12"/>
  <c r="G176" i="12"/>
  <c r="G186" i="12"/>
  <c r="AT19" i="13"/>
  <c r="AT24" i="13"/>
  <c r="AT28" i="13"/>
  <c r="AT36" i="13"/>
  <c r="AU36" i="13" s="1"/>
  <c r="AT40" i="13"/>
  <c r="AT44" i="13"/>
  <c r="AT48" i="13"/>
  <c r="AT73" i="13"/>
  <c r="AU73" i="13" s="1"/>
  <c r="AT75" i="13"/>
  <c r="AT80" i="13"/>
  <c r="AT89" i="13"/>
  <c r="AT121" i="13"/>
  <c r="AT123" i="13"/>
  <c r="AT192" i="13"/>
  <c r="AT193" i="13"/>
  <c r="AU193" i="13" s="1"/>
  <c r="AT208" i="13"/>
  <c r="AU208" i="13" s="1"/>
  <c r="U169" i="11"/>
  <c r="Y169" i="11" s="1"/>
  <c r="Z169" i="11" s="1"/>
  <c r="X169" i="11" s="1"/>
  <c r="O175" i="11"/>
  <c r="Q175" i="11" s="1"/>
  <c r="U185" i="11"/>
  <c r="Y185" i="11" s="1"/>
  <c r="Z185" i="11" s="1"/>
  <c r="X185" i="11" s="1"/>
  <c r="U199" i="11"/>
  <c r="Y199" i="11" s="1"/>
  <c r="Z199" i="11" s="1"/>
  <c r="X199" i="11" s="1"/>
  <c r="O203" i="11"/>
  <c r="Q203" i="11" s="1"/>
  <c r="U203" i="11"/>
  <c r="Y203" i="11" s="1"/>
  <c r="Z203" i="11" s="1"/>
  <c r="X203" i="11" s="1"/>
  <c r="O209" i="11"/>
  <c r="Q209" i="11" s="1"/>
  <c r="O219" i="11"/>
  <c r="Q219" i="11" s="1"/>
  <c r="U219" i="11"/>
  <c r="Y219" i="11" s="1"/>
  <c r="Z219" i="11" s="1"/>
  <c r="X219" i="11" s="1"/>
  <c r="G30" i="12"/>
  <c r="G46" i="12"/>
  <c r="G63" i="12"/>
  <c r="G82" i="12"/>
  <c r="G127" i="12"/>
  <c r="G137" i="12"/>
  <c r="G150" i="12"/>
  <c r="G191" i="12"/>
  <c r="G194" i="12"/>
  <c r="G206" i="12"/>
  <c r="G210" i="12"/>
  <c r="G214" i="12"/>
  <c r="G218" i="12"/>
  <c r="AT9" i="13"/>
  <c r="AT63" i="13"/>
  <c r="AU63" i="13" s="1"/>
  <c r="AT68" i="13"/>
  <c r="AU68" i="13" s="1"/>
  <c r="AT92" i="13"/>
  <c r="AT97" i="13"/>
  <c r="AT99" i="13"/>
  <c r="AT104" i="13"/>
  <c r="AU104" i="13" s="1"/>
  <c r="AT105" i="13"/>
  <c r="AT109" i="13"/>
  <c r="AU109" i="13" s="1"/>
  <c r="AT113" i="13"/>
  <c r="AT120" i="13"/>
  <c r="AT126" i="13"/>
  <c r="AT137" i="13"/>
  <c r="AT177" i="13"/>
  <c r="AT196" i="13"/>
  <c r="AT212" i="13"/>
  <c r="AT222" i="13"/>
  <c r="Q5" i="11"/>
  <c r="AU33" i="13"/>
  <c r="K92" i="11"/>
  <c r="P92" i="11" s="1"/>
  <c r="Y4" i="11"/>
  <c r="Z4" i="11" s="1"/>
  <c r="V226" i="11"/>
  <c r="O16" i="11"/>
  <c r="Q16" i="11" s="1"/>
  <c r="Y56" i="11"/>
  <c r="Z56" i="11" s="1"/>
  <c r="X56" i="11" s="1"/>
  <c r="O6" i="11"/>
  <c r="Q6" i="11" s="1"/>
  <c r="Y15" i="11"/>
  <c r="Z15" i="11" s="1"/>
  <c r="X15" i="11" s="1"/>
  <c r="Y81" i="11"/>
  <c r="Z81" i="11" s="1"/>
  <c r="X81" i="11" s="1"/>
  <c r="Y94" i="11"/>
  <c r="Z94" i="11" s="1"/>
  <c r="X94" i="11" s="1"/>
  <c r="Y62" i="11"/>
  <c r="Z62" i="11" s="1"/>
  <c r="X62" i="11" s="1"/>
  <c r="O110" i="11"/>
  <c r="Q110" i="11" s="1"/>
  <c r="O104" i="11"/>
  <c r="Q104" i="11" s="1"/>
  <c r="Y111" i="11"/>
  <c r="Z111" i="11" s="1"/>
  <c r="X111" i="11" s="1"/>
  <c r="G52" i="12"/>
  <c r="G54" i="12"/>
  <c r="G70" i="12"/>
  <c r="G79" i="12"/>
  <c r="G84" i="12"/>
  <c r="G86" i="12"/>
  <c r="G95" i="12"/>
  <c r="G110" i="12"/>
  <c r="Y162" i="11"/>
  <c r="Z162" i="11" s="1"/>
  <c r="X162" i="11" s="1"/>
  <c r="G65" i="12"/>
  <c r="G74" i="12"/>
  <c r="G90" i="12"/>
  <c r="K201" i="11" l="1"/>
  <c r="P201" i="11" s="1"/>
  <c r="K187" i="11"/>
  <c r="P187" i="11" s="1"/>
  <c r="K223" i="11"/>
  <c r="P223" i="11" s="1"/>
  <c r="K44" i="11"/>
  <c r="P44" i="11" s="1"/>
  <c r="K196" i="11"/>
  <c r="P196" i="11" s="1"/>
  <c r="AU201" i="13"/>
  <c r="K95" i="11"/>
  <c r="P95" i="11" s="1"/>
  <c r="AU190" i="13"/>
  <c r="K21" i="11"/>
  <c r="P21" i="11" s="1"/>
  <c r="N226" i="11"/>
  <c r="AU163" i="13"/>
  <c r="K49" i="11"/>
  <c r="P49" i="11" s="1"/>
  <c r="AU185" i="13"/>
  <c r="K86" i="11"/>
  <c r="P86" i="11" s="1"/>
  <c r="AU155" i="13"/>
  <c r="K114" i="11"/>
  <c r="P114" i="11" s="1"/>
  <c r="K182" i="11"/>
  <c r="P182" i="11" s="1"/>
  <c r="AU91" i="13"/>
  <c r="K222" i="11"/>
  <c r="P222" i="11" s="1"/>
  <c r="AU43" i="13"/>
  <c r="K23" i="11"/>
  <c r="P23" i="11" s="1"/>
  <c r="AU153" i="13"/>
  <c r="K177" i="11"/>
  <c r="P177" i="11" s="1"/>
  <c r="AU64" i="13"/>
  <c r="K125" i="11"/>
  <c r="P125" i="11" s="1"/>
  <c r="AU217" i="13"/>
  <c r="K75" i="11"/>
  <c r="P75" i="11" s="1"/>
  <c r="AU84" i="13"/>
  <c r="K29" i="11"/>
  <c r="P29" i="11" s="1"/>
  <c r="AU25" i="13"/>
  <c r="K111" i="11"/>
  <c r="P111" i="11" s="1"/>
  <c r="AU188" i="13"/>
  <c r="K143" i="11"/>
  <c r="P143" i="11" s="1"/>
  <c r="AU71" i="13"/>
  <c r="K119" i="11"/>
  <c r="P119" i="11" s="1"/>
  <c r="AU21" i="13"/>
  <c r="K216" i="11"/>
  <c r="P216" i="11" s="1"/>
  <c r="AU175" i="13"/>
  <c r="K66" i="11"/>
  <c r="P66" i="11" s="1"/>
  <c r="AU145" i="13"/>
  <c r="K153" i="11"/>
  <c r="P153" i="11" s="1"/>
  <c r="AT230" i="13"/>
  <c r="AU230" i="13" s="1"/>
  <c r="AU211" i="13"/>
  <c r="K19" i="11"/>
  <c r="P19" i="11" s="1"/>
  <c r="AU199" i="13"/>
  <c r="K192" i="11"/>
  <c r="P192" i="11" s="1"/>
  <c r="O182" i="11"/>
  <c r="Q182" i="11" s="1"/>
  <c r="W226" i="11"/>
  <c r="AU215" i="13"/>
  <c r="K69" i="11"/>
  <c r="P69" i="11" s="1"/>
  <c r="AU128" i="13"/>
  <c r="K4" i="11"/>
  <c r="P4" i="11" s="1"/>
  <c r="AU219" i="13"/>
  <c r="K105" i="11"/>
  <c r="P105" i="11" s="1"/>
  <c r="AU156" i="13"/>
  <c r="K150" i="11"/>
  <c r="P150" i="11" s="1"/>
  <c r="AU26" i="13"/>
  <c r="K15" i="11"/>
  <c r="P15" i="11" s="1"/>
  <c r="AU10" i="13"/>
  <c r="K141" i="11"/>
  <c r="P141" i="11" s="1"/>
  <c r="AU212" i="13"/>
  <c r="K168" i="11"/>
  <c r="P168" i="11" s="1"/>
  <c r="AU48" i="13"/>
  <c r="K101" i="11"/>
  <c r="P101" i="11" s="1"/>
  <c r="AU120" i="13"/>
  <c r="K109" i="11"/>
  <c r="P109" i="11" s="1"/>
  <c r="AU192" i="13"/>
  <c r="K185" i="11"/>
  <c r="P185" i="11" s="1"/>
  <c r="AU80" i="13"/>
  <c r="K199" i="11"/>
  <c r="P199" i="11" s="1"/>
  <c r="AU44" i="13"/>
  <c r="K135" i="11"/>
  <c r="P135" i="11" s="1"/>
  <c r="AU24" i="13"/>
  <c r="K70" i="11"/>
  <c r="P70" i="11" s="1"/>
  <c r="AU224" i="13"/>
  <c r="K68" i="11"/>
  <c r="P68" i="11" s="1"/>
  <c r="AU115" i="13"/>
  <c r="K132" i="11"/>
  <c r="P132" i="11" s="1"/>
  <c r="M226" i="11"/>
  <c r="U226" i="11"/>
  <c r="Q226" i="11"/>
  <c r="AU126" i="13"/>
  <c r="K74" i="11"/>
  <c r="P74" i="11" s="1"/>
  <c r="AU105" i="13"/>
  <c r="K129" i="11"/>
  <c r="P129" i="11" s="1"/>
  <c r="AU89" i="13"/>
  <c r="K103" i="11"/>
  <c r="P103" i="11" s="1"/>
  <c r="AU28" i="13"/>
  <c r="K178" i="11"/>
  <c r="P178" i="11" s="1"/>
  <c r="AU228" i="13"/>
  <c r="K179" i="11"/>
  <c r="P179" i="11" s="1"/>
  <c r="AU196" i="13"/>
  <c r="K186" i="11"/>
  <c r="P186" i="11" s="1"/>
  <c r="AU177" i="13"/>
  <c r="K136" i="11"/>
  <c r="P136" i="11" s="1"/>
  <c r="AU113" i="13"/>
  <c r="K24" i="11"/>
  <c r="P24" i="11" s="1"/>
  <c r="AU99" i="13"/>
  <c r="K183" i="11"/>
  <c r="P183" i="11" s="1"/>
  <c r="AU123" i="13"/>
  <c r="K5" i="11"/>
  <c r="P5" i="11" s="1"/>
  <c r="AU75" i="13"/>
  <c r="K165" i="11"/>
  <c r="P165" i="11" s="1"/>
  <c r="AU40" i="13"/>
  <c r="K158" i="11"/>
  <c r="P158" i="11" s="1"/>
  <c r="AU19" i="13"/>
  <c r="K48" i="11"/>
  <c r="P48" i="11" s="1"/>
  <c r="AU220" i="13"/>
  <c r="K80" i="11"/>
  <c r="P80" i="11" s="1"/>
  <c r="AU139" i="13"/>
  <c r="K191" i="11"/>
  <c r="P191" i="11" s="1"/>
  <c r="AU107" i="13"/>
  <c r="K89" i="11"/>
  <c r="P89" i="11" s="1"/>
  <c r="AU8" i="13"/>
  <c r="K203" i="11"/>
  <c r="P203" i="11" s="1"/>
  <c r="AU92" i="13"/>
  <c r="K156" i="11"/>
  <c r="P156" i="11" s="1"/>
  <c r="AU129" i="13"/>
  <c r="K81" i="11"/>
  <c r="P81" i="11" s="1"/>
  <c r="L226" i="11"/>
  <c r="X226" i="11"/>
  <c r="AU222" i="13"/>
  <c r="K126" i="11"/>
  <c r="P126" i="11" s="1"/>
  <c r="AU137" i="13"/>
  <c r="K40" i="11"/>
  <c r="P40" i="11" s="1"/>
  <c r="AU97" i="13"/>
  <c r="K77" i="11"/>
  <c r="P77" i="11" s="1"/>
  <c r="AU9" i="13"/>
  <c r="K65" i="11"/>
  <c r="P65" i="11" s="1"/>
  <c r="AU121" i="13"/>
  <c r="K104" i="11"/>
  <c r="P104" i="11" s="1"/>
  <c r="AU180" i="13"/>
  <c r="K53" i="11"/>
  <c r="P53" i="11" s="1"/>
  <c r="AU132" i="13"/>
  <c r="K124" i="11"/>
  <c r="P124" i="11" s="1"/>
  <c r="Y226" i="11"/>
  <c r="O226" i="11"/>
  <c r="W228" i="11" l="1"/>
  <c r="W229" i="11" s="1"/>
  <c r="P226" i="11"/>
  <c r="Y227" i="11"/>
  <c r="Z226" i="11"/>
</calcChain>
</file>

<file path=xl/sharedStrings.xml><?xml version="1.0" encoding="utf-8"?>
<sst xmlns="http://schemas.openxmlformats.org/spreadsheetml/2006/main" count="10744" uniqueCount="3025">
  <si>
    <t>N</t>
  </si>
  <si>
    <t>შტატით გათვალიწინებული თანამდებობების დასახელება</t>
  </si>
  <si>
    <t>2017 წლის დამტკიცებული</t>
  </si>
  <si>
    <t>საშტატო რიცხოვნობა</t>
  </si>
  <si>
    <t>თანამდებობრივი სარგო</t>
  </si>
  <si>
    <t>ხელფასის ფონდი თვეში</t>
  </si>
  <si>
    <t>მინისტრი</t>
  </si>
  <si>
    <t>მინისტრის პირველი მოადგილე</t>
  </si>
  <si>
    <t>მინისტრის მოადგილე</t>
  </si>
  <si>
    <t>დეპარტამენტის უფროსი</t>
  </si>
  <si>
    <t>დეპარტამენტის უფროსის მოადგილე</t>
  </si>
  <si>
    <t>სამმართველოს უფროსი</t>
  </si>
  <si>
    <t>პირველი კატეგორიის უფროსი სპეციალისტი</t>
  </si>
  <si>
    <t>მეორე კატეგორიის უფროსი სპეციალისტი</t>
  </si>
  <si>
    <t>მესამე კატეგორიის უფროსი სპეციალისტი</t>
  </si>
  <si>
    <t>თანაშემწე
(ადმინისტრაციული ხელშეკრულებით დასაქმებულები)</t>
  </si>
  <si>
    <t>სულ</t>
  </si>
  <si>
    <t>პრემია</t>
  </si>
  <si>
    <t>დანამატი</t>
  </si>
  <si>
    <t>კომპენსაცია</t>
  </si>
  <si>
    <t>№</t>
  </si>
  <si>
    <t>რაოდენობა</t>
  </si>
  <si>
    <t>ადმინისტრაცია (დეპარტამენტი)</t>
  </si>
  <si>
    <t>სარგო</t>
  </si>
  <si>
    <t>სპეციალისტი</t>
  </si>
  <si>
    <t>საქმისწარმოების სამმართველო</t>
  </si>
  <si>
    <t>საზოგადოებასთან ურთიერთობის დეპარტამენტი</t>
  </si>
  <si>
    <t>შიდა აუდიტის დეპარტამენტი</t>
  </si>
  <si>
    <t>ეკონომიკური დეპარტამენტი</t>
  </si>
  <si>
    <t>ქონების მართვის სამმართველო</t>
  </si>
  <si>
    <t>საბიუჯეტო სამმართველო</t>
  </si>
  <si>
    <t>საბუღალტრო აღრიცხვის სამმართველო</t>
  </si>
  <si>
    <t>შესყიდვების სამმართველო</t>
  </si>
  <si>
    <t>უმაღლესი განათლებისა და მეცნიერების განვითარების დეპარტამენტი</t>
  </si>
  <si>
    <t>პროფესიული განათლების განვითარების დეპარტამენტი</t>
  </si>
  <si>
    <t>ეროვნული სასწავლო გეგმების დეპარტამენტი</t>
  </si>
  <si>
    <t>ზოგადი განათლების მართვისა და განვითარების დეპარტამენტი</t>
  </si>
  <si>
    <t>ადამიანური რესურსების მართვის სამმართველო</t>
  </si>
  <si>
    <t>საქონლის დასახელება</t>
  </si>
  <si>
    <t>2018 გეგმისთვის</t>
  </si>
  <si>
    <t>2018 (ლარები)</t>
  </si>
  <si>
    <t>შენიშვნა</t>
  </si>
  <si>
    <t>კლავიატურა სტანდარტული სადენიანი USB</t>
  </si>
  <si>
    <t>საშუალო სამი წლის ფაქტობრივი მონაცემებით</t>
  </si>
  <si>
    <t>მანიპულატორი (მაუსი) სადენიანი USB</t>
  </si>
  <si>
    <t>მეხსიერების ბარათი (ფლეშკა) 32GB</t>
  </si>
  <si>
    <t>კომპაქტ დისკი (CD) 700 MB</t>
  </si>
  <si>
    <t>კომპაქტ დისკი (DVD) 4.7 GB</t>
  </si>
  <si>
    <t>ელემენტი</t>
  </si>
  <si>
    <t xml:space="preserve"> AAA ძაბვა - 1.5 ვოლტი; ტიპი - ალკალაინი; შენახვის ვადა 10 წელი; 
</t>
  </si>
  <si>
    <t>მაგიდის სანათი’კორპუსი: მეტალის; მაქს. სიმძლავრე 60 ვატი;
 ნათურის სამაგრის ტიპი: E14; სიმაღლის და კუთხის რეგულირებით</t>
  </si>
  <si>
    <t>განხორციელდა შემოვლა და ანალიზის შედეგად დადგინდა 
რაოდენობა</t>
  </si>
  <si>
    <t>საკონფერენციო სკამი</t>
  </si>
  <si>
    <t>საოფისე სავარძელი</t>
  </si>
  <si>
    <t>დიზელი</t>
  </si>
  <si>
    <t>15000 ლიტ</t>
  </si>
  <si>
    <t>პრემიუმი</t>
  </si>
  <si>
    <t>70000 ლიტ</t>
  </si>
  <si>
    <t>დიზელი (გენერატორისთვის)</t>
  </si>
  <si>
    <t>600 ლიტ</t>
  </si>
  <si>
    <t>დიზელი (უნომრო ბარათი)  მარაგებში არქონის გამო, რადგან მოხდა მარაგების ამოწურვა</t>
  </si>
  <si>
    <t>რეცხვა ჯიპი</t>
  </si>
  <si>
    <t>500ც</t>
  </si>
  <si>
    <t>წინა ტენდერის პირობებით 9.78</t>
  </si>
  <si>
    <t>რეცხვა სედანი</t>
  </si>
  <si>
    <t>450ც</t>
  </si>
  <si>
    <t>წინა ტენდერის პირობებით 13.58</t>
  </si>
  <si>
    <t>ახალი ფერადი კარტრიჯები (ორიგინალი ან არაორიგინალი)</t>
  </si>
  <si>
    <t>20 ც</t>
  </si>
  <si>
    <t xml:space="preserve">გვესაჭიროება ფერადი კარტრიჯების მარაგი ხარჯიდან გამომდინარე წლის განმავლობაში
</t>
  </si>
  <si>
    <t>ფერადი პრინტერების რაოდენობა</t>
  </si>
  <si>
    <t>2 ც</t>
  </si>
  <si>
    <t xml:space="preserve">გვესაჭიროება ფერადი პრინტერები მარაგი  წლის განმავლობაში
</t>
  </si>
  <si>
    <t>შავ-თეთრი ლაზერული კატრიჯები  (ორიგინალი ან არაორიგინალი)</t>
  </si>
  <si>
    <t>1074ც</t>
  </si>
  <si>
    <t xml:space="preserve">ვინაიდან 2017 წლიდან სამინისტროსთვის კარტრიჯების დატენვა/აღდგენის მომსახურება აღარ ხდება და სრულიდ გადავედით ახალ კარტრიჯებზე ამიტომაც არის სხვაობა წინა წლებთან შედარებით დაბალი მაჩვენებელი ახალი კარტრიჯების გაცემის.
</t>
  </si>
  <si>
    <t>პრინტერების შეკეთების მომსახურეობა</t>
  </si>
  <si>
    <t>4000ლ</t>
  </si>
  <si>
    <t xml:space="preserve">ტენდეცია ზრდის მოძველებული
ტექნიკის გამო, საგარანტიო პერიოდის ამოწურვის გამო. ვინაიდან კარტრიჯების დატენვა/აღდგენის გარეშე გვჭირდება მხოლოდ პრინტერების და სკანერების შეკეტების მომსახურება მიზანშეწონილად მიგვაჩნია, რომ გეგმისთვის გვესაჭიროება 4000 ლარი. პრინტერების შეკეთების მომსახურება წინა წლებში მოცემული ფასი იყო ძალიან დაბალი ვინაიდან კომპანიისთვის კარტრიჯების დატენვა/აღდგენის მომსახურება იყო პრიორიტეტული. </t>
  </si>
  <si>
    <t>სატელეფონო საუბრები (დატაკომი)</t>
  </si>
  <si>
    <t>1356.41ლ</t>
  </si>
  <si>
    <t>დატაკომი</t>
  </si>
  <si>
    <t>VoIP ტელეფონის აპარატი</t>
  </si>
  <si>
    <t>27ც</t>
  </si>
  <si>
    <t>არსებული მდგომარეობით (5ც სარეზერვოდ)</t>
  </si>
  <si>
    <t xml:space="preserve"> ტელეფონის აპარატი</t>
  </si>
  <si>
    <t>20ც</t>
  </si>
  <si>
    <t>მარაგისთვის</t>
  </si>
  <si>
    <t>ტელეფონის კაბელი (100 მ)</t>
  </si>
  <si>
    <t>1ც</t>
  </si>
  <si>
    <t>ტელეფონის კაბელის კონექტორი RJ11</t>
  </si>
  <si>
    <t>50ც</t>
  </si>
  <si>
    <t>სატელევიზიო მაუწყებლობა</t>
  </si>
  <si>
    <t xml:space="preserve">სილკნეტი </t>
  </si>
  <si>
    <t>შენობის დასუფთავება</t>
  </si>
  <si>
    <t xml:space="preserve"> წყალი 19 ლიტ და ერთჯერადი ჭიქები</t>
  </si>
  <si>
    <t>150 ბ</t>
  </si>
  <si>
    <t>ერთჯერადი ჭიქები 130 შეკვრა  100 ცალიანი</t>
  </si>
  <si>
    <t>გაზირებული მინერალური წყალი "ბორჯომი" 0.5 ლიტ</t>
  </si>
  <si>
    <t>720 ბ</t>
  </si>
  <si>
    <t>გაზირებული მინერალური წყალი "ნაბეღლავი" 0.5 ლიტ</t>
  </si>
  <si>
    <t>600 ბ</t>
  </si>
  <si>
    <t>წყალი სასმელი წყალი "სნო"0.5 ლიტ</t>
  </si>
  <si>
    <t>5200 ბ</t>
  </si>
  <si>
    <t>საოფისე ქაღალდი A4 500 ფურცლიანი</t>
  </si>
  <si>
    <t>ფანჯრების წმენდა</t>
  </si>
  <si>
    <t xml:space="preserve">ფანჯრების შიდა და გარე პერიმეტრის წმენდა (900 კვ.მ) 4-ჯერ წელიწადში (კვარტალში ერთხელ) </t>
  </si>
  <si>
    <t>საქართველოს შსს სსიპდაცვის პოლიციის დეპარტამენტი</t>
  </si>
  <si>
    <t>2017 წლის შესაბამისად</t>
  </si>
  <si>
    <t>კვების ბლოკი 450w</t>
  </si>
  <si>
    <t>10 ც</t>
  </si>
  <si>
    <t>DVD-RW თავის სატა კაბელებით  (თავსებადობა   (Lenovo) H50-55 Desktop კომპიუტერისთვის)</t>
  </si>
  <si>
    <t>30 ც</t>
  </si>
  <si>
    <t>ოპერატიული მეხსიერება ddr3 1333 4GB</t>
  </si>
  <si>
    <t>კაბელი (Patch Cord) 10მ</t>
  </si>
  <si>
    <t>მარაგებში არქონის გამო, რადგან მოხდა მარაგების ამოწურვა</t>
  </si>
  <si>
    <t>კაბელი (Patch Cord) 15მ</t>
  </si>
  <si>
    <t>კაბელი (Patch Cord) 3მ</t>
  </si>
  <si>
    <t>კაბელი (Patch Cord) 5მ</t>
  </si>
  <si>
    <t>კონექტორები rj45</t>
  </si>
  <si>
    <t>ქსელის კაბელი Cat.5E-305 მ</t>
  </si>
  <si>
    <t>ქულერი Socket 1155</t>
  </si>
  <si>
    <t>საკანცელარიო საქონელი</t>
  </si>
  <si>
    <t>2017 წლის შესრულების მიხედვით (გაზრდილია ფასები და მოთხოვნა)</t>
  </si>
  <si>
    <t>განათლებისა და მეცნიერების სამინისტროს
 ადმინისტრაციული შენობის ტექნიკური ინფრასტრუქტურის გამართული ფუნქციონირების უზრუნველყოფის მომსახურების შესყიდვ</t>
  </si>
  <si>
    <t xml:space="preserve">2017-ში 120500 ლარი არუს  ცხრა თვის მომსახურება </t>
  </si>
  <si>
    <t>27 ერთეული ავტოსატრანსპორტო საშუალება არის ტენდერზე.</t>
  </si>
  <si>
    <t>სითი პარკი</t>
  </si>
  <si>
    <t xml:space="preserve">26 მანქანა * 50ლ  </t>
  </si>
  <si>
    <t>ტექ დათვალიერება</t>
  </si>
  <si>
    <t>საბურავები</t>
  </si>
  <si>
    <t>92 ც</t>
  </si>
  <si>
    <t>აკუმულატორი</t>
  </si>
  <si>
    <t>15 ც</t>
  </si>
  <si>
    <t>ავტომანქანების დაზღვევა</t>
  </si>
  <si>
    <t>აგვისტო</t>
  </si>
  <si>
    <t>სექტემბერი</t>
  </si>
  <si>
    <t>ოქტომბერი</t>
  </si>
  <si>
    <t>ნოემბერი</t>
  </si>
  <si>
    <t>დეკემბერი</t>
  </si>
  <si>
    <t>თანამდებობის პირი</t>
  </si>
  <si>
    <t>თანამდებობის დასახელება</t>
  </si>
  <si>
    <t>პირადი 
ნომერი №</t>
  </si>
  <si>
    <t>რიცხოვნობა</t>
  </si>
  <si>
    <t>1. ხელმძღვანელობა</t>
  </si>
  <si>
    <t>ალექსანდრე ჯეჯელავა</t>
  </si>
  <si>
    <t>ქეთევან ნატრიაშვილი</t>
  </si>
  <si>
    <t>თეიმურაზ მურღულია</t>
  </si>
  <si>
    <t>ლია გიგაური</t>
  </si>
  <si>
    <t>თამაზ მარსაგიშვილი</t>
  </si>
  <si>
    <t>2. ადმინისტრაცია (დეპარტამენტი)</t>
  </si>
  <si>
    <t>ნინო ნანიკაშვილი</t>
  </si>
  <si>
    <t xml:space="preserve">დეპარტამენტის უფროსი </t>
  </si>
  <si>
    <t>ნინო ქადაგიშვილი</t>
  </si>
  <si>
    <t>ვაკანსია</t>
  </si>
  <si>
    <t>ნინო გოგლიძე</t>
  </si>
  <si>
    <t>მინისტრის თანაშემწე</t>
  </si>
  <si>
    <t>სალომე ქეშელაშვილი</t>
  </si>
  <si>
    <t>ნინო კობიაშვილი</t>
  </si>
  <si>
    <t>მინისტრის პირველი მოადგილის თანაშემწე (ნატრიაშვილი)</t>
  </si>
  <si>
    <t>ანა ბუზალაძე</t>
  </si>
  <si>
    <t>მინისტრის მოადგილის თანაშემწე (გიგაური)</t>
  </si>
  <si>
    <t>თეონა აბაშიძე</t>
  </si>
  <si>
    <t>მინისტრის მოადგილის თანაშემწე (მარსაგიშვილი)</t>
  </si>
  <si>
    <t>მინისტრის მოადგილის თანაშემწე (მურღულია)</t>
  </si>
  <si>
    <t>2.1. საქმისწარმოების სამმართველო</t>
  </si>
  <si>
    <t>ეკატერინე ხამაშურიძე</t>
  </si>
  <si>
    <t>თამარ ვარძელაშვილი</t>
  </si>
  <si>
    <t>ლია ჩიტაძე</t>
  </si>
  <si>
    <t>ნათია ლომთაძე</t>
  </si>
  <si>
    <t>ციური გიორგაძე</t>
  </si>
  <si>
    <t>მინადორა მელქაძე</t>
  </si>
  <si>
    <t>ქეთევან ნაცვლიშვილი</t>
  </si>
  <si>
    <t>2.2. საპროტოკოლო ღონისძიებათა მოწყობის სამმართველო</t>
  </si>
  <si>
    <t>თამარ ესაკია სალიბეგაშვილი</t>
  </si>
  <si>
    <t>ნანა კვარაცხელია</t>
  </si>
  <si>
    <t>მარიამ კევლიშვილი</t>
  </si>
  <si>
    <t>2.3. ქართული ენის სამმართველო</t>
  </si>
  <si>
    <t>მარიკა ოძელი</t>
  </si>
  <si>
    <t>თეა ტეტელოშვილი</t>
  </si>
  <si>
    <t>3. საზოგადოებასთან ურთიერთობის დეპარტამენტი</t>
  </si>
  <si>
    <t>ნატო ასათიანი</t>
  </si>
  <si>
    <t>ნატალია დგებუაძე</t>
  </si>
  <si>
    <t>3.1 მოქალაქეებთან ურთიერთობის სამმართველო</t>
  </si>
  <si>
    <t>თამარ გორგოძე</t>
  </si>
  <si>
    <t>თეა კევლიშვილი</t>
  </si>
  <si>
    <t>3.2 მასმედიასთან ურთიერთობის სამმართველო</t>
  </si>
  <si>
    <t>ნათელა პაპავა</t>
  </si>
  <si>
    <t>ლალი როზომაშვილი</t>
  </si>
  <si>
    <t>4. შიდა აუდიტის დეპარტამენტი</t>
  </si>
  <si>
    <t>რანგი</t>
  </si>
  <si>
    <t>გიორგი ქოჩიშვილი</t>
  </si>
  <si>
    <t>ზურაბ გეგუჩაძე</t>
  </si>
  <si>
    <t>4.1 შიდა აუდიტის სამმართველო</t>
  </si>
  <si>
    <t>ირმა გელანტია-ახვლედიანი</t>
  </si>
  <si>
    <t xml:space="preserve">საჯარო დაწესებულების პირველადი სტრუქტურული ერთეულის  ხელმძღვანელის თანამდებობა; </t>
  </si>
  <si>
    <t xml:space="preserve">საჯარო დაწესებულების პირველადი სტრუქტურული ერთეულის  ხელმძღვანელის მოადგილის თანამდებობა; </t>
  </si>
  <si>
    <t xml:space="preserve">საჯარო დაწესებულების მეორადი სტრუქტურული ერთეულის ხელმძღვანელის თანამდებობა; </t>
  </si>
  <si>
    <t>მარეხი ბარლიანი</t>
  </si>
  <si>
    <t>საჯარო დაწესებულების პირველი კატეგორიის უფროსი სპეციალისტის თანამდებობა;</t>
  </si>
  <si>
    <t>თათია უდესიანი</t>
  </si>
  <si>
    <t xml:space="preserve">საჯარო დაწესებულების მეორე კატეგორიის უფროსი სპეციალისტის თანამდებობა; </t>
  </si>
  <si>
    <t xml:space="preserve">საჯარო დაწესებულების მესამე კატეგორიის უფროსი სპეციალისტის თანამდებობა; </t>
  </si>
  <si>
    <t>სალომე რეხვიაშვილი</t>
  </si>
  <si>
    <t xml:space="preserve">საჯარო დაწესებულების პირველი კატეგორიის უმცროსი სპეციალისტის  </t>
  </si>
  <si>
    <t>რატი კვანტალიანი</t>
  </si>
  <si>
    <t xml:space="preserve">საჯარო დაწესებულების მეორე კატეგორიის უმცროსი სპეციალისტის თანამდებობა </t>
  </si>
  <si>
    <t>საჯარო დაწესებულების მესამე კატეგორიის უმცროსი სპეციალისტის თანამდებობა</t>
  </si>
  <si>
    <t>ვერიკო ღაძაძე</t>
  </si>
  <si>
    <t>ია დონდუა</t>
  </si>
  <si>
    <t>ანა ახვლედიანი</t>
  </si>
  <si>
    <t>გიორგი აღაშვილი</t>
  </si>
  <si>
    <t>ვალენტინა აბრამია</t>
  </si>
  <si>
    <t>4.2 ინსპექტირების სამმართველო</t>
  </si>
  <si>
    <t>თეონა გაბიჩვაძე</t>
  </si>
  <si>
    <t>ნოდარ წამალაშვილი</t>
  </si>
  <si>
    <t>პირველი კატეგორიის უფროსი სპეციაილსტი</t>
  </si>
  <si>
    <t>დენის წურწუმია</t>
  </si>
  <si>
    <t>ხატია გაბეჩავა</t>
  </si>
  <si>
    <t>სალომე კაპანაძე</t>
  </si>
  <si>
    <t>ქეთევან მოდებაძე</t>
  </si>
  <si>
    <t>თამარ ალავიძე</t>
  </si>
  <si>
    <t>თამარ ქობალია</t>
  </si>
  <si>
    <t>კონსტანტინე რუსაძე</t>
  </si>
  <si>
    <t>ელისო ჯაფარიძე</t>
  </si>
  <si>
    <t>ზაურ ხვედელიძე</t>
  </si>
  <si>
    <t>დიანა ბოჟაძე</t>
  </si>
  <si>
    <t>ალექსანდრე გაგუა</t>
  </si>
  <si>
    <t>4.3. მონიტორინგისა და ანალიზის სამმართველო</t>
  </si>
  <si>
    <t>ნანეიშვილი თათია</t>
  </si>
  <si>
    <t>ბესარიონ ხიზანიშვილი</t>
  </si>
  <si>
    <t>5. სამართლებრივი უზრუნველყოფის დეპარტამენტი</t>
  </si>
  <si>
    <t>დავით ლომინაშვილი</t>
  </si>
  <si>
    <t>ეკატერინე მაჩიტიძე</t>
  </si>
  <si>
    <t>5.1 სამართალშემოქმედების სამმართველო</t>
  </si>
  <si>
    <t>ლანა ხუნაშვილი</t>
  </si>
  <si>
    <t>ანი ნაჩხატაშვილი</t>
  </si>
  <si>
    <t>ნინო ეგრისელაშვილი</t>
  </si>
  <si>
    <t>ნინო ყიფიანი</t>
  </si>
  <si>
    <t>თამარ ლაჩაშვილი</t>
  </si>
  <si>
    <t>5.2 სამართლებრივი ექსპერტიზისა და სასამართლოებთან ურთიერთობის სამმართველო</t>
  </si>
  <si>
    <t>გიორგი შეშაბერიძე</t>
  </si>
  <si>
    <t>ნინო ჩხაიძე</t>
  </si>
  <si>
    <t>ქეთევან ირომაშვილი</t>
  </si>
  <si>
    <t>მარეხი მაღრაძე</t>
  </si>
  <si>
    <t>ნინი გვენცაძე</t>
  </si>
  <si>
    <t>5.3. სამართლებრივი უზრუნველყოფის სამმართველო</t>
  </si>
  <si>
    <t>ნინო გაბრიელაშვილი</t>
  </si>
  <si>
    <t>მედიკო მიროტაძე</t>
  </si>
  <si>
    <t>თინათინ გურამიშვილი</t>
  </si>
  <si>
    <t>მეორე კატეგორიის უფროსი სპეციაილსტი</t>
  </si>
  <si>
    <t>მარიამ ძიძიგური</t>
  </si>
  <si>
    <t>6. ეკონომიკური დეპარტამენტი</t>
  </si>
  <si>
    <t>მამუკა ბერიძე</t>
  </si>
  <si>
    <t>6.1 საბიუჯეტო სამმართველო</t>
  </si>
  <si>
    <t>მარიამ ტაბატაძე</t>
  </si>
  <si>
    <t>ნათია გორგაძე</t>
  </si>
  <si>
    <t>ნინო ნადირაშვილი</t>
  </si>
  <si>
    <t>მზია კობახიძე</t>
  </si>
  <si>
    <t>ნინა მრელაშვილი</t>
  </si>
  <si>
    <t>ნანა ხოტენაშვილი</t>
  </si>
  <si>
    <t>6.2 შესყიდვების სამმართველო</t>
  </si>
  <si>
    <t>მიხეილ კახნიაშვილი</t>
  </si>
  <si>
    <t>მარიამ ფალიაშვილი</t>
  </si>
  <si>
    <t>ნათია მჟავია</t>
  </si>
  <si>
    <t>ნათია ჭიკაძე</t>
  </si>
  <si>
    <t>ნატალია ბოჭორიშვილი</t>
  </si>
  <si>
    <t>6.3 საბუღალტრო აღრიცხვის სამმართველო</t>
  </si>
  <si>
    <t>ნანა ხმალაძე</t>
  </si>
  <si>
    <t>2018 წლის პროექტი</t>
  </si>
  <si>
    <t>რუსუდან ტალახაძე</t>
  </si>
  <si>
    <t>მარინა ჭყოიძე</t>
  </si>
  <si>
    <t>ვალენტინა ბალესიაშვილი</t>
  </si>
  <si>
    <t>მაკა გუგეშაშვილი</t>
  </si>
  <si>
    <t>ნატო ყანჩაშვილი</t>
  </si>
  <si>
    <t>ქეთევან ეფრემიძე</t>
  </si>
  <si>
    <t>6.4 მატერიალურ-ტექნიკური უზრუნველყოფის სამმართველო</t>
  </si>
  <si>
    <t>გიორგი გურგენიძე</t>
  </si>
  <si>
    <t>გია გუჯარაიძე</t>
  </si>
  <si>
    <t>ეკატერინე ფარნიშვილი</t>
  </si>
  <si>
    <t>დავით ნინიძე</t>
  </si>
  <si>
    <t>ზაზა დოლიძე</t>
  </si>
  <si>
    <t>მერაბ ხუციშვილი</t>
  </si>
  <si>
    <t>დარეჯან ფირცხალავა</t>
  </si>
  <si>
    <t>6.5 ქონების მართვის სამმართველო</t>
  </si>
  <si>
    <t>ივანე მარგიშვილი</t>
  </si>
  <si>
    <t>ნათია გაბრავა</t>
  </si>
  <si>
    <t>მაია გამსახურდია</t>
  </si>
  <si>
    <t>ლელა მერკვილაძე</t>
  </si>
  <si>
    <t>7. უმაღლესი განათლებისა და მეცნიერების განვითარების დეპარტამენტი</t>
  </si>
  <si>
    <t>ვალერიან გობრონიძე</t>
  </si>
  <si>
    <t>უმაღლესი განათლებისა და მეცნიერების განვითარების დეპარტამენტის უფროსის მოადგილე, სტუდენტთა სოციალური ხელშეწყობის სამმართველოს უფროსი</t>
  </si>
  <si>
    <t>ნინი ქუთელია</t>
  </si>
  <si>
    <t>7.1 სტუდენტთა სოციალური ხელშეწყობის სამმართველო</t>
  </si>
  <si>
    <t>ეკა რურუა</t>
  </si>
  <si>
    <t>ეკა გვარამია</t>
  </si>
  <si>
    <t>მანანა ქენქაძე</t>
  </si>
  <si>
    <t>ნათია ამაღლობელი</t>
  </si>
  <si>
    <t>7.2 უმაღლესი განათლების განვითარების სამმართველო</t>
  </si>
  <si>
    <t>მაია შუხოშვილი</t>
  </si>
  <si>
    <t>ნინო სვანაძე</t>
  </si>
  <si>
    <t>თამარ მერაბიშვილი</t>
  </si>
  <si>
    <t>7.3 მეცნიერების განვითარების სამმართველო</t>
  </si>
  <si>
    <t>ნუგზარ ჩიტაია</t>
  </si>
  <si>
    <t>მინდია ოკუჯავა</t>
  </si>
  <si>
    <t>ზურაბ ხუციშვილი</t>
  </si>
  <si>
    <t>თეა ტარიელაშვილი</t>
  </si>
  <si>
    <t>ირინე წეროძე</t>
  </si>
  <si>
    <t>თამარ სამხარაძე</t>
  </si>
  <si>
    <t>8.1 პოლიტიკის სამმართველო</t>
  </si>
  <si>
    <t>თამაზ ბახტაძე</t>
  </si>
  <si>
    <t>მაყვალა კურდღელია</t>
  </si>
  <si>
    <t>ნათია გვირჯიშვილი</t>
  </si>
  <si>
    <t>8.2 მონიტორინგის სამმართველო</t>
  </si>
  <si>
    <t>თინათინ სალაყაია</t>
  </si>
  <si>
    <t>მარიამ შოთაძე</t>
  </si>
  <si>
    <t>ანა შენგელია</t>
  </si>
  <si>
    <t>8.3 პარტნიორობის  განვითარების სამმართველო</t>
  </si>
  <si>
    <t>მარიკა ზაქარეიშვილი</t>
  </si>
  <si>
    <t>ანა ჩხიკვაძე</t>
  </si>
  <si>
    <t>9. სტრატეგიული დაგეგმვისა და საერთაშორისო ურთიერთობების დეპარტამენტი</t>
  </si>
  <si>
    <t>კახა ხანდოლიშვილი</t>
  </si>
  <si>
    <t>თამარ მიქაბერიძე</t>
  </si>
  <si>
    <t>9.1 პოლიტიკის დაგეგმვისა და ევროკავშირთან ინტეგრაციის სამმართველო</t>
  </si>
  <si>
    <t>ნათია გაბიტაშვილი</t>
  </si>
  <si>
    <t>ეკა ბარამიძე</t>
  </si>
  <si>
    <t>ანა ბარამია</t>
  </si>
  <si>
    <t>ანა ლუკავა</t>
  </si>
  <si>
    <t>ანა ელიზბარაშვილი</t>
  </si>
  <si>
    <t>9.2 საერთაშორისო ურთიერთობებისა და პროგრამების სამმართველო</t>
  </si>
  <si>
    <t xml:space="preserve">დავით სიხარულიძე </t>
  </si>
  <si>
    <t>წლიური თანამდებობორივი სარგო</t>
  </si>
  <si>
    <t>2016 წლის შრომის ანაზღაურება</t>
  </si>
  <si>
    <t>7 თვის თანამდებობრივი სარგო</t>
  </si>
  <si>
    <t>7 თვე დანამატი</t>
  </si>
  <si>
    <t>7 თვე პრემია</t>
  </si>
  <si>
    <t>სულ 7 თვის შრომის ანაზღაურება</t>
  </si>
  <si>
    <t>სულ სახელფასო ფოდის 1/12
2016</t>
  </si>
  <si>
    <t>სულ სახელფასო ფოდის 1/7
2017</t>
  </si>
  <si>
    <t>სადღესასწაულო
2</t>
  </si>
  <si>
    <t>მე-3 კვარტლის პრემია</t>
  </si>
  <si>
    <t>მე-4 კვარტლის პრემია</t>
  </si>
  <si>
    <t>საშუალო კვარტალური 2 პრემია</t>
  </si>
  <si>
    <t>5 თვის თანამდებობორივი სარგო</t>
  </si>
  <si>
    <t>5 თვის მენეჯმენტის დანამატი</t>
  </si>
  <si>
    <t>პრემია VS დანამატი
5 თვე</t>
  </si>
  <si>
    <t>პრემია VS დანამატი
Tve</t>
  </si>
  <si>
    <t>N01008005598</t>
  </si>
  <si>
    <t>01.01.2017-01.08.2017 პერიოდის აპარატის თანამშრომელთა შრომის ანაზღაურება</t>
  </si>
  <si>
    <t>გვანცა გაბათაშვილი</t>
  </si>
  <si>
    <t>#</t>
  </si>
  <si>
    <t>რუსუდან ჯობავა</t>
  </si>
  <si>
    <t>სახელი, გვარი</t>
  </si>
  <si>
    <t>განყოფილება</t>
  </si>
  <si>
    <t>თანამდებობა</t>
  </si>
  <si>
    <t>პირადი ნომერი</t>
  </si>
  <si>
    <t>10. ეროვნული სასწავლო გეგმების დეპარტამენტი</t>
  </si>
  <si>
    <t>N01026004683</t>
  </si>
  <si>
    <t>იანვარი</t>
  </si>
  <si>
    <t>თებერვალი</t>
  </si>
  <si>
    <t>მარტი</t>
  </si>
  <si>
    <t>აპრილი</t>
  </si>
  <si>
    <t>მაისი</t>
  </si>
  <si>
    <t>N1019020642</t>
  </si>
  <si>
    <t>ივნისი</t>
  </si>
  <si>
    <t>ივლისი</t>
  </si>
  <si>
    <t>ეკატერინე ლეჟავა</t>
  </si>
  <si>
    <t>N01015011386</t>
  </si>
  <si>
    <t>ეკა მაისურაძე</t>
  </si>
  <si>
    <t>ხელფასი</t>
  </si>
  <si>
    <t>10.1 ეროვნული სასწავლო გეგმების სამმართველო</t>
  </si>
  <si>
    <t>N01030000417</t>
  </si>
  <si>
    <t>მარიამ ჩიქობავა</t>
  </si>
  <si>
    <t>სულ შრომის ანაზრაურება</t>
  </si>
  <si>
    <t>საავადმყოფო ფურცელი</t>
  </si>
  <si>
    <t>დეკრეტული შვებულება</t>
  </si>
  <si>
    <t>N01023004737</t>
  </si>
  <si>
    <t>დინარა ჩხობაძე</t>
  </si>
  <si>
    <t>მაია ჭანტურია</t>
  </si>
  <si>
    <t>აბაშიძე თეონა</t>
  </si>
  <si>
    <t>მანანა ქადაგიშვილი</t>
  </si>
  <si>
    <t>N25001024480</t>
  </si>
  <si>
    <t>მინისტრის მოადგილის თანაშემწე</t>
  </si>
  <si>
    <t>10.2 ინკლუზიური განათლების განვითარების სამმართველო</t>
  </si>
  <si>
    <t>ეკატერინე დგებუაძე</t>
  </si>
  <si>
    <t>აბრამია ვალენტინა</t>
  </si>
  <si>
    <t>შიდა აუდიტის სამმართველო</t>
  </si>
  <si>
    <t>სამინისტროს მთავარი სპეციალისტი</t>
  </si>
  <si>
    <t>N01005004895</t>
  </si>
  <si>
    <t>თამარ ჟღენტი</t>
  </si>
  <si>
    <t>აბულაძე ანი</t>
  </si>
  <si>
    <t>მონიტორინგისა და კოორდინაციის სამმართველო</t>
  </si>
  <si>
    <t>ლელა ცქიტიშვილი</t>
  </si>
  <si>
    <t>ალავიძე თამარ</t>
  </si>
  <si>
    <t>ინსპექტირების სამმართველო</t>
  </si>
  <si>
    <t>N01024074254</t>
  </si>
  <si>
    <t>ამაღლობელი ნათია</t>
  </si>
  <si>
    <t>11. ზოგადი განათლების მართვისა და განვითარების დეპარტამენტი</t>
  </si>
  <si>
    <t>სტუდენტთა სოციალური ხელშეწყობის სამმართველო</t>
  </si>
  <si>
    <t>N01001019691</t>
  </si>
  <si>
    <t>ასათიანი ნატო</t>
  </si>
  <si>
    <t>სამინისტროს დეპარტამენტის უფროსი</t>
  </si>
  <si>
    <t>N01002023486</t>
  </si>
  <si>
    <t>აღაშვილი გიორგი</t>
  </si>
  <si>
    <t>სამინისტროს უფროსი სპეციალისტი</t>
  </si>
  <si>
    <t xml:space="preserve">დეპარტამენტის უფროსის მოადგილე    </t>
  </si>
  <si>
    <t>ახვლედიანი ანა</t>
  </si>
  <si>
    <t>N62005026862</t>
  </si>
  <si>
    <t>ბაზერაშვილი თამარ</t>
  </si>
  <si>
    <t>მარიამ მაისურაძე</t>
  </si>
  <si>
    <t>ბალესიაშვილი ვალენტინა</t>
  </si>
  <si>
    <t>11.1  მონიტორინგისა და კოორდინაციის სამმართველო</t>
  </si>
  <si>
    <t>ეკატერინე ხუციშვილი</t>
  </si>
  <si>
    <t>ბარამია ანა</t>
  </si>
  <si>
    <t>საერთაშორისო საგანმანათლებლო პროგრამების სამმართველო/ბრძ#04 05.01.2017წ. საერთაშორისო ურთიერთობებისა და პროგრამების სამმართველო</t>
  </si>
  <si>
    <t>ბარამიძე ეკა</t>
  </si>
  <si>
    <t>ევროკავშირთან ინტეგრაციის სამმართველო/ბრძ#04 05.01.2017წ. პოლიტიკის დაგეგმვისა და ევროკავშირთან ინტეგრაციის სამმართველო</t>
  </si>
  <si>
    <t>N54001001184</t>
  </si>
  <si>
    <t>ბარბაქაძე გიორგი</t>
  </si>
  <si>
    <t>ბარლიანი მარეხი</t>
  </si>
  <si>
    <t>ნინო კავთიევსკაია</t>
  </si>
  <si>
    <t>ბახტაძე თამაზ</t>
  </si>
  <si>
    <t>პოლიტიკის სამმართველო</t>
  </si>
  <si>
    <t>N01005011151</t>
  </si>
  <si>
    <t>სოფიო მახარაძე</t>
  </si>
  <si>
    <t>ბერიძე მამუკა</t>
  </si>
  <si>
    <t>სამინისტროს დეპარტამენტის უფროსის მოადგილე</t>
  </si>
  <si>
    <t>ბეროზაშვილი ნათია</t>
  </si>
  <si>
    <t>სასკოლო სახელმძღვანელოების გრიფირებისა და სასწავლო რესურსების შეფასების სამმართველო</t>
  </si>
  <si>
    <t>ნონა დოხნაძე</t>
  </si>
  <si>
    <t>N01011042781</t>
  </si>
  <si>
    <t>ბესელია ნინო</t>
  </si>
  <si>
    <t>სკოლამდელი განათლების განვითარების სამმართველო</t>
  </si>
  <si>
    <t>სამინისტროს სამმართველოს უფროსი</t>
  </si>
  <si>
    <t>ნანა ჯალაბაძე</t>
  </si>
  <si>
    <t>N41001000295</t>
  </si>
  <si>
    <t>ბეშკენაძე ნინო</t>
  </si>
  <si>
    <t>პოლიტიკისა და პროგრამების სამმართველო</t>
  </si>
  <si>
    <t>ანი აბულაძე</t>
  </si>
  <si>
    <t>ბოჟაძე დიანა</t>
  </si>
  <si>
    <t>N01012029942</t>
  </si>
  <si>
    <t>ელეონორა ბუტიკაშვილი</t>
  </si>
  <si>
    <t>ბოჭორიშვილი ნატალია</t>
  </si>
  <si>
    <t>ბუზალაძე ანა</t>
  </si>
  <si>
    <t>გია მამუკელაშვილი</t>
  </si>
  <si>
    <t>N01030021666</t>
  </si>
  <si>
    <t>ბუტიკაშვილი ელეონორა</t>
  </si>
  <si>
    <t>იანა ტუჩაშვილი</t>
  </si>
  <si>
    <t>გაბათაშვილი გვანცა</t>
  </si>
  <si>
    <t>N01030034384</t>
  </si>
  <si>
    <t xml:space="preserve">ნინო მუნჯიშვილი </t>
  </si>
  <si>
    <t>გაბეჩავა ხატია</t>
  </si>
  <si>
    <t>გაბიტაშვილი ნათია</t>
  </si>
  <si>
    <t>N01026001024</t>
  </si>
  <si>
    <t>11.2 პოლიტიკისა და პროგრამების სამმართველო</t>
  </si>
  <si>
    <t>თამარ მალაზონია</t>
  </si>
  <si>
    <t>გაბიჩვაძე თეონა</t>
  </si>
  <si>
    <t>გაბრავა ნათია</t>
  </si>
  <si>
    <t>გაბრიელაშვილი ნინო</t>
  </si>
  <si>
    <t>საჯარო ინფორმაციის გაცემისა და პროაქტიულად გამოქვეყნების სამმართველო/ბრძ#04 05.01.2017წ.სამართლებრივი უზრუნველყოფის სამმართველო</t>
  </si>
  <si>
    <t>N62004009098</t>
  </si>
  <si>
    <t>გაგუა ალექსანდრე</t>
  </si>
  <si>
    <t>ქეთევან კურცხალია</t>
  </si>
  <si>
    <t>N01019068605</t>
  </si>
  <si>
    <t>გამსახურდია მაია</t>
  </si>
  <si>
    <t>ნინო ცანდიშვილი</t>
  </si>
  <si>
    <t>გეგუჩაძე ზურაბ</t>
  </si>
  <si>
    <t>რუსუდან გოჩიაშვილი</t>
  </si>
  <si>
    <t>N01017001595</t>
  </si>
  <si>
    <t>გელანტია-ახვლედიანი ირმა</t>
  </si>
  <si>
    <t>გვარამია ეკა</t>
  </si>
  <si>
    <t>ია ვახტანგიშვილი</t>
  </si>
  <si>
    <t>გვენცაძე ნინო</t>
  </si>
  <si>
    <t>სამართლებრივი ექსპერტიზის და სასამართლოებთან ურთიერთობის სამმართველო</t>
  </si>
  <si>
    <t>11.3  სასკოლო სახელმძღვანელოების გრიფირებისა და სასწავლო რესურსების შეფასების  სამმართველო</t>
  </si>
  <si>
    <t>N14001001322</t>
  </si>
  <si>
    <t>გვირჯიშვილი ნათია</t>
  </si>
  <si>
    <t>ნანა კილასონია</t>
  </si>
  <si>
    <t>გიგაური ლია</t>
  </si>
  <si>
    <t>ხელმძღვანელობა</t>
  </si>
  <si>
    <t>გილაშვილი მარიამ</t>
  </si>
  <si>
    <t>სამინისტროს სპეციალისტი</t>
  </si>
  <si>
    <t>N01008024661</t>
  </si>
  <si>
    <t>გიორგაძე ციური</t>
  </si>
  <si>
    <t>გობრონიძე ვალერიან</t>
  </si>
  <si>
    <t>გოგაშვილი თეონა</t>
  </si>
  <si>
    <t xml:space="preserve">ნათია ბეროზაშვილი </t>
  </si>
  <si>
    <t>N01007005162</t>
  </si>
  <si>
    <t>გოგლიძე ნინო</t>
  </si>
  <si>
    <t>11.4 სკოლამდელი განათლების განვითარების სამმართველო</t>
  </si>
  <si>
    <t>გოგუაძე დავით</t>
  </si>
  <si>
    <t>ნინო ბესელია</t>
  </si>
  <si>
    <t>N01026012885</t>
  </si>
  <si>
    <t>გორგაძე ნათია</t>
  </si>
  <si>
    <t>გორგოძე თამარ</t>
  </si>
  <si>
    <t>ინტერნეტკომუნიკაციების სამმართველო/ბრძ#04 05.01.2017წ. მოქალაქეებთან ურთიერთობის სამმართველო</t>
  </si>
  <si>
    <t>გოროზია რანა</t>
  </si>
  <si>
    <t>მარიამ გილაშვილი</t>
  </si>
  <si>
    <r>
      <t xml:space="preserve">პირველი კატეგორიის უფროსი სპეციალისტი </t>
    </r>
    <r>
      <rPr>
        <sz val="11"/>
        <color rgb="FFFF0000"/>
        <rFont val="Sylfaen"/>
        <family val="1"/>
      </rPr>
      <t>(დაკისრებული აქვს უფროსის ფუნქციები)</t>
    </r>
  </si>
  <si>
    <t>N01026008637</t>
  </si>
  <si>
    <t>გოჩიაშვილი რუსუდან</t>
  </si>
  <si>
    <t>12. ადამიანური რესურსების მართვის სამმართველო</t>
  </si>
  <si>
    <t>თამარ სალაძე</t>
  </si>
  <si>
    <t>გოცირიძე მანანა</t>
  </si>
  <si>
    <t>ინკლუზიური განათლების განვითარების სამმართველო</t>
  </si>
  <si>
    <t xml:space="preserve">მარიამ კრაწაშვილი </t>
  </si>
  <si>
    <t>გრიგოლია ქეთევან</t>
  </si>
  <si>
    <t>გუგეშაშვილი მაკა</t>
  </si>
  <si>
    <t>ნინო ტოპეშაშვილი</t>
  </si>
  <si>
    <t>გურგენიძე ანა</t>
  </si>
  <si>
    <t>გურგენიძე გიორგი</t>
  </si>
  <si>
    <t>მატერიალურ -ტექნიკური უზრუნველყოფის სამმართველო</t>
  </si>
  <si>
    <t>თამარ ონიანი</t>
  </si>
  <si>
    <t xml:space="preserve"> გურამიშვილი თინათინ</t>
  </si>
  <si>
    <t>სამართლებრივი უზრუნველყოფის სამმართველო</t>
  </si>
  <si>
    <t>ნანი ღოლიჯაშვილი</t>
  </si>
  <si>
    <t>გუჯარაიძე გია</t>
  </si>
  <si>
    <t>N01009020172</t>
  </si>
  <si>
    <t>N45001009084</t>
  </si>
  <si>
    <t>დანელია მარინე</t>
  </si>
  <si>
    <t>დარჩია ირინე</t>
  </si>
  <si>
    <t>დგებუაძე ეკატერინე</t>
  </si>
  <si>
    <r>
      <t xml:space="preserve">დეპარტამენტის უფროსის მოადგილე </t>
    </r>
    <r>
      <rPr>
        <sz val="11"/>
        <color rgb="FFFF0000"/>
        <rFont val="Sylfaen"/>
        <family val="1"/>
      </rPr>
      <t>(დაკისრებული აქვს დეპარტამენტის უფროსის ფუნქციები)</t>
    </r>
  </si>
  <si>
    <t>№01012000914</t>
  </si>
  <si>
    <t>დგებუაძე ნატალია</t>
  </si>
  <si>
    <t>პროექტებისა და ღონისძიებების მართვის სმმართველო/ბრძ#04 05.01.2017წ. საპროტოკოლო ღონისძიებათა მოწყობის სამმართველო</t>
  </si>
  <si>
    <t>დვალი ლევან</t>
  </si>
  <si>
    <t>№01017001815</t>
  </si>
  <si>
    <t>დოლიძე ზაზა</t>
  </si>
  <si>
    <t>დონდუა ია</t>
  </si>
  <si>
    <t>N62006000854</t>
  </si>
  <si>
    <t>დოხნაძე ნონა</t>
  </si>
  <si>
    <t>ეგრისელაშვილი ნინო</t>
  </si>
  <si>
    <t>სამართალშემოქმედების სამმართველო</t>
  </si>
  <si>
    <t>N01027068698</t>
  </si>
  <si>
    <t>ელიაშვილი არჩილ</t>
  </si>
  <si>
    <t>ელიზბარაშვილი ანა</t>
  </si>
  <si>
    <t>საერთაშორისო ურთიერთობების სამმართველო/ბრძ#4  05.1.2017წ.პოლიტიკის დაგეგმვისა და ევროკავშირთან ინტეგრაციის სამმართველო</t>
  </si>
  <si>
    <t>სულ ჯამი</t>
  </si>
  <si>
    <t>N60001143413</t>
  </si>
  <si>
    <t>ესაკია-სალიბეგაშვილი თამარ</t>
  </si>
  <si>
    <t>საპროტოკოლო ღონისძიებათა მოწყობის სამმართველო</t>
  </si>
  <si>
    <t>ეფრემიძე ქეთევან</t>
  </si>
  <si>
    <t>N10001071041</t>
  </si>
  <si>
    <t>ვარძელაშვილი თამარი</t>
  </si>
  <si>
    <t>ვაჩიბერიძე ნანა</t>
  </si>
  <si>
    <t>ვახტანგიშვილი ია</t>
  </si>
  <si>
    <t>N01005019673</t>
  </si>
  <si>
    <t>ზაქარეიშვილი მარიკა</t>
  </si>
  <si>
    <t>სოციალური პარტნიორობის ხელშეწყობის სამმართველო/ბრძ#4 05.01.2017წ. პარტნიორობის განვითარების სამმართველო</t>
  </si>
  <si>
    <t>N59001116163</t>
  </si>
  <si>
    <t>თოდრია თამარ</t>
  </si>
  <si>
    <t>ირომაშვილი ქეთევან</t>
  </si>
  <si>
    <t>N60001138692</t>
  </si>
  <si>
    <t>კავთიევსკაია ნინო</t>
  </si>
  <si>
    <t>კარაპეტიანი სამველ</t>
  </si>
  <si>
    <t>N01027074249</t>
  </si>
  <si>
    <t>კაპანაძე სალომე</t>
  </si>
  <si>
    <t>N01019087419</t>
  </si>
  <si>
    <t>62005026862</t>
  </si>
  <si>
    <t>კახნიაშვილი მიხეილ</t>
  </si>
  <si>
    <t>N42001028579</t>
  </si>
  <si>
    <t>კევლიშვილი თეა</t>
  </si>
  <si>
    <t>. მოქალაქეებთან ურთიერთობის სამმართველო</t>
  </si>
  <si>
    <t>კევლიშვილი მარიამ</t>
  </si>
  <si>
    <t>42001028579</t>
  </si>
  <si>
    <t>N01008018826</t>
  </si>
  <si>
    <t>კვანტალიანი რატი</t>
  </si>
  <si>
    <t>კვარაცხელია ნანა</t>
  </si>
  <si>
    <t>01008025764</t>
  </si>
  <si>
    <t>01003016185</t>
  </si>
  <si>
    <t>კილასონია ნანა</t>
  </si>
  <si>
    <t>N01010009065</t>
  </si>
  <si>
    <t>01017006915</t>
  </si>
  <si>
    <t>კობახიძე მზია</t>
  </si>
  <si>
    <t>01008024661</t>
  </si>
  <si>
    <t>კობიაშვილი ნინო</t>
  </si>
  <si>
    <t>01019087419</t>
  </si>
  <si>
    <t>N62006016142</t>
  </si>
  <si>
    <t>01027074249</t>
  </si>
  <si>
    <t>კრაწაშვილი მარიამ</t>
  </si>
  <si>
    <t>01021008053</t>
  </si>
  <si>
    <t>N61001066184</t>
  </si>
  <si>
    <t>კურდღელია მაყვალა</t>
  </si>
  <si>
    <t>01011057920</t>
  </si>
  <si>
    <t>01026009885</t>
  </si>
  <si>
    <t>კურცხალია ქეთევან</t>
  </si>
  <si>
    <t>N01005032802</t>
  </si>
  <si>
    <t>26001030709</t>
  </si>
  <si>
    <t>ლაჩაშვილი თამარ</t>
  </si>
  <si>
    <t>01022009973</t>
  </si>
  <si>
    <t>ლეჟავა ეკატერინე</t>
  </si>
  <si>
    <t>N12001082411</t>
  </si>
  <si>
    <t>01027068698</t>
  </si>
  <si>
    <t>ლომთაძე ნათია</t>
  </si>
  <si>
    <t>01008024797</t>
  </si>
  <si>
    <t>N01003016185</t>
  </si>
  <si>
    <t>57001052807</t>
  </si>
  <si>
    <t>ლომინაშვილი დავით</t>
  </si>
  <si>
    <t>სამართლებრივი უზრუნველყოფის  დეპარტამენტი</t>
  </si>
  <si>
    <t>11001003550</t>
  </si>
  <si>
    <t>N01011074086</t>
  </si>
  <si>
    <t>01030051873</t>
  </si>
  <si>
    <t>ბეჭვაია ზვიად</t>
  </si>
  <si>
    <t>ლუკავა ანა</t>
  </si>
  <si>
    <t>01001079618</t>
  </si>
  <si>
    <t>მაისურაძე ეკა</t>
  </si>
  <si>
    <t>N01010005686</t>
  </si>
  <si>
    <t>01024028200</t>
  </si>
  <si>
    <t>მაისურაძე მარიამი</t>
  </si>
  <si>
    <t>მაისურაძე ნატალია</t>
  </si>
  <si>
    <t>N62001037950</t>
  </si>
  <si>
    <t>01002023486</t>
  </si>
  <si>
    <t>მალაზონია თამარ</t>
  </si>
  <si>
    <t>მამუკელაშვილი გია</t>
  </si>
  <si>
    <t>01004005359</t>
  </si>
  <si>
    <t>N54001004450</t>
  </si>
  <si>
    <t>12001050052</t>
  </si>
  <si>
    <t>მანაგაძე გრიგოლ</t>
  </si>
  <si>
    <t>მარგიშვილი ივანე</t>
  </si>
  <si>
    <t>61001066184</t>
  </si>
  <si>
    <r>
      <t xml:space="preserve">მეორე კატეგორიის უფროსი სპეციალისტი </t>
    </r>
    <r>
      <rPr>
        <sz val="11"/>
        <color rgb="FFFF0000"/>
        <rFont val="Sylfaen"/>
        <family val="1"/>
      </rPr>
      <t>(ხატია გაბეჩავას შემცვლელი)</t>
    </r>
  </si>
  <si>
    <t>N01001079618</t>
  </si>
  <si>
    <t>მარსაგიშვილი თამაზი</t>
  </si>
  <si>
    <t>01009002614</t>
  </si>
  <si>
    <t>01008018826</t>
  </si>
  <si>
    <t>მაღრაძე მარეხი</t>
  </si>
  <si>
    <t>01005005339</t>
  </si>
  <si>
    <t xml:space="preserve">N01019080252 </t>
  </si>
  <si>
    <t>მაჩიტიძე ეკატერინე</t>
  </si>
  <si>
    <t>13001056461</t>
  </si>
  <si>
    <t>01019080252</t>
  </si>
  <si>
    <t>მაჩიტიძე თამაზ</t>
  </si>
  <si>
    <t>მონიტორინგისა და ანალიზის სამმართველო</t>
  </si>
  <si>
    <t>62005001442</t>
  </si>
  <si>
    <t>01020003543</t>
  </si>
  <si>
    <t>გაჩეჩილაძე ივანე</t>
  </si>
  <si>
    <t>მახარაძე ბესიკი</t>
  </si>
  <si>
    <t>01017001815</t>
  </si>
  <si>
    <t>მახარაძე სოფიო</t>
  </si>
  <si>
    <t>62006000854</t>
  </si>
  <si>
    <t>N58001030875</t>
  </si>
  <si>
    <t>მებონია ნინო</t>
  </si>
  <si>
    <t>01018001391</t>
  </si>
  <si>
    <t>47001032059</t>
  </si>
  <si>
    <t>მელქაძე მინადორა</t>
  </si>
  <si>
    <t>N01027065570</t>
  </si>
  <si>
    <t>01015011386</t>
  </si>
  <si>
    <t>მერაბიშვილი თამარ</t>
  </si>
  <si>
    <t>36001010392</t>
  </si>
  <si>
    <t>უმაღლესი განათლების  განვითარების სამმართველო</t>
  </si>
  <si>
    <t>01012029942</t>
  </si>
  <si>
    <t>მერკვილაძე ლელა</t>
  </si>
  <si>
    <t>01009011503</t>
  </si>
  <si>
    <t>N01017015926</t>
  </si>
  <si>
    <t>მიროტაძე მედიკო</t>
  </si>
  <si>
    <t>01026006443</t>
  </si>
  <si>
    <t>01005004895</t>
  </si>
  <si>
    <t>მიქაბერიძე თამარ</t>
  </si>
  <si>
    <t>01011010138</t>
  </si>
  <si>
    <t xml:space="preserve"> სტრატეგიული დაგეგმვისა და საერთაშორისო ურთიერთობების დეპარტამენტი</t>
  </si>
  <si>
    <t>01011031128</t>
  </si>
  <si>
    <t>01026012885</t>
  </si>
  <si>
    <t>N01024025965</t>
  </si>
  <si>
    <t>მოდებაძე ქეთევანი</t>
  </si>
  <si>
    <t>მჟავია ნათია</t>
  </si>
  <si>
    <t>მრელაშვილი ნინა</t>
  </si>
  <si>
    <t>29001005686</t>
  </si>
  <si>
    <t>მუნჯიშვილი ნინო</t>
  </si>
  <si>
    <t>01030018438</t>
  </si>
  <si>
    <t>მურღულია თეიმურაზ</t>
  </si>
  <si>
    <t>N40001032212</t>
  </si>
  <si>
    <t>ნადირაშვილი ნინო</t>
  </si>
  <si>
    <t>01009018697</t>
  </si>
  <si>
    <t>ნანიკაშვილი ნინო</t>
  </si>
  <si>
    <t>01024038913</t>
  </si>
  <si>
    <t>ნატრიაშვილი ქეთევან</t>
  </si>
  <si>
    <t>01013015725</t>
  </si>
  <si>
    <t>ნაჩხატაშვილი ანი</t>
  </si>
  <si>
    <t xml:space="preserve">N01011076419 </t>
  </si>
  <si>
    <t>ნაცვლიშვილი ქეთევან</t>
  </si>
  <si>
    <t>ნინიძე დავით</t>
  </si>
  <si>
    <t>01024039799</t>
  </si>
  <si>
    <t>ოკუჯავა მინდია</t>
  </si>
  <si>
    <t>მეცნიერების განვითარების სამმართველო</t>
  </si>
  <si>
    <t>01030040618</t>
  </si>
  <si>
    <t>N01020008794</t>
  </si>
  <si>
    <t xml:space="preserve"> ონიანი თამარ</t>
  </si>
  <si>
    <t>ონოფრიშვილი ალექსანდრე</t>
  </si>
  <si>
    <t>01004000924</t>
  </si>
  <si>
    <t>01021003799</t>
  </si>
  <si>
    <t>ოძელი მარიკა</t>
  </si>
  <si>
    <t>ქართული ენის  სამმართველო</t>
  </si>
  <si>
    <t>N60001151003</t>
  </si>
  <si>
    <t>01019003173</t>
  </si>
  <si>
    <t>დარსალია თეა</t>
  </si>
  <si>
    <t>პაპავა ნათელა</t>
  </si>
  <si>
    <t>პრეს-ცენტრი (სამმართველო)/ბრძ#04 05.01.2017წ. მასმედიასთან ურთიერთობის სამმართველო</t>
  </si>
  <si>
    <t>პირველი ზაზა</t>
  </si>
  <si>
    <t>N01001075873</t>
  </si>
  <si>
    <t>ჟღენტი თამარ</t>
  </si>
  <si>
    <t>01009005356</t>
  </si>
  <si>
    <t>რეხვიაშვილი სალომე</t>
  </si>
  <si>
    <t>01017003527</t>
  </si>
  <si>
    <t>N01030025248</t>
  </si>
  <si>
    <t>როზომაშვილი ლალი</t>
  </si>
  <si>
    <t>01007005162</t>
  </si>
  <si>
    <t>რურუა ეკა</t>
  </si>
  <si>
    <t>რუსაძე კონსტანტინე</t>
  </si>
  <si>
    <t>34001001808</t>
  </si>
  <si>
    <t>სალაყაია თინათინ</t>
  </si>
  <si>
    <t>მონიტორინგის სამმართველო</t>
  </si>
  <si>
    <t>01008009646</t>
  </si>
  <si>
    <t>N01024071014</t>
  </si>
  <si>
    <t>სამხარაძე თამარი</t>
  </si>
  <si>
    <t>60001138692</t>
  </si>
  <si>
    <t>სანიკიძე ხათუნა</t>
  </si>
  <si>
    <t>01024048628</t>
  </si>
  <si>
    <r>
      <rPr>
        <sz val="12"/>
        <color rgb="FF000000"/>
        <rFont val="Calibri"/>
        <family val="2"/>
      </rPr>
      <t>№</t>
    </r>
    <r>
      <rPr>
        <sz val="12"/>
        <color rgb="FF000000"/>
        <rFont val="Calibri"/>
        <family val="2"/>
      </rPr>
      <t>13001061457</t>
    </r>
  </si>
  <si>
    <t xml:space="preserve"> სალაძე თამარ</t>
  </si>
  <si>
    <t>01020008794</t>
  </si>
  <si>
    <t>საღინაძე ლაშა</t>
  </si>
  <si>
    <t>სვანაძე ნინო</t>
  </si>
  <si>
    <t>N57001003862</t>
  </si>
  <si>
    <t>01005009971</t>
  </si>
  <si>
    <t>ეზუგბაია ეკა</t>
  </si>
  <si>
    <t>სიჭინავა ნანა</t>
  </si>
  <si>
    <t>სიხარულიძე დავით</t>
  </si>
  <si>
    <t>01008028430</t>
  </si>
  <si>
    <t>N60001134088</t>
  </si>
  <si>
    <t>ტაბატაძე მარიამ</t>
  </si>
  <si>
    <t>01006013596</t>
  </si>
  <si>
    <t>ტალახაძე რუსუდან</t>
  </si>
  <si>
    <t>ტარიელაშვილი თეა</t>
  </si>
  <si>
    <t>01025013648</t>
  </si>
  <si>
    <t>N13001056461</t>
  </si>
  <si>
    <t>ტატიშვილი თამარი</t>
  </si>
  <si>
    <t>კვლევებისა და შეფასების სამმართველო</t>
  </si>
  <si>
    <t>01005011151</t>
  </si>
  <si>
    <t>ტეტელოშვილი თეა</t>
  </si>
  <si>
    <t>01030016316</t>
  </si>
  <si>
    <t>20001051050</t>
  </si>
  <si>
    <t>ტოპეშაშვილი ნინო</t>
  </si>
  <si>
    <t>01004005997</t>
  </si>
  <si>
    <t>ტოროშელიძე გვანცა</t>
  </si>
  <si>
    <t>N38001038532</t>
  </si>
  <si>
    <t>61009026238</t>
  </si>
  <si>
    <t>თავართქილაძე ქეთი</t>
  </si>
  <si>
    <t>ტუჩაშვილი იანა</t>
  </si>
  <si>
    <t>35001052921</t>
  </si>
  <si>
    <t>თვალიაშვილი გია</t>
  </si>
  <si>
    <t>N01017031809</t>
  </si>
  <si>
    <t>უდესიანი თათია</t>
  </si>
  <si>
    <t>01024055473</t>
  </si>
  <si>
    <t>ფალიაშვილი მარიამ</t>
  </si>
  <si>
    <t>13001061457</t>
  </si>
  <si>
    <t>N01022006526</t>
  </si>
  <si>
    <t>ფარნიშვილი ეკატერინე</t>
  </si>
  <si>
    <t>65002001289</t>
  </si>
  <si>
    <t>ფირცხალავა დარეჯან</t>
  </si>
  <si>
    <t>01005032802</t>
  </si>
  <si>
    <t>N12001014449</t>
  </si>
  <si>
    <t>01012014374</t>
  </si>
  <si>
    <t>ფოფხაძე თათია</t>
  </si>
  <si>
    <t>01026008637</t>
  </si>
  <si>
    <t>ფრუიძე ლაშა</t>
  </si>
  <si>
    <t>01019068605</t>
  </si>
  <si>
    <t>01005019673</t>
  </si>
  <si>
    <t>ქადაგიშვილი მანანა</t>
  </si>
  <si>
    <t>ეროვნული სასწავლო გეგმების სამმართველო</t>
  </si>
  <si>
    <t>ქევხიშვილი ნია</t>
  </si>
  <si>
    <t>62004009098</t>
  </si>
  <si>
    <t>ქენქაძე მანანა</t>
  </si>
  <si>
    <t>01008021201</t>
  </si>
  <si>
    <t>კვირკველია მანანა</t>
  </si>
  <si>
    <t>N01024027632</t>
  </si>
  <si>
    <t xml:space="preserve"> ქვარაია თეო</t>
  </si>
  <si>
    <t>62001018835</t>
  </si>
  <si>
    <t>ქობალია თამარი</t>
  </si>
  <si>
    <t>01011059517</t>
  </si>
  <si>
    <t>01001019691</t>
  </si>
  <si>
    <t>ქოჩიშვილი გიორგი</t>
  </si>
  <si>
    <t>01005037882</t>
  </si>
  <si>
    <t>N01011031128</t>
  </si>
  <si>
    <t>ქუთელია ნინი</t>
  </si>
  <si>
    <t>01025013295</t>
  </si>
  <si>
    <t>01003016564</t>
  </si>
  <si>
    <t>ქურდაძე დავით</t>
  </si>
  <si>
    <t>N01009018951</t>
  </si>
  <si>
    <t>01001075873</t>
  </si>
  <si>
    <t>ქუშაშვილი ანი</t>
  </si>
  <si>
    <t>01017013793</t>
  </si>
  <si>
    <t>41001000295</t>
  </si>
  <si>
    <t>N01011059517</t>
  </si>
  <si>
    <t>ღაძაძე ვერიკო</t>
  </si>
  <si>
    <t>01017015926</t>
  </si>
  <si>
    <t>ყანჩაშვილი ნატო</t>
  </si>
  <si>
    <t>19001054087</t>
  </si>
  <si>
    <t>N01011047306</t>
  </si>
  <si>
    <t>59002002506</t>
  </si>
  <si>
    <t>ყიფიანი ნინო</t>
  </si>
  <si>
    <t>01011074273</t>
  </si>
  <si>
    <t>შენგელია ანა</t>
  </si>
  <si>
    <t>01024000076</t>
  </si>
  <si>
    <t>N13401069974</t>
  </si>
  <si>
    <t>35001094952</t>
  </si>
  <si>
    <t>მამალაძე ნატო</t>
  </si>
  <si>
    <t>შენგელია გრიგოლი</t>
  </si>
  <si>
    <t>14001000836</t>
  </si>
  <si>
    <t>შეშაბერიძე გიორგი</t>
  </si>
  <si>
    <t>N18001002003</t>
  </si>
  <si>
    <t>60002003094</t>
  </si>
  <si>
    <t>შეწირული ლელა</t>
  </si>
  <si>
    <t>01008011458</t>
  </si>
  <si>
    <t>შოთაძე მარიამი</t>
  </si>
  <si>
    <t>01030000417</t>
  </si>
  <si>
    <t>57001003862</t>
  </si>
  <si>
    <t>შუხოშვილი მაია</t>
  </si>
  <si>
    <t>N01008010518</t>
  </si>
  <si>
    <t>01024025965</t>
  </si>
  <si>
    <t>ჩიტაია ნუგზარ</t>
  </si>
  <si>
    <t>01029012636</t>
  </si>
  <si>
    <t>N62001024055</t>
  </si>
  <si>
    <t>ჩიტაძე ლია</t>
  </si>
  <si>
    <t>01019002681</t>
  </si>
  <si>
    <t>ჩიტაძე სოფიო</t>
  </si>
  <si>
    <t>01019032399</t>
  </si>
  <si>
    <t>N01011024705</t>
  </si>
  <si>
    <t>ჩიქობავა მარიამი</t>
  </si>
  <si>
    <t>01008047088</t>
  </si>
  <si>
    <t>ჩხაიძე ნინო</t>
  </si>
  <si>
    <t>01030021666</t>
  </si>
  <si>
    <t>N01024028200</t>
  </si>
  <si>
    <t>35001012214</t>
  </si>
  <si>
    <t>ჩხეტიანი ანა</t>
  </si>
  <si>
    <t>62001030537</t>
  </si>
  <si>
    <t>ჩხობაძე დინარა</t>
  </si>
  <si>
    <t>01019010413</t>
  </si>
  <si>
    <t>N60003002079</t>
  </si>
  <si>
    <t>მესხიშვილი ნიკოლოზ</t>
  </si>
  <si>
    <t>ცანდიშვილი ნინო</t>
  </si>
  <si>
    <t>38001038532</t>
  </si>
  <si>
    <t>ცქიტიშვილი ლელა</t>
  </si>
  <si>
    <t>53001002091</t>
  </si>
  <si>
    <t>მიქაბერიძე ფიქრია</t>
  </si>
  <si>
    <t>12001082411</t>
  </si>
  <si>
    <t>ძიძიგური ირმა</t>
  </si>
  <si>
    <t>N01019045297</t>
  </si>
  <si>
    <t>62001024055</t>
  </si>
  <si>
    <t>ძიძიგური მარიამი</t>
  </si>
  <si>
    <t>01011047306</t>
  </si>
  <si>
    <t>წამალაშვილი ნოდარ</t>
  </si>
  <si>
    <t>01008014299</t>
  </si>
  <si>
    <t>N01011034961</t>
  </si>
  <si>
    <t>წერეთელი მზია</t>
  </si>
  <si>
    <t>01019020642</t>
  </si>
  <si>
    <t>01008031125</t>
  </si>
  <si>
    <t>მძელური მაია</t>
  </si>
  <si>
    <t>წეროძე ირინე</t>
  </si>
  <si>
    <t>N01011057920</t>
  </si>
  <si>
    <t>01009018951</t>
  </si>
  <si>
    <t>წურწუმია დენის</t>
  </si>
  <si>
    <t>58001030875</t>
  </si>
  <si>
    <t>N01013015725</t>
  </si>
  <si>
    <t>ჭანტურია მაია</t>
  </si>
  <si>
    <t>01023004737</t>
  </si>
  <si>
    <t>ჭიკაძე ნათია</t>
  </si>
  <si>
    <t>01026004683</t>
  </si>
  <si>
    <t>N01007013274</t>
  </si>
  <si>
    <t>ჭიჭინაძე მიხეილ</t>
  </si>
  <si>
    <t>01011076419</t>
  </si>
  <si>
    <t>N01025013648</t>
  </si>
  <si>
    <t>ჭყოიძე მარინა</t>
  </si>
  <si>
    <t>01030034384</t>
  </si>
  <si>
    <t>01017007677</t>
  </si>
  <si>
    <t>ნიკოლაიშვილი მარიამ</t>
  </si>
  <si>
    <t>ხაბეიშვილი ბელა</t>
  </si>
  <si>
    <t>სტრატეგიული დაგეგმვისა და ანალიზის სამმართველო</t>
  </si>
  <si>
    <t>01030004814</t>
  </si>
  <si>
    <t>N01030040618</t>
  </si>
  <si>
    <t>ხამაშურიძე ეკატერინე</t>
  </si>
  <si>
    <t>62003001544</t>
  </si>
  <si>
    <t>ხანდოლიშვილი კახა</t>
  </si>
  <si>
    <t>საერთაშორისო ურთიერთობებისა და პროგრამების დეპარტამენტი/ბრძ#04 05.01.2017წ. სტრატეგიული დაგეგმვისა და საერთაშორისო ურთიერთობების დეპარტამენტი</t>
  </si>
  <si>
    <t>01008018740</t>
  </si>
  <si>
    <t>ხელაძე ნესტან</t>
  </si>
  <si>
    <t>45001013822</t>
  </si>
  <si>
    <t>ორთავიძე ნატო</t>
  </si>
  <si>
    <t>N01004000924</t>
  </si>
  <si>
    <t>01017001595</t>
  </si>
  <si>
    <t>ხვედელიძე ზაური</t>
  </si>
  <si>
    <t>01009020172</t>
  </si>
  <si>
    <t>ხიზანიშვილი ბესარიონი</t>
  </si>
  <si>
    <t>N01019023524</t>
  </si>
  <si>
    <t>62007000736</t>
  </si>
  <si>
    <t>ხმალაძე ნანა</t>
  </si>
  <si>
    <t>01001009537</t>
  </si>
  <si>
    <t>N01030004814</t>
  </si>
  <si>
    <t>ხოტენაშვილი ნანა</t>
  </si>
  <si>
    <t>10001071041</t>
  </si>
  <si>
    <t>N01008009646</t>
  </si>
  <si>
    <t>ხუნაშვილი ლანა</t>
  </si>
  <si>
    <t>45001009084</t>
  </si>
  <si>
    <t>ხუციშვილი ეკატერინე</t>
  </si>
  <si>
    <t>01015020712</t>
  </si>
  <si>
    <t>N01024004621</t>
  </si>
  <si>
    <t>01010005686</t>
  </si>
  <si>
    <t>01026001118</t>
  </si>
  <si>
    <t>ხუციშვილი ზურაბი</t>
  </si>
  <si>
    <t>N01011052259</t>
  </si>
  <si>
    <t>28001008336</t>
  </si>
  <si>
    <t>ხუციშვილი მერაბ</t>
  </si>
  <si>
    <t>01003001689</t>
  </si>
  <si>
    <t>სანიკიძე თამარ</t>
  </si>
  <si>
    <t>N01008011458</t>
  </si>
  <si>
    <t>ჯალაბაძე ნანა</t>
  </si>
  <si>
    <t>01013015716</t>
  </si>
  <si>
    <t>ჯაფარიძე ელისო</t>
  </si>
  <si>
    <t>01017025022</t>
  </si>
  <si>
    <t>ჯეჯელავა ალექსანდრე</t>
  </si>
  <si>
    <t>მინისტრის მრჩეველი</t>
  </si>
  <si>
    <t>01008006608</t>
  </si>
  <si>
    <t>საყვარელიძე რამაზი</t>
  </si>
  <si>
    <t>N01005005339</t>
  </si>
  <si>
    <t>ჯობავა რუსუდან</t>
  </si>
  <si>
    <t>60002004742</t>
  </si>
  <si>
    <t>40001000804</t>
  </si>
  <si>
    <t>სიფრაშვილი ნინო</t>
  </si>
  <si>
    <t>N62005001442</t>
  </si>
  <si>
    <t>62001010841</t>
  </si>
  <si>
    <t>N62001030537</t>
  </si>
  <si>
    <t>ჯოხაძე ნათია</t>
  </si>
  <si>
    <t>01024036166</t>
  </si>
  <si>
    <t>01024027632</t>
  </si>
  <si>
    <t>ღოლიჯაშვილი ნანი</t>
  </si>
  <si>
    <t>01019045297</t>
  </si>
  <si>
    <t>ჩხიკვაძე ანა</t>
  </si>
  <si>
    <t>01011018682</t>
  </si>
  <si>
    <t>ქადაგიშვილი ნინო</t>
  </si>
  <si>
    <t>01017030638</t>
  </si>
  <si>
    <t>N01009011503</t>
  </si>
  <si>
    <t>14001001322</t>
  </si>
  <si>
    <t>36001038492</t>
  </si>
  <si>
    <t>N01017045078</t>
  </si>
  <si>
    <t>01024051575</t>
  </si>
  <si>
    <t>01008002095</t>
  </si>
  <si>
    <t>ტუსკია ნინო</t>
  </si>
  <si>
    <t>N01015020712</t>
  </si>
  <si>
    <t>01004014477</t>
  </si>
  <si>
    <t>60001143413</t>
  </si>
  <si>
    <t>01008010518</t>
  </si>
  <si>
    <t>N01018001391</t>
  </si>
  <si>
    <t>01008005295</t>
  </si>
  <si>
    <t>ფანჩულიძე ნატო</t>
  </si>
  <si>
    <t>N01004009902</t>
  </si>
  <si>
    <t>01019023524</t>
  </si>
  <si>
    <t>01011052259</t>
  </si>
  <si>
    <t>N01017006915</t>
  </si>
  <si>
    <t>17001027066</t>
  </si>
  <si>
    <t>49001000836</t>
  </si>
  <si>
    <t>N25001003760</t>
  </si>
  <si>
    <t>01026014314</t>
  </si>
  <si>
    <t>01019007566</t>
  </si>
  <si>
    <t>ქარჩაიძე ნატო</t>
  </si>
  <si>
    <t>01011025350</t>
  </si>
  <si>
    <t>01004009902</t>
  </si>
  <si>
    <t>N60002004742</t>
  </si>
  <si>
    <t>01013016881</t>
  </si>
  <si>
    <t>ქვარაია თეო</t>
  </si>
  <si>
    <t>01011074086</t>
  </si>
  <si>
    <t>N35001012214</t>
  </si>
  <si>
    <t>01012000914</t>
  </si>
  <si>
    <t>01017045078</t>
  </si>
  <si>
    <t>N01005006889</t>
  </si>
  <si>
    <t>01019060355</t>
  </si>
  <si>
    <t>01019015917</t>
  </si>
  <si>
    <t>59001116163</t>
  </si>
  <si>
    <t>01007013274</t>
  </si>
  <si>
    <t>N62003001544</t>
  </si>
  <si>
    <t>01017006816</t>
  </si>
  <si>
    <t>შარვაშიძე გიორგი</t>
  </si>
  <si>
    <t>19001089620</t>
  </si>
  <si>
    <t>N45001000289</t>
  </si>
  <si>
    <t>01034001800</t>
  </si>
  <si>
    <t>N01011018682</t>
  </si>
  <si>
    <t>01030025248</t>
  </si>
  <si>
    <t>61001070492</t>
  </si>
  <si>
    <r>
      <t xml:space="preserve">8. </t>
    </r>
    <r>
      <rPr>
        <b/>
        <i/>
        <sz val="11"/>
        <color rgb="FF000000"/>
        <rFont val="Sylfaen"/>
        <family val="1"/>
      </rPr>
      <t>პროფესიული განათლების განვითარების დეპარტამენტი</t>
    </r>
  </si>
  <si>
    <t>01017011005</t>
  </si>
  <si>
    <t>60001132393</t>
  </si>
  <si>
    <t>25001003760</t>
  </si>
  <si>
    <t>01005006889</t>
  </si>
  <si>
    <t>01011042781</t>
  </si>
  <si>
    <t>N28001008336</t>
  </si>
  <si>
    <t>01019060667</t>
  </si>
  <si>
    <t>01023006550</t>
  </si>
  <si>
    <t>60002009875</t>
  </si>
  <si>
    <t>ჩიხლაძე ეკატერინე</t>
  </si>
  <si>
    <t>N01008024797</t>
  </si>
  <si>
    <t>01024071014</t>
  </si>
  <si>
    <t>01017002276</t>
  </si>
  <si>
    <t>01030018959</t>
  </si>
  <si>
    <t>N01025013295</t>
  </si>
  <si>
    <t>01032002452</t>
  </si>
  <si>
    <t>01019059800</t>
  </si>
  <si>
    <t>ციცაგი მედეა</t>
  </si>
  <si>
    <t>01018001573</t>
  </si>
  <si>
    <t>N47001032059</t>
  </si>
  <si>
    <t>01005023199</t>
  </si>
  <si>
    <t>01022006526</t>
  </si>
  <si>
    <t>01010009065</t>
  </si>
  <si>
    <t>N01026001118</t>
  </si>
  <si>
    <t>01006011805</t>
  </si>
  <si>
    <t>N60001132393</t>
  </si>
  <si>
    <t>62006016142</t>
  </si>
  <si>
    <t>01007010613</t>
  </si>
  <si>
    <t>01011024705</t>
  </si>
  <si>
    <t>01019021683</t>
  </si>
  <si>
    <r>
      <t xml:space="preserve">გვანცა ტოროშელიძე </t>
    </r>
    <r>
      <rPr>
        <sz val="11"/>
        <color rgb="FFFF0000"/>
        <rFont val="Sylfaen"/>
        <family val="1"/>
      </rPr>
      <t>(მარიამ შოთაძის შემცვლელი)</t>
    </r>
  </si>
  <si>
    <r>
      <t xml:space="preserve">გვანცა ტოროშელიძე </t>
    </r>
    <r>
      <rPr>
        <sz val="11"/>
        <color rgb="FFFF0000"/>
        <rFont val="Sylfaen"/>
        <family val="1"/>
      </rPr>
      <t>(მარიამ შოთაძის შემცვლელი)</t>
    </r>
  </si>
  <si>
    <t>N01024051575</t>
  </si>
  <si>
    <t>01011034961</t>
  </si>
  <si>
    <t>N19001089620</t>
  </si>
  <si>
    <t>31001005489</t>
  </si>
  <si>
    <t>54001001184</t>
  </si>
  <si>
    <t>N01004005997</t>
  </si>
  <si>
    <t>01010005742</t>
  </si>
  <si>
    <t>01024020084</t>
  </si>
  <si>
    <t>ხარატიშვილი თამარ</t>
  </si>
  <si>
    <t>01013009309</t>
  </si>
  <si>
    <t>N01006014654</t>
  </si>
  <si>
    <t>54001004450</t>
  </si>
  <si>
    <t>35001106944</t>
  </si>
  <si>
    <t>ხვედელიძე უჩა</t>
  </si>
  <si>
    <t>01027065570</t>
  </si>
  <si>
    <t>№01010005742</t>
  </si>
  <si>
    <t>60003002079</t>
  </si>
  <si>
    <t>13401069974</t>
  </si>
  <si>
    <t>40001032212</t>
  </si>
  <si>
    <t>45001000289</t>
  </si>
  <si>
    <t>N01010013557</t>
  </si>
  <si>
    <t>01024004621</t>
  </si>
  <si>
    <t>01019017430</t>
  </si>
  <si>
    <t>N01009002614</t>
  </si>
  <si>
    <t>62001037950</t>
  </si>
  <si>
    <t>30001000683</t>
  </si>
  <si>
    <t>ჯაფარიძე სალომე</t>
  </si>
  <si>
    <t>01008005598</t>
  </si>
  <si>
    <t>01024050093</t>
  </si>
  <si>
    <t>ჯიქია ირაკლი</t>
  </si>
  <si>
    <t>N26001030709</t>
  </si>
  <si>
    <t>01009009100</t>
  </si>
  <si>
    <t>01026008269</t>
  </si>
  <si>
    <t>N01026009885</t>
  </si>
  <si>
    <t>N19001054087</t>
  </si>
  <si>
    <r>
      <t>მეორე კატეგორიის უფროსი სპეციალისტი</t>
    </r>
    <r>
      <rPr>
        <sz val="11"/>
        <color rgb="FFFF0000"/>
        <rFont val="Sylfaen"/>
        <family val="1"/>
      </rPr>
      <t>(ანა ლუკავას შემცვლელი)</t>
    </r>
  </si>
  <si>
    <t>N01006013596</t>
  </si>
  <si>
    <t>N01024036166</t>
  </si>
  <si>
    <t>N12001050052</t>
  </si>
  <si>
    <t>N01009009100</t>
  </si>
  <si>
    <t>N01017013793</t>
  </si>
  <si>
    <t>N59002002506</t>
  </si>
  <si>
    <t>N01023006550</t>
  </si>
  <si>
    <t>N01030018959</t>
  </si>
  <si>
    <t>N01007010613</t>
  </si>
  <si>
    <t>N01026014314</t>
  </si>
  <si>
    <t>N01017003527</t>
  </si>
  <si>
    <t>N01001009537</t>
  </si>
  <si>
    <t>N01018001573</t>
  </si>
  <si>
    <t>N01009013793</t>
  </si>
  <si>
    <t>N65002001289</t>
  </si>
  <si>
    <t>N01019032399</t>
  </si>
  <si>
    <t>N01024048628</t>
  </si>
  <si>
    <t>N01019017430</t>
  </si>
  <si>
    <t>N01008025764</t>
  </si>
  <si>
    <t>N01004005359</t>
  </si>
  <si>
    <t>N14001000836</t>
  </si>
  <si>
    <t>N01004014477</t>
  </si>
  <si>
    <r>
      <t>სამმართველოს უფროსი</t>
    </r>
    <r>
      <rPr>
        <sz val="11"/>
        <color rgb="FFFF0000"/>
        <rFont val="Sylfaen"/>
        <family val="1"/>
      </rPr>
      <t xml:space="preserve"> (დაკისრებული აქვს უფროსის მოვალეობები)</t>
    </r>
  </si>
  <si>
    <t>N01024000076</t>
  </si>
  <si>
    <t>N01003016564</t>
  </si>
  <si>
    <t>N01032002452</t>
  </si>
  <si>
    <t>N01030018438</t>
  </si>
  <si>
    <t>N20001051050</t>
  </si>
  <si>
    <t>N62001018835</t>
  </si>
  <si>
    <t>N57001052807</t>
  </si>
  <si>
    <t>N01017006519</t>
  </si>
  <si>
    <t>N36001010392</t>
  </si>
  <si>
    <r>
      <t>სამმართველოს უფროსი</t>
    </r>
    <r>
      <rPr>
        <sz val="11"/>
        <color rgb="FFFF0000"/>
        <rFont val="Sylfaen"/>
        <family val="1"/>
      </rPr>
      <t xml:space="preserve"> </t>
    </r>
  </si>
  <si>
    <t>№01025005103</t>
  </si>
  <si>
    <t>№01005037882</t>
  </si>
  <si>
    <t>N36001038492</t>
  </si>
  <si>
    <t>№01022002493</t>
  </si>
  <si>
    <t>№01027062522</t>
  </si>
  <si>
    <r>
      <t>თანამდებობათა</t>
    </r>
    <r>
      <rPr>
        <b/>
        <sz val="11"/>
        <color rgb="FF000000"/>
        <rFont val="Calibri"/>
        <family val="2"/>
      </rPr>
      <t xml:space="preserve"> </t>
    </r>
    <r>
      <rPr>
        <b/>
        <sz val="11"/>
        <color rgb="FF000000"/>
        <rFont val="Sylfaen"/>
        <family val="1"/>
      </rPr>
      <t>იერარქია</t>
    </r>
  </si>
  <si>
    <r>
      <t>თანამდებობის</t>
    </r>
    <r>
      <rPr>
        <b/>
        <sz val="11"/>
        <color rgb="FF000000"/>
        <rFont val="Calibri"/>
        <family val="2"/>
      </rPr>
      <t xml:space="preserve"> </t>
    </r>
    <r>
      <rPr>
        <b/>
        <sz val="11"/>
        <color rgb="FF000000"/>
        <rFont val="Sylfaen"/>
        <family val="1"/>
      </rPr>
      <t>აღწერა</t>
    </r>
  </si>
  <si>
    <r>
      <t>კოეფიციენტების</t>
    </r>
    <r>
      <rPr>
        <b/>
        <sz val="11"/>
        <color rgb="FF000000"/>
        <rFont val="Calibri"/>
        <family val="2"/>
      </rPr>
      <t xml:space="preserve"> </t>
    </r>
    <r>
      <rPr>
        <b/>
        <sz val="11"/>
        <color rgb="FF000000"/>
        <rFont val="Sylfaen"/>
        <family val="1"/>
      </rPr>
      <t>კატეგორიები</t>
    </r>
    <r>
      <rPr>
        <b/>
        <sz val="11"/>
        <color rgb="FF000000"/>
        <rFont val="Calibri"/>
        <family val="2"/>
      </rPr>
      <t xml:space="preserve"> </t>
    </r>
    <r>
      <rPr>
        <b/>
        <sz val="11"/>
        <color rgb="FF000000"/>
        <rFont val="Sylfaen"/>
        <family val="1"/>
      </rPr>
      <t>თანამდებობრივი</t>
    </r>
    <r>
      <rPr>
        <b/>
        <sz val="11"/>
        <color rgb="FF000000"/>
        <rFont val="Calibri"/>
        <family val="2"/>
      </rPr>
      <t xml:space="preserve"> </t>
    </r>
    <r>
      <rPr>
        <b/>
        <sz val="11"/>
        <color rgb="FF000000"/>
        <rFont val="Sylfaen"/>
        <family val="1"/>
      </rPr>
      <t>სარგოებისათვის</t>
    </r>
  </si>
  <si>
    <r>
      <t xml:space="preserve"> </t>
    </r>
    <r>
      <rPr>
        <b/>
        <sz val="11"/>
        <color rgb="FF000000"/>
        <rFont val="Calibri"/>
        <family val="2"/>
      </rPr>
      <t xml:space="preserve">AA </t>
    </r>
    <r>
      <rPr>
        <sz val="11"/>
        <color rgb="FF000000"/>
        <rFont val="Calibri"/>
        <family val="2"/>
      </rPr>
      <t xml:space="preserve">ძაბვა - 1.5 ვოლტი; ტიპი - ალკალაინი; შენახვის ვადა 10 წელი; </t>
    </r>
  </si>
  <si>
    <t>სამველ კარაპეტიანი</t>
  </si>
  <si>
    <t>გრიგოლ მანაგაძე</t>
  </si>
  <si>
    <r>
      <t xml:space="preserve">შენობის მთელი ტერიტორიის ყოველდღიური დასუფთავება </t>
    </r>
    <r>
      <rPr>
        <b/>
        <sz val="11"/>
        <color rgb="FF000000"/>
        <rFont val="Calibri"/>
        <family val="2"/>
      </rPr>
      <t>(8100 კვ.მ)</t>
    </r>
    <r>
      <rPr>
        <sz val="11"/>
        <color rgb="FF000000"/>
        <rFont val="Calibri"/>
        <family val="2"/>
      </rPr>
      <t xml:space="preserve"> შენობის მიმდინარე 
ტერიტორიის (გარე პერიმეტრი და შიდა ეზოები) მოვლა დასუფთავება,დაგვა ნაგვის გატანა </t>
    </r>
    <r>
      <rPr>
        <b/>
        <sz val="11"/>
        <color rgb="FF000000"/>
        <rFont val="Calibri"/>
        <family val="2"/>
      </rPr>
      <t>(3683 კვ.მ</t>
    </r>
    <r>
      <rPr>
        <sz val="11"/>
        <color rgb="FF000000"/>
        <rFont val="Calibri"/>
        <family val="2"/>
      </rPr>
      <t xml:space="preserve">) საჭიროა ბაზრის კვლევა 2016 წლის ტენდერის პირობით დამატებული </t>
    </r>
  </si>
  <si>
    <t>ლევან დვალი</t>
  </si>
  <si>
    <r>
      <t>პრინტერის</t>
    </r>
    <r>
      <rPr>
        <sz val="10"/>
        <color rgb="FF000000"/>
        <rFont val="Calibri"/>
        <family val="2"/>
      </rPr>
      <t xml:space="preserve"> </t>
    </r>
    <r>
      <rPr>
        <sz val="10"/>
        <color rgb="FF000000"/>
        <rFont val="Sylfaen"/>
        <family val="1"/>
      </rPr>
      <t>კაბელი</t>
    </r>
    <r>
      <rPr>
        <sz val="10"/>
        <color rgb="FF000000"/>
        <rFont val="Calibri"/>
        <family val="2"/>
      </rPr>
      <t xml:space="preserve"> USB 2.0 (3</t>
    </r>
    <r>
      <rPr>
        <sz val="10"/>
        <color rgb="FF000000"/>
        <rFont val="Sylfaen"/>
        <family val="1"/>
      </rPr>
      <t>მ</t>
    </r>
    <r>
      <rPr>
        <sz val="10"/>
        <color rgb="FF000000"/>
        <rFont val="Calibri"/>
        <family val="2"/>
      </rPr>
      <t>)</t>
    </r>
  </si>
  <si>
    <r>
      <t>მყარი</t>
    </r>
    <r>
      <rPr>
        <sz val="10"/>
        <color rgb="FF000000"/>
        <rFont val="Calibri"/>
        <family val="2"/>
      </rPr>
      <t xml:space="preserve"> </t>
    </r>
    <r>
      <rPr>
        <sz val="10"/>
        <color rgb="FF000000"/>
        <rFont val="Sylfaen"/>
        <family val="1"/>
      </rPr>
      <t>დისკი</t>
    </r>
    <r>
      <rPr>
        <sz val="10"/>
        <color rgb="FF000000"/>
        <rFont val="Calibri"/>
        <family val="2"/>
      </rPr>
      <t xml:space="preserve"> HDD 500 GB sata</t>
    </r>
  </si>
  <si>
    <r>
      <t xml:space="preserve">ავტომობილების შეკეთება და ტექ. მომსახურება (სათადარიგო ნაწილებით)შპს "კია-მოტორს ჯორჯია" </t>
    </r>
    <r>
      <rPr>
        <b/>
        <sz val="11"/>
        <rFont val="Calibri"/>
        <family val="2"/>
      </rPr>
      <t>(კია)</t>
    </r>
  </si>
  <si>
    <r>
      <t xml:space="preserve">ავტომობილების შეკეთება და ტექ. მომსახურება (სათადარიგო ნაწილებით)შპს "იბერიასერვისი" </t>
    </r>
    <r>
      <rPr>
        <b/>
        <sz val="11"/>
        <rFont val="Calibri"/>
        <family val="2"/>
      </rPr>
      <t>(შკოდა)</t>
    </r>
  </si>
  <si>
    <r>
      <t xml:space="preserve">ავტომობილების შეკეთება და ტექ. მომსახურება (სათადარიგო ნაწილებით)შპს "ტოიოტა ცენტრი "თბილისი" </t>
    </r>
    <r>
      <rPr>
        <b/>
        <sz val="11"/>
        <rFont val="Calibri"/>
        <family val="2"/>
      </rPr>
      <t>(ტოიოტა)</t>
    </r>
  </si>
  <si>
    <r>
      <t xml:space="preserve">ავტომობილების შეკეთება და ტექ. მომსახურება  </t>
    </r>
    <r>
      <rPr>
        <b/>
        <sz val="11"/>
        <rFont val="Calibri"/>
        <family val="2"/>
      </rPr>
      <t>(ტენდერი)</t>
    </r>
  </si>
  <si>
    <t xml:space="preserve">  საქართველოს განათლებისა და მეცნიერების სამინისტროს აპარატი</t>
  </si>
  <si>
    <t>2017 წელი</t>
  </si>
  <si>
    <t>უმაღლესი განათლებისა და მეცნიერების განვითარების დეპარტამენტის უფროსის მოადგილე,  სტუდენტთა სოციალური ხელშეწყობის სამმართველოს უფროსი</t>
  </si>
  <si>
    <t>მთავარი სპეციალისტი</t>
  </si>
  <si>
    <t>უფროსი სპეციალისტი</t>
  </si>
  <si>
    <t>გეგმა</t>
  </si>
  <si>
    <t>შესრულება</t>
  </si>
  <si>
    <t>რესურსი</t>
  </si>
  <si>
    <t>ერთი თვის ფონდი გეგმით</t>
  </si>
  <si>
    <t>5 თვის სარგო</t>
  </si>
  <si>
    <t>5 თვის დანამატი</t>
  </si>
  <si>
    <t xml:space="preserve"> #  </t>
  </si>
  <si>
    <t>ავტოსატრანსპორტო საშუალების დასახელება</t>
  </si>
  <si>
    <t>განზომილება</t>
  </si>
  <si>
    <t>ძრავის ზეთი  (სინთეტიკური)</t>
  </si>
  <si>
    <t>1ლ.</t>
  </si>
  <si>
    <t>ძრავის ზეთი  (ნახევრადსინთეტიკური)</t>
  </si>
  <si>
    <t>ზეთის ფილტრი</t>
  </si>
  <si>
    <t>1ც.</t>
  </si>
  <si>
    <t>ჰაერის ფილტრი</t>
  </si>
  <si>
    <t>სალონის ფილტრი</t>
  </si>
  <si>
    <t>წინა სამუხრუჭე ხუნდები</t>
  </si>
  <si>
    <t>კომლექტი</t>
  </si>
  <si>
    <t>უკანა სამუხრუჭე ხუნდები</t>
  </si>
  <si>
    <t>ხელის მუხრუჭის ხუნდები</t>
  </si>
  <si>
    <t>გადაბმულობის ქურო</t>
  </si>
  <si>
    <t>გადაბმულობის დისკი</t>
  </si>
  <si>
    <t>გადაბმულობის დამწოლი საკისარი</t>
  </si>
  <si>
    <t xml:space="preserve">თვლების ნახარის რეგულირება  </t>
  </si>
  <si>
    <t>_</t>
  </si>
  <si>
    <t xml:space="preserve">ანტიფრიზი </t>
  </si>
  <si>
    <t>1 ლ.</t>
  </si>
  <si>
    <t>წინა ფარის ნათურა</t>
  </si>
  <si>
    <t>უკანა ფარის ნათურა</t>
  </si>
  <si>
    <t>სანისლე ფარის ნათურა</t>
  </si>
  <si>
    <t xml:space="preserve">საბურავის დისკის გასწორება </t>
  </si>
  <si>
    <t>საბურავის დისკის ბალანსირება</t>
  </si>
  <si>
    <t>საბურავის დაშლა-აწყობა ბალანსირება</t>
  </si>
  <si>
    <t>საქარე მინის საწმენდი</t>
  </si>
  <si>
    <t>ათვლის სენსორი</t>
  </si>
  <si>
    <t>კოლოფის ზეთი 1 ლიტრი</t>
  </si>
  <si>
    <t>კატალიზატორი</t>
  </si>
  <si>
    <t>ანთების სანთელი</t>
  </si>
  <si>
    <t>წინა ამორტიზატორი</t>
  </si>
  <si>
    <t>უკანა ამორტიზატორი</t>
  </si>
  <si>
    <t>ამორტიზატორის სამაგრი</t>
  </si>
  <si>
    <t>მშრალი რეზინა</t>
  </si>
  <si>
    <t>სტაბილიზაციის ძელის კავშირი</t>
  </si>
  <si>
    <t>საჭის მექანიზმი</t>
  </si>
  <si>
    <t>საჭის მექანიზმის ღერძი</t>
  </si>
  <si>
    <t>შემაერთებელი ღერძის ბუნიკი</t>
  </si>
  <si>
    <t>ძრავის თავის მოხსნა-დაყენება</t>
  </si>
  <si>
    <t>ძრავი სრული კომლექტი</t>
  </si>
  <si>
    <t>ძრავის გერმეტიკი</t>
  </si>
  <si>
    <t>ცალი</t>
  </si>
  <si>
    <t>ძრავის თავის შუასადები</t>
  </si>
  <si>
    <t>ძრავის ამოღება-ჩადგმა</t>
  </si>
  <si>
    <t>ძრავის დაშლა/აწყობა-შეკეთება</t>
  </si>
  <si>
    <t>გადაცემათა კოლოფის ჰიდრომუფტა</t>
  </si>
  <si>
    <t>გადაცემათა კოლოფის სრული კომპლექტი</t>
  </si>
  <si>
    <t>გადაცემათა კოლოფის ტვინი</t>
  </si>
  <si>
    <t>გადაცემათა კოლოფის დაშლა/აწყობა-შეკეთება</t>
  </si>
  <si>
    <t>გადაცემათა კოლოფის მოხსნა/დაყენება</t>
  </si>
  <si>
    <t>გადაცემათა კოლოფის ტვინის პროგრამირება</t>
  </si>
  <si>
    <t>გადაცემათა კოლოფის ფილტრი</t>
  </si>
  <si>
    <t>გადაცემათა კოლოფის რედუქტორი</t>
  </si>
  <si>
    <t>გადაცემათა კოლოფის ფრიქციონები</t>
  </si>
  <si>
    <t>წინა ამორტიზატორის ბალიში</t>
  </si>
  <si>
    <t>წინა ამორტიზატორის ბალიშის საკისარი</t>
  </si>
  <si>
    <t>გადაცემათა კოლოფის ბალიში წინა ქვედა</t>
  </si>
  <si>
    <t>გადაცემათა კოლოფის ბალიში უკანა ქვედა</t>
  </si>
  <si>
    <t>ანტენა</t>
  </si>
  <si>
    <t>უდარნი</t>
  </si>
  <si>
    <t>უდარნის მტვერდამცავი</t>
  </si>
  <si>
    <t>ძრავის სამაგრი</t>
  </si>
  <si>
    <t>ბურთულა სახსარი</t>
  </si>
  <si>
    <t>რაზვალნი ვტულკა</t>
  </si>
  <si>
    <t>ყუმბარა</t>
  </si>
  <si>
    <t>ყუმბარის ჩობალი</t>
  </si>
  <si>
    <t>წინა მორგვის საკისარი</t>
  </si>
  <si>
    <t>უკანა მორგვის საკიარი</t>
  </si>
  <si>
    <t>საბურავი დისკის გაიკა</t>
  </si>
  <si>
    <t>საბურავის დისკის ბოლტი</t>
  </si>
  <si>
    <t>დინამოს ღვედი</t>
  </si>
  <si>
    <t>აბს-ის დაჩიკი</t>
  </si>
  <si>
    <t>შუქის ჩამრთველი</t>
  </si>
  <si>
    <t>საჭის შლეიფი</t>
  </si>
  <si>
    <t>კარის საკეტი</t>
  </si>
  <si>
    <t>ბაბინა</t>
  </si>
  <si>
    <t>ბენზონასოსი</t>
  </si>
  <si>
    <t>წყლის ამოსასხმელი პლასმასი</t>
  </si>
  <si>
    <t>წინა საყრდენი დისკი</t>
  </si>
  <si>
    <t>უკანა საყრდენი დისკი</t>
  </si>
  <si>
    <t>წინა საყრდენი დისკის მოხეხვა</t>
  </si>
  <si>
    <t>ხელის მუხრუჭის რეგულირება</t>
  </si>
  <si>
    <t>დროსელის გაწმენდა</t>
  </si>
  <si>
    <t>ჩასაფენი რეზინი</t>
  </si>
  <si>
    <t>საყვირი</t>
  </si>
  <si>
    <t>ელ. სისტემის დიაგნოსტიკა</t>
  </si>
  <si>
    <t>გიტარა</t>
  </si>
  <si>
    <t>კონდენციონერის კომპრესორის რგოლი</t>
  </si>
  <si>
    <t>კონდენციონერის კომპრესორის მაგნიტი</t>
  </si>
  <si>
    <t>შუშის ასაწევი ღილაკები</t>
  </si>
  <si>
    <t>kompl.</t>
  </si>
  <si>
    <t>წყლის ავზი</t>
  </si>
  <si>
    <t>მანქანის გასაღები</t>
  </si>
  <si>
    <t>მანქანის გასაღების ბატარეა</t>
  </si>
  <si>
    <t>კონდენციონერის კომპრესორი</t>
  </si>
  <si>
    <t>ევაკუატორის გამოძახება</t>
  </si>
  <si>
    <t xml:space="preserve">ევაკუატორით გადაყვანა </t>
  </si>
  <si>
    <t>1 კმ</t>
  </si>
  <si>
    <t>რადიატორი</t>
  </si>
  <si>
    <t>რადიატორის პროპელერი</t>
  </si>
  <si>
    <t>გენერატორი(დინამო)</t>
  </si>
  <si>
    <t>გენერატორის ღვედის დამჭიმი გორგოლაჭი</t>
  </si>
  <si>
    <t>კარის მინის ამწე</t>
  </si>
  <si>
    <t>ზეთი ხიდის</t>
  </si>
  <si>
    <t>ჰიდრავლიკის ზეთი</t>
  </si>
  <si>
    <t>მინის წმენდის ყინვაგამძლე სითხე</t>
  </si>
  <si>
    <t>თერმოსტატი</t>
  </si>
  <si>
    <t>სამუხრუჭე სითხე</t>
  </si>
  <si>
    <t>ფრთის საფენი</t>
  </si>
  <si>
    <t>სამუხრუჭე ავზი</t>
  </si>
  <si>
    <t>ფრეონი</t>
  </si>
  <si>
    <t>100გრ.</t>
  </si>
  <si>
    <t>საწვავის ფილტრი</t>
  </si>
  <si>
    <t>ფასი (ლარი)</t>
  </si>
  <si>
    <t>სულ ჯამში (ლარი)</t>
  </si>
  <si>
    <t>სტარტერი</t>
  </si>
  <si>
    <t>სუპორტი</t>
  </si>
  <si>
    <t>1 სმ</t>
  </si>
  <si>
    <t>გაბარიტის ნათურა</t>
  </si>
  <si>
    <t>ძრავის სრული კომპლექტი</t>
  </si>
  <si>
    <t>საბურავი დისკის ბოლტი</t>
  </si>
  <si>
    <t>საბურავის დისკის გაიკა</t>
  </si>
  <si>
    <t>სპიდომეტრის ამთვლელი სენსორი</t>
  </si>
  <si>
    <t>ძრავის უკანა სალნიკი</t>
  </si>
  <si>
    <t>მუხრუჭის მილი</t>
  </si>
  <si>
    <t>სელექტორი</t>
  </si>
  <si>
    <t>ხელმოწერა:---------------------</t>
  </si>
  <si>
    <t xml:space="preserve">KIA SPORTAGE(მაღალი გამავლობის) (სახელმწიფო ნომერი jj-626-bb) ბენზინი   </t>
  </si>
  <si>
    <t>უკანა ამორტიზატორის ბალიში</t>
  </si>
  <si>
    <t>ჰიდრავლიკის ნასოსი</t>
  </si>
  <si>
    <t>წყლის ამოსასხმელი ძრავი</t>
  </si>
  <si>
    <t>საბარგულის დაშლა-აწყობა/ამოსასხმელი მილების აღდგენა</t>
  </si>
  <si>
    <t>წინა სტუპიცა მარჯვენა/მარცხენა</t>
  </si>
  <si>
    <t>საჭის მექანიზმის აღდგენა</t>
  </si>
  <si>
    <t>გადაცემათა კოლოფის ჩობალი მარჯვენა/მარცხენა დიდი</t>
  </si>
  <si>
    <t>გადაცემათა კოლოფის ჩობალი მარჯვენა/მარცხენა პატარა</t>
  </si>
  <si>
    <t>დიფერენციალის ხუფი(ჯამი)</t>
  </si>
  <si>
    <t>დიფერენციალის ხუფის სალნიკი</t>
  </si>
  <si>
    <t>დიფერენციალის  სალნიკი</t>
  </si>
  <si>
    <t>დიფერენციალის  მთავარი ღერძი</t>
  </si>
  <si>
    <t>რედუქტორის საკისარი</t>
  </si>
  <si>
    <t>პირველი ლილვის საკისარი</t>
  </si>
  <si>
    <t>ბალკის მილისა</t>
  </si>
  <si>
    <t>ძელის მილისა მოკლე შტანგის</t>
  </si>
  <si>
    <t>ექსცენტრიული ბოლტი მოკლე შტანგის</t>
  </si>
  <si>
    <t>უკანა ძელის მილისა დიდი შტანგის</t>
  </si>
  <si>
    <t>უკანა ძელის ექსცენტრიული ბოლტი</t>
  </si>
  <si>
    <t>საჭის მექანიზმის სისტემის გამორეცხვა</t>
  </si>
  <si>
    <t>მუხლანა ლილვის მოძრაობის გადამცემი</t>
  </si>
  <si>
    <t>სატალახე</t>
  </si>
  <si>
    <t>ტურბო რადიატორის მოხსნა-დაყენება</t>
  </si>
  <si>
    <t>-</t>
  </si>
  <si>
    <t>ტურბო რადიატორის აღდგენა</t>
  </si>
  <si>
    <t>დინამოს შკივი</t>
  </si>
  <si>
    <t>წინა მარჯვენა და მარცხენა სუპორტის მოხსნა-დაყენება</t>
  </si>
  <si>
    <t>წინა მარჯვენა და მარცხენა სუპორტის აღდგენა</t>
  </si>
  <si>
    <t>გალოვკის ხუფი</t>
  </si>
  <si>
    <t>მფრქვევანის რგოლი(ფარსუნკის შაიბა)</t>
  </si>
  <si>
    <t>მფრქვევანის მოხსნა/დაყენება</t>
  </si>
  <si>
    <t>მინების  დამუქება (წინ და უკან)</t>
  </si>
  <si>
    <t>ბენდექსი</t>
  </si>
  <si>
    <t>სტარტერის ღილაკი</t>
  </si>
  <si>
    <t>სტარტერის დაშლა-აწყობა შეკეთება</t>
  </si>
  <si>
    <t>კოლოფის სიჩქარეების გადამრთველი ბლოკი</t>
  </si>
  <si>
    <t>ყუმბარის ღერძი ბალანსირით</t>
  </si>
  <si>
    <t>წინა მარჯვენა/მარცხენა მორგვი</t>
  </si>
  <si>
    <t>კლადიში შატუნი(სუასადები ბარბაცა)</t>
  </si>
  <si>
    <t>კლადიში კარენოი (შუასადენი კარენოი)</t>
  </si>
  <si>
    <t>კოლიცო(დგუში რგოლი) ერთი კომპლექტი</t>
  </si>
  <si>
    <t>შატუნი (ბარბაცა)</t>
  </si>
  <si>
    <t>ძრავის წინა სალნიკი (ჩობალი)</t>
  </si>
  <si>
    <t>ძრავის უკანა სალნიკი (ჩობალი)</t>
  </si>
  <si>
    <t>გალოვკის შლიფოვკა (თავაკის ხეხვა)</t>
  </si>
  <si>
    <t>კალენ ვალი(მუხლა ლილვი)</t>
  </si>
  <si>
    <t xml:space="preserve">ტურბო </t>
  </si>
  <si>
    <t>წინა ფარების მოხსნა დაყენება/წინა ბამპერის გამაგრება</t>
  </si>
  <si>
    <t>წინა მარჯვენა/მარცხენა გარე ყუმბარის სამტვრევი</t>
  </si>
  <si>
    <t>ელასტიური მუფტა (კარდანის)</t>
  </si>
  <si>
    <t>პლასტმასის ხამუთი</t>
  </si>
  <si>
    <t>ექსცენტრიკის ბოლტი</t>
  </si>
  <si>
    <t>ექსცენტრიკის შაიბა</t>
  </si>
  <si>
    <t>ელასტიური მუფტის (კარდანის) ბოლტ-გაიკა</t>
  </si>
  <si>
    <t>უკანა მოკლე ძელის მილის აღდგენა</t>
  </si>
  <si>
    <t>სახარატე ამუშაოები-გადაცემათა კოლოფის სამაგრებზე რეზბების მოჭრა</t>
  </si>
  <si>
    <t>უკანა ძელის მოხსნა დაყენება</t>
  </si>
  <si>
    <t>ერთეულის ფასი</t>
  </si>
  <si>
    <t>წინა ამორტიზატორის საყრდენი ბალიში</t>
  </si>
  <si>
    <t>ამორტიზატორის მტვერდამცავი</t>
  </si>
  <si>
    <t>ამორტიზატორის ბუფერი</t>
  </si>
  <si>
    <t>ბურთულა სახსარი ქვედა</t>
  </si>
  <si>
    <t>ზეთის ფილტრის ბუდე</t>
  </si>
  <si>
    <t>უკანა ბალკის მილისა</t>
  </si>
  <si>
    <t>წინა სტაბილიზატორის მილისა</t>
  </si>
  <si>
    <t>უკანა სტაბილიზატორის მილისა</t>
  </si>
  <si>
    <t>წინა სტაბილიზატორის კრონშტეინი</t>
  </si>
  <si>
    <t>უკანა სტაბილიზატორის კრონშტეინი</t>
  </si>
  <si>
    <t>ქვედა დაკიდების ბერკეტის მილისა წინა</t>
  </si>
  <si>
    <t>ძრავის ჯაჭვის დამაწყნარებელი</t>
  </si>
  <si>
    <t xml:space="preserve">ძრავის ჯაჭვი </t>
  </si>
  <si>
    <t>ძრავის ჯაჭვის დამჭიმი</t>
  </si>
  <si>
    <t>მახავიკი</t>
  </si>
  <si>
    <t>ტრავერსი</t>
  </si>
  <si>
    <t>წყლის რადიატორი</t>
  </si>
  <si>
    <t>წყლის ტუმბო</t>
  </si>
  <si>
    <t>ყუმბარა გარეთა</t>
  </si>
  <si>
    <t>ყუმბარა შიდა</t>
  </si>
  <si>
    <t>ძრავის საყრდენი ბალიში</t>
  </si>
  <si>
    <t>გადაცემათა კოლოფის საყრდენი ბალიში</t>
  </si>
  <si>
    <t>სამუხრუჭე დისკი წინა(მოხეხვა)</t>
  </si>
  <si>
    <t>სამუხრუჭე დისკი უკანა(მოხეხვა)</t>
  </si>
  <si>
    <t>სამუხრუჭე სისტემის დაჰაერება</t>
  </si>
  <si>
    <t>მორგვის საკისარი წინა</t>
  </si>
  <si>
    <t>მორგვის საკისარი უკანა</t>
  </si>
  <si>
    <t>საჭის წევა</t>
  </si>
  <si>
    <t>საჭის წევის მტვერდამცავი</t>
  </si>
  <si>
    <t>საჭის წევის დაბოლოება</t>
  </si>
  <si>
    <t>ძრავის ზეთი სინთეტიკა</t>
  </si>
  <si>
    <t>ლიტრი</t>
  </si>
  <si>
    <t>ძრავის ზეთი ნახევრადსინთეტიკა</t>
  </si>
  <si>
    <t>გადაცემათა კოლოფის ზეთი</t>
  </si>
  <si>
    <t>ანტიფრიზი</t>
  </si>
  <si>
    <t>100 გრამი</t>
  </si>
  <si>
    <t>ჰალოგენის ნათურა</t>
  </si>
  <si>
    <t>მაჩვენებლის დაფის ნათურა</t>
  </si>
  <si>
    <t>სავარძლის ღვედი</t>
  </si>
  <si>
    <t>ხმოვანი საყვირი</t>
  </si>
  <si>
    <t>გენერატორის ღვედი</t>
  </si>
  <si>
    <t>ძრავის კბილანა ღვედი</t>
  </si>
  <si>
    <t>ძრავის ჩობალი წინა</t>
  </si>
  <si>
    <t>ძრავის ჩობალი უკანა</t>
  </si>
  <si>
    <t>წინა ზამბარა</t>
  </si>
  <si>
    <t>უკანა ზამბარა</t>
  </si>
  <si>
    <t>კომპლექტი</t>
  </si>
  <si>
    <t>თვლების ნახარის რეგულირება</t>
  </si>
  <si>
    <t>შუშის ამწევი მექანიზმის დაფა</t>
  </si>
  <si>
    <t>შუშის ამწევი მექანიზმის ღილაკი</t>
  </si>
  <si>
    <t>შუშის ამწევი მექანიზმის ძრავი</t>
  </si>
  <si>
    <t>საქარე მინის საწმენდი ჩოთქები</t>
  </si>
  <si>
    <t>გენერატორის დაშლა-აწყობა</t>
  </si>
  <si>
    <t>კომპიუტერული დიაგნოსტიკა</t>
  </si>
  <si>
    <t>საბურავის შეკეთება</t>
  </si>
  <si>
    <t>საბურავის დისკის გასწორება</t>
  </si>
  <si>
    <t>საბურავების დაშლა-აწყობა, მოხსნა-დაყენება, ბალანსირება</t>
  </si>
  <si>
    <t>კარების დაშლა აწყობა შეკეთება</t>
  </si>
  <si>
    <t>მინის ამწევი ღილაკი</t>
  </si>
  <si>
    <t>ფარების გასწორება</t>
  </si>
  <si>
    <t>შემაერთებელი ღერძის ბუნიკი(ნაკანეჩნიკი)</t>
  </si>
  <si>
    <t>წყლის და რადიატორის სისტემების სრული რეზინის მილების სრული კომპლექტაცია</t>
  </si>
  <si>
    <t>ბალკის რეზინა</t>
  </si>
  <si>
    <t>წინა ამორტიზატორის რეზინის ყუმბარა</t>
  </si>
  <si>
    <t>ამორტიზატორის ჩაშკა</t>
  </si>
  <si>
    <t>მშრალი ამორტიზატორი</t>
  </si>
  <si>
    <t>ამორტიზატორის რეზინა</t>
  </si>
  <si>
    <t>გენერატორის მოხსნა-დაყენება</t>
  </si>
  <si>
    <t>გენერატორის რელე</t>
  </si>
  <si>
    <t>წინა სუპორტის მოხსნა-დაყენება</t>
  </si>
  <si>
    <t>წინა სუპორტის აღდგენა</t>
  </si>
  <si>
    <t>მაყუჩის უკანა სამაგრი</t>
  </si>
  <si>
    <t>გენერატორის შკივი</t>
  </si>
  <si>
    <t>ყუმბარა მარჯვენა</t>
  </si>
  <si>
    <t>ყუმბარა მარცხენა</t>
  </si>
  <si>
    <t>უკანა სამუხრუჭე  ხუნდები</t>
  </si>
  <si>
    <t>სამუხრუჭე მორგვის შლიფოვკა</t>
  </si>
  <si>
    <t>ეკრანი</t>
  </si>
  <si>
    <t>ძრავის თავის შემოწმება-შლიფოვკა</t>
  </si>
  <si>
    <t>საჭის მექანიზმის აღდგენა/შეკეთება</t>
  </si>
  <si>
    <t>საჭის მექანიზმის მოხსნა/დაყენება</t>
  </si>
  <si>
    <t>საწვავის ავზის გამორეცხვა</t>
  </si>
  <si>
    <t>საწვავის ავზის მოხსნა/დაყენება</t>
  </si>
  <si>
    <t>მაყუჩი</t>
  </si>
  <si>
    <t>მაყუჩის სამაგრი</t>
  </si>
  <si>
    <t>მაყუჩის მოხსნა/დაყენება</t>
  </si>
  <si>
    <t>მინის საწმენდი წყლის ავზი</t>
  </si>
  <si>
    <t>მინის საწმენდი წყლის ავზის ძრავი</t>
  </si>
  <si>
    <t>ძრავის კბილანა ღვედის დამჭიმი</t>
  </si>
  <si>
    <t>ძრავის ელექტრო ვენტილატორი თავისი ფრთოვანით</t>
  </si>
  <si>
    <t>პროპელერი</t>
  </si>
  <si>
    <t>ტუმბო</t>
  </si>
  <si>
    <t>კლაპანის სალნიკები</t>
  </si>
  <si>
    <t>კარების დაშლა-აწყობა, შეკეთება</t>
  </si>
  <si>
    <t>ელექტრული სისტემის სრული დიაგნოსტიკა</t>
  </si>
  <si>
    <t>სანთელი</t>
  </si>
  <si>
    <t>ზედა გიტარა</t>
  </si>
  <si>
    <t>ქვედა გიტარა</t>
  </si>
  <si>
    <t>გიტარის მილისა</t>
  </si>
  <si>
    <t>წინა მორგვი</t>
  </si>
  <si>
    <t>უკანა მორგვი</t>
  </si>
  <si>
    <t>უკანა მორგვის საკისარი</t>
  </si>
  <si>
    <t>მტვერდამცავი</t>
  </si>
  <si>
    <t>კარტერი</t>
  </si>
  <si>
    <t>გიდრავლიკის ნასოსი</t>
  </si>
  <si>
    <t>შემაერთებელი ღერძი</t>
  </si>
  <si>
    <t>ბალკა</t>
  </si>
  <si>
    <t>ბურთულა სახსარი "შარავოი"</t>
  </si>
  <si>
    <t>წინა ცაპკა</t>
  </si>
  <si>
    <t>განივი ძელი(ტრავერსი)</t>
  </si>
  <si>
    <t>ძრავის დამჭერი</t>
  </si>
  <si>
    <t>ძრავის წინა ჩობალი</t>
  </si>
  <si>
    <t>ძრავის უკანა ჩობალი</t>
  </si>
  <si>
    <t>ძრავის კბილანა ღვედის გორგოლაჭი</t>
  </si>
  <si>
    <t>მქნევარა(მახავიკი)</t>
  </si>
  <si>
    <t>გადაცემათა კოლოფის დამჭერი</t>
  </si>
  <si>
    <t>სამუხრუჭე სისტემის დაწაერება</t>
  </si>
  <si>
    <t>გადაბმულობის ბაკი</t>
  </si>
  <si>
    <t>მუხრუჭის  ბაკი</t>
  </si>
  <si>
    <t>სტაბილიზაციის ძელის კავშირი(სტერჟინი)</t>
  </si>
  <si>
    <t>წინა ბუფერი</t>
  </si>
  <si>
    <t>წინა ბადე(აბლიცოვკა)</t>
  </si>
  <si>
    <t>ბუფერის ბალკა</t>
  </si>
  <si>
    <t>კაპოტი</t>
  </si>
  <si>
    <t>კაპოტის პეტლი</t>
  </si>
  <si>
    <t>წინა ფრთა(კრილო)</t>
  </si>
  <si>
    <t>პადკრილნიკი</t>
  </si>
  <si>
    <t>საქარე მინა</t>
  </si>
  <si>
    <t>პანელი</t>
  </si>
  <si>
    <t>საბურავის დაშლა აწყობა ბალანსირება</t>
  </si>
  <si>
    <t>დისკის გასწორება</t>
  </si>
  <si>
    <t>წინა კარის მინა</t>
  </si>
  <si>
    <t>წინა კარები</t>
  </si>
  <si>
    <t>უკანა საქარე მინა</t>
  </si>
  <si>
    <t>უკანა კარის მინა</t>
  </si>
  <si>
    <t>უკანა პატარა მინა</t>
  </si>
  <si>
    <t>უკანა კარები</t>
  </si>
  <si>
    <t>საბარგული</t>
  </si>
  <si>
    <t>უკანა ბამპერი</t>
  </si>
  <si>
    <t>წინა ფარი</t>
  </si>
  <si>
    <t>უკანა სტოპი</t>
  </si>
  <si>
    <t>კონდიციონერის რადიატორი</t>
  </si>
  <si>
    <t>უკანა ხედვის სარკე</t>
  </si>
  <si>
    <t>მარჯვენა სარკე</t>
  </si>
  <si>
    <t>მარცხენა სარკე</t>
  </si>
  <si>
    <t>დინამოს ღვედის დამჭიმი საკისარი</t>
  </si>
  <si>
    <t>ჰიდრავლიკის დაჩიკი</t>
  </si>
  <si>
    <t>უყინავი სითხე</t>
  </si>
  <si>
    <t>ლაგუშკა</t>
  </si>
  <si>
    <t>ევაკუატორით გადაყვანა</t>
  </si>
  <si>
    <t>ფეჩის რადიატორი</t>
  </si>
  <si>
    <t>ტორპედოს მოხსნა დაყენება დაშლა-აწყობა</t>
  </si>
  <si>
    <t>სანისლე ფარი</t>
  </si>
  <si>
    <t>ელექტრო შეკეთება-სანისლე ფარებზე ელექტრო სადენების აღდგენა</t>
  </si>
  <si>
    <t>ვანის დაშლა-აწყობა საწვიმრების გაწმენდა</t>
  </si>
  <si>
    <t>ტალკატელების ღერძი ბოლტებით და დამჭერი ჟეშტის შპილკები(სალამური)</t>
  </si>
  <si>
    <t>ძრავის თავის (გალოვკა) აღდგენა</t>
  </si>
  <si>
    <t>გუჟონის აღდგენა</t>
  </si>
  <si>
    <t>შპილკების ამოჩარხვა</t>
  </si>
  <si>
    <t>წყლის რადიატორის აღდგენა</t>
  </si>
  <si>
    <t>ბენზონასოსი ხუფი</t>
  </si>
  <si>
    <t>ბენზონასოსის ხუფის საფენი</t>
  </si>
  <si>
    <t>მუხრუჭის მაჩვენებელი სენსორი (დაჩიკი)</t>
  </si>
  <si>
    <t>წყლის გამათბობელი ავზი</t>
  </si>
  <si>
    <t>წყლის სენსორი (დაჩიკი)</t>
  </si>
  <si>
    <t>გამაფართოვებელი ავზის ხუფი</t>
  </si>
  <si>
    <t>დინამოს ღვედი დამჭიმი მექანიზმი</t>
  </si>
  <si>
    <t>უკანა ბარაბნების მოხსნა დაყენება</t>
  </si>
  <si>
    <t>ხელის მუხრუჭის აღდგენა რეგულირება</t>
  </si>
  <si>
    <t>კომპ</t>
  </si>
  <si>
    <t xml:space="preserve">უკანა სამუხრუჭე ხუნდები </t>
  </si>
  <si>
    <t>ხელის მუხრუჭის ტროსი</t>
  </si>
  <si>
    <t>ბურთულოვანი ქვედა</t>
  </si>
  <si>
    <t>უკანა შტანგა</t>
  </si>
  <si>
    <t>უკანა შტანგის მილისა</t>
  </si>
  <si>
    <t>ყუმბარის შიდა სამტვერული</t>
  </si>
  <si>
    <t>ყუმბარის გარეთა სამტვერული</t>
  </si>
  <si>
    <t>წინა ამორტიზაციის ბალიში</t>
  </si>
  <si>
    <t>ამორტიზატორის სამტვერული</t>
  </si>
  <si>
    <t>წინა ამორტიზატორის საკისარი</t>
  </si>
  <si>
    <t>წინა დაკიდების ბერკეტი(გიტარა)</t>
  </si>
  <si>
    <t>უკანა დაკიდების ბერკეტი(გიტარა)</t>
  </si>
  <si>
    <t>დაკიდების ბერკეტის მილისა დიდი</t>
  </si>
  <si>
    <t>დაკიდების ბერკეტის მილისა პატარა</t>
  </si>
  <si>
    <t>მუხრუჭის შლანგი</t>
  </si>
  <si>
    <t xml:space="preserve">წინა საყრდენი დისკი </t>
  </si>
  <si>
    <t>წინა წერო(ცაპკა)</t>
  </si>
  <si>
    <t>უკანა წერო(ცაპკა)</t>
  </si>
  <si>
    <t>გადაცემათა კოლოფის ქვედა სამაგრი (პოდკორობოჩნი)</t>
  </si>
  <si>
    <t>ძრავის ქვედა სამაგრი(პოდმოტორნი)</t>
  </si>
  <si>
    <t>მუხრუჭის მთავარი ცილინდრი</t>
  </si>
  <si>
    <t>მშრალი ამორტიზატორის რეზინი წინა</t>
  </si>
  <si>
    <t>მშრალი ამორტიზატორის რეზინი უკანა</t>
  </si>
  <si>
    <t>მშრალი ამორტიზატორის მჭიდი</t>
  </si>
  <si>
    <t>სანთელი (გამათბობლის)</t>
  </si>
  <si>
    <t>წინა ღერო(სტერჟინი)</t>
  </si>
  <si>
    <t>უკანა ღერო(სტერჟინი)</t>
  </si>
  <si>
    <t>ტრავერსის მილისა</t>
  </si>
  <si>
    <t>ABS-ს მოდული</t>
  </si>
  <si>
    <t>ABS-ს გადამწოდი (დაჩიკი)</t>
  </si>
  <si>
    <t>საწვავის ტუმბო</t>
  </si>
  <si>
    <t>ძრავის კარტერი</t>
  </si>
  <si>
    <t>საწვავის ავზი</t>
  </si>
  <si>
    <t>ავტომატურ გადაცემათა კოლოფის ფილტრი</t>
  </si>
  <si>
    <t>გენერატორი</t>
  </si>
  <si>
    <t>გენერატორის დიოდი</t>
  </si>
  <si>
    <t>დამმუხტველი რელე</t>
  </si>
  <si>
    <t>ამძრავი(სტარტერი)</t>
  </si>
  <si>
    <t>ამძრავის ჩოთქი</t>
  </si>
  <si>
    <t>ამძრავის ღუზა(იაკორი)</t>
  </si>
  <si>
    <t>ამძრავის კბილანა(ბენდექსი)</t>
  </si>
  <si>
    <t>ამძრავის ავტომატი</t>
  </si>
  <si>
    <t>ჰიდრავლიკის ტუმბო</t>
  </si>
  <si>
    <t>მაღალი წნევის მილი(ჰიდრავლიკის)</t>
  </si>
  <si>
    <t>კომპლ</t>
  </si>
  <si>
    <t>ძრავის სრული კომპლექტაცია</t>
  </si>
  <si>
    <t>ძრავის კბილანა ღვედი მთვარი დამჭიმი</t>
  </si>
  <si>
    <t>ძრავის კბილანა ღვედის როლიკი</t>
  </si>
  <si>
    <t>დინამოს ღვედის როლიკი</t>
  </si>
  <si>
    <t>წინა საქარე მინა</t>
  </si>
  <si>
    <t>დინამოს ღვედის დამჭიმი</t>
  </si>
  <si>
    <t>ზეთის წნევის გადამწოდი(დაჩიკი)</t>
  </si>
  <si>
    <t>წყლის ტემპერატურის გადამწოდი დაჩიკი</t>
  </si>
  <si>
    <t>საჭის ელექტრო კონტაქტი(შლეიფი)</t>
  </si>
  <si>
    <t>გადაცემათა კოლოფის სრული კომპლექტაცია</t>
  </si>
  <si>
    <t>კონდიციონერის კომპრესორი</t>
  </si>
  <si>
    <t>უკანა სტოპ ნათურა</t>
  </si>
  <si>
    <t>ავტომატური გადაცემათა კოლოფის ზეთი</t>
  </si>
  <si>
    <t>ჰუდრავლიკის ტუმბოს ზეთი</t>
  </si>
  <si>
    <t>ხიდის ზეთი</t>
  </si>
  <si>
    <t>ფარსუნკის აღდგენა</t>
  </si>
  <si>
    <t>ფარსუნკის შემოწმება</t>
  </si>
  <si>
    <t>ფარსუნკა</t>
  </si>
  <si>
    <t>ელასტიური მუფტა</t>
  </si>
  <si>
    <t>საჭის ღერძი</t>
  </si>
  <si>
    <t>საჭის ღერძის შტურვალი</t>
  </si>
  <si>
    <t>საჭის ღერძის დაბოლოება(ნაკანეჩნიკი)</t>
  </si>
  <si>
    <t>საჭის ღერძის წევა(უდარნი ტიაგა)</t>
  </si>
  <si>
    <t>უკანა ამორტიზატორის ფიქსატორი (ლიმონჩიკი)</t>
  </si>
  <si>
    <t>წინა ამორტიზატორის ფიქსატორი (ლიმონჩიკი)</t>
  </si>
  <si>
    <t>საწვავი ავზის ხუფების დაშლა-აწყობა, ნასოსის და მაჩვენებლის მოხსნა-დაყენება გაწმენდა/ავზის გაწმენდა~</t>
  </si>
  <si>
    <t>ფარსუნკის შაიბა</t>
  </si>
  <si>
    <t>საწვავის სისტემის გაწმენდა</t>
  </si>
  <si>
    <t>საწვავის მაღალი წნევის ტრუპკის და ვაკუუმის შლანგის აღდგენა</t>
  </si>
  <si>
    <t>ფარსუნკის სალნიკი</t>
  </si>
  <si>
    <t>ამორტიზატორი უკანა</t>
  </si>
  <si>
    <t>ამორტიზატორი წინა</t>
  </si>
  <si>
    <t>საყრდენი დისკი უკანა</t>
  </si>
  <si>
    <t>საყრდენი დისკი წინა</t>
  </si>
  <si>
    <t>წინა ხუნდის ცვეთის სენსორი</t>
  </si>
  <si>
    <t>უკანა ხუნდის ცვეთის სენსორი</t>
  </si>
  <si>
    <t>დაკიდების ბერკეტის წინა ქვედა</t>
  </si>
  <si>
    <t>მინის საწმენდი (ჩოთქები)</t>
  </si>
  <si>
    <t>რესორი</t>
  </si>
  <si>
    <t>რესორის მილისა</t>
  </si>
  <si>
    <t>კარდნის ჯვარა</t>
  </si>
  <si>
    <t>კარდნის დაკიდების კრონშტეინი</t>
  </si>
  <si>
    <t>გადაბმულობის ქვედა ავზი</t>
  </si>
  <si>
    <t>ფრეონის ზეთი</t>
  </si>
  <si>
    <t>ფრეონის ფილტრი</t>
  </si>
  <si>
    <t>კონდენციონერის სისტემის გამაგრილებელი ვენტილატორი</t>
  </si>
  <si>
    <t>ძრავის ჯაჭვი</t>
  </si>
  <si>
    <t>ძრავის ჯაჭვის დამჭიმი მექანიზმი</t>
  </si>
  <si>
    <t>ძრავის მასრის საფენი</t>
  </si>
  <si>
    <t>ძრავი სრული კომპლექტაცია</t>
  </si>
  <si>
    <t>ძრავის მასრის სახურავი საფენი</t>
  </si>
  <si>
    <t>კარტერის საფენი</t>
  </si>
  <si>
    <t>გენერატორის ღვედის ამყოლი გორგოლაჭი</t>
  </si>
  <si>
    <t>სამუხრუჭე სისტემის ავზი</t>
  </si>
  <si>
    <t>სამუხრუჭე სისტემის მილი</t>
  </si>
  <si>
    <t>სამუხრუჭე ხუნდები უკანა</t>
  </si>
  <si>
    <t>სამუხრუჭე ხუნდები წინა</t>
  </si>
  <si>
    <t>ხელის მუხრუჭის ხუნდი</t>
  </si>
  <si>
    <t>საჭის ჰიდროგამაძლიერებლის ღვედი</t>
  </si>
  <si>
    <t>დიზელის გამათბობელი სპირალი</t>
  </si>
  <si>
    <t>ზეთი ძრავის ნახევრადსინთეტიკური</t>
  </si>
  <si>
    <t>ზეთი ძრავის სინთეტიკური</t>
  </si>
  <si>
    <t xml:space="preserve">ფარსუნკის შემოწმება </t>
  </si>
  <si>
    <t>მაღალი წნევის კლაპანი</t>
  </si>
  <si>
    <t>ამძრავი</t>
  </si>
  <si>
    <t>კარების ელექტრო მოტორი</t>
  </si>
  <si>
    <t>წინა აბს დაჩიკი</t>
  </si>
  <si>
    <t>წინა მაშუქის ნათურა(ჰალოგენი)</t>
  </si>
  <si>
    <t>უკამა მაშუქის ნათურა</t>
  </si>
  <si>
    <t>კომპიტერული დიაგნოსტიკა</t>
  </si>
  <si>
    <t>სავალი ნაწილის დათვალიერება</t>
  </si>
  <si>
    <t>ხიდის გამაძლიერებელი ჩამრთველის ელ.სადენის აღდგენა</t>
  </si>
  <si>
    <t>კონდენციონერი სისტემის გაწმენდა</t>
  </si>
  <si>
    <t>ელექტროობის შეკეთება</t>
  </si>
  <si>
    <t>ხელის მუხრუჭის ხუნდების რეგულირება</t>
  </si>
  <si>
    <t>გენერატორის დაშლა აწყობა</t>
  </si>
  <si>
    <t>ამძრავის დაშლა აწყობა</t>
  </si>
  <si>
    <t>საბურავის დაშლა აწყობა, მოხსნა დაყენება, ბალანსირება</t>
  </si>
  <si>
    <t>komleqti</t>
  </si>
  <si>
    <t>ყინვაგამძლე სითხე</t>
  </si>
  <si>
    <t>1 litri</t>
  </si>
  <si>
    <t>სამუხრუჭე ავზის მილის შეკეთება</t>
  </si>
  <si>
    <t>სავარძლის დამაგრება-შეკეთება</t>
  </si>
  <si>
    <t>ფეჩის ვარიატორი</t>
  </si>
  <si>
    <t>გადაბმულობის ზედა ავზი</t>
  </si>
  <si>
    <t>უკანა ფარი</t>
  </si>
  <si>
    <t>მოხვევის კუთხის დაჩიკის ადაპტაცია</t>
  </si>
  <si>
    <t>უკანა სავარძლის მოხსნა-დაყენება</t>
  </si>
  <si>
    <t>უკანა სავარძლის სამაგრების აღდგენა</t>
  </si>
  <si>
    <t>დაბოლოება(ნაკანეჩნიკი)</t>
  </si>
  <si>
    <t>დინამოს საკისარი</t>
  </si>
  <si>
    <t>კონდინციონერის ფილტრი</t>
  </si>
  <si>
    <t>ჯვარა(კრესტავინა)</t>
  </si>
  <si>
    <t>მინის საწმენდი ჩოთქები</t>
  </si>
  <si>
    <t>მშრალი ამორტიზატორის რეზინა წინა</t>
  </si>
  <si>
    <t>მთავარი შემაერთებელი ღერძი(ტიაგა)</t>
  </si>
  <si>
    <t>რედუქტორის საკისარი უკანა</t>
  </si>
  <si>
    <t>რედუქტორის სალნიკი უკანა</t>
  </si>
  <si>
    <t>ღვედის ამყოლი გორგოლაჭი</t>
  </si>
  <si>
    <t>ღვედის დამჭიმი</t>
  </si>
  <si>
    <t>ღვედის მთავარი დამჭიმი</t>
  </si>
  <si>
    <t>ბურთულა სახსარი(შარავოი)</t>
  </si>
  <si>
    <t>სიჩქარეთა კოლოფის ბალიში</t>
  </si>
  <si>
    <t>ამძრავის ჩოთქები</t>
  </si>
  <si>
    <t>სტაბილიზაციის ძელის კავშირი(სტერჟინი) წინა</t>
  </si>
  <si>
    <t>მორგვის საკისარი (სტუპიცა) უკანა</t>
  </si>
  <si>
    <t>მორგვის საკისარი (სტუპიცა) წინა</t>
  </si>
  <si>
    <t>სუხოის კრონშტეინი</t>
  </si>
  <si>
    <t>უკანა სტოპის ნათურა</t>
  </si>
  <si>
    <t>ხუნდები უკანა</t>
  </si>
  <si>
    <t>ხუნდები წინა</t>
  </si>
  <si>
    <t>ზეთი ძრავის სინთეტიკა</t>
  </si>
  <si>
    <t>ზეთი ძრავის ნახევარსინთეტიკა</t>
  </si>
  <si>
    <t>ძრავქვეშა ბალიში</t>
  </si>
  <si>
    <t>ჰიდრავლიკის მილი</t>
  </si>
  <si>
    <t>ჰიდრავლიკის მაღალი წნევის მილი</t>
  </si>
  <si>
    <t>საბურავის დაშლა-აწყობა, მოხსნა-დაყენება, ბალანსირება</t>
  </si>
  <si>
    <t>ხელის მუხრუჭის ბაგირი</t>
  </si>
  <si>
    <t>წინა ამორტიზატორის სამაგრი ბალიში</t>
  </si>
  <si>
    <t>უკანა ამორტიზატორის სამაგრი ბალიში</t>
  </si>
  <si>
    <t>წინა ამორტიზატორის ზამბარა</t>
  </si>
  <si>
    <t>უკანა ამორტიზატორის ზამბარა</t>
  </si>
  <si>
    <t>წინა ამორტიზატორის დარტყმის ამრიდი (ლიმონჩიკი)</t>
  </si>
  <si>
    <t>უკანა ამორტიზატორის დარტყმის ამრიდი (ლიმონჩიკი)</t>
  </si>
  <si>
    <t>საჭის ღერძი (კოლონკა)</t>
  </si>
  <si>
    <t>საჭის ღერძის დაბოლოება (ნაკანეჩნიკი)</t>
  </si>
  <si>
    <t>საჭის ღერძის წევა (უდარნი ტიაგა)</t>
  </si>
  <si>
    <t xml:space="preserve">წინა დაკიდების ბერკეტი (გიტარა) </t>
  </si>
  <si>
    <t xml:space="preserve">უკანა დაკიდების ბერკეტი (გიტარა) </t>
  </si>
  <si>
    <t xml:space="preserve">ბურთულოვანი სახსარი (შარავოი) </t>
  </si>
  <si>
    <t>წინა საყრდენი დისკო</t>
  </si>
  <si>
    <t>უკანა საყრდენი დისკო</t>
  </si>
  <si>
    <t>უკანა მორგვი საკისარით</t>
  </si>
  <si>
    <t>მორგვის ბოლტი</t>
  </si>
  <si>
    <t>საბურავის სამაგრი გაიკა</t>
  </si>
  <si>
    <t>გარეთა ყუმბარის სამტვერული (პილნიკი)</t>
  </si>
  <si>
    <t>შიგნითა ყუმბარის სამტვერული (პილნიკი)</t>
  </si>
  <si>
    <t xml:space="preserve">წინა წერო (ცაპკა) </t>
  </si>
  <si>
    <t>უკანა წერო (ცაპკა)</t>
  </si>
  <si>
    <t>გადაცემათა კოლოფის ქვედა სამაგრი  (პოდკორობოჩნი)</t>
  </si>
  <si>
    <t>ძრავის ქვედა სამაგრი (პოდმოტოტრნი)</t>
  </si>
  <si>
    <t>მშრალი ამორტიზატორის სამაგრი მჭიდი</t>
  </si>
  <si>
    <t>წინა ღერო (სტერჯინი)</t>
  </si>
  <si>
    <t xml:space="preserve">უკანა ღერო (სტერჯინი) </t>
  </si>
  <si>
    <t>ABS -ს გადამწოდი (დაჩიკი)</t>
  </si>
  <si>
    <t>ძრავის ქვედა საფარი</t>
  </si>
  <si>
    <t xml:space="preserve">საწვავის ფილტრი </t>
  </si>
  <si>
    <t>კონდეციონერის (სალონის) ფილტრი</t>
  </si>
  <si>
    <t>ამძრავი (სტარტერი)</t>
  </si>
  <si>
    <t>ამძრავის  ჩოთქი</t>
  </si>
  <si>
    <t>ამძრავის ღუზა (იაკორი)</t>
  </si>
  <si>
    <t>ამძრავის კბილანა (ბენდექსი)</t>
  </si>
  <si>
    <t>სანთელი (სვეჩა)</t>
  </si>
  <si>
    <t>ელექტრო კოჭა (ბაბინა)</t>
  </si>
  <si>
    <t xml:space="preserve">ჰიდრავლიკის მაღალი წნევის მილი </t>
  </si>
  <si>
    <t>ძრავის ჯაჭვის მიმმართველი</t>
  </si>
  <si>
    <t>ძრავის ჯაჭვის დამამშვიდებელი</t>
  </si>
  <si>
    <t>ზეთის ტუმბოს ჯაჭვი</t>
  </si>
  <si>
    <t>ზეთის ტუმბოს ჯაჭვის დამჭიმი</t>
  </si>
  <si>
    <t>ძრავის წინა ჩობალი (სალნიკი)</t>
  </si>
  <si>
    <t>ძრავის უკანა ჩობალი (სალნიკი)</t>
  </si>
  <si>
    <t xml:space="preserve">ზეთის წნევის მაჩვენებელი </t>
  </si>
  <si>
    <t>რადიატორის შლანგი</t>
  </si>
  <si>
    <t>წყლის რადიატორის ფრთა (ვენტილატორი)</t>
  </si>
  <si>
    <t>წყლის ტემპერატურის გადამწოდი (დაჩიკი)</t>
  </si>
  <si>
    <t>საჭის ელექტრო კონტაქტი  (შლეიფი)</t>
  </si>
  <si>
    <t>კატალიზატორის გადამწოდი (დაჩიკი)</t>
  </si>
  <si>
    <t>ფარი წინა</t>
  </si>
  <si>
    <t>ფარი უკანა გარეთა მხარე</t>
  </si>
  <si>
    <t>ფარი უკანა შიგნითა მხარე</t>
  </si>
  <si>
    <t>კარის მინა</t>
  </si>
  <si>
    <t>საქარე მინის საწმენდები</t>
  </si>
  <si>
    <t>გვერდითა ხედვის სარკე (კომპლექტი)</t>
  </si>
  <si>
    <t>გვერდითა ხედვის სარკე (მინა)</t>
  </si>
  <si>
    <t>შუშის ამწევი მექანიზმი</t>
  </si>
  <si>
    <t>1 ლიტრი</t>
  </si>
  <si>
    <t>ჰიდრავლიკის ტუმბოს ზეთი</t>
  </si>
  <si>
    <t>100 გრ</t>
  </si>
  <si>
    <t>საბურავის მოხსნა-დაყენება, დაშლა-აწყობა, ბალანსირება</t>
  </si>
  <si>
    <t>განშლა</t>
  </si>
  <si>
    <t>წინა კარდანის მოხსნა/დაყენება</t>
  </si>
  <si>
    <t>უკანა ბამპერის შუქამრეკლი</t>
  </si>
  <si>
    <t>წინა ბამპერის ცხაური (აბლიცოვკა)</t>
  </si>
  <si>
    <t>უკანა შუშის მუხრუჭის სტოპი</t>
  </si>
  <si>
    <t>წინა მარჯვენა-მარცხენა კრილო</t>
  </si>
  <si>
    <t>წინა მარჯვენა-მარცხენა კრილოს გასწორება</t>
  </si>
  <si>
    <t>უკანა მარჯვენა-მარცხენა კრილო</t>
  </si>
  <si>
    <t>უკანა მარჯვენა-მარცხენა კრილოს გასწორება</t>
  </si>
  <si>
    <t>პლასმასის შპილკა</t>
  </si>
  <si>
    <t>საბურავუს შპილკა</t>
  </si>
  <si>
    <t>საბურავუს შპილკის შეცვლა</t>
  </si>
  <si>
    <t>სანომრე ჩარჩო</t>
  </si>
  <si>
    <t>უკანა სუპორტი</t>
  </si>
  <si>
    <t>უკანა სუპორტის მოხსნა დაყენება</t>
  </si>
  <si>
    <t>უკანა სუპორტის აღდგენა</t>
  </si>
  <si>
    <t>დამცველის დაფის რელე</t>
  </si>
  <si>
    <t xml:space="preserve">უკანა ამორტიზატორი </t>
  </si>
  <si>
    <t>საჭის ღერძის წევის სამტვრეული</t>
  </si>
  <si>
    <t>კუთხის დაჩიკის ელექტროობის აღდგენა</t>
  </si>
  <si>
    <t>საჭის ღერძი (კოლონკა) აღდგენა</t>
  </si>
  <si>
    <t>წინა დაკიდების ბერკეტის მილისა დიდი</t>
  </si>
  <si>
    <t>წინა დაკიდების ბერკეტის მილისა პატარა</t>
  </si>
  <si>
    <t xml:space="preserve">უკანა დაკიდების ბერკეტი  (გიტარა) </t>
  </si>
  <si>
    <t>წინა სამუხრუჭე დისკო</t>
  </si>
  <si>
    <t>უკანა სამუხრუჭე დისკო</t>
  </si>
  <si>
    <t>ყუმბარა მარცხენა მხარე</t>
  </si>
  <si>
    <t>ყუმბარა მარჯვენა მხარე</t>
  </si>
  <si>
    <t>ყუმბარა შიდა მხარე</t>
  </si>
  <si>
    <t>ყუმბარის გადამყვანი ღერძი</t>
  </si>
  <si>
    <t xml:space="preserve">გარეთა ყუმბარის სამტვერული </t>
  </si>
  <si>
    <t xml:space="preserve">შიგნითა ყუმბარის სამტვერული </t>
  </si>
  <si>
    <t>გადაცემათა კოლოფის ქვედა  სამაგრი (პოდკორობოჩნი)</t>
  </si>
  <si>
    <t>ABშ-ს მოდული</t>
  </si>
  <si>
    <t>ABშ -ს  დაჩიკი</t>
  </si>
  <si>
    <t>გამათბობლის სანთელი</t>
  </si>
  <si>
    <t>ძრავის გარეთა ღვედი</t>
  </si>
  <si>
    <t>ძრავის გარეთა ღვედის გორგოლაჭი</t>
  </si>
  <si>
    <t>ძრავის გარეთა ღვედის დამჭიმი</t>
  </si>
  <si>
    <t>კონდიციონერის კომპრესორისშკივი</t>
  </si>
  <si>
    <t>კონდიციონერის კომპრესორის საკისარი</t>
  </si>
  <si>
    <t>კონდიციონერის კომპრესორის ელექტრო კოჭა</t>
  </si>
  <si>
    <t>წინა საქარე მინის საწმენი</t>
  </si>
  <si>
    <t>უკანა საქარე მინის საწმენდი</t>
  </si>
  <si>
    <t>ელექტრო დიაგნოსტიკა</t>
  </si>
  <si>
    <t>ხალიჩები(კოვრიკები)</t>
  </si>
  <si>
    <t>ნახარის გასწორება</t>
  </si>
  <si>
    <t>წყლის პომპა</t>
  </si>
  <si>
    <t>რადიატორის სარქველი</t>
  </si>
  <si>
    <t>კბილებიანი ღვედი</t>
  </si>
  <si>
    <t>კბილებიანი ღვედის დამჭიმი #1</t>
  </si>
  <si>
    <t>კბილებიანი ღვედის დამჭიმი #2</t>
  </si>
  <si>
    <t>კონდიციონერის ღვედი</t>
  </si>
  <si>
    <t>ჰიდრავლიკის ღვედი</t>
  </si>
  <si>
    <t>ღვედი</t>
  </si>
  <si>
    <t>ჩიბუხი</t>
  </si>
  <si>
    <t>ჯვარედინა</t>
  </si>
  <si>
    <t>უკანა მარჯვენა სტუპიცა</t>
  </si>
  <si>
    <t>უკანა მარცხენა სტუპიცა</t>
  </si>
  <si>
    <t>წინა მარჯვენა ყუმბარა</t>
  </si>
  <si>
    <t>წინა მარცხენა ყუმბარა</t>
  </si>
  <si>
    <t>შიდა მარჯვენა ყუმბარა</t>
  </si>
  <si>
    <t>შიდა მარცხენა ყუმბარა</t>
  </si>
  <si>
    <t>გარე მარჯვენა ყუმბარა</t>
  </si>
  <si>
    <t>გარე მარცხენა ყუმბარა</t>
  </si>
  <si>
    <t>ყუმბარის პილნიკი</t>
  </si>
  <si>
    <t>წინა სტუპიცა</t>
  </si>
  <si>
    <t>სტუპიცის (ცაბკის) საკისარი</t>
  </si>
  <si>
    <t>ჰიდრავლიკის პომპა</t>
  </si>
  <si>
    <t>მარჯვენა ნაკანეჩნიკი</t>
  </si>
  <si>
    <t>მარცხენა ნაკანეჩნიკი</t>
  </si>
  <si>
    <t>მარჯვენა ნაკანეჩნიკი #1</t>
  </si>
  <si>
    <t>მარცხენა ნაკანეჩნიკი #2</t>
  </si>
  <si>
    <t>უდარნი ნაკანეჩნიკი</t>
  </si>
  <si>
    <t>საჭის მექანიზმის პილნიკი</t>
  </si>
  <si>
    <t>ხელის მუხრუჭის ტროსი #1/მაცივრით</t>
  </si>
  <si>
    <t>ხელის მუხრუჭის ტროსი #2/მაცივრით</t>
  </si>
  <si>
    <t>ხელის მუხრუჭის ტროსი #3/მაცივრით</t>
  </si>
  <si>
    <t>წინა ხუნდები</t>
  </si>
  <si>
    <t>უკანა ხუნდები</t>
  </si>
  <si>
    <t>ზედა მარჯვენა გიტარა</t>
  </si>
  <si>
    <t>ზედა მარცხენა გიტარა</t>
  </si>
  <si>
    <t>ქვედა მარჯვენა გიტარა</t>
  </si>
  <si>
    <t>ქვედა მარცხენა გიტარა</t>
  </si>
  <si>
    <t>ზედა გიტარის ვტულკა</t>
  </si>
  <si>
    <t>ქვედა გიტარის ვტულკა #1</t>
  </si>
  <si>
    <t>ქვედა გიტარის ვტულკა #2</t>
  </si>
  <si>
    <t>ზედა გიტარის შარავოი</t>
  </si>
  <si>
    <t>ქვედა გიტარის შარავოი</t>
  </si>
  <si>
    <t>მარჯვენა ცაბკა</t>
  </si>
  <si>
    <t>მარცხენა ცაბკა</t>
  </si>
  <si>
    <t>წინა მარჯვენა ამორტიზატორი</t>
  </si>
  <si>
    <t>წინა მარცხენა ამორტიზატორი</t>
  </si>
  <si>
    <t>წინა ამორტიზატორის ჩაშკა</t>
  </si>
  <si>
    <t>წინა მშრალი ამორტიზატორის რეზინი #1</t>
  </si>
  <si>
    <t>წინა მშრალი ამორტიზატორის რეზინი #2</t>
  </si>
  <si>
    <t>წინა მარჯვენა ლინკა</t>
  </si>
  <si>
    <t>წინა მარცხენა ლინკა</t>
  </si>
  <si>
    <t>უკანა მარჯვენა ამორტიზატორი</t>
  </si>
  <si>
    <t>უკანა მარცხენა ამორტიზატორი</t>
  </si>
  <si>
    <t>უკანა მარჯვენა ამორტიზატორის ჩაშკა</t>
  </si>
  <si>
    <t>უკანა მარცხენა ამორტიზატორის ჩაშკა</t>
  </si>
  <si>
    <t>უკანა ლინკა</t>
  </si>
  <si>
    <t>უკანა მშრალი ამორტიზატორის რეზინი</t>
  </si>
  <si>
    <t>ბამპერის ბალკის ვტულკა</t>
  </si>
  <si>
    <t>რამის ზედა ბალიში #1</t>
  </si>
  <si>
    <t>რამის ქვედა ბალიში #1</t>
  </si>
  <si>
    <t>რამის ზედა ბალიში #2</t>
  </si>
  <si>
    <t>რამის ქვედა ბალიში #2</t>
  </si>
  <si>
    <t>წინა ბამპერი</t>
  </si>
  <si>
    <t>წინა ბამპერის მარჯვენა სალასკა</t>
  </si>
  <si>
    <t>წინა ბამპერის მარცხენა სალასკა</t>
  </si>
  <si>
    <t>უკანა ბამპერის მარჯვენა სალასკა #1</t>
  </si>
  <si>
    <t>უკანა ბამპერის მარცხენა სალასკა #1</t>
  </si>
  <si>
    <t>უკანა ბამპერის მარჯვენა სალასკა #2</t>
  </si>
  <si>
    <t>უკანა ბამპერის მარცხენა სალასკა #2</t>
  </si>
  <si>
    <t>უკანა ბამპერის მარჯვენა სალასკა #3</t>
  </si>
  <si>
    <t>უკანა ბამპერის მარცხენა სალასკა #3</t>
  </si>
  <si>
    <t>აბლიცოვკა</t>
  </si>
  <si>
    <t>წინა მარჯვენა ფრთა</t>
  </si>
  <si>
    <t>წინა მარცხენა ფრთა</t>
  </si>
  <si>
    <t>წინა მარჯვენა პადკრილნიკი</t>
  </si>
  <si>
    <t>წინა მარცხენა პადკრილნიკი</t>
  </si>
  <si>
    <t>კაპოტის მარჯვენა პეტლი</t>
  </si>
  <si>
    <t>კაპოტის მარცხენა პეტლი</t>
  </si>
  <si>
    <t>საქარე მინის მარჯვენა კანტი</t>
  </si>
  <si>
    <t>საქარე მინის მარცხენა კანტი</t>
  </si>
  <si>
    <t>წინა მარცხენა კარის მინა</t>
  </si>
  <si>
    <t>წინა მარჯვენა კარის მინა</t>
  </si>
  <si>
    <t>წინა მარცხენა კარი</t>
  </si>
  <si>
    <t>წინა მარჯვენა კარი</t>
  </si>
  <si>
    <t>უკანა მარცხენა კარის მინა</t>
  </si>
  <si>
    <t>უკანა მარჯვენა კარის მინა</t>
  </si>
  <si>
    <t>უკანა მარცხენა კარი</t>
  </si>
  <si>
    <t>უკანა მარჯვენა კარი</t>
  </si>
  <si>
    <t>საბარგულის კარი</t>
  </si>
  <si>
    <t>საბარგულის (უკანა) მინა</t>
  </si>
  <si>
    <t>წინა მარჯვენა ფარი</t>
  </si>
  <si>
    <t>წინა მარცხენა ფარი</t>
  </si>
  <si>
    <t>წინა მარჯვენა სანისლე ფარი</t>
  </si>
  <si>
    <t>წინა მარცხენა სანისლე ფარი</t>
  </si>
  <si>
    <t>მარჯვენა სარკის ციმციმა</t>
  </si>
  <si>
    <t>მარცხენა სარკის ციმციმა</t>
  </si>
  <si>
    <t>უკანა მარჯვენა ფარი</t>
  </si>
  <si>
    <t>უკანა მარცხენა ფარი</t>
  </si>
  <si>
    <t>საბარგულის მარჯვენა ფარი</t>
  </si>
  <si>
    <t>საბარგულის მარცხენა ფარი</t>
  </si>
  <si>
    <t>უკანა მარჯვენა ამრეკლი</t>
  </si>
  <si>
    <t>უკანა მარცხენა ამრეკლი</t>
  </si>
  <si>
    <t>სვლის სენსორი</t>
  </si>
  <si>
    <t>სვლის სენსორის პლასტმასი #1</t>
  </si>
  <si>
    <t>სვლის სენსორის პლასტმასი #2</t>
  </si>
  <si>
    <t>სვლის სენსორის პლასტმასი #3</t>
  </si>
  <si>
    <t>საქარე მინის მარჯვენა საწმენდი</t>
  </si>
  <si>
    <t>საქარე მინის მარცხენა საწმენდი</t>
  </si>
  <si>
    <t>საქარე მინის მარჯვენა საწმენდის რეზინი</t>
  </si>
  <si>
    <t>საქარე მინის მარცხენა საწმენდის რეზინი</t>
  </si>
  <si>
    <t>უკანა მინის საწმენდი</t>
  </si>
  <si>
    <t>უკანა მინის საწმენდის რეზინი</t>
  </si>
  <si>
    <t>წყლის მარჯვენა მისასხმელი</t>
  </si>
  <si>
    <t>წყლის მარცხენა მისასხმელი</t>
  </si>
  <si>
    <t>წყლის მარჯვენა მისასხმელის პლასტმასი</t>
  </si>
  <si>
    <t>წყლის მარცხენა მისასხმელის პლასტმასი</t>
  </si>
  <si>
    <t>მარჯვენა სარკის მინა</t>
  </si>
  <si>
    <t>მარცხენა სარკის მინა</t>
  </si>
  <si>
    <t>მარჯვენა სარკის ხუფი</t>
  </si>
  <si>
    <t>მარცხენა სარკის ხუფი</t>
  </si>
  <si>
    <t>კონდიციონერის ფილტრი</t>
  </si>
  <si>
    <t>სტოპის ნათურა</t>
  </si>
  <si>
    <t>ქსენონის ნათურა</t>
  </si>
  <si>
    <t>ნათურა  H11</t>
  </si>
  <si>
    <t>ნათურა  H7</t>
  </si>
  <si>
    <t>ნათურა  HB4</t>
  </si>
  <si>
    <t>ნათურა  HB3</t>
  </si>
  <si>
    <t>ნათურა  H3</t>
  </si>
  <si>
    <t>ნათურა  H1</t>
  </si>
  <si>
    <t>დინამო</t>
  </si>
  <si>
    <t>დიფუზორი</t>
  </si>
  <si>
    <t>მაყუჩის ბალიში</t>
  </si>
  <si>
    <t>საჭის სპირალი</t>
  </si>
  <si>
    <t>სტუპიცის სალნიკი</t>
  </si>
  <si>
    <t>უკანა ბრეზგავიკი</t>
  </si>
  <si>
    <t>უკანა განივი შტანგა</t>
  </si>
  <si>
    <t>უკანა გრძელი შტანგა</t>
  </si>
  <si>
    <t>ძრავის წინა სალნიკი</t>
  </si>
  <si>
    <t>წინა ბრეზგავიკი</t>
  </si>
  <si>
    <t>ინჯექტორი</t>
  </si>
  <si>
    <t>წინა ხუნდების რემკომპლექტი</t>
  </si>
  <si>
    <t>წინა ხუნდების სამაგრი</t>
  </si>
  <si>
    <t>წინა სუპორტის რემკომპლექტი</t>
  </si>
  <si>
    <t>უკანა ხუნდების რემკომპლექტი</t>
  </si>
  <si>
    <t>უკანა ხუნდების სამაგრი</t>
  </si>
  <si>
    <t>უკანა სუპორტის რემკომპლექტი</t>
  </si>
  <si>
    <t>ტორპედოს დაშლა-აწყობა</t>
  </si>
  <si>
    <t>ინჯექტორის გაწმენდა</t>
  </si>
  <si>
    <t>ძრავის შემოწმება</t>
  </si>
  <si>
    <t>წინა საყრდენი დისკის გაჩარხვა</t>
  </si>
  <si>
    <t>უკანა საყრდენი დისკის გაჩარხვა</t>
  </si>
  <si>
    <t>გადაცემათა კოლოფის დაშლა-აწყობა-შეკეთება</t>
  </si>
  <si>
    <t>ელ.შეკეთება</t>
  </si>
  <si>
    <t>განშლადობა</t>
  </si>
  <si>
    <t>სავალი ნაწილის შეზეთვა</t>
  </si>
  <si>
    <t>სავალი ნაწილი შემოწმება</t>
  </si>
  <si>
    <t>სათუნუქე სამუშაო ერთი ნაჭერი</t>
  </si>
  <si>
    <t>სამღებრო სამუშაო ერთი ნაჭერი</t>
  </si>
  <si>
    <t>საბურავის მოხსნა-დაყენება</t>
  </si>
  <si>
    <t>საბურავის დაშლა-აწყობა</t>
  </si>
  <si>
    <t>1 ლ</t>
  </si>
  <si>
    <t>ავტომატური გადაცემათა  კოლოფის ზეთი</t>
  </si>
  <si>
    <t>კარების დაშლა-აწყობა შეკეთება</t>
  </si>
  <si>
    <t>საბურავის ბალანსირება</t>
  </si>
  <si>
    <t>გადაცემათა კოლოფის მოხსნა-დაყენება</t>
  </si>
  <si>
    <t>ძრავი დაშლა-აწყობა/შეკეთება</t>
  </si>
  <si>
    <t>ძრავი ამოღება-ჩადგმა</t>
  </si>
  <si>
    <t>კონდიცირების სისტემის დეზინფექცია</t>
  </si>
  <si>
    <t>დეზინფექცია</t>
  </si>
  <si>
    <t>კაპოტის ანჯამა</t>
  </si>
  <si>
    <t>გადაბმულობის მთავარი ცილინდრი</t>
  </si>
  <si>
    <t>წყლის მილი</t>
  </si>
  <si>
    <t>ზეთის ტუმბო</t>
  </si>
  <si>
    <t>უკანა კარის პატარა მინა</t>
  </si>
  <si>
    <t>დამუხტვის რელე</t>
  </si>
  <si>
    <t>სალონში უკანა ხედვის სარკე</t>
  </si>
  <si>
    <t>სანისლე მაშუქი ფარი</t>
  </si>
  <si>
    <t>გარე ტემპერატურის გადამწოდი</t>
  </si>
  <si>
    <t>ტორპედო</t>
  </si>
  <si>
    <t>საწვავის ავზის ვენტილაციის სარქველი</t>
  </si>
  <si>
    <t>ტურბო</t>
  </si>
  <si>
    <t>ტურბოს სარქველი</t>
  </si>
  <si>
    <t>მინების დამუქება</t>
  </si>
  <si>
    <t>ნაჭერი</t>
  </si>
  <si>
    <t>ტურბოს რადიატორი</t>
  </si>
  <si>
    <t>მუხლა ლილვის ამთვლელი სენსორი</t>
  </si>
  <si>
    <t>ინჟექტორი</t>
  </si>
  <si>
    <t>ძრავის ბლოკის ჩაგილზვა</t>
  </si>
  <si>
    <t>უკანა ძელის მილისა</t>
  </si>
  <si>
    <t>ერთეულის ფასი მომსახურებაზე</t>
  </si>
  <si>
    <t>მაყუჩის წინა ნაწილი</t>
  </si>
  <si>
    <t>მაყუჩის უკანა ნაწილი</t>
  </si>
  <si>
    <t>ძრავის სარქველის ჩობალი</t>
  </si>
  <si>
    <t>კლაპნის სალნიკი</t>
  </si>
  <si>
    <t>მფრქვევანა</t>
  </si>
  <si>
    <t>ფეხსაგები</t>
  </si>
  <si>
    <t>პორშინი</t>
  </si>
  <si>
    <t>ძრავის თავის მოხეხვა</t>
  </si>
  <si>
    <t>მუხლა ლილვის ამთვლელი გადამწოდი</t>
  </si>
  <si>
    <t>ზეთის რადიატორის სადები ჩობალი</t>
  </si>
  <si>
    <t>წყლის მილი მაღალი წნევის</t>
  </si>
  <si>
    <t>ძრავის წყლის ჩამხრშობი</t>
  </si>
  <si>
    <t>მუხლა ლილვის ამთვლელი გადამწოდის სადენი</t>
  </si>
  <si>
    <t>ადაპტაცია</t>
  </si>
  <si>
    <t>ტურბინის რემკომპლექტი</t>
  </si>
  <si>
    <t>კარდნის საკიდარი</t>
  </si>
  <si>
    <t>პორშინი ძრავის დგუში</t>
  </si>
  <si>
    <t>ბარბაცა ლილვი(შატუნი)</t>
  </si>
  <si>
    <t>სადები(კლადიში)</t>
  </si>
  <si>
    <t>თავაკის მოხეხვა</t>
  </si>
  <si>
    <t>თავაკის წნევაზე შემოწმება</t>
  </si>
  <si>
    <t>ბლოკის შლიფოვკა</t>
  </si>
  <si>
    <t>ბლოკის შემოწმება</t>
  </si>
  <si>
    <t>ბლოკის ჩაგილზვა</t>
  </si>
  <si>
    <t>მაყუჩის გოფრე</t>
  </si>
  <si>
    <t>მაყუჩის სამაგრი რეზინები</t>
  </si>
  <si>
    <t>უკანა ხიდის მუფთის აღდგენა</t>
  </si>
  <si>
    <t>უკანა ხიდის მოხსნა-დაყენება</t>
  </si>
  <si>
    <t>კლაპნის მმართველი</t>
  </si>
  <si>
    <t>მბიძგველი</t>
  </si>
  <si>
    <t>მაყუჩის საფენი</t>
  </si>
  <si>
    <t>კოლექტორის ჩობალი</t>
  </si>
  <si>
    <t>ინჟექტორის ჩობალი</t>
  </si>
  <si>
    <t>მანაწილებელი ლილვის ჩობალი</t>
  </si>
  <si>
    <t xml:space="preserve">კლაპანი </t>
  </si>
  <si>
    <t>ძრავის ხუფის საფენი</t>
  </si>
  <si>
    <t>კლაპნის მოხეხვა</t>
  </si>
  <si>
    <t>ჰიდრომუფთა</t>
  </si>
  <si>
    <t>გადაცემათა კოლოფის ფრიქციონი</t>
  </si>
  <si>
    <t>ზეთის მაღალი წნევის მილი</t>
  </si>
  <si>
    <t>ბლოკის მოხეხვა</t>
  </si>
  <si>
    <t>ღერძი</t>
  </si>
  <si>
    <t>შემზეთველი(მასლიანკა)</t>
  </si>
  <si>
    <t>ცილიდრის ჩაგილზვა</t>
  </si>
  <si>
    <t>ძრავის თავის საფენი</t>
  </si>
  <si>
    <t>ძრავის თავის წნევაზე შემოწმება</t>
  </si>
  <si>
    <t>ძრავის თავის ჩობალი</t>
  </si>
  <si>
    <t>ძრავის თავის სარქველის მოხეხვა</t>
  </si>
  <si>
    <t>ზედა თავის საფენი</t>
  </si>
  <si>
    <t>ვაკუუმნასოსის საფენი</t>
  </si>
  <si>
    <t>ზეთის რადიატორის ჩობალი</t>
  </si>
  <si>
    <t>ზეთის გამაგრილებელი რადიატორი</t>
  </si>
  <si>
    <t>ძრავის ცენტრალური შკივი</t>
  </si>
  <si>
    <t>გარე ღვედი</t>
  </si>
  <si>
    <t>ძრავის ზეთის რადიატორი</t>
  </si>
  <si>
    <t>მაყუჩის გოფრირებული მილი</t>
  </si>
  <si>
    <t>კატალიზატორის ამოღება</t>
  </si>
  <si>
    <t>მაყუჩის მოხსნა-დაყენება</t>
  </si>
  <si>
    <t>უკანა ხიდი</t>
  </si>
  <si>
    <t>უკანა ხიდის სარიგებელი კოლოფი</t>
  </si>
  <si>
    <t>დაკიდება(პადვესნოი)</t>
  </si>
  <si>
    <t>ნახევარღერძი(პოლუოსი)</t>
  </si>
  <si>
    <t>ვაკუუმნასოსი</t>
  </si>
  <si>
    <t>მუხრუჭის გადამყვანი</t>
  </si>
  <si>
    <t>ძრავის თავის შემოწმება</t>
  </si>
  <si>
    <t>ძრავის სარქველის მოხეხვა</t>
  </si>
  <si>
    <t>ძრავის ბლოკის მოხეხვა</t>
  </si>
  <si>
    <t>ბარბაცა ლილვის სადები</t>
  </si>
  <si>
    <t>ძირითადი საკისარი</t>
  </si>
  <si>
    <t>ღერძის აღდგენა</t>
  </si>
  <si>
    <t>ზეთის ტუმბოს აღდგენა</t>
  </si>
  <si>
    <t>ძრავის რგოლი</t>
  </si>
  <si>
    <t>ძრავის დგუში</t>
  </si>
  <si>
    <t>ძრავი მეორადი</t>
  </si>
  <si>
    <t>KIA SORENTO (მაღალი გამავლობის) (სახელმწიფო ნომერი YY 852 CC) ბენზინი</t>
  </si>
  <si>
    <t>KIA CERATO (სახელმწიფო ნომერი YY 086 CC) ბენზინი</t>
  </si>
  <si>
    <t>KIA CERATO (სახელმწიფო ნომერი DD 542 VD) ბენზინი</t>
  </si>
  <si>
    <t>KIA CERATO (სახელმწიფო ნომერიYY 860 CC) ბენზინი</t>
  </si>
  <si>
    <t>KIA CERATO (სახელმწიფო ნომერი YY 853 CC) ბენზინი</t>
  </si>
  <si>
    <t>KIA CERATO (სახელმწიფო ნომერი YY 856 CC) ბენზინი</t>
  </si>
  <si>
    <t xml:space="preserve">KIA SPORTAGE(მაღალი გამავლობის) (სახელმწიფო ნომერი YY 850 CC) ბენზინი   </t>
  </si>
  <si>
    <t>KIA SPORTAGE(მაღალი გამავლობის) (სახელმწიფო ნომერი YY 854 CC) ბენზინი</t>
  </si>
  <si>
    <t>KIA SPORTAGE(მაღალი გამავლობის) (სახელმწიფო ნომერი DD 541 VD) ბენზინი</t>
  </si>
  <si>
    <t>KIA SORENTO(მაღალი გამავლობის) (სახელმწიფო ნომერი YY 859 CC) დიზელი</t>
  </si>
  <si>
    <t>KIA SORENTO(მაღალი გამავლობის) (სახელმწიფო ნომერიYY 855 CC) დიზელი</t>
  </si>
  <si>
    <t>VOLKSWAGEN PASSAT  (სედანი) (სახელმწიფო ნომერიYY 857 CC) ბენზინი</t>
  </si>
  <si>
    <t>RENAULT SYMBOL YY 092 CC ბენზინი</t>
  </si>
  <si>
    <t>HYUNDAI SANTAFE 2.2 TDI (მაღალი გამავლობის) (სახელმწიფო ნომერი YY 851 CC) დიზელი</t>
  </si>
  <si>
    <t>MERCEDES BENZ (ავტობუსი 16+1 ადგილი) (სახელმწიფო ნომერი YY 085 CC) დიზელი</t>
  </si>
  <si>
    <t>NISSAN URVAN (ავტობუსი 9+1 ადგილი) (სახელმწიფო ნომერი YY 091 CC) დიზელი</t>
  </si>
  <si>
    <t>HYUNDAI IX 35(სახელმწიფო ნომერი UE 080 EU) დიზელი</t>
  </si>
  <si>
    <t>HYUNDAI SONATA(სახელმწიფო ნომერი HH 080 XX) ბენზინი</t>
  </si>
  <si>
    <t>TOYOTA LANDCRUISER LC200(სახელმწიფო ნომერი YY 087 CC) ბენზინი</t>
  </si>
  <si>
    <t>SKODA OCTAVIA (SCOUT)(სახელმწიფო ნომერი MS 111 EC) ბენზინი</t>
  </si>
  <si>
    <t>SKODA OCTAVIA (სახელმწიფო ნომერი YY 089 CC) ბენზინი</t>
  </si>
  <si>
    <t>TOYOTA LANDCRUISER LC150(სახელმწიფო ნომერი DD 540 VD) ბენზინი</t>
  </si>
  <si>
    <t xml:space="preserve">1 ც. </t>
  </si>
  <si>
    <t>სუპორტის აღდგენა</t>
  </si>
  <si>
    <t>ძრავის ხუფის შუასადები</t>
  </si>
  <si>
    <t>ძრავის კომპრესიის შემოწმება ბენზინის</t>
  </si>
  <si>
    <t>ჰაერის სისტემის შემოწმება ბოლზე</t>
  </si>
  <si>
    <t>ძრავის კომპრესიის შემოწმება დიზელის</t>
  </si>
  <si>
    <t>ძრავის ჯაჭვი გორგოლაჭებით</t>
  </si>
  <si>
    <t>ჰიდრო ტალკატელი</t>
  </si>
  <si>
    <t>ძრავის სარქველი</t>
  </si>
  <si>
    <t>ვანუსი</t>
  </si>
  <si>
    <t>მინის საწმენდი მექანიზმი</t>
  </si>
  <si>
    <t>ტურბინის შლანგი</t>
  </si>
  <si>
    <t>მაყუჩის ბადე</t>
  </si>
  <si>
    <t>კოლექტორის შუასადები</t>
  </si>
  <si>
    <t>ტრავერსის მოხსნა-დაყენება</t>
  </si>
  <si>
    <t>კომპრესორის შკივი</t>
  </si>
  <si>
    <t>გენერატორის ბენდექსის შკივი</t>
  </si>
  <si>
    <t>კომპრესორის საკისარი</t>
  </si>
  <si>
    <t>კარტერის მოხსნა-დაყენება</t>
  </si>
  <si>
    <t>ყუმბარის მტვერდამცავი</t>
  </si>
  <si>
    <t>ძრავის ჩობალი</t>
  </si>
  <si>
    <t>უკანა ხიდის წინა ვტულკა</t>
  </si>
  <si>
    <t>შემშვები კოლექტრორის საფენი</t>
  </si>
  <si>
    <t>გამშვები კოლექტრორის საფენი</t>
  </si>
  <si>
    <t>კომპრესორის საკისარის გაჩარხვა-აღდგენა</t>
  </si>
  <si>
    <t>კოლექტორი</t>
  </si>
  <si>
    <t>კოლექტორი შუასადები</t>
  </si>
  <si>
    <t>ძრავის ხუფი</t>
  </si>
  <si>
    <t>მაყუჩის მოხსნა/დაყენება-დადუღება</t>
  </si>
  <si>
    <t>ელექტრო გაყვანილობის შეკეთება</t>
  </si>
  <si>
    <t>ქსენონის ბლოკი</t>
  </si>
  <si>
    <t>ვვტ კლაპანი</t>
  </si>
  <si>
    <t>მანაწილებელი ლივის დაჩიკი</t>
  </si>
  <si>
    <t>მაყუჩის ავზი</t>
  </si>
  <si>
    <t>ჭრიჭინა ვტულკა</t>
  </si>
  <si>
    <t>გადაცემათა კოლოფის სოლენოიდი</t>
  </si>
  <si>
    <t>გადაცემათა კოლოფის ზეთის ტუმბო</t>
  </si>
  <si>
    <t>გადაცემათა კოლოფის საკისარი</t>
  </si>
  <si>
    <t>ტემპერატურის დაჩიკი</t>
  </si>
  <si>
    <t>დიაფრაგმა</t>
  </si>
  <si>
    <t>საჭის მექანიზმის ადაპტაცია</t>
  </si>
  <si>
    <t>წყლის რადიატორის სამკაპი</t>
  </si>
  <si>
    <t>წყლის პომპის მილი</t>
  </si>
  <si>
    <t>ფრიქციონი</t>
  </si>
  <si>
    <t>ჰიდრომუფტა</t>
  </si>
  <si>
    <t>სოლენოიდი</t>
  </si>
  <si>
    <t>კოლოფის ზეთის ტუმბო</t>
  </si>
  <si>
    <t>სათადარიგო ნაწილის/მომსახურების დასახელება</t>
  </si>
  <si>
    <t>წინა ამორტიზატორის მტვერსაცავი</t>
  </si>
  <si>
    <t>წინა ამორტიზატორის ამრიდი</t>
  </si>
  <si>
    <t xml:space="preserve">წინა  ამორტიზატორის საყრდენი ბალიში </t>
  </si>
  <si>
    <t>წინა ამორტიზატორის  საკისარი</t>
  </si>
  <si>
    <t>უკანა  ამორტიზატორი</t>
  </si>
  <si>
    <t>უკანა  ამორტიზატორის მტვერსაცავი</t>
  </si>
  <si>
    <t>უკანა  ამორტიზატორის ამრიდი</t>
  </si>
  <si>
    <t xml:space="preserve">უკანა  ამორტიზატორის  საყრდენი ბალიში </t>
  </si>
  <si>
    <t>ამორტიზატორის რეზინები კომპლექტში</t>
  </si>
  <si>
    <t>კომპ.</t>
  </si>
  <si>
    <t xml:space="preserve"> წინა სტაბილიზატორის მილისა </t>
  </si>
  <si>
    <t xml:space="preserve"> ბურთულა თითი  (შარავოი)</t>
  </si>
  <si>
    <t>წინა ბერკეტი (გიტარა) მარცხენა</t>
  </si>
  <si>
    <t>წინა ბერკეტი (გიტარა) მარჯვენა</t>
  </si>
  <si>
    <t xml:space="preserve">უკანა ბერკეტი (გიტარა) </t>
  </si>
  <si>
    <t>გიტარის მილისა დიდი</t>
  </si>
  <si>
    <t>გიტარის მილისა პატარა</t>
  </si>
  <si>
    <t xml:space="preserve"> ტრავერსი  </t>
  </si>
  <si>
    <t xml:space="preserve"> ტრავერსის უშკა </t>
  </si>
  <si>
    <t>სტაბილიზატორი ( სუხოი ) უკანა</t>
  </si>
  <si>
    <t xml:space="preserve"> სტაბილიზატორი ( სუხოი) წინა </t>
  </si>
  <si>
    <t xml:space="preserve"> წინა სტაბილიზატორის სამაგრი კრონშტეინი </t>
  </si>
  <si>
    <t xml:space="preserve"> საჭის წევა </t>
  </si>
  <si>
    <t xml:space="preserve"> საჭის წევის მტვერდამცავი </t>
  </si>
  <si>
    <t xml:space="preserve"> საჭის წევის დაბოლოება  </t>
  </si>
  <si>
    <t>სუპორტი წინა</t>
  </si>
  <si>
    <t>სუპორტი უკანა</t>
  </si>
  <si>
    <t xml:space="preserve">უკანა ზამბარა </t>
  </si>
  <si>
    <t xml:space="preserve"> წინა ზამბარა</t>
  </si>
  <si>
    <t xml:space="preserve"> ბალკის მილისა </t>
  </si>
  <si>
    <t xml:space="preserve">ყუმბარა შიდა </t>
  </si>
  <si>
    <t>შიდა  ყუმბარის მტვერდამცავი</t>
  </si>
  <si>
    <t xml:space="preserve">ყუმბარა გარე </t>
  </si>
  <si>
    <t xml:space="preserve">გარე ყუმბარის მტვერდამცავი </t>
  </si>
  <si>
    <t>სტერჟენის მტვერდამცავი</t>
  </si>
  <si>
    <t>სტერჟენი წინა</t>
  </si>
  <si>
    <t>სტერჟენი უკანა</t>
  </si>
  <si>
    <t>ბურთულის მტვერდამცავი</t>
  </si>
  <si>
    <t xml:space="preserve"> ტრავერსის რეზბის მოჭრა</t>
  </si>
  <si>
    <t xml:space="preserve">სტაბილიზატორის  წინა რეზინა </t>
  </si>
  <si>
    <t xml:space="preserve">სტაბილიზატორის უკანა რეზინა </t>
  </si>
  <si>
    <t xml:space="preserve"> მორგვის საკისარის ბოლტის გაჩარხვა </t>
  </si>
  <si>
    <t>მორგვი უკანა</t>
  </si>
  <si>
    <t xml:space="preserve">მორგვი წინა </t>
  </si>
  <si>
    <t>წერო  წინა</t>
  </si>
  <si>
    <t xml:space="preserve"> სამუხრუჭე ხუნდი წინა </t>
  </si>
  <si>
    <t xml:space="preserve"> სამუხრუჭე ხუნდი უკანა </t>
  </si>
  <si>
    <t xml:space="preserve"> საყრდენი დისკი წინა </t>
  </si>
  <si>
    <t xml:space="preserve"> საყრდენი დისკი უკანა </t>
  </si>
  <si>
    <t xml:space="preserve"> მუხრუჭის მილი(წინა) </t>
  </si>
  <si>
    <t xml:space="preserve"> მუხრუჭის მილი(უკანა) </t>
  </si>
  <si>
    <t xml:space="preserve"> სამუხრუჭე დისკის (მოხეხვა) </t>
  </si>
  <si>
    <t xml:space="preserve"> სამუხრუჭე სისტემის დაჰაერება </t>
  </si>
  <si>
    <t xml:space="preserve"> მთავარი სამუხრუჭე ავზი (ცილინდრი) </t>
  </si>
  <si>
    <t>უკანა მუხრუჭის ბაჩოკი</t>
  </si>
  <si>
    <t>სამუხრუჭე ავზის სარემონტო კომპ.</t>
  </si>
  <si>
    <t>აბს-ის ბლოკი</t>
  </si>
  <si>
    <t>აბს-ის კომპიუტერული ადაპტაცია</t>
  </si>
  <si>
    <t xml:space="preserve">აბს- ის ბლოკის დაჰაერება </t>
  </si>
  <si>
    <t>აბს-ის დატჩიკი</t>
  </si>
  <si>
    <t>მუხრუჭის ლიაგუშკა</t>
  </si>
  <si>
    <t>სამუხრუჭე ვაკუუმი</t>
  </si>
  <si>
    <t>ვაკუუმის მილი</t>
  </si>
  <si>
    <t xml:space="preserve">ხელის მუხრუჭის ტროსი </t>
  </si>
  <si>
    <t>ვაკუუმნასოსის შუასადები</t>
  </si>
  <si>
    <t xml:space="preserve"> მაყუჩი (კომპლექტში) </t>
  </si>
  <si>
    <t xml:space="preserve"> მაყუჩის რეზინი </t>
  </si>
  <si>
    <t xml:space="preserve"> კოჟუხის დადუღება </t>
  </si>
  <si>
    <t xml:space="preserve"> კოლექტორის საფენი </t>
  </si>
  <si>
    <t>მაყუჩის სადები</t>
  </si>
  <si>
    <t xml:space="preserve"> საქშენის მილი </t>
  </si>
  <si>
    <t>დროსელი</t>
  </si>
  <si>
    <t>საწვავის მაღალი წნევის ტუმბო</t>
  </si>
  <si>
    <t>დროსელის ელ სისტემის შეკეთება</t>
  </si>
  <si>
    <t>თავისუფალი სვლის დაჩიკის გაწმენდა</t>
  </si>
  <si>
    <t>საწვავის სისტემის აღდგენა რეგულირება</t>
  </si>
  <si>
    <t>მფრქვევანა (ფარსუნკა)</t>
  </si>
  <si>
    <t xml:space="preserve">მფრქვევანას სალნიკი </t>
  </si>
  <si>
    <t xml:space="preserve">ფარსუნკის შაიბა </t>
  </si>
  <si>
    <t>მაყუჩის შუასადები</t>
  </si>
  <si>
    <t>მაყუჩის შედუღება</t>
  </si>
  <si>
    <t>ტურბოს აღდგენა</t>
  </si>
  <si>
    <t>ტურბოს მილი</t>
  </si>
  <si>
    <t>ტურბოს შუასადები</t>
  </si>
  <si>
    <t>გაზის გვარლი (ტროსი)</t>
  </si>
  <si>
    <t>გაზის გვარლის აღდგენა</t>
  </si>
  <si>
    <t>გაზის სატერფული (პედალი)</t>
  </si>
  <si>
    <t xml:space="preserve"> წყლის ტუმბო (პომპა)</t>
  </si>
  <si>
    <t xml:space="preserve"> წყლის ტუმბო კორპუსით (პომპა)</t>
  </si>
  <si>
    <t>წყლის ტუმბოს კორპუსი</t>
  </si>
  <si>
    <t xml:space="preserve"> წყლის ტუმბო (პომპა) აღდგენა</t>
  </si>
  <si>
    <t xml:space="preserve"> წყლის რადიატორი </t>
  </si>
  <si>
    <t xml:space="preserve"> წყლის რადიატორის აღდგენა </t>
  </si>
  <si>
    <t>ანტიფრიზის ტესტირება</t>
  </si>
  <si>
    <t xml:space="preserve"> წყლის გამაფართოვებელი ავზი</t>
  </si>
  <si>
    <t xml:space="preserve"> წყლის ავზის ხუფი </t>
  </si>
  <si>
    <t xml:space="preserve"> თერმოსტატი  </t>
  </si>
  <si>
    <t>თერმოსტატის ბუდე თერმოსტატით</t>
  </si>
  <si>
    <t xml:space="preserve"> წყლის გამაგრილებელი ვენტილიატორი </t>
  </si>
  <si>
    <t>წყლის ტრაინიკი (გამანაწილებელი)</t>
  </si>
  <si>
    <t xml:space="preserve"> საჭის მექანიზმი </t>
  </si>
  <si>
    <t xml:space="preserve"> საჭის მექანიზმის აღდგენა</t>
  </si>
  <si>
    <t xml:space="preserve"> საჭის მექანიზმის ადაპტაცია</t>
  </si>
  <si>
    <t>საჭის კორექციის სენსორი</t>
  </si>
  <si>
    <t xml:space="preserve">საჭის შლეიფი </t>
  </si>
  <si>
    <t xml:space="preserve">საჭის მექანიზმის სალნიკები </t>
  </si>
  <si>
    <t>ელექტრო სისტემის შეკეთება რთული</t>
  </si>
  <si>
    <t>ელექტრო სისტემის შეკეთება საშვალო</t>
  </si>
  <si>
    <t>ელექტრო სისტემის შეკეთება მარტივი</t>
  </si>
  <si>
    <t xml:space="preserve">ჰაერმზომი  </t>
  </si>
  <si>
    <t>ბაბინა (სანთელზე)</t>
  </si>
  <si>
    <t>გამანაწილებელი ლილვის (რასპრედვალის) დაჩიკი</t>
  </si>
  <si>
    <t>მუხლა ლილვის (კალენვალის) დაჩიკი</t>
  </si>
  <si>
    <t>ამძრავის იაკორის აღდგენა</t>
  </si>
  <si>
    <t xml:space="preserve">ამძრავის დაშლა-აწყობა </t>
  </si>
  <si>
    <t xml:space="preserve">ამძრავის ბენდექსი </t>
  </si>
  <si>
    <t>ამძრავის ღილაკი (კნოპკა)</t>
  </si>
  <si>
    <t>ამძრავის ნახშირი</t>
  </si>
  <si>
    <t>ამძრავის ვტულკები</t>
  </si>
  <si>
    <t xml:space="preserve">გენერატორი  </t>
  </si>
  <si>
    <t>გენერატორის ღვედის დამჭიმი კომპლექტში</t>
  </si>
  <si>
    <t xml:space="preserve">გენერატორის ღვედის დამჭიმი გორგოლაჭი </t>
  </si>
  <si>
    <t xml:space="preserve">გენერატორის ღვედის ამყოლი გორგოლაჭი </t>
  </si>
  <si>
    <t xml:space="preserve">გენერატორის ღვედი </t>
  </si>
  <si>
    <t xml:space="preserve">გენერატორის რელე თავისი ნახშირებით </t>
  </si>
  <si>
    <t xml:space="preserve">გენერატორის ნახშირი </t>
  </si>
  <si>
    <t>გენერატორის საკისარი</t>
  </si>
  <si>
    <t>გენერატორის ხვია</t>
  </si>
  <si>
    <t>წყლის მაჩვენებლის გადამწოდი დაჩიკი</t>
  </si>
  <si>
    <t xml:space="preserve">ფარების გადამრთველი </t>
  </si>
  <si>
    <t xml:space="preserve">ფარების ჩამრთველი </t>
  </si>
  <si>
    <t>ფარების ჩამრთველის ელექტრობის აღდგენა</t>
  </si>
  <si>
    <t>უკანა მაშუქის "გაბარიტის" ელექტრო შეკეთება</t>
  </si>
  <si>
    <t xml:space="preserve">წინა მაშუქის ნათურა (ჰალოგენი) </t>
  </si>
  <si>
    <t xml:space="preserve">გაბარიტის ნათურა </t>
  </si>
  <si>
    <t xml:space="preserve">ნისლის მაშუქის ნათურა </t>
  </si>
  <si>
    <t xml:space="preserve">უკანა მაშუქის ნათურა </t>
  </si>
  <si>
    <t xml:space="preserve">მოხვევის მაჩვენებლის ნათურა </t>
  </si>
  <si>
    <t xml:space="preserve">მაღალი ძაბვის სადენი </t>
  </si>
  <si>
    <t xml:space="preserve">კატალიზატორის გადამწოდი </t>
  </si>
  <si>
    <t xml:space="preserve">უკანა სვლის მაჩვენებლის გადამწოდი </t>
  </si>
  <si>
    <t xml:space="preserve">ცენტრალური საკეტის ბლოკი </t>
  </si>
  <si>
    <t xml:space="preserve">ტურბოს დაჩიკი </t>
  </si>
  <si>
    <t xml:space="preserve"> ზეთის წნევის სენსორი </t>
  </si>
  <si>
    <t>ტურბოს წნევის დაჩიკი</t>
  </si>
  <si>
    <t>კომუტატორი-მეხსიერების ბლოკი</t>
  </si>
  <si>
    <t>ანთების (საჭის) გასაღები</t>
  </si>
  <si>
    <t>გასაღების (ზამოკის) კონტაქტები</t>
  </si>
  <si>
    <t>ანთების სისტემის საკეტის შეცვლა</t>
  </si>
  <si>
    <t>ანთების სისტემის საკეტის შეკეთება</t>
  </si>
  <si>
    <t>იმობილაიზერის აღდგენა-ინიციალიზაცია</t>
  </si>
  <si>
    <t>დამცველების ბლოკის გაწმენდა</t>
  </si>
  <si>
    <t xml:space="preserve">დამცველების ბლოკი </t>
  </si>
  <si>
    <t>მინის მწმენდის ძრავი</t>
  </si>
  <si>
    <t>მინის მწმენდის ძრავის აღდგენა</t>
  </si>
  <si>
    <t>სპიდომეტრის დაჩიკი</t>
  </si>
  <si>
    <t>გენერატორის ხვიის აღდგენა</t>
  </si>
  <si>
    <t>გენერატორის მოხსნა დაყენება</t>
  </si>
  <si>
    <t>საწვავის ავზის დაჩიკი</t>
  </si>
  <si>
    <t>პულტის ელემენტი</t>
  </si>
  <si>
    <t>საყვირი (სიგნალი) წყვილი</t>
  </si>
  <si>
    <t>საყვირის შეკეთება</t>
  </si>
  <si>
    <t>საყვირის შტეკერი</t>
  </si>
  <si>
    <t>წყლის ამოსასხმელი დაჩიკი</t>
  </si>
  <si>
    <t>მინუსის კლემა</t>
  </si>
  <si>
    <t>პლიუსის კლემა</t>
  </si>
  <si>
    <t>დამცველი</t>
  </si>
  <si>
    <t>კომუტატორის შეკეთება-აღდგენა</t>
  </si>
  <si>
    <t>სალონის მაჩვენებლების დაფა</t>
  </si>
  <si>
    <t>უკანა მაშუქის პლატა</t>
  </si>
  <si>
    <t>ვინტილიატორის რელე</t>
  </si>
  <si>
    <t>ძრავი (კომპლექტში) (ახალი )</t>
  </si>
  <si>
    <t>ძრავქვეშა დამცავი საფარი</t>
  </si>
  <si>
    <t>ძრავის ამოღება</t>
  </si>
  <si>
    <t xml:space="preserve">ძრავის ჩადგმა </t>
  </si>
  <si>
    <t>ძრავის დაშლა</t>
  </si>
  <si>
    <t>ძრავის აწყობა</t>
  </si>
  <si>
    <t xml:space="preserve">ძრავის ჯაჭვის დამჭიმი მექანიზმი </t>
  </si>
  <si>
    <t xml:space="preserve">ძრავის თავაკის (გალოვკის) საფენი </t>
  </si>
  <si>
    <t xml:space="preserve">ძრავის ჩობალი წინა </t>
  </si>
  <si>
    <t xml:space="preserve">ძრავის ჩობალი უკანა </t>
  </si>
  <si>
    <t xml:space="preserve">ძრავის დგუშის რგოლი </t>
  </si>
  <si>
    <t>დგუშის ბარბაცა</t>
  </si>
  <si>
    <t>სადები საბარბაცე</t>
  </si>
  <si>
    <t>სადები ძირითადი</t>
  </si>
  <si>
    <t>სარქველი შემშვები</t>
  </si>
  <si>
    <t>სარქველი გამშვები</t>
  </si>
  <si>
    <t xml:space="preserve">ზეთის ტუმბო </t>
  </si>
  <si>
    <t>ძრავის გალოვკა</t>
  </si>
  <si>
    <t>გალოვკის შპილკის ამოღება</t>
  </si>
  <si>
    <t>გაზის გამანაწილებლის ხუფი</t>
  </si>
  <si>
    <t>ვანუსის ხუფი (ალუმინის)</t>
  </si>
  <si>
    <t>საქშენი</t>
  </si>
  <si>
    <t>ვანუსის სარქველი</t>
  </si>
  <si>
    <t>ბალანსირი</t>
  </si>
  <si>
    <t>ჰიდროტალკატელი (1ცალი)</t>
  </si>
  <si>
    <t>ძრავქვეშა საფარი (კარტერი)</t>
  </si>
  <si>
    <t>კარტერის რეზბის აღდგენა</t>
  </si>
  <si>
    <t>კარტერის ბოლტის აღდგენა-გაჩარხვა</t>
  </si>
  <si>
    <t>ძრავის კარტერის შუასადები</t>
  </si>
  <si>
    <t>ძრავის ზედა გოფრირებული შლანგი</t>
  </si>
  <si>
    <t>ძრავის ზეთის რადიატორის მილი</t>
  </si>
  <si>
    <t>ძრავის საჰაერო მილი</t>
  </si>
  <si>
    <t>გადაცემათა მექანიკური კოლოფი (კომპლექტში) (ახალი)</t>
  </si>
  <si>
    <t>გადაცემათა ავტომატური კოლოფი (კომპლექტში) (ახალი)</t>
  </si>
  <si>
    <t>გადაცემათა კოლოფის დაშლა-აწყობა (სრული)</t>
  </si>
  <si>
    <t>გადაცემათა მექანიკური კოლოფის აღდგენა (რთული დაზიანებით)</t>
  </si>
  <si>
    <t>გადაცემათა მექანიკური კოლოფის აღდგენა (საშუალო დაზიანებით)</t>
  </si>
  <si>
    <t>გადაცემათა  მექანიკური კოლოფის აღდგენა (მარტივი დაზიანებით)</t>
  </si>
  <si>
    <t xml:space="preserve">გადაცემათა კოლოფის საფენი </t>
  </si>
  <si>
    <t>გადაცემათა კოლოფის ორიანი საკისარი</t>
  </si>
  <si>
    <t>გადაცემთა კოლოფის სოლონოიდი</t>
  </si>
  <si>
    <t xml:space="preserve">გადაცემათა კოლოფის ჩობალი </t>
  </si>
  <si>
    <t>გადაცემათა კოლოფის სინქრონიზატორი</t>
  </si>
  <si>
    <t xml:space="preserve">გადაცემათა კოლოფის უკანა კოჟუხი </t>
  </si>
  <si>
    <t xml:space="preserve">გადაცემათა კოლოფის წინა კოჟუხი </t>
  </si>
  <si>
    <t xml:space="preserve">გადაცემათა კოლოფის საყრდენი ბალიში </t>
  </si>
  <si>
    <t>გადაბმულიბის ქურო</t>
  </si>
  <si>
    <t xml:space="preserve">გადაბმულობის დამწოლი საკისარი </t>
  </si>
  <si>
    <t>ჩანგალი (ვილკა)</t>
  </si>
  <si>
    <t xml:space="preserve">გადაბმულობის დისკის გადაკვრა </t>
  </si>
  <si>
    <t>უკუსვლის კბილანა</t>
  </si>
  <si>
    <t>გადაცემათა კოლოფის ვილკის აღდგენა</t>
  </si>
  <si>
    <t>გადაცემათა კოლოფის რიჩაგის ჩობალი</t>
  </si>
  <si>
    <t>გადაცემათა კოლოფის რიჩაგის აღდგენა</t>
  </si>
  <si>
    <t>გადაბმულობის ქვედა ცილინდრი</t>
  </si>
  <si>
    <t>პირველადი ლილვი</t>
  </si>
  <si>
    <t>პირველადი ლილვის საკისარი</t>
  </si>
  <si>
    <t>პირველადი ლილვის ტრაინიკი</t>
  </si>
  <si>
    <t>მეორადი ლილვი</t>
  </si>
  <si>
    <t>მეორადი ლილვის საკისარი</t>
  </si>
  <si>
    <t>მეორადი ლილვის აღდგენა</t>
  </si>
  <si>
    <t>გადაცემათა კოლოფის დამჭერის რეზბის აღდგენა</t>
  </si>
  <si>
    <t>გადაცემათა კოლოფის კულისა</t>
  </si>
  <si>
    <t>გადაცემათა კოლოფის კულისას ჩობალი</t>
  </si>
  <si>
    <t>გადაცემათა კოლოფის კულისას ღერძი</t>
  </si>
  <si>
    <t>გადაცემათა კოლოფის კულისას ღერძის აღდგენა</t>
  </si>
  <si>
    <t>ცეპლენიის მთავარი ავზის მანჟეტები</t>
  </si>
  <si>
    <t>სიჩქარეთა გადამრთველი გვარლი</t>
  </si>
  <si>
    <t xml:space="preserve">გადაცემათა კოლოფის დამმაშვიდებელი ზედა </t>
  </si>
  <si>
    <t>გადაცემათა კოლოფის დამმაშვიდებელი ქვედა</t>
  </si>
  <si>
    <t>წამყვანი ხიდი, რედუქტორი</t>
  </si>
  <si>
    <t>წამყვანი ხიდის რედუქტორი (მეორადი)</t>
  </si>
  <si>
    <t>რედუქტორის ჩობალი</t>
  </si>
  <si>
    <t>შუასადები ხიდის</t>
  </si>
  <si>
    <t xml:space="preserve"> წამყვანი ხიდის შეკეთება </t>
  </si>
  <si>
    <t>ძარა</t>
  </si>
  <si>
    <t xml:space="preserve">საჭის დამცავი ბალიში </t>
  </si>
  <si>
    <t xml:space="preserve">ტორპედოს დამცავი ბალიში </t>
  </si>
  <si>
    <t>საბარგულის მინა</t>
  </si>
  <si>
    <t>საქარე მინის საწმენდი წყლის ავზი</t>
  </si>
  <si>
    <t>საქარე მინა წინა</t>
  </si>
  <si>
    <t>ტორპედოს მოხსნა/დაყენება</t>
  </si>
  <si>
    <t>მოხვევის მაჩვენებელი გვერდითი (ციმციმა)</t>
  </si>
  <si>
    <t>წინა ბამპერის ბალკა</t>
  </si>
  <si>
    <t xml:space="preserve">წინა ბამპერი </t>
  </si>
  <si>
    <t xml:space="preserve">უკანა ბამპერი </t>
  </si>
  <si>
    <t>კაპოტის გვარლი</t>
  </si>
  <si>
    <t>კაპოტის საკეტი</t>
  </si>
  <si>
    <t xml:space="preserve">სავარძლის ზურგის გასასწორებელი სახელური </t>
  </si>
  <si>
    <t xml:space="preserve">საბარგულის საკეტი </t>
  </si>
  <si>
    <t xml:space="preserve">საბარგულის რეზინი </t>
  </si>
  <si>
    <t>ცხაური (აბლიცოვკა)</t>
  </si>
  <si>
    <t>წინა ფრთა მარჯვენა</t>
  </si>
  <si>
    <t>წინა ფრთა მარცხენა</t>
  </si>
  <si>
    <t>ფრთისქვეშა საფარი</t>
  </si>
  <si>
    <t>წინა მაშუქი მარცხენა (ფარი)</t>
  </si>
  <si>
    <t>წინა მაშუქი მარჯვენა (ფარი)</t>
  </si>
  <si>
    <t>უკანა სტოპი მარჯვენა</t>
  </si>
  <si>
    <t>უკანა სტოპი მარცხენა</t>
  </si>
  <si>
    <t>გარე (გვერდითი) სარკე  მარჯვენა</t>
  </si>
  <si>
    <t>გარე (გვერდითი) სარკე მარცხენა</t>
  </si>
  <si>
    <t>კარები წინა მარცხენა</t>
  </si>
  <si>
    <t>კარები წინა მარჯვენა</t>
  </si>
  <si>
    <t>კარები უკანა მარცხენა</t>
  </si>
  <si>
    <t>კარები უკანა მარჯვენა</t>
  </si>
  <si>
    <t>კარის  საკეტი წინა</t>
  </si>
  <si>
    <t>კარის საკეტი უკანა</t>
  </si>
  <si>
    <t>წინა კარის მინა მარჯვენა</t>
  </si>
  <si>
    <t>წინა კარის მინა მარცხენა</t>
  </si>
  <si>
    <t>კარის გამღები გვარლის მოხსნა/დაყენება</t>
  </si>
  <si>
    <t>კარის გამღები გვარლის აღდგენა</t>
  </si>
  <si>
    <t>კარის გამღები გვარლი</t>
  </si>
  <si>
    <t>გვერდითი კარის გამღები ელ. მექანიზმი</t>
  </si>
  <si>
    <t xml:space="preserve">კარის სახელური (გარეთა) </t>
  </si>
  <si>
    <t xml:space="preserve">კარის სახელური (შიგნითა) </t>
  </si>
  <si>
    <t xml:space="preserve">უკანა კარის ჩამკეტი </t>
  </si>
  <si>
    <t>კარის აგრანიჩიტელი</t>
  </si>
  <si>
    <t>კარის პეტლის ვტულკის გაჩარხვა</t>
  </si>
  <si>
    <t>კარის პეტლის დადუღება-შეკეთება</t>
  </si>
  <si>
    <t>საწვავის ავზის ხუფი</t>
  </si>
  <si>
    <t>ძრავის ზეთის ხუფი</t>
  </si>
  <si>
    <t>ძრავის ზეთის შუპი</t>
  </si>
  <si>
    <t>სიდენიის მოხსნა/დაყენება</t>
  </si>
  <si>
    <t>მინის ამწევი მექნიზმი კომპლექტში</t>
  </si>
  <si>
    <t>მინის ამწევი მექანიზმის დაფა</t>
  </si>
  <si>
    <t>მინის ამწევი მექანიზმის ტროსი</t>
  </si>
  <si>
    <t>მინის ამწევი მექანიზმის ძრავი</t>
  </si>
  <si>
    <t>მინის ამწევი მექანიზმის ღილაკი</t>
  </si>
  <si>
    <t>სიდენიის აღდგენა</t>
  </si>
  <si>
    <t xml:space="preserve"> გამათბობლის ვენტილიატორი </t>
  </si>
  <si>
    <t xml:space="preserve"> გამათბობლის რადიატორი </t>
  </si>
  <si>
    <t xml:space="preserve">გამათბობლის მილების გამანაწილებელი </t>
  </si>
  <si>
    <t xml:space="preserve"> გამათბობლის მილი </t>
  </si>
  <si>
    <t>გამათბობლის ჩამრთავი მექანიზმი</t>
  </si>
  <si>
    <t xml:space="preserve">კონდენციონერის რადიატორი </t>
  </si>
  <si>
    <t>კონდენციონერის რადიატორის აღდგენა  (მცირე)</t>
  </si>
  <si>
    <t>კონდენციონერის რადიატორის აღდგენა  (საშუალო)</t>
  </si>
  <si>
    <t>კონდენციონერის რადიატორის აღდგენა  (რთული)</t>
  </si>
  <si>
    <t xml:space="preserve">კონდენციონერის კომპრესორი </t>
  </si>
  <si>
    <t xml:space="preserve">კონდენციონერის მილი </t>
  </si>
  <si>
    <t>კონდენციონერის მილის დადუღება (რთული)</t>
  </si>
  <si>
    <t>კონდენციონერის მილის დადუღება (საშუალო დაზიანებით)</t>
  </si>
  <si>
    <t>კონდენციონერის მილის დადუღება (მცირე დაზიანებით)</t>
  </si>
  <si>
    <t>კონდიციონერის მილის სალნიკი</t>
  </si>
  <si>
    <t>კონდიციონერის კომპრესორის კლაპნის აღდგენა</t>
  </si>
  <si>
    <t>კონდიციონერის კომპრესორის შკივი</t>
  </si>
  <si>
    <t>კონდიციონერის სისტემის გაწმენდა</t>
  </si>
  <si>
    <t>კომპრესორის რელე</t>
  </si>
  <si>
    <t>კონდიციონერის ელ სისტემის აღდგენა</t>
  </si>
  <si>
    <t>კონდიციონერის ფილტრი (სალონის)</t>
  </si>
  <si>
    <t>კონდიციონერის ჩამრთველი ელ. პანელი</t>
  </si>
  <si>
    <t>კონდიციონერის პროპელერი</t>
  </si>
  <si>
    <t xml:space="preserve">თვლების განშლისა და შეყრის კუთხის გასწორება </t>
  </si>
  <si>
    <t xml:space="preserve">დისკის გაიკა/ბოლტი </t>
  </si>
  <si>
    <t xml:space="preserve">ჰაერის ფილტრი </t>
  </si>
  <si>
    <t xml:space="preserve">საწვავის სისტემის გაწმენდა </t>
  </si>
  <si>
    <t xml:space="preserve">საწვავის ავზის მოხსნა/დაყენება (გამორეცხვა) </t>
  </si>
  <si>
    <t>გამათბობლის ვარიატორი</t>
  </si>
  <si>
    <t>გამათბობლის ვარიატორის აღდგენა</t>
  </si>
  <si>
    <t>გამათბობლის ძრავი</t>
  </si>
  <si>
    <t>გამათბობლის ძრავის აღდგენა</t>
  </si>
  <si>
    <t>გამათბობლის ჯალუზების დ/აწყობა, შეკეთება</t>
  </si>
  <si>
    <t>გამათბობლის ჩამრთველის ბლოკი</t>
  </si>
  <si>
    <t>გამათბობლის ჩამრთველის ბლოკის აღდგენა</t>
  </si>
  <si>
    <t>CO-ს შემოწმება</t>
  </si>
  <si>
    <t>კარის საკეტის აღდგენა</t>
  </si>
  <si>
    <t>ერთი ნაწილის შეღებვა (მასალით)</t>
  </si>
  <si>
    <t>სალონის წმენდა (სრული) (ხიმჩისტკა)</t>
  </si>
  <si>
    <t>მინის მწმენდის მექანიზმის დაფა</t>
  </si>
  <si>
    <t>მინის მწმენდის მექანიზმის ძრავი</t>
  </si>
  <si>
    <t>მინის მწმენდის მექანიზმის მკლავი</t>
  </si>
  <si>
    <t>მინის საწმენდი ჩოთქები (კომპლ)</t>
  </si>
  <si>
    <t>საბურავის პიპკა</t>
  </si>
  <si>
    <t>საბურავის დისკი რკინის</t>
  </si>
  <si>
    <t>სანომრე პლასტმასის</t>
  </si>
  <si>
    <t>რკინის ხამუთი</t>
  </si>
  <si>
    <t>თვლების გადაჭიმვა</t>
  </si>
  <si>
    <t>კონტაქტების საწმენდი სითხე (აბრო)</t>
  </si>
  <si>
    <t>ბოლტის რეზბის აღდგენა</t>
  </si>
  <si>
    <t>ბოლტის გაჩარხვა</t>
  </si>
  <si>
    <t>მინის ამწევი გვერდითა ღილაკი</t>
  </si>
  <si>
    <t>მექანიკური  გადაცემათა  კოლოფის  (გამორეცხვა გასუფთავება)</t>
  </si>
  <si>
    <t>ავტომატური გადაცემათა კოლოფის(გამორეცხვა გასუფთავება)</t>
  </si>
  <si>
    <t>გადაცემათა კოლოფის ადაპტაცია</t>
  </si>
  <si>
    <t>გადაცემათა ავტომატური კოლოფის აღდგენა (რთული დაზიანებით)</t>
  </si>
  <si>
    <t>გადაცემათა ავტომატური კოლოფის აღდგენა (საშუალო დაზიანებით)</t>
  </si>
  <si>
    <t>გადაცემათა  ავტომატური კოლოფის აღდგენა (მარტივი დაზიანებით)</t>
  </si>
  <si>
    <t>ავტომატური  გადაცემათა  კოლოფის ცეპლენია კომპლექტში</t>
  </si>
  <si>
    <t>გადაცემათა მექანიკური კოლოფი (კომპლექტში) (მეორადი)</t>
  </si>
  <si>
    <t>ავტომატური  გადაცემათა  კოლოფი(კომპლექტში) (მეორადი)</t>
  </si>
  <si>
    <t>ძრავი(კომპლექტში) (მეორადი)</t>
  </si>
  <si>
    <t>კონდიციონერის ტეერვე</t>
  </si>
  <si>
    <t>პარკინგის სენსორი</t>
  </si>
  <si>
    <t>პომპის ღვედი</t>
  </si>
  <si>
    <t>ტორპედო (მეორადი)</t>
  </si>
  <si>
    <t>ტორპედოს დამცავი ბალიში (მეორადი)</t>
  </si>
  <si>
    <t>საჭის დამცავი ბალიში (მეორადი)</t>
  </si>
  <si>
    <t>ზეთის რადიატორის მანჟეტი</t>
  </si>
  <si>
    <t>თავაკის (გალოვკის) მოხეხვა</t>
  </si>
  <si>
    <t>სარქველი ჩობალი</t>
  </si>
  <si>
    <t>თავაკის (გალოვკის) სარჭი</t>
  </si>
  <si>
    <t>დეტონაციის სენსორი</t>
  </si>
  <si>
    <t>თავაკის (გალოვკის) შემოწმება</t>
  </si>
  <si>
    <t>სარქველის (კლაპნის) მოხეხვა</t>
  </si>
  <si>
    <t>საჭის მექანიზმი (მეორადი)</t>
  </si>
  <si>
    <t>გადაცემათა კოლოფის უკანა კოჟუხი (მეორადი)</t>
  </si>
  <si>
    <t>გადაცემათა კოლოფის წინა კოჟუხი (მეორადი)</t>
  </si>
  <si>
    <t>საბარგულის ამორტიზატორი</t>
  </si>
  <si>
    <t>ზეთის ფილტრის სამაგრის შუასადები</t>
  </si>
  <si>
    <t>სავარძლის ამწევ-დამწევი მექანიზმი (მეორადი)</t>
  </si>
  <si>
    <t>ძრავის წინა დაფის მოხსნა, ჰერმეტულობის აღდგენა და მიყენება</t>
  </si>
  <si>
    <t>ალუმინის დისკის შედუღება</t>
  </si>
  <si>
    <t>მინის ამწევი მექანიზმის სახელური ბუდით (მეორადი)</t>
  </si>
  <si>
    <t>ინჟექტორის მაღალი წნევის სენსორი (მეორადი)</t>
  </si>
  <si>
    <t>ძრავის თავაკი (გალოვკა) კომპლექტში (მეორადი)</t>
  </si>
  <si>
    <t>საჭის გასაღების პროგრამირება</t>
  </si>
  <si>
    <t>ყუმბარის ღერძი (მეორადი)</t>
  </si>
  <si>
    <t>ზეთის დონის მაჩვენებელის გადამწოდი</t>
  </si>
  <si>
    <t>ძრავის გალოვკა (მეორადი)</t>
  </si>
  <si>
    <t>გამანაწილებელი ლილვი (რასპრედვალი) (მეორადი)</t>
  </si>
  <si>
    <t>მუხლა ლილვი (მეორადი)</t>
  </si>
  <si>
    <t>ძრავის წინა დაფა (მეორადი)</t>
  </si>
  <si>
    <t>ძრავის გალოვკის აღდგენა</t>
  </si>
  <si>
    <t>ელექტრო წყლის ტუმბო</t>
  </si>
  <si>
    <t>ძრავის გამანაწილებელი ლილვი ვანუსით</t>
  </si>
  <si>
    <t>ვანუსის სარჭი სარქველით</t>
  </si>
  <si>
    <t>ფრეონის გაჟონვის შესამოწმებელი საღებავი</t>
  </si>
  <si>
    <t>გრამი</t>
  </si>
  <si>
    <t>გენერატორი (მეორადი)</t>
  </si>
  <si>
    <t>შემშვები კოლექტორი (მეორადი)</t>
  </si>
  <si>
    <t>მუხლა ლილვის შკივი (კალენვალის)</t>
  </si>
  <si>
    <t>ძრავის წინა ხუფის საფენი</t>
  </si>
  <si>
    <t>ძრავის წინა ხუფის შემამჭიდროვებელი რგოლი</t>
  </si>
  <si>
    <t>რედუქტორის კონუსური შაიბა</t>
  </si>
  <si>
    <t>მუხლანა ლილვის (კალენვალი) კბილანა</t>
  </si>
  <si>
    <t>შემშვები და გამშვები სარქველების მოხეხვა (პრიტირკა)</t>
  </si>
  <si>
    <t>წყლის მისასხმელის ძრავი</t>
  </si>
  <si>
    <t>შიდა ყუმბარის სამაგრი</t>
  </si>
  <si>
    <t>შიდა ყუმბარის სარჭი</t>
  </si>
  <si>
    <t>ძრავის გამანაწილებელი ლილვი (ვანუსის გარეშე)</t>
  </si>
  <si>
    <t>გასაღების ბუდე (მეორადი)</t>
  </si>
  <si>
    <t>დისკის მაცენტრერებელი რგოლი</t>
  </si>
  <si>
    <t>ზეთის დონის სენსორი</t>
  </si>
  <si>
    <t>რამის გასწორება რობოტზე</t>
  </si>
  <si>
    <t>ამძრავის იაკორი</t>
  </si>
  <si>
    <t>ვანუსის მაგნიტი</t>
  </si>
  <si>
    <t>უკანა სუპორტის მიმმართველი სალასკა ("ყბა")</t>
  </si>
  <si>
    <t>უკანა სუპორტის სარემონტო კომპ. პორშინით</t>
  </si>
  <si>
    <t>კომუტატორი - მეხსიერების ბლოკი (მეორადი)</t>
  </si>
  <si>
    <t>საბურავის დისკი რკინის (მეორადი)</t>
  </si>
  <si>
    <t>წყლის სისტემის მანჟეტი</t>
  </si>
  <si>
    <t>ძრავის საყრდენი კრონშტეინი (მეორადი)</t>
  </si>
  <si>
    <t>საბარგულის მინა (მეორადი)</t>
  </si>
  <si>
    <t xml:space="preserve">მეორადი ლილვის წინა საკისარი  </t>
  </si>
  <si>
    <t xml:space="preserve">მეორადი ლილვის შუა საკისარი </t>
  </si>
  <si>
    <t xml:space="preserve">პირველადი ლილვის წინა საკისარი  </t>
  </si>
  <si>
    <t xml:space="preserve">პირველადი ლილვის უკანა საკისარი </t>
  </si>
  <si>
    <t xml:space="preserve">შიდა ყუმბარის ჩობალი </t>
  </si>
  <si>
    <t xml:space="preserve">დიფერენციალის საკისარი  </t>
  </si>
  <si>
    <t xml:space="preserve">მეორადი ლილვის უკანა საკისარი </t>
  </si>
  <si>
    <t>მეორადი ლილვის სამაგრი სარჭის ამოღება</t>
  </si>
  <si>
    <t>საბარგულის ამორტიზატორი (მეორადი)</t>
  </si>
  <si>
    <t>დროსელი (მეორადი)</t>
  </si>
  <si>
    <t>სატელიტების კომპ. (მეორადი)</t>
  </si>
  <si>
    <t>საბუქსირის დამცავი პლასტმასი</t>
  </si>
  <si>
    <t>ტრავერსი (მეორადი)</t>
  </si>
  <si>
    <t>მაგნიტოფონის კოდირება</t>
  </si>
  <si>
    <t>ექსცენტრიული სარჭი</t>
  </si>
  <si>
    <t>ექსცენტრიული ქანჩი</t>
  </si>
  <si>
    <t>გადაცემათა კოლოფის კულისა(მეორადი)</t>
  </si>
  <si>
    <t>ძრავის კომპიუტერის აღდგენა</t>
  </si>
  <si>
    <t>გადაცემათა კოლოფის ხელის ბერკეტის კულისა (მეორადი)</t>
  </si>
  <si>
    <t>ღერძის ნახევარმთვარე</t>
  </si>
  <si>
    <t>ტურბოს მილის შუასადები</t>
  </si>
  <si>
    <t>ძრავის ელ-გაყვანილობის სადენი (მეორადი)</t>
  </si>
  <si>
    <t>დამცველების ბლოკი (მეორადი)</t>
  </si>
  <si>
    <t>ძრავის წყლის სიტემის გამორეცხვა</t>
  </si>
  <si>
    <t>წინა ბამპერის დაშლა/აწყობა</t>
  </si>
  <si>
    <t>სათუნუქე სამუშაო</t>
  </si>
  <si>
    <t>ერთი ნაჭერი</t>
  </si>
  <si>
    <t>პოლირება</t>
  </si>
  <si>
    <t>წიმა,მარjვენა კარის დ/ა</t>
  </si>
  <si>
    <t>ზეთის მარეგულირებელი სარქველი</t>
  </si>
  <si>
    <t>კაპოტის გამხსნელი(მეორადი)</t>
  </si>
  <si>
    <t>გადაცემათა კოლოფის დიფერენციალი</t>
  </si>
  <si>
    <t>მოხვევის მაჩვენებლის ბერკეტი</t>
  </si>
  <si>
    <t>ტურბოს სარქველი (მეოდარი)</t>
  </si>
  <si>
    <t>უკანა მარცხენა შუქამრეკლი</t>
  </si>
  <si>
    <t xml:space="preserve">ცივი კოლექტორის სარქველი </t>
  </si>
  <si>
    <t>წინა ბამპერის სალასკა (მეორადი)</t>
  </si>
  <si>
    <t>საწვავის მაღალი წნევის ტუმბოზე მიმავალი ლითონის მილი (მეორადი)</t>
  </si>
  <si>
    <t>ჟალუზების ძრავი (მატორჩიკი) (მეორადი) (მოხსნილ ტორპედოზე)</t>
  </si>
  <si>
    <t>ძრავის შუა კარტერი</t>
  </si>
  <si>
    <t>შემზეთი გილზი</t>
  </si>
  <si>
    <t>გასაღების ბუდე</t>
  </si>
  <si>
    <t>ძრავვის შუშის ქარქაში</t>
  </si>
  <si>
    <t>ძრავის ბლოკის ჰონინგება</t>
  </si>
  <si>
    <t>ბლოკის ზედაპირის მოხეხვა</t>
  </si>
  <si>
    <t>ვაკუუმის ტუმბო(მეორადი)</t>
  </si>
  <si>
    <t>კონდიციონერის ჩამრთველი ელ-პანელი(მეორადი)</t>
  </si>
  <si>
    <t>სალონის ელ/გაყვანილობის სადენი (მეორადი)</t>
  </si>
  <si>
    <t>მთავარი სამუხრუჭე ავზი (ცილინდრი) (მეორადი)</t>
  </si>
  <si>
    <t>კომბინირებული გადამრთველი (ციმციმისა და მინის მწმენდის ჩამრთველი) (მეორად)</t>
  </si>
  <si>
    <t>ძრავის სრული კაპიტალური შეკეთება (ნაწილებით)</t>
  </si>
  <si>
    <t>ძრავის თავაკის სრული კაპიტალური შეკეთება (ნაწილებით)</t>
  </si>
  <si>
    <t>ძრავის ქვედა ძირის (ბლოკის) სრული კაპიტალური შეკეთება (ნაწულებით</t>
  </si>
  <si>
    <t>მექანიკური გადაცემათა კოლოფის სრული კაპიტალური შეკეთება (ნაწილებით)</t>
  </si>
  <si>
    <t>ავტომატური გადაცემათა კოლოფის სრული კაპიტალური შეკეთება (ნაწილებით)</t>
  </si>
  <si>
    <t>ვინუსის შემამჭიდროვებელი რგოლი</t>
  </si>
  <si>
    <t>ძრავის ჯაჭვის ამყოლი კბილანა</t>
  </si>
  <si>
    <t>ზეთის დონის მზომი მილი</t>
  </si>
  <si>
    <t>წყლის ტუმბო (პომპა)</t>
  </si>
  <si>
    <t>წყლის ტუმბო კორპუსით (პომპა)</t>
  </si>
  <si>
    <t xml:space="preserve">გიდრო ქურო (მუფტა) </t>
  </si>
  <si>
    <t xml:space="preserve">ძრავის კბილანა ღვედის დამჭიმი როლიკები (კომპლ.) </t>
  </si>
  <si>
    <t>ძრავის ღვედი</t>
  </si>
  <si>
    <t>პლასტმასის აღდგენა 1სმ</t>
  </si>
  <si>
    <t>სმ</t>
  </si>
  <si>
    <t>ძრავის წინა დაფის მოხსნა, გერმეტულად დახურვა, მიყენება</t>
  </si>
  <si>
    <t>ძრავის ხუფის მოხსნა, გერმეტულად დახურვა, მიყენება</t>
  </si>
  <si>
    <t>კარტერის მოხსნა, გერმეტულად დახურვა, მიყენება</t>
  </si>
  <si>
    <t>ვაკუუმის ძირის მოხსნა, გერმეტულად დახურვა, მიყენება</t>
  </si>
  <si>
    <t xml:space="preserve"> საჭის მექანიზმი (მეორადი)</t>
  </si>
  <si>
    <t>წყლის სისტემის გამოსარეცხი სითხე</t>
  </si>
  <si>
    <t>წყლის სისტემის გამორეცხვა</t>
  </si>
  <si>
    <t>კარტერის ვენტილაციის სარქველი</t>
  </si>
  <si>
    <t>წინა მარჯვენა კარის შუშის ამწე მექანიზმი (მეორადი)</t>
  </si>
  <si>
    <t>ძრავის წინა ხუფის შემამჭიდროებელი რგოლი</t>
  </si>
  <si>
    <t>გამაძლიერებელი კოლოფი (რაზდატკა)</t>
  </si>
  <si>
    <t>წინა ნისლსაწინააღმდეგო მაშუქის პლასტმასი</t>
  </si>
  <si>
    <t>წინა ბამპერის ქვედა ბადე</t>
  </si>
  <si>
    <t>წინა ბამპერის აღდგენა</t>
  </si>
  <si>
    <t>წინა ცხვირის დაზაზორება</t>
  </si>
  <si>
    <t>ქსენონის ნათურა ბლოკით</t>
  </si>
  <si>
    <t>ბამპერის მოლდინგი</t>
  </si>
  <si>
    <t>ბამპერის ქვედა ბადის მარჯვენა ხუფი</t>
  </si>
  <si>
    <t>ბამპერის ქვედა ბადის მარცხენა ხუფი</t>
  </si>
  <si>
    <t>კარდნის დაკიდების კრონშტეინი საკისრით ("პადვესნოი")</t>
  </si>
  <si>
    <t>წინა ბამპერის პოლირება</t>
  </si>
  <si>
    <t>მინის ამწევი მექანიზმის ძრავი (მეორადი)</t>
  </si>
  <si>
    <t>წინა ფრთის მოლდინგი (მეორადი)</t>
  </si>
  <si>
    <t>სარკის ხუფი (მეორადი)</t>
  </si>
  <si>
    <t>წინა მარცხენა ფრთის გასწორება</t>
  </si>
  <si>
    <t>წინა მარცხენა კარის გასწორება</t>
  </si>
  <si>
    <t>უკანა მარცხენა კარის გასწორება</t>
  </si>
  <si>
    <t>ანთების გასაღების ადაპტაცია</t>
  </si>
  <si>
    <t>უკანა საქარე მინის ჩოთქები</t>
  </si>
  <si>
    <t>სუპორტის ყბა</t>
  </si>
  <si>
    <t>უკანა ზედა მუხრუჭის მაშუქი</t>
  </si>
  <si>
    <t>ძრავის ნახევარმთვარე</t>
  </si>
  <si>
    <t>გამაძლიერებელი კოლოფი (რაზდატკა) (მეორადი)</t>
  </si>
  <si>
    <t>კარდნული ლილვი (მეორადი)</t>
  </si>
  <si>
    <t>გამაძლიერებელი კოლოფის (''რაზდატკა'') დ/ა</t>
  </si>
  <si>
    <t>გამაძლიერებელი კოლოფის (''რაზდატკა'') საკისარი</t>
  </si>
  <si>
    <t>გამაძლიერებელი კოლოფის (''რაზდატკა'') საკისარის ბუდის აღდეგნა</t>
  </si>
  <si>
    <t>თავაკის შემოწმება</t>
  </si>
  <si>
    <t>მუხლანა ლილვის (''კალენვალი'') კბილანა</t>
  </si>
  <si>
    <t>ბაკის ვენტილაციის სარქველი</t>
  </si>
  <si>
    <t>გადაბმულობის მთავარი ცილინდის გამანაწილებელი სამკაპი</t>
  </si>
  <si>
    <t>გადაბმულობის მთავარი ცილინდრის მანჟეტი</t>
  </si>
  <si>
    <t>ჰაერის სისტემის ბოლით შემოწმება</t>
  </si>
  <si>
    <t>ავზის ვენტილაციის სარქველის მ/დ</t>
  </si>
  <si>
    <t>ავზის ვენტილაციის სისტემის შემოწმება</t>
  </si>
  <si>
    <t>გადაბმულობის სისტემის წნევით დაჰაერება</t>
  </si>
  <si>
    <t>წყლის სადინარების გაწმენდა ჭერის ჩამოწევით</t>
  </si>
  <si>
    <t>მექანიკური გადაცემათა კოლოფის ზეთი</t>
  </si>
  <si>
    <t>კონდიციონერის კომპრესორის ზეთი</t>
  </si>
  <si>
    <t>ანტიფრიზი (კონცენტრატი)</t>
  </si>
  <si>
    <t xml:space="preserve">სამუხრუჭე სითხე </t>
  </si>
  <si>
    <t>0.5 ლიტრი</t>
  </si>
  <si>
    <t xml:space="preserve">გერმეტიკი </t>
  </si>
  <si>
    <t>ტაოტი (0.5კგ-ანი კოლოფი)</t>
  </si>
  <si>
    <t>ფრეონის დატუმბვა</t>
  </si>
  <si>
    <t>ავტომატური გადაცემათა კოლოფის ზეთის შეცვლა</t>
  </si>
  <si>
    <t>საქარე მინის საწმენდი სითხე</t>
  </si>
  <si>
    <t>გამოხდილი წყალი</t>
  </si>
  <si>
    <t>წყლის სისტემის გამოსარეცხი სითხე (გაუზავებელი)</t>
  </si>
  <si>
    <t>გამაძლიერებელი კოლოფის (რაზდატკა) ზეთი</t>
  </si>
  <si>
    <t>საქარე მინის აღდგენა</t>
  </si>
  <si>
    <t>პლასტმასის აღდგენა</t>
  </si>
  <si>
    <t>ევაკუატორით მომსახურება</t>
  </si>
  <si>
    <t>კმ</t>
  </si>
  <si>
    <t>ალუმინის დისკების შეღებვა სტანდარტული ( R15 / R16)</t>
  </si>
  <si>
    <t>ალუმინის დისკების შეღებვა სტანდარტული ( R17 / R18)</t>
  </si>
  <si>
    <t>საბურავის დაშლა/აწყობა</t>
  </si>
  <si>
    <t>საბურავის მოხსნა/დაყენება</t>
  </si>
  <si>
    <t>საბურავის დისკის გასწორება (რკინის)</t>
  </si>
  <si>
    <t>საბურავის დისკის გასწორება (ალუმინის)</t>
  </si>
  <si>
    <t>წინა ამორტიზატორი  1ც</t>
  </si>
  <si>
    <t>წინა ამორტიზატორის  საკისარი ბუდით</t>
  </si>
  <si>
    <t>უკანა  ამორტიზატორი  1ც</t>
  </si>
  <si>
    <t xml:space="preserve">უკანა  ამორტიზატორის  ბუდე </t>
  </si>
  <si>
    <t>ამორტიზატორის ფიქსატორი (ლიმონჩიკი) წინა</t>
  </si>
  <si>
    <t xml:space="preserve">ამორტიზატორის ფიქსატორი (ლიმონჩიკი) უკანა </t>
  </si>
  <si>
    <t xml:space="preserve"> ბურთულა თითი  (შარავოი) მარჯვენა </t>
  </si>
  <si>
    <t xml:space="preserve">ბურთულა თითი  (შარავოი) მარცხენა </t>
  </si>
  <si>
    <t xml:space="preserve">წინა ბერკეტი (გიტარა) ქვედა  </t>
  </si>
  <si>
    <t xml:space="preserve">წინა ბერკეტი (გიტარა) ქვედა  განივი </t>
  </si>
  <si>
    <t xml:space="preserve">წინა ბერკეტი (გიტარა) ზედა  განივი </t>
  </si>
  <si>
    <t xml:space="preserve">წინა ბერკეტი (გიტარა) ზედა </t>
  </si>
  <si>
    <t xml:space="preserve">უკანა საყრდენი დისკი </t>
  </si>
  <si>
    <t>ბერკეტის (გიტარის) მილისა დიდი</t>
  </si>
  <si>
    <t>ბერკეტის (გიტარის) მილისა პატარა</t>
  </si>
  <si>
    <t xml:space="preserve"> ტრავერსის ყური (უშკა) </t>
  </si>
  <si>
    <t xml:space="preserve"> ტრავერსის მილისა (ვტულკა) </t>
  </si>
  <si>
    <t xml:space="preserve"> წინა სტაბილიზატორის კრონშტეინი </t>
  </si>
  <si>
    <t xml:space="preserve"> სტაბილიზატორის სამაგრი </t>
  </si>
  <si>
    <t xml:space="preserve"> მორგვის საკისარი უკანა </t>
  </si>
  <si>
    <t xml:space="preserve"> მორგვის საკისარი წინა</t>
  </si>
  <si>
    <t>სამუხრუჭე ბუდე (სუპორტი) უკანა</t>
  </si>
  <si>
    <t>სამუხრუჭე ბუდე (სუპორტი) წინა</t>
  </si>
  <si>
    <t>უკანა ზამბარა  სადებით (ჩაშკით)</t>
  </si>
  <si>
    <t xml:space="preserve"> წინა ზამბარის სადები (ჩაშკა)</t>
  </si>
  <si>
    <t xml:space="preserve">ძელის ( ბალკის) მილისა </t>
  </si>
  <si>
    <t>ღეროს (სტერჟენის) მტვერდამცავი</t>
  </si>
  <si>
    <t xml:space="preserve">ღერო (სტერჟენი) უკანა </t>
  </si>
  <si>
    <t>ღერო (სტერჟენი) წინა</t>
  </si>
  <si>
    <t xml:space="preserve"> ტრავერსის ხრახნის ( რეზბის) მოჭრა</t>
  </si>
  <si>
    <t xml:space="preserve"> მორგვის საკისარის ჭანჭიკის (ბოლტის) გაჩარხვა </t>
  </si>
  <si>
    <t>ხუნდების გადამწოდი (დაჩიკი )</t>
  </si>
  <si>
    <t xml:space="preserve"> მთავარი სამუხრუჭე ცილინდრი (ავზი) </t>
  </si>
  <si>
    <t>წინა სამუხრუჭე  ცილინდრი (ბაჩოკი)</t>
  </si>
  <si>
    <t>უკანა მუხრუჭის ცილინდრი ( ბაჩოკი)</t>
  </si>
  <si>
    <t>სამუხრუჭე ცილინდრის (ავზის )სარემონტო კომპლექტი</t>
  </si>
  <si>
    <t>აბს-ის გადამწოდი (დატჩიკი) N1</t>
  </si>
  <si>
    <t>აბს-ის გადამწოდი (დატჩიკი) N2</t>
  </si>
  <si>
    <t>სამუხრუჭე  ბუდის  ( სუპორტის) აღდგენა</t>
  </si>
  <si>
    <t>ხელის მუხრუჭის გვარლი (ტროსი )</t>
  </si>
  <si>
    <t>ვაკუუმტუმბოს (ნასოსის) შუასადები</t>
  </si>
  <si>
    <t xml:space="preserve">კოლექტორი </t>
  </si>
  <si>
    <t>თავისუფალი სვლის გადამწოდის (დაჩიკის) გაწმენდა</t>
  </si>
  <si>
    <t>მაღალი წნევის ტუმბო</t>
  </si>
  <si>
    <t>წვის სენსორი</t>
  </si>
  <si>
    <t>მაღალი წნევის ტუმბოს შეკეთება</t>
  </si>
  <si>
    <t>მაღალი წნევის მარეგულირებელი რეგულატორი</t>
  </si>
  <si>
    <t>ანტიფრიზის ვარგისიანობის შემოწმება (ტესტირება)</t>
  </si>
  <si>
    <t xml:space="preserve"> წყლის გამაფართოვებელი ცილინდრი (ავზი)</t>
  </si>
  <si>
    <t xml:space="preserve"> წყლის ცილინდრის (ავზის) ხუფი </t>
  </si>
  <si>
    <t xml:space="preserve"> წყლის გამაგრილებელი ფრთოვანა (ვენტილიატორი )</t>
  </si>
  <si>
    <t>წყლის გამანაწილებელი (ტრაინიკი) ზედა</t>
  </si>
  <si>
    <t>წყლის გამანაწილებელი (ტრაინიკი) ქვედა</t>
  </si>
  <si>
    <t>საჭის გარსაცმი (შლეიფი )</t>
  </si>
  <si>
    <t>საჭის მექანიზმის  ჩობალი (სალნიკები )</t>
  </si>
  <si>
    <t>ანთების კოჭა (ბაბინა)</t>
  </si>
  <si>
    <t>გამანაწილებელი ლილვის (რასპრედვალის) გადამწოდი ( დაჩიკი)</t>
  </si>
  <si>
    <t>მუხლა ლილვის (კალენვალის) გადამწოდი (დაჩიკი)</t>
  </si>
  <si>
    <t>ამძრავის მილისები (ვტულკები)</t>
  </si>
  <si>
    <t>გენერატორის ყური (შკივი)</t>
  </si>
  <si>
    <t>წყლის მაჩვენებლის გადამწოდი გადამწოდი ( დაჩიკი)</t>
  </si>
  <si>
    <t xml:space="preserve">მაშუქების (ფარების) გადამრთველი </t>
  </si>
  <si>
    <t xml:space="preserve">მაშუქების (ფარების) ჩამრთველი </t>
  </si>
  <si>
    <t xml:space="preserve">"გაბარიტის" ნათურა </t>
  </si>
  <si>
    <t xml:space="preserve">ნისლ საწინააღმდეგო  მაშუქის ნათურა </t>
  </si>
  <si>
    <t xml:space="preserve">რადიატორის წყლის ტემპერატურის გადამწოდი </t>
  </si>
  <si>
    <t xml:space="preserve">ძრავის ამთვლელის გადამწოდი </t>
  </si>
  <si>
    <t>ზეთის გადამწოდი</t>
  </si>
  <si>
    <t>თავისუფალი სვლის გადამწოდი (დაჩიკი)</t>
  </si>
  <si>
    <t>მთავარი ძაბვის ელექტროობის აღდგენა</t>
  </si>
  <si>
    <t>სვლის მაჩვენებლის (სპიდომეტრის) გადამწოდი ( დაჩიკი)</t>
  </si>
  <si>
    <t xml:space="preserve">ძრავის მართვის ბლოკი </t>
  </si>
  <si>
    <t xml:space="preserve">მაჩვენებლების დაფის ნათურა </t>
  </si>
  <si>
    <t>საწვავის ავზის  გადამწოდი (დაჩიკი)</t>
  </si>
  <si>
    <t>საყვირის დამაკავშირებელი (შტეკერი)</t>
  </si>
  <si>
    <t>წყლის ამოსასხმელის გადამწოდი ( დაჩიკი)</t>
  </si>
  <si>
    <t>კომპიუტერული ადაპტაცია</t>
  </si>
  <si>
    <t>გამათბიბლის ძრავის აღდგენა</t>
  </si>
  <si>
    <t>მაშუქების  (ფარების) გასწორება</t>
  </si>
  <si>
    <t>უკანა მაშუქის დაფა (პლატა)</t>
  </si>
  <si>
    <t>ფრთოვანას (ვინტილიატორის) რელე</t>
  </si>
  <si>
    <t xml:space="preserve">ძრავის ჯაჭვის დამამშვიდებელი მარჯვენა </t>
  </si>
  <si>
    <t>ძრავის ჯაჭვის დამამშვიდებელი  მარცხენა</t>
  </si>
  <si>
    <t>ძრავის სარქვლის ჩობალი (კომპლექტი)</t>
  </si>
  <si>
    <t>ძრავის თავაკი (გალოვკა)</t>
  </si>
  <si>
    <t>თავაკის ჩანგლის ( შპილკის) ამოღება</t>
  </si>
  <si>
    <t>დგუშის რგოლები (კოლცოები) კომპლ.</t>
  </si>
  <si>
    <t>მუხლა ლილვის  სადები (კარენოი-შატუნი) კომპლ.</t>
  </si>
  <si>
    <t>მუხლანა ღერძი(კალენვალი)</t>
  </si>
  <si>
    <t>კარტერის ხრახნის (რეზბის) აღდგენა</t>
  </si>
  <si>
    <t>კარტერის ხრახნის (ბოლტის) აღდგენა-გაჩარხვა</t>
  </si>
  <si>
    <t>ძრავის კოლექტორი შემშვები</t>
  </si>
  <si>
    <t>ძრვის კოლექტორი გამშვები</t>
  </si>
  <si>
    <t>ძრავის ზედა გოფრირებული პლასმასის ხუფი ( შლანგი)</t>
  </si>
  <si>
    <t xml:space="preserve">ძრავის საყრდენი ზედა ბალიში </t>
  </si>
  <si>
    <t xml:space="preserve">ძრავის საყრდენი ქვედა ბალიში </t>
  </si>
  <si>
    <t>ძრავის ბარბაცა (შატუნი)</t>
  </si>
  <si>
    <t>დამჭიმი გორგოლაჭი პლასტმასის</t>
  </si>
  <si>
    <t>ამყოლი გორგოლაჭი</t>
  </si>
  <si>
    <t>ზეთის ფილტრის რადიატორი (კომპ)</t>
  </si>
  <si>
    <t xml:space="preserve">გადაცემათა ავტომატური კოლოფი (კომპლექტში) </t>
  </si>
  <si>
    <t>გადაბმულიბის  ავტომატური  დისკი კომპლექტში</t>
  </si>
  <si>
    <t>მქნევარა (მახავიკი)</t>
  </si>
  <si>
    <t>გადაცემათა კოლოფის ბერკეტის (რიჩაგის) ჩობალი</t>
  </si>
  <si>
    <t>გადაცემათა კოლოფის ბერკეტი (რიჩაგის) აღდგენა</t>
  </si>
  <si>
    <t xml:space="preserve">გადაბმულობის ქურო </t>
  </si>
  <si>
    <t xml:space="preserve">გადაბმულობის დისკი </t>
  </si>
  <si>
    <t>გადაბმულობის საკისარი</t>
  </si>
  <si>
    <t>გადაცემათა კოლოფის დამჭერის ხრახნის (რეზბის) აღდგენა</t>
  </si>
  <si>
    <t>გადაბმულობის  მთავარი  ცილინდრი (ავზი)</t>
  </si>
  <si>
    <t>გადაბმულობის   მთავარი ცილინდრის ( ავზის) ჩობალი ( მანჟეტები)</t>
  </si>
  <si>
    <t>ელასტიური  ქურო (მუფტა)</t>
  </si>
  <si>
    <t>საქარე მინის საწმენდი წყლის ცილინდრი (ავზი)</t>
  </si>
  <si>
    <t>წინა ბამპერის ძელი (ბალკა)</t>
  </si>
  <si>
    <t>უკანა მაშუქი (სტოპი) მარჯვენა</t>
  </si>
  <si>
    <t>უკანა მაშუქი (სტოპი) მარცხენა</t>
  </si>
  <si>
    <t>კარის  საკეტი წინა მარცხენა</t>
  </si>
  <si>
    <t xml:space="preserve">კარის საკეტი წინა მარჯვენა </t>
  </si>
  <si>
    <r>
      <t xml:space="preserve">კარის სახელური (შიგნითა) </t>
    </r>
    <r>
      <rPr>
        <sz val="12"/>
        <rFont val="AcadNusx"/>
      </rPr>
      <t/>
    </r>
  </si>
  <si>
    <t xml:space="preserve">წყლის ცილინდრის  (ავზის) ხუფი </t>
  </si>
  <si>
    <t>ძრავის ზეთის საზომი ქარქაში (შუპი)</t>
  </si>
  <si>
    <t>ჰიდრავლიკის ცილინდრის (ავზის) ხუფი</t>
  </si>
  <si>
    <t>რადიატორის ხუფი</t>
  </si>
  <si>
    <t>მინის ამწევი მექანიზმის გვარლი (ტროსი)</t>
  </si>
  <si>
    <t xml:space="preserve"> გამათბობლის ფრთოვანა (ვენტილიატორი )</t>
  </si>
  <si>
    <t>გამათბობლის მილის გადასაბმელი</t>
  </si>
  <si>
    <t>ჰაერმზომის მილი</t>
  </si>
  <si>
    <t xml:space="preserve">კონდენციონერის რადიატორის აღდგენა  </t>
  </si>
  <si>
    <t xml:space="preserve">კონდენციონერის მილის დადუღება </t>
  </si>
  <si>
    <t>კონდიციონერის მილის ჩობალი (სალნიკი)</t>
  </si>
  <si>
    <t>კონდიციონერის კომპრესორის სარქველის (კლაპნის) აღდგენა</t>
  </si>
  <si>
    <t>კონდიციონერის კომპრესორის ყური ( შკივი)</t>
  </si>
  <si>
    <t>კონდიციონერის ფრთოვანა (პროპელერი)</t>
  </si>
  <si>
    <t xml:space="preserve">დისკის ჭანჭიკი </t>
  </si>
  <si>
    <t>Co-ს შემოწმება</t>
  </si>
  <si>
    <t>მინის მწმენდის მექანიზმი</t>
  </si>
  <si>
    <t>საბურავის ყვავი (პიპკა)</t>
  </si>
  <si>
    <t>ჭანჭიკის ხრახნის ( რეზბის) აღდგენა</t>
  </si>
  <si>
    <t>ჭანჭიკის  გაჩარხვა</t>
  </si>
  <si>
    <t>გამათბობლის ონკანი</t>
  </si>
  <si>
    <t>შიდა ტემპერატურის გადამწოდი</t>
  </si>
  <si>
    <t>გადაცემათა (ავტომატური-მექანიკური) კოლოფის აღდგენა (რთული დაზიანებით)</t>
  </si>
  <si>
    <t>გადაცემათა (ავტომატური-მექანიკური) აღდგენა (საშუალო დაზიანებით)</t>
  </si>
  <si>
    <t>გადაცემათა  (ავტომატური-მექანიკური) კოლოფის აღდგენა (მარტივი დაზიანებით)</t>
  </si>
  <si>
    <t>გადაცემათა  კოლოფის ადაპტაცია</t>
  </si>
  <si>
    <t>ავტომატური  გადაცემათა  კოლოფის ადაპტაცია</t>
  </si>
  <si>
    <t>მექანიკური  გადაცემათა კოლოფის(გამორეცხვა გასუფთავება)</t>
  </si>
  <si>
    <t>ავტომატური  გადაცემათა  კოლოფის გადაბმულობა კომპლექტში</t>
  </si>
  <si>
    <t>ხელის მუხრუჭის ხუნდი (კომპლექტში)</t>
  </si>
  <si>
    <t>უკანა წამყვანი  ხიდი  ახალი</t>
  </si>
  <si>
    <t>უკანა წამყვანი  ხიდი მეორადი</t>
  </si>
  <si>
    <t>უკანა წამყვანი  ხიდი  აღდგენა</t>
  </si>
  <si>
    <t xml:space="preserve"> უკანა ყუმბარა შიდა </t>
  </si>
  <si>
    <t xml:space="preserve"> უკანა შიდა  ყუმბარის მტვერდამცავი</t>
  </si>
  <si>
    <t xml:space="preserve">უკანა  ყუმბარა გარე </t>
  </si>
  <si>
    <t xml:space="preserve">უკანა  გარე ყუმბარის მტვერდამცავი </t>
  </si>
  <si>
    <t xml:space="preserve">კარდანი უკანა </t>
  </si>
  <si>
    <t>უკანა ელასტიური ქურო (მუფტა)</t>
  </si>
  <si>
    <t xml:space="preserve">უკანა ტრავერსი </t>
  </si>
  <si>
    <t>უკანა ტრავერსის რეზინა N1</t>
  </si>
  <si>
    <t>უკანა ტრავერსის რეზინა N2</t>
  </si>
  <si>
    <t>ტურბოს გადამწოდი ( დაჩიკი)</t>
  </si>
  <si>
    <t>მექანიკური გადაცემათა კოლოფი (მეორადი)</t>
  </si>
  <si>
    <t>აირბაგების ბლოკი</t>
  </si>
  <si>
    <t xml:space="preserve">ცალი </t>
  </si>
  <si>
    <t>კონდიციონერის კომპრესორი (მეორადი)</t>
  </si>
  <si>
    <t xml:space="preserve">უკანა ბერკეტი (გიტარა) ქვედა  </t>
  </si>
  <si>
    <t>დიაფრაგმა ხუფთან ერთად (მეორადი)</t>
  </si>
  <si>
    <t>შიდა ყუმბარის ჩობალი</t>
  </si>
  <si>
    <t xml:space="preserve">ეკრანი </t>
  </si>
  <si>
    <t>ალუმინის დისკის გასწორება</t>
  </si>
  <si>
    <t>წყლის რადიატორის ეკრანი</t>
  </si>
  <si>
    <t>ზეთის ფილტრის კორპუსის საფენი (გოჭის საფენი)</t>
  </si>
  <si>
    <t>გადაცემათა მექანიკური კოლოფი (კომპლექტში)(მეორადი)</t>
  </si>
  <si>
    <t>ძრავის ზეთის ფილტრის კორპუსი</t>
  </si>
  <si>
    <t>ძრავის ზეთის რადიატორი (მეორადი)</t>
  </si>
  <si>
    <t>ძრავის ზეთის რადიატორის  გამანაწილებელი (ტრაინიკი)</t>
  </si>
  <si>
    <t xml:space="preserve">ზეთის ფილტრის ბუდე </t>
  </si>
  <si>
    <t>ავტომატური  გადაცემათა  კოლოფი (კომპლექტში) (მეორადი)</t>
  </si>
  <si>
    <t>ყუმბარა კომპლექტში</t>
  </si>
  <si>
    <t>კონდენციონერის წნევის სენსორი (მეორადი)</t>
  </si>
  <si>
    <t>ხელის მუხრუჭის ღილაკი (მეორადი)</t>
  </si>
  <si>
    <t>ძრავის სახურავის (კაპოტის) ამორტიზატორი</t>
  </si>
  <si>
    <t>ძრავის თავაკის (გალოვკა) სახურავის საფენი</t>
  </si>
  <si>
    <t>რედუქტორის საკისარი - მარცხენა</t>
  </si>
  <si>
    <t>რედუქტორის საკისარი - მარჯვენა</t>
  </si>
  <si>
    <t>რედუქტორის დაშლა-აწყობა</t>
  </si>
  <si>
    <t>ავტომატური გადაცემათა კოლოფის საწმენდი სითხე (0.4 ლ-ანი)</t>
  </si>
  <si>
    <t>კონდიციონერის ფრეონის ფილტრი</t>
  </si>
  <si>
    <t>გამანაწილებელი ლილვის ჩობალი</t>
  </si>
  <si>
    <t>ავტომატური გადაცემათა კოლოფის მეხატრონიკი</t>
  </si>
  <si>
    <t>გადაცემათა კოლოფის ქანჩი</t>
  </si>
  <si>
    <t>ავტომატური გადაცემათა კოლოფის მეხატრონიკის ადაპტაცია</t>
  </si>
  <si>
    <t>კაპოტის ასახდელი სახელური</t>
  </si>
  <si>
    <t>სტაბილიზატორის ("სუხოი") წინა (მეორადი)</t>
  </si>
  <si>
    <t>აბს-ის ბლოკი (მეორადი)</t>
  </si>
  <si>
    <t>ევაკუატოსის მომსახურება</t>
  </si>
  <si>
    <t>კაპოტის დაშლა/აწყობა</t>
  </si>
  <si>
    <t>წინა მარჯვენა კარის დაშლა/აწყობა</t>
  </si>
  <si>
    <t>წინა მარჯვენა საყრდენის გასწორება</t>
  </si>
  <si>
    <t>წინა მარჯვენა ფარის აღდგენა</t>
  </si>
  <si>
    <t>მჯ კარნიზის პლასტმასის მოხსნა/დაყენება</t>
  </si>
  <si>
    <t>ერთი ნაჭერის შეღებვა (მასალით)</t>
  </si>
  <si>
    <t>საწვავის ტუმბო (JP GROUP)</t>
  </si>
  <si>
    <t>სუპორტის სარემონტო კომპლექტი</t>
  </si>
  <si>
    <t>კატალიზატორის გადამწოდი (მეორადი)</t>
  </si>
  <si>
    <t xml:space="preserve">დეტონაციის გადამწოდი </t>
  </si>
  <si>
    <t>საწვავის ტუმბოს რელე (მეორადი)</t>
  </si>
  <si>
    <t>თერმოსტატის კორპუსი</t>
  </si>
  <si>
    <t>მფრქვევანას ჩობალი</t>
  </si>
  <si>
    <t>მფრქვევანას ჩობალის შეცვლა</t>
  </si>
  <si>
    <t>ძრავის სარქველი (გამშვები)</t>
  </si>
  <si>
    <t>ძრავის თავაკის (''გალოვკა'') საფენი</t>
  </si>
  <si>
    <t>შემშვები გამანაწილებელი ლილვი (''რასპედვალი'') (მეორადი)</t>
  </si>
  <si>
    <t>გამშვები გამანაწილებელი ლილვი (''რასპედვალი) (მეორადი)</t>
  </si>
  <si>
    <t>ვანუსის ხუფი( ალუმინის) (მეორადი)</t>
  </si>
  <si>
    <t>წყლის გამანაწილებელი გადამწოდით</t>
  </si>
  <si>
    <t>ძრავის თავაკის (''გალოვკა'') დ/ა</t>
  </si>
  <si>
    <t>ძრავის თავაკის შემოწმება-შლიფოვკა</t>
  </si>
  <si>
    <t>DSG გადაცემათა კოლოფის მეხატრონიკის ზეთი</t>
  </si>
  <si>
    <t>DSG ორმაგი გადაბმულობის კომპლექტი</t>
  </si>
  <si>
    <t>ძრავის ზეთი</t>
  </si>
  <si>
    <t xml:space="preserve"> ამორტიზატორი წინა</t>
  </si>
  <si>
    <t xml:space="preserve"> ამორტიზატორი უკანა (1 ც)</t>
  </si>
  <si>
    <t xml:space="preserve"> წინა ამორტიზატორის საყრდენი ბალიში (1 ც)</t>
  </si>
  <si>
    <t xml:space="preserve"> უკანა ამორტიზატორის საყრდენი ბალიში (1 ც)</t>
  </si>
  <si>
    <t>ამორტიზატორის სადები</t>
  </si>
  <si>
    <t xml:space="preserve"> ამორტიზატორის უკანაა  ფიქსატორი (ლიმონჩიკი)</t>
  </si>
  <si>
    <t xml:space="preserve"> ამორტიზატორის წინა  ფიქსატორი (ლიმონჩიკი)</t>
  </si>
  <si>
    <t xml:space="preserve"> ამორტიზატორის ბალიშის საკისარი </t>
  </si>
  <si>
    <t xml:space="preserve"> წინა სტაბილიზატორის მილისა (1 ც)</t>
  </si>
  <si>
    <t xml:space="preserve"> ბურთულა თითი  (შარავოი)(1 ც)</t>
  </si>
  <si>
    <t xml:space="preserve"> ბერკეტი ქვედა (გიტარა)</t>
  </si>
  <si>
    <t xml:space="preserve"> ბერკეტის მილისა დიდი</t>
  </si>
  <si>
    <t xml:space="preserve"> ბერკეტის მილისა პატარა</t>
  </si>
  <si>
    <t xml:space="preserve"> ბერკეტი ზედა (გიტარა)</t>
  </si>
  <si>
    <t xml:space="preserve"> ტრავერსის ყური ( უშკა )</t>
  </si>
  <si>
    <t xml:space="preserve"> ტრავერსის მილისა ( ვტულკა )</t>
  </si>
  <si>
    <t xml:space="preserve"> წინა სტაბილიზატორი ( სუხოი)</t>
  </si>
  <si>
    <t xml:space="preserve"> ძელი</t>
  </si>
  <si>
    <t xml:space="preserve"> ძელის რეზინი</t>
  </si>
  <si>
    <t xml:space="preserve"> წინა სტაბილიზატორის კრონშტეინი (1 ც)</t>
  </si>
  <si>
    <t xml:space="preserve"> საჭის წევა (1 ც)</t>
  </si>
  <si>
    <t xml:space="preserve"> საჭის წევის მტვერდამცავი (1 ც)</t>
  </si>
  <si>
    <t xml:space="preserve"> საჭის წევის დაბოლოება  (1 ც)</t>
  </si>
  <si>
    <t xml:space="preserve"> წინა ზამბარის სადები ( ჩაშკა)</t>
  </si>
  <si>
    <t xml:space="preserve">ზამბარა </t>
  </si>
  <si>
    <t>ყუმბარა გარე</t>
  </si>
  <si>
    <t>ღერო  (სტერჟენი) უკანა</t>
  </si>
  <si>
    <t xml:space="preserve"> ამორტიზატორის რეზინები წინა</t>
  </si>
  <si>
    <t xml:space="preserve"> ამორტიზატორის რეზინები უკანა</t>
  </si>
  <si>
    <t>ამორტიზატორის ზედა  მილისის (ვტულკის) გაჩარხვა - ჩაპრესვა</t>
  </si>
  <si>
    <t xml:space="preserve"> ტრავერსის  ხრახნის (რეზბის) მოჭრა</t>
  </si>
  <si>
    <t>სტაბილიზატორის  წინა რეზინა (1 ც)</t>
  </si>
  <si>
    <t>სტაბილიზატორის უკანა რეზინა (1 ც)</t>
  </si>
  <si>
    <t xml:space="preserve"> მორგვის საკისარის ჭანჭიკის ( ბოლტის) გაჩარხვა </t>
  </si>
  <si>
    <t>მორგვი წინა</t>
  </si>
  <si>
    <t>ღეროს (სტერჟენის) მტვერდამცავი ( პილნიკი)</t>
  </si>
  <si>
    <t>ქანქარა (მაიატნიკი)</t>
  </si>
  <si>
    <t>წერო (ცაპკა)</t>
  </si>
  <si>
    <t xml:space="preserve">ხუნდების გადამწოდი ( დაჩიკი) </t>
  </si>
  <si>
    <t xml:space="preserve"> სამუხრუჭე დისკი წინა </t>
  </si>
  <si>
    <t xml:space="preserve"> სამუხრუჭე დისკი უკანა </t>
  </si>
  <si>
    <t xml:space="preserve"> სამუხრუჭე დისკის მოხეხვა </t>
  </si>
  <si>
    <t xml:space="preserve"> წინა სამუხრუჭე ბუდე ( სუპორტი  )</t>
  </si>
  <si>
    <t xml:space="preserve"> უკანა სამუხრუჭე ბუდე (სუპორტი  )</t>
  </si>
  <si>
    <t xml:space="preserve"> მთავარი სამუხრუჭე ცილინდრი (ავზი)  </t>
  </si>
  <si>
    <t>წინა მუხრუჭის ცილინდრი (ბაჩოკი)</t>
  </si>
  <si>
    <t>უკანა მუხრუჭის ცილინდრი (ბაჩოკი)</t>
  </si>
  <si>
    <t>აბს-ისკომპიუტერული ადაპტაცია</t>
  </si>
  <si>
    <t>აბს-ის გადამწოდი ( დატჩიკი)</t>
  </si>
  <si>
    <t xml:space="preserve">ხელის მუხრუჭის ხუნდები </t>
  </si>
  <si>
    <t xml:space="preserve"> სამუხრუჭე ბუდის (სუპორტის) შეკეთება</t>
  </si>
  <si>
    <t xml:space="preserve">ხელის მუხრუჭის გვარლი ( ტროსი) </t>
  </si>
  <si>
    <t xml:space="preserve"> კოლექტორის მოხსნა-დაყენება </t>
  </si>
  <si>
    <t>ზეთის მაღალი წნევის ტუმბო (საქშენი)</t>
  </si>
  <si>
    <t xml:space="preserve"> ზეთის მაღალი წნევის ტუმბოს (საქშენის) მილი </t>
  </si>
  <si>
    <t>რეცერკულაციის სარქველი (კლაპანი) (ეგეერი)</t>
  </si>
  <si>
    <t>რეცერკულაციის სარქველის (კლაპნის ) (ეგეერი) გაწმენდა</t>
  </si>
  <si>
    <t>რეცერკულაციის (ეგეერის) რადიატორი</t>
  </si>
  <si>
    <t xml:space="preserve"> წყლის ტუმბოს საფენი </t>
  </si>
  <si>
    <t xml:space="preserve"> წყლის გამაფართოვებელი ცილინდრი (ავზი )</t>
  </si>
  <si>
    <t xml:space="preserve">თერმოსტატის ბუდე </t>
  </si>
  <si>
    <t xml:space="preserve">წყლის გამანაწილებელი (ტრაინიკი) </t>
  </si>
  <si>
    <t xml:space="preserve"> საჭის ჰიდროგამაძლიერებელის მაღალი წნევის მილი </t>
  </si>
  <si>
    <t xml:space="preserve"> საჭის გამაძლიერებლის ტუმბო </t>
  </si>
  <si>
    <t xml:space="preserve"> საჭის გამაძლიერებლის ცილინდრი (ავზი)</t>
  </si>
  <si>
    <t xml:space="preserve"> საჭის გამაძლიერებლის ტუმბო (მეორადი)</t>
  </si>
  <si>
    <t xml:space="preserve"> საჭის გამაძლიერებლის ტუმბოს ღვედი</t>
  </si>
  <si>
    <t xml:space="preserve"> საჭის ჰიდროგამაძლიერებელის დამჭიმი კრონშტეინი</t>
  </si>
  <si>
    <t>ჰიდრავლიკის  ცილინდრის (ავზის) ჩობალი</t>
  </si>
  <si>
    <t>მუხლა ლილვის (კალენვალის) გადამწოდი  (დაჩიკი)</t>
  </si>
  <si>
    <t xml:space="preserve">ანთების ჩიბუხი </t>
  </si>
  <si>
    <t>ამძრავის რელე (ღუზა)</t>
  </si>
  <si>
    <t>ამძრავის ხვია</t>
  </si>
  <si>
    <t xml:space="preserve">გენერატორის  ჩოთქებით </t>
  </si>
  <si>
    <t xml:space="preserve">გენერატორის ნახშირები </t>
  </si>
  <si>
    <t>გენერატორის  რელე (ღუზა)</t>
  </si>
  <si>
    <t>წყლის გადამწოდი (დაჩიკი)</t>
  </si>
  <si>
    <t xml:space="preserve">მაშუქების ჩამრთველი </t>
  </si>
  <si>
    <t>მაშუქების ჩამრთველის ელექტრობის აღდგენა</t>
  </si>
  <si>
    <t>"გაბარიტის" ელექტრო შეკეთება</t>
  </si>
  <si>
    <t xml:space="preserve"> "გაბარიტის" ნათურა </t>
  </si>
  <si>
    <t>სანომრეს ნათურა</t>
  </si>
  <si>
    <t>მაღალი ძაბვის სადენი</t>
  </si>
  <si>
    <t>თავისუფალი სვლის გადამწოდი  (დაჩიკი)</t>
  </si>
  <si>
    <t>ხმოვანი საყვირის (სიგნალის) ელექტროობის აღდგენა</t>
  </si>
  <si>
    <t>მოხვევის მაჩვენებლის გადამრთველის ელ. აღდგენა</t>
  </si>
  <si>
    <t>სვლის მაჩვენებლის გადამწოდი  ( დაჩიკი)</t>
  </si>
  <si>
    <t>ძრავის მართვის ბლოკი</t>
  </si>
  <si>
    <t>ძრავის მართვის ბლოკის აღდგენა (კოფორტ ბლოკი)</t>
  </si>
  <si>
    <t>ელ. გაყვანილობის შეკეთება მარტივი</t>
  </si>
  <si>
    <t>ელ. გაყვანილობის შეკეთება საშუალო</t>
  </si>
  <si>
    <t>ელ. გაყვანილობის შეკეთება რთული</t>
  </si>
  <si>
    <t>საწვავის ავზის გადამწოდი  (დაჩიკი)</t>
  </si>
  <si>
    <t>საყვირის  გადამყვანი (შტეკერი)</t>
  </si>
  <si>
    <t>წყლის ამოსასხმელი ტუმბო</t>
  </si>
  <si>
    <t>წყლის ამოსასხმელი  გადამწოდი  (დაჩიკი)</t>
  </si>
  <si>
    <t>წყლის ამოსასხმელი ცილინდრი (ავზი)</t>
  </si>
  <si>
    <t>მაშუქების (ფარების) გასწორება</t>
  </si>
  <si>
    <t>მაჩვენებლების დაფა</t>
  </si>
  <si>
    <t>უკანა მაშუქის  დაფა (პლატა)</t>
  </si>
  <si>
    <t xml:space="preserve">ძრავი </t>
  </si>
  <si>
    <t xml:space="preserve">ძრავი მეორადი </t>
  </si>
  <si>
    <t xml:space="preserve">ძრავის ამოღება/ჩადგმა </t>
  </si>
  <si>
    <t xml:space="preserve">ძრავის კბილანა ღვედის დამჭიმი გორგოლაჭები </t>
  </si>
  <si>
    <t xml:space="preserve">ძრავის თავაკის (გალოვკის) სახურავის საფენი </t>
  </si>
  <si>
    <t>ძრავის შეკეთება კაპიტალური</t>
  </si>
  <si>
    <t>ძრავის თავაკი (გალოვკის) ჩანგლის ( შპილკის) ამოღება</t>
  </si>
  <si>
    <t>დამჭიმი გორგოლაჭი  რკინის</t>
  </si>
  <si>
    <t>კარტერის  ჭანჭიკის  (ბოლტის) აღდგენა-გაჩარხვა</t>
  </si>
  <si>
    <t>ძრვის კოლექტორი შემშვები (ცივი კოლექტორი)</t>
  </si>
  <si>
    <t>ძრვის კოლექტორი გამშვები (ცხელი კოლექტორი )</t>
  </si>
  <si>
    <t>ძრავის ზედა გოფრირებული პლასმასის მილი ( შლანგი)</t>
  </si>
  <si>
    <t xml:space="preserve">გადაცემათა ავტომატური კოლოფი </t>
  </si>
  <si>
    <t>გადაცემათა კოლოფი (მეორადი)</t>
  </si>
  <si>
    <t xml:space="preserve">გადაცემათა კოლოფის მოხსნა დაყენება </t>
  </si>
  <si>
    <t xml:space="preserve">გადაცემათა კოლოფის აღდგენა მარტივი </t>
  </si>
  <si>
    <t xml:space="preserve">გადაცემათა კოლოფის აღდგენა საშვალო </t>
  </si>
  <si>
    <t>გადაცემათა კოლოფის აღდგენა  რთული</t>
  </si>
  <si>
    <t>გადაცემათა კოლოფის ჩანგალი (ვილკა)</t>
  </si>
  <si>
    <t>გადაცემათა კოლოფის დამჭერის  ხრახნის (რეზბის) აღდგენა</t>
  </si>
  <si>
    <t>გადაბმულობის მთავარი ცილინდრი (ავზი)</t>
  </si>
  <si>
    <t>გადაბმულობის მთავარი ცილინდრის (ავზის)  ჩობალი (მანჟეტები)</t>
  </si>
  <si>
    <t>გადაბმულობის ქვედა ცილინდრი (ავზი )</t>
  </si>
  <si>
    <t>გადაბმულობის ქვედა ცილინდრის (ავზის) ჩობალი (მანჟეტები)</t>
  </si>
  <si>
    <t xml:space="preserve">წამყვანი ხიდი </t>
  </si>
  <si>
    <t xml:space="preserve">წამყვანი ხიდის შეკეთება </t>
  </si>
  <si>
    <t>ელასტიური ქურო (მუფტა)</t>
  </si>
  <si>
    <t>ზეთის შემოწმება ხიდში</t>
  </si>
  <si>
    <t>წინა ბამპერის  ძელი (ბალკა )</t>
  </si>
  <si>
    <t>უკანა ბამპერის  ძელი ( ბალკა )</t>
  </si>
  <si>
    <t>წინა მაშუქი (ფარი)</t>
  </si>
  <si>
    <t>უკანა მაშუქი (სტოპი)</t>
  </si>
  <si>
    <t>გარე (გვერდითი) სარკე</t>
  </si>
  <si>
    <t xml:space="preserve">წყლის ცილინდრის (ავზის) ხუფი </t>
  </si>
  <si>
    <t>ჰიდრავლიკის ცილინდრი (ავზის) ხუფი</t>
  </si>
  <si>
    <t xml:space="preserve">წინა საქარე მინის აღდგენა </t>
  </si>
  <si>
    <t xml:space="preserve">კონდენციონერის ფილტრი </t>
  </si>
  <si>
    <t xml:space="preserve">კონდენციონერის ალუმინის  მილი </t>
  </si>
  <si>
    <t xml:space="preserve">კონდენციონერის ალუმინის  მილის დადუღება </t>
  </si>
  <si>
    <t>კონდიციონერის ალუმინის  მილის  ჩობალი (სალნიკი)</t>
  </si>
  <si>
    <t>კონდიციონერის კომპრესორის სარქვლის (კლაპნის) აღდგენა</t>
  </si>
  <si>
    <t>კონდიციონერის კომპრესორის ყური (შკივი)</t>
  </si>
  <si>
    <t xml:space="preserve">დისკის  ჭანჭიკის  </t>
  </si>
  <si>
    <t>წინა მინის მწმენდის მექანიზმი</t>
  </si>
  <si>
    <t>უკანა მინის მწმენდის მექანიზმი</t>
  </si>
  <si>
    <t xml:space="preserve">წინა მინის საწმენდი ჩოთქები </t>
  </si>
  <si>
    <t xml:space="preserve">უკანა მინის საწმენდი ჩოთქები </t>
  </si>
  <si>
    <t>საბურავის კამერა</t>
  </si>
  <si>
    <t>საბურავის ყვავი ( პიპკა)</t>
  </si>
  <si>
    <t xml:space="preserve">სანომრე პლასტმასი </t>
  </si>
  <si>
    <t>სუპორტის მიმმართველი</t>
  </si>
  <si>
    <t>საბურავის სარჭი</t>
  </si>
  <si>
    <t>საბურავის ქანჩი</t>
  </si>
  <si>
    <r>
      <t xml:space="preserve"> </t>
    </r>
    <r>
      <rPr>
        <sz val="10"/>
        <color indexed="8"/>
        <rFont val="Sylfaen"/>
        <family val="1"/>
        <charset val="204"/>
      </rPr>
      <t xml:space="preserve"># </t>
    </r>
    <r>
      <rPr>
        <sz val="10"/>
        <rFont val="Sylfaen"/>
        <family val="1"/>
        <charset val="204"/>
      </rPr>
      <t xml:space="preserve"> </t>
    </r>
  </si>
  <si>
    <r>
      <t xml:space="preserve"> </t>
    </r>
    <r>
      <rPr>
        <b/>
        <sz val="10"/>
        <color indexed="8"/>
        <rFont val="Sylfaen"/>
        <family val="1"/>
        <charset val="204"/>
      </rPr>
      <t xml:space="preserve"># </t>
    </r>
    <r>
      <rPr>
        <b/>
        <sz val="10"/>
        <rFont val="Sylfaen"/>
        <family val="1"/>
        <charset val="204"/>
      </rPr>
      <t xml:space="preserve"> </t>
    </r>
  </si>
  <si>
    <t>მიმწოდებლის მიერ შემოთავაზებული ფასი</t>
  </si>
  <si>
    <t xml:space="preserve">რაოდენობა </t>
  </si>
  <si>
    <t>პრეისკურანტის ჯამი:</t>
  </si>
  <si>
    <t>მიმწოდებლის მიერ შემოთავაზებული პრეისკურანტის ჯამი:</t>
  </si>
  <si>
    <t>შენიშვნა:</t>
  </si>
  <si>
    <t>პრეისკურანტში შემსყიდველის მიერ 0 ლარით შეფასებული მომსახურება და/ან საქონელი განფასებას არ ექვემდებარება</t>
  </si>
  <si>
    <t>შენიშვნა: შემოთავაზებული ფასები უნდა მოიცავდეს საქონლის/მომსახურების მოწოდებასთან დაკავშირებულ ყველა ხარჯს და კანონმდებლობით გათვალისწინებულ გადასახადებს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</si>
</sst>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#,##0.0"/>
    <numFmt numFmtId="165" formatCode="0.0"/>
    <numFmt numFmtId="166" formatCode="_-* #,##0.00\ _₽_-;\-* #,##0.00\ _₽_-;_-* &quot;-&quot;??\ _₽_-;_-@"/>
    <numFmt numFmtId="167" formatCode="0.00;;#"/>
    <numFmt numFmtId="168" formatCode="[$-409]General"/>
    <numFmt numFmtId="169" formatCode="_(* #,##0_);_(* \(#,##0\);_(* &quot;-&quot;??_);_(@_)"/>
  </numFmts>
  <fonts count="7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1"/>
      <color rgb="FF000000"/>
      <name val="Merriweather"/>
    </font>
    <font>
      <b/>
      <sz val="10"/>
      <color rgb="FF000000"/>
      <name val="Arial"/>
      <family val="2"/>
    </font>
    <font>
      <b/>
      <sz val="11"/>
      <color rgb="FFFF0000"/>
      <name val="Merriweather"/>
    </font>
    <font>
      <b/>
      <sz val="10"/>
      <color rgb="FFFF0000"/>
      <name val="Arial"/>
      <family val="2"/>
    </font>
    <font>
      <b/>
      <sz val="12"/>
      <name val="Arial"/>
      <family val="2"/>
    </font>
    <font>
      <sz val="11"/>
      <color rgb="FFFF0000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name val="Merriweather"/>
    </font>
    <font>
      <b/>
      <sz val="10"/>
      <color rgb="FF000000"/>
      <name val="Calibri"/>
      <family val="2"/>
    </font>
    <font>
      <b/>
      <sz val="10"/>
      <color rgb="FF000000"/>
      <name val="Merriweather"/>
    </font>
    <font>
      <sz val="10"/>
      <name val="Merriweather"/>
    </font>
    <font>
      <sz val="10"/>
      <color rgb="FF000000"/>
      <name val="Merriweather"/>
    </font>
    <font>
      <sz val="10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Merriweather"/>
    </font>
    <font>
      <sz val="11"/>
      <name val="Merriweather"/>
    </font>
    <font>
      <b/>
      <sz val="12"/>
      <color rgb="FF000000"/>
      <name val="Merriweather"/>
    </font>
    <font>
      <sz val="12"/>
      <color rgb="FF000000"/>
      <name val="Merriweather"/>
    </font>
    <font>
      <b/>
      <i/>
      <sz val="11"/>
      <color rgb="FF000000"/>
      <name val="Merriweather"/>
    </font>
    <font>
      <sz val="12"/>
      <name val="Merriweather"/>
    </font>
    <font>
      <sz val="11"/>
      <color rgb="FFFF0000"/>
      <name val="Merriweather"/>
    </font>
    <font>
      <sz val="9"/>
      <color rgb="FF000000"/>
      <name val="Calibri"/>
      <family val="2"/>
    </font>
    <font>
      <sz val="9"/>
      <color rgb="FFFF0000"/>
      <name val="Calibri"/>
      <family val="2"/>
    </font>
    <font>
      <b/>
      <sz val="9"/>
      <color rgb="FFFF0000"/>
      <name val="Calibri"/>
      <family val="2"/>
    </font>
    <font>
      <b/>
      <sz val="9"/>
      <color rgb="FF000000"/>
      <name val="Calibri"/>
      <family val="2"/>
    </font>
    <font>
      <sz val="12"/>
      <color rgb="FF000000"/>
      <name val="Calibri"/>
      <family val="2"/>
    </font>
    <font>
      <sz val="8"/>
      <color rgb="FF000000"/>
      <name val="Arial"/>
      <family val="2"/>
    </font>
    <font>
      <sz val="9"/>
      <color rgb="FF000000"/>
      <name val="Times"/>
      <family val="1"/>
    </font>
    <font>
      <sz val="10"/>
      <color rgb="FFFF0000"/>
      <name val="Calibri"/>
      <family val="2"/>
    </font>
    <font>
      <sz val="8"/>
      <color rgb="FFFF0000"/>
      <name val="Arial"/>
      <family val="2"/>
    </font>
    <font>
      <sz val="12"/>
      <name val="Calibri"/>
      <family val="2"/>
    </font>
    <font>
      <b/>
      <sz val="8"/>
      <color rgb="FF000000"/>
      <name val="Arial"/>
      <family val="2"/>
    </font>
    <font>
      <sz val="12"/>
      <color rgb="FF000000"/>
      <name val="Times"/>
      <family val="1"/>
    </font>
    <font>
      <sz val="10"/>
      <name val="Calibri"/>
      <family val="2"/>
    </font>
    <font>
      <sz val="8"/>
      <name val="Arial"/>
      <family val="2"/>
    </font>
    <font>
      <sz val="11"/>
      <color rgb="FFFF0000"/>
      <name val="Sylfaen"/>
      <family val="1"/>
    </font>
    <font>
      <b/>
      <sz val="11"/>
      <color rgb="FF000000"/>
      <name val="Sylfaen"/>
      <family val="1"/>
    </font>
    <font>
      <b/>
      <i/>
      <sz val="11"/>
      <color rgb="FF000000"/>
      <name val="Sylfaen"/>
      <family val="1"/>
    </font>
    <font>
      <sz val="10"/>
      <color rgb="FF000000"/>
      <name val="Sylfaen"/>
      <family val="1"/>
    </font>
    <font>
      <sz val="11"/>
      <color rgb="FF000000"/>
      <name val="Calibri"/>
      <family val="2"/>
    </font>
    <font>
      <sz val="10"/>
      <color theme="1"/>
      <name val="Calibri"/>
      <family val="2"/>
      <charset val="204"/>
      <scheme val="minor"/>
    </font>
    <font>
      <sz val="10"/>
      <name val="Arial"/>
      <family val="2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12"/>
      <name val="AcadNusx"/>
    </font>
    <font>
      <sz val="10"/>
      <color theme="1"/>
      <name val="Sylfaen"/>
      <family val="1"/>
      <charset val="204"/>
    </font>
    <font>
      <b/>
      <sz val="10"/>
      <name val="Sylfaen"/>
      <family val="1"/>
      <charset val="204"/>
    </font>
    <font>
      <sz val="10"/>
      <name val="Sylfaen"/>
      <family val="1"/>
      <charset val="204"/>
    </font>
    <font>
      <sz val="10"/>
      <color rgb="FF000000"/>
      <name val="Sylfaen"/>
      <family val="1"/>
      <charset val="204"/>
    </font>
    <font>
      <b/>
      <sz val="10"/>
      <color rgb="FF000000"/>
      <name val="Sylfaen"/>
      <family val="1"/>
      <charset val="204"/>
    </font>
    <font>
      <b/>
      <i/>
      <sz val="10"/>
      <color rgb="FF000000"/>
      <name val="Sylfaen"/>
      <family val="1"/>
      <charset val="204"/>
    </font>
    <font>
      <b/>
      <sz val="10"/>
      <color theme="1"/>
      <name val="Sylfaen"/>
      <family val="1"/>
      <charset val="204"/>
    </font>
    <font>
      <b/>
      <sz val="10"/>
      <name val="Sylfaen"/>
      <family val="1"/>
    </font>
    <font>
      <sz val="10"/>
      <name val="Sylfaen"/>
      <family val="1"/>
    </font>
    <font>
      <b/>
      <sz val="10"/>
      <color rgb="FF000000"/>
      <name val="Sylfaen"/>
      <family val="1"/>
    </font>
    <font>
      <sz val="10"/>
      <color theme="1"/>
      <name val="Sylfaen"/>
      <family val="1"/>
    </font>
    <font>
      <sz val="10"/>
      <color indexed="8"/>
      <name val="Sylfaen"/>
      <family val="1"/>
      <charset val="204"/>
    </font>
    <font>
      <b/>
      <sz val="10"/>
      <color indexed="8"/>
      <name val="Sylfaen"/>
      <family val="1"/>
      <charset val="204"/>
    </font>
    <font>
      <sz val="11"/>
      <color rgb="FF000000"/>
      <name val="Calibri"/>
    </font>
    <font>
      <b/>
      <sz val="10"/>
      <color theme="1"/>
      <name val="Sylfaen"/>
      <family val="1"/>
    </font>
    <font>
      <b/>
      <i/>
      <u/>
      <sz val="11"/>
      <color rgb="FF000000"/>
      <name val="Calibri"/>
      <family val="2"/>
    </font>
    <font>
      <i/>
      <sz val="11"/>
      <color rgb="FF00000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95B3D7"/>
        <bgColor rgb="FF95B3D7"/>
      </patternFill>
    </fill>
    <fill>
      <patternFill patternType="solid">
        <fgColor rgb="FFC6D9F0"/>
        <bgColor rgb="FFC6D9F0"/>
      </patternFill>
    </fill>
    <fill>
      <patternFill patternType="solid">
        <fgColor rgb="FFE2EFDA"/>
        <bgColor rgb="FFE2EFDA"/>
      </patternFill>
    </fill>
    <fill>
      <patternFill patternType="solid">
        <fgColor rgb="FFD9E1F2"/>
        <bgColor rgb="FFD9E1F2"/>
      </patternFill>
    </fill>
    <fill>
      <patternFill patternType="solid">
        <fgColor rgb="FFB4C6E7"/>
        <bgColor rgb="FFB4C6E7"/>
      </patternFill>
    </fill>
    <fill>
      <patternFill patternType="solid">
        <fgColor rgb="FFFFF2CC"/>
        <bgColor rgb="FFFFF2CC"/>
      </patternFill>
    </fill>
    <fill>
      <patternFill patternType="solid">
        <fgColor rgb="FFFFE699"/>
        <bgColor rgb="FFFFE699"/>
      </patternFill>
    </fill>
    <fill>
      <patternFill patternType="solid">
        <fgColor rgb="FFFFD966"/>
        <bgColor rgb="FFFFD966"/>
      </patternFill>
    </fill>
    <fill>
      <patternFill patternType="solid">
        <fgColor rgb="FFEDEDED"/>
        <bgColor rgb="FFEDEDED"/>
      </patternFill>
    </fill>
    <fill>
      <patternFill patternType="solid">
        <fgColor rgb="FFDBDBDB"/>
        <bgColor rgb="FFDBDBDB"/>
      </patternFill>
    </fill>
    <fill>
      <patternFill patternType="solid">
        <fgColor rgb="FFC9C9C9"/>
        <bgColor rgb="FFC9C9C9"/>
      </patternFill>
    </fill>
    <fill>
      <patternFill patternType="solid">
        <fgColor rgb="FFDBE5F1"/>
        <bgColor rgb="FFDBE5F1"/>
      </patternFill>
    </fill>
    <fill>
      <patternFill patternType="solid">
        <fgColor rgb="FFF2DBDB"/>
        <bgColor rgb="FFF2DBDB"/>
      </patternFill>
    </fill>
    <fill>
      <patternFill patternType="solid">
        <fgColor rgb="FFFDE9D9"/>
        <bgColor rgb="FFFDE9D9"/>
      </patternFill>
    </fill>
    <fill>
      <patternFill patternType="solid">
        <fgColor rgb="FF595959"/>
        <bgColor rgb="FF595959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91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20">
    <xf numFmtId="0" fontId="0" fillId="0" borderId="0"/>
    <xf numFmtId="0" fontId="50" fillId="0" borderId="23"/>
    <xf numFmtId="0" fontId="51" fillId="0" borderId="23"/>
    <xf numFmtId="0" fontId="50" fillId="0" borderId="23"/>
    <xf numFmtId="0" fontId="51" fillId="0" borderId="23"/>
    <xf numFmtId="0" fontId="3" fillId="0" borderId="23"/>
    <xf numFmtId="0" fontId="2" fillId="0" borderId="23"/>
    <xf numFmtId="43" fontId="2" fillId="0" borderId="23" applyFont="0" applyFill="0" applyBorder="0" applyAlignment="0" applyProtection="0"/>
    <xf numFmtId="0" fontId="14" fillId="0" borderId="23"/>
    <xf numFmtId="0" fontId="14" fillId="0" borderId="23"/>
    <xf numFmtId="0" fontId="2" fillId="0" borderId="23"/>
    <xf numFmtId="0" fontId="14" fillId="0" borderId="23" applyNumberFormat="0" applyFont="0" applyFill="0" applyBorder="0" applyAlignment="0" applyProtection="0"/>
    <xf numFmtId="0" fontId="14" fillId="0" borderId="23" applyNumberFormat="0" applyFont="0" applyFill="0" applyBorder="0" applyAlignment="0" applyProtection="0"/>
    <xf numFmtId="0" fontId="52" fillId="0" borderId="23"/>
    <xf numFmtId="0" fontId="51" fillId="0" borderId="23" applyNumberFormat="0" applyFont="0" applyFill="0" applyBorder="0" applyAlignment="0" applyProtection="0"/>
    <xf numFmtId="0" fontId="1" fillId="0" borderId="23"/>
    <xf numFmtId="43" fontId="1" fillId="0" borderId="23" applyFont="0" applyFill="0" applyBorder="0" applyAlignment="0" applyProtection="0"/>
    <xf numFmtId="0" fontId="1" fillId="0" borderId="23"/>
    <xf numFmtId="168" fontId="48" fillId="0" borderId="23"/>
    <xf numFmtId="43" fontId="67" fillId="0" borderId="0" applyFont="0" applyFill="0" applyBorder="0" applyAlignment="0" applyProtection="0"/>
  </cellStyleXfs>
  <cellXfs count="614">
    <xf numFmtId="0" fontId="0" fillId="0" borderId="0" xfId="0" applyFont="1" applyAlignment="1"/>
    <xf numFmtId="0" fontId="12" fillId="0" borderId="1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3" fillId="0" borderId="0" xfId="0" applyFont="1" applyAlignment="1"/>
    <xf numFmtId="0" fontId="14" fillId="0" borderId="0" xfId="0" applyFont="1" applyAlignment="1">
      <alignment horizontal="left" vertical="center" readingOrder="1"/>
    </xf>
    <xf numFmtId="0" fontId="17" fillId="0" borderId="9" xfId="0" applyFont="1" applyBorder="1" applyAlignment="1">
      <alignment horizontal="center" vertical="center" wrapText="1"/>
    </xf>
    <xf numFmtId="2" fontId="17" fillId="0" borderId="9" xfId="0" applyNumberFormat="1" applyFont="1" applyBorder="1" applyAlignment="1">
      <alignment horizontal="center" vertical="center" wrapText="1"/>
    </xf>
    <xf numFmtId="2" fontId="17" fillId="0" borderId="10" xfId="0" applyNumberFormat="1" applyFont="1" applyBorder="1" applyAlignment="1">
      <alignment horizontal="center" vertical="center" wrapText="1"/>
    </xf>
    <xf numFmtId="0" fontId="14" fillId="0" borderId="0" xfId="0" applyFont="1" applyAlignment="1"/>
    <xf numFmtId="0" fontId="14" fillId="0" borderId="11" xfId="0" applyFont="1" applyBorder="1" applyAlignment="1">
      <alignment horizontal="center" vertical="center"/>
    </xf>
    <xf numFmtId="0" fontId="19" fillId="0" borderId="9" xfId="0" applyFont="1" applyBorder="1" applyAlignment="1">
      <alignment horizontal="left" vertical="center" wrapText="1" readingOrder="1"/>
    </xf>
    <xf numFmtId="3" fontId="5" fillId="0" borderId="9" xfId="0" applyNumberFormat="1" applyFont="1" applyBorder="1" applyAlignment="1">
      <alignment horizontal="center" vertical="center" wrapText="1" readingOrder="1"/>
    </xf>
    <xf numFmtId="164" fontId="5" fillId="0" borderId="9" xfId="0" applyNumberFormat="1" applyFont="1" applyBorder="1" applyAlignment="1">
      <alignment horizontal="center" vertical="center" wrapText="1" readingOrder="1"/>
    </xf>
    <xf numFmtId="164" fontId="5" fillId="0" borderId="10" xfId="0" applyNumberFormat="1" applyFont="1" applyBorder="1" applyAlignment="1">
      <alignment horizontal="center" vertical="center" wrapText="1" readingOrder="1"/>
    </xf>
    <xf numFmtId="0" fontId="20" fillId="0" borderId="9" xfId="0" applyFont="1" applyBorder="1" applyAlignment="1">
      <alignment horizontal="left" vertical="center" wrapText="1" readingOrder="1"/>
    </xf>
    <xf numFmtId="3" fontId="5" fillId="0" borderId="9" xfId="0" applyNumberFormat="1" applyFont="1" applyBorder="1" applyAlignment="1">
      <alignment horizontal="left" vertical="center" wrapText="1" readingOrder="1"/>
    </xf>
    <xf numFmtId="0" fontId="11" fillId="0" borderId="12" xfId="0" applyFont="1" applyBorder="1" applyAlignment="1">
      <alignment horizontal="center" vertical="center"/>
    </xf>
    <xf numFmtId="3" fontId="11" fillId="0" borderId="13" xfId="0" applyNumberFormat="1" applyFont="1" applyBorder="1" applyAlignment="1">
      <alignment horizontal="center" vertical="center"/>
    </xf>
    <xf numFmtId="3" fontId="11" fillId="0" borderId="14" xfId="0" applyNumberFormat="1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43" fontId="14" fillId="0" borderId="0" xfId="0" applyNumberFormat="1" applyFont="1" applyAlignment="1">
      <alignment horizontal="center" vertical="center"/>
    </xf>
    <xf numFmtId="0" fontId="0" fillId="0" borderId="0" xfId="0" applyFont="1" applyAlignment="1"/>
    <xf numFmtId="0" fontId="0" fillId="0" borderId="17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left" vertical="center" wrapText="1"/>
    </xf>
    <xf numFmtId="0" fontId="4" fillId="0" borderId="17" xfId="0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23" fillId="0" borderId="17" xfId="0" applyFont="1" applyBorder="1" applyAlignment="1">
      <alignment horizontal="left" vertical="center" wrapText="1"/>
    </xf>
    <xf numFmtId="0" fontId="4" fillId="0" borderId="17" xfId="0" applyFont="1" applyBorder="1" applyAlignment="1">
      <alignment horizontal="left" vertical="center" wrapText="1"/>
    </xf>
    <xf numFmtId="0" fontId="22" fillId="0" borderId="17" xfId="0" applyFont="1" applyBorder="1" applyAlignment="1">
      <alignment horizontal="center" vertical="center"/>
    </xf>
    <xf numFmtId="4" fontId="0" fillId="0" borderId="0" xfId="0" applyNumberFormat="1" applyFont="1" applyAlignment="1"/>
    <xf numFmtId="0" fontId="0" fillId="0" borderId="17" xfId="0" applyFont="1" applyBorder="1" applyAlignment="1">
      <alignment vertical="center" wrapText="1"/>
    </xf>
    <xf numFmtId="0" fontId="0" fillId="3" borderId="17" xfId="0" applyFont="1" applyFill="1" applyBorder="1" applyAlignment="1">
      <alignment horizontal="center" vertical="center"/>
    </xf>
    <xf numFmtId="0" fontId="22" fillId="0" borderId="17" xfId="0" applyFont="1" applyBorder="1" applyAlignment="1">
      <alignment horizontal="center" vertical="center" wrapText="1"/>
    </xf>
    <xf numFmtId="0" fontId="0" fillId="3" borderId="18" xfId="0" applyFont="1" applyFill="1" applyBorder="1" applyAlignment="1"/>
    <xf numFmtId="0" fontId="0" fillId="0" borderId="17" xfId="0" applyFont="1" applyBorder="1" applyAlignment="1">
      <alignment horizontal="left"/>
    </xf>
    <xf numFmtId="0" fontId="0" fillId="0" borderId="17" xfId="0" applyFont="1" applyBorder="1" applyAlignment="1">
      <alignment horizontal="left" wrapText="1"/>
    </xf>
    <xf numFmtId="0" fontId="0" fillId="3" borderId="17" xfId="0" applyFont="1" applyFill="1" applyBorder="1" applyAlignment="1">
      <alignment horizontal="left" vertical="center" wrapText="1"/>
    </xf>
    <xf numFmtId="0" fontId="0" fillId="3" borderId="17" xfId="0" applyFont="1" applyFill="1" applyBorder="1" applyAlignment="1">
      <alignment horizontal="left"/>
    </xf>
    <xf numFmtId="0" fontId="0" fillId="0" borderId="17" xfId="0" applyFont="1" applyBorder="1" applyAlignment="1">
      <alignment horizontal="center"/>
    </xf>
    <xf numFmtId="0" fontId="0" fillId="0" borderId="17" xfId="0" applyFont="1" applyBorder="1" applyAlignment="1">
      <alignment wrapText="1"/>
    </xf>
    <xf numFmtId="0" fontId="0" fillId="0" borderId="17" xfId="0" applyFont="1" applyBorder="1" applyAlignment="1">
      <alignment horizontal="left" vertical="top"/>
    </xf>
    <xf numFmtId="0" fontId="0" fillId="0" borderId="17" xfId="0" applyFont="1" applyBorder="1" applyAlignment="1">
      <alignment horizontal="left" vertical="center"/>
    </xf>
    <xf numFmtId="0" fontId="0" fillId="0" borderId="17" xfId="0" applyFont="1" applyBorder="1" applyAlignment="1"/>
    <xf numFmtId="0" fontId="0" fillId="3" borderId="17" xfId="0" applyFont="1" applyFill="1" applyBorder="1" applyAlignment="1">
      <alignment wrapText="1"/>
    </xf>
    <xf numFmtId="0" fontId="20" fillId="3" borderId="17" xfId="0" applyFont="1" applyFill="1" applyBorder="1" applyAlignment="1">
      <alignment horizontal="left" vertical="center" wrapText="1"/>
    </xf>
    <xf numFmtId="0" fontId="0" fillId="0" borderId="19" xfId="0" applyFont="1" applyBorder="1" applyAlignment="1">
      <alignment horizontal="left" vertical="center" wrapText="1"/>
    </xf>
    <xf numFmtId="0" fontId="0" fillId="0" borderId="19" xfId="0" applyFont="1" applyBorder="1" applyAlignment="1"/>
    <xf numFmtId="49" fontId="0" fillId="0" borderId="19" xfId="0" applyNumberFormat="1" applyFont="1" applyBorder="1" applyAlignment="1">
      <alignment wrapText="1"/>
    </xf>
    <xf numFmtId="0" fontId="0" fillId="0" borderId="19" xfId="0" applyFont="1" applyBorder="1" applyAlignment="1">
      <alignment vertical="center" wrapText="1"/>
    </xf>
    <xf numFmtId="0" fontId="0" fillId="3" borderId="17" xfId="0" applyFont="1" applyFill="1" applyBorder="1" applyAlignment="1">
      <alignment horizontal="center"/>
    </xf>
    <xf numFmtId="0" fontId="0" fillId="0" borderId="0" xfId="0" applyFont="1" applyAlignment="1">
      <alignment horizontal="left"/>
    </xf>
    <xf numFmtId="0" fontId="23" fillId="0" borderId="0" xfId="0" applyFont="1" applyAlignment="1">
      <alignment horizontal="center" vertical="center" wrapText="1"/>
    </xf>
    <xf numFmtId="0" fontId="23" fillId="3" borderId="17" xfId="0" applyFont="1" applyFill="1" applyBorder="1" applyAlignment="1">
      <alignment horizontal="left" vertical="center" wrapText="1"/>
    </xf>
    <xf numFmtId="0" fontId="23" fillId="0" borderId="17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 wrapText="1"/>
    </xf>
    <xf numFmtId="0" fontId="23" fillId="0" borderId="0" xfId="0" applyFont="1" applyAlignment="1">
      <alignment vertical="center" wrapText="1"/>
    </xf>
    <xf numFmtId="49" fontId="23" fillId="0" borderId="0" xfId="0" applyNumberFormat="1" applyFont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5" fillId="4" borderId="17" xfId="0" applyFont="1" applyFill="1" applyBorder="1" applyAlignment="1">
      <alignment horizontal="center" vertical="center" wrapText="1"/>
    </xf>
    <xf numFmtId="0" fontId="18" fillId="4" borderId="17" xfId="0" applyFont="1" applyFill="1" applyBorder="1" applyAlignment="1">
      <alignment horizontal="center" vertical="center" wrapText="1"/>
    </xf>
    <xf numFmtId="0" fontId="23" fillId="5" borderId="17" xfId="0" applyFont="1" applyFill="1" applyBorder="1" applyAlignment="1">
      <alignment vertical="center" wrapText="1"/>
    </xf>
    <xf numFmtId="0" fontId="8" fillId="5" borderId="17" xfId="0" applyFont="1" applyFill="1" applyBorder="1" applyAlignment="1">
      <alignment horizontal="left" vertical="center" wrapText="1"/>
    </xf>
    <xf numFmtId="49" fontId="23" fillId="5" borderId="17" xfId="0" applyNumberFormat="1" applyFont="1" applyFill="1" applyBorder="1" applyAlignment="1">
      <alignment horizontal="center" vertical="center" wrapText="1"/>
    </xf>
    <xf numFmtId="0" fontId="23" fillId="5" borderId="17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vertical="center" wrapText="1"/>
    </xf>
    <xf numFmtId="49" fontId="23" fillId="0" borderId="17" xfId="0" applyNumberFormat="1" applyFont="1" applyBorder="1" applyAlignment="1">
      <alignment horizontal="center" vertical="center" wrapText="1"/>
    </xf>
    <xf numFmtId="3" fontId="26" fillId="0" borderId="17" xfId="0" applyNumberFormat="1" applyFont="1" applyBorder="1" applyAlignment="1">
      <alignment horizontal="center" vertical="center" wrapText="1"/>
    </xf>
    <xf numFmtId="0" fontId="24" fillId="0" borderId="17" xfId="0" applyFont="1" applyBorder="1" applyAlignment="1">
      <alignment vertical="center" wrapText="1"/>
    </xf>
    <xf numFmtId="3" fontId="23" fillId="0" borderId="17" xfId="0" applyNumberFormat="1" applyFont="1" applyBorder="1" applyAlignment="1">
      <alignment horizontal="center" vertical="center" wrapText="1"/>
    </xf>
    <xf numFmtId="49" fontId="27" fillId="5" borderId="17" xfId="0" applyNumberFormat="1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vertical="center" wrapText="1"/>
    </xf>
    <xf numFmtId="0" fontId="24" fillId="0" borderId="17" xfId="0" applyFont="1" applyBorder="1" applyAlignment="1">
      <alignment horizontal="left" vertical="center" wrapText="1"/>
    </xf>
    <xf numFmtId="3" fontId="28" fillId="0" borderId="17" xfId="0" applyNumberFormat="1" applyFont="1" applyBorder="1" applyAlignment="1">
      <alignment horizontal="center" vertical="center" wrapText="1"/>
    </xf>
    <xf numFmtId="0" fontId="29" fillId="0" borderId="17" xfId="0" applyFont="1" applyBorder="1" applyAlignment="1">
      <alignment vertical="center" wrapText="1"/>
    </xf>
    <xf numFmtId="3" fontId="10" fillId="0" borderId="17" xfId="0" applyNumberFormat="1" applyFont="1" applyBorder="1" applyAlignment="1">
      <alignment horizontal="center" vertical="center" wrapText="1"/>
    </xf>
    <xf numFmtId="3" fontId="26" fillId="3" borderId="17" xfId="0" applyNumberFormat="1" applyFont="1" applyFill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27" fillId="4" borderId="17" xfId="0" applyFont="1" applyFill="1" applyBorder="1" applyAlignment="1">
      <alignment horizontal="center" vertical="center" wrapText="1"/>
    </xf>
    <xf numFmtId="0" fontId="27" fillId="4" borderId="17" xfId="0" applyFont="1" applyFill="1" applyBorder="1" applyAlignment="1">
      <alignment horizontal="left" vertical="center" wrapText="1"/>
    </xf>
    <xf numFmtId="49" fontId="27" fillId="4" borderId="17" xfId="0" applyNumberFormat="1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left" vertical="center" wrapText="1"/>
    </xf>
    <xf numFmtId="0" fontId="23" fillId="4" borderId="17" xfId="0" applyFont="1" applyFill="1" applyBorder="1" applyAlignment="1">
      <alignment vertical="center" wrapText="1"/>
    </xf>
    <xf numFmtId="49" fontId="23" fillId="4" borderId="17" xfId="0" applyNumberFormat="1" applyFont="1" applyFill="1" applyBorder="1" applyAlignment="1">
      <alignment horizontal="center" vertical="center" wrapText="1"/>
    </xf>
    <xf numFmtId="3" fontId="26" fillId="4" borderId="17" xfId="0" applyNumberFormat="1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left" vertical="center" wrapText="1"/>
    </xf>
    <xf numFmtId="4" fontId="0" fillId="0" borderId="0" xfId="0" applyNumberFormat="1" applyFont="1" applyAlignment="1">
      <alignment horizontal="center" vertical="center"/>
    </xf>
    <xf numFmtId="4" fontId="0" fillId="0" borderId="28" xfId="0" applyNumberFormat="1" applyFont="1" applyBorder="1" applyAlignment="1">
      <alignment horizontal="center" vertical="center"/>
    </xf>
    <xf numFmtId="0" fontId="0" fillId="0" borderId="29" xfId="0" applyFont="1" applyBorder="1" applyAlignment="1"/>
    <xf numFmtId="0" fontId="22" fillId="0" borderId="9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4" fontId="22" fillId="0" borderId="9" xfId="0" applyNumberFormat="1" applyFont="1" applyBorder="1" applyAlignment="1">
      <alignment horizontal="center" vertical="center"/>
    </xf>
    <xf numFmtId="0" fontId="22" fillId="0" borderId="10" xfId="0" applyFont="1" applyBorder="1" applyAlignment="1"/>
    <xf numFmtId="0" fontId="22" fillId="0" borderId="0" xfId="0" applyFont="1" applyAlignment="1"/>
    <xf numFmtId="0" fontId="0" fillId="0" borderId="11" xfId="0" applyFont="1" applyBorder="1" applyAlignment="1">
      <alignment horizontal="center" vertical="center"/>
    </xf>
    <xf numFmtId="0" fontId="22" fillId="6" borderId="9" xfId="0" applyFont="1" applyFill="1" applyBorder="1" applyAlignment="1">
      <alignment horizontal="center" vertical="center" wrapText="1"/>
    </xf>
    <xf numFmtId="0" fontId="23" fillId="6" borderId="9" xfId="0" applyFont="1" applyFill="1" applyBorder="1" applyAlignment="1">
      <alignment horizontal="left" vertical="center" wrapText="1"/>
    </xf>
    <xf numFmtId="165" fontId="30" fillId="0" borderId="9" xfId="0" applyNumberFormat="1" applyFont="1" applyBorder="1" applyAlignment="1">
      <alignment horizontal="center" vertical="center"/>
    </xf>
    <xf numFmtId="165" fontId="31" fillId="0" borderId="9" xfId="0" applyNumberFormat="1" applyFont="1" applyBorder="1" applyAlignment="1">
      <alignment horizontal="center" vertical="center"/>
    </xf>
    <xf numFmtId="165" fontId="30" fillId="0" borderId="9" xfId="0" applyNumberFormat="1" applyFont="1" applyBorder="1" applyAlignment="1">
      <alignment horizontal="center" vertical="center" wrapText="1"/>
    </xf>
    <xf numFmtId="1" fontId="30" fillId="0" borderId="9" xfId="0" applyNumberFormat="1" applyFont="1" applyBorder="1" applyAlignment="1">
      <alignment horizontal="center" vertical="center"/>
    </xf>
    <xf numFmtId="4" fontId="0" fillId="0" borderId="9" xfId="0" applyNumberFormat="1" applyFont="1" applyBorder="1" applyAlignment="1">
      <alignment horizontal="center" vertical="center"/>
    </xf>
    <xf numFmtId="0" fontId="0" fillId="0" borderId="10" xfId="0" applyFont="1" applyBorder="1" applyAlignment="1"/>
    <xf numFmtId="165" fontId="32" fillId="0" borderId="9" xfId="0" applyNumberFormat="1" applyFont="1" applyBorder="1" applyAlignment="1">
      <alignment horizontal="center" vertical="center"/>
    </xf>
    <xf numFmtId="0" fontId="22" fillId="7" borderId="9" xfId="0" applyFont="1" applyFill="1" applyBorder="1" applyAlignment="1">
      <alignment horizontal="center" vertical="center" wrapText="1"/>
    </xf>
    <xf numFmtId="0" fontId="23" fillId="7" borderId="9" xfId="0" applyFont="1" applyFill="1" applyBorder="1" applyAlignment="1">
      <alignment horizontal="left" vertical="center" wrapText="1"/>
    </xf>
    <xf numFmtId="0" fontId="22" fillId="8" borderId="9" xfId="0" applyFont="1" applyFill="1" applyBorder="1" applyAlignment="1">
      <alignment horizontal="center" vertical="center" wrapText="1"/>
    </xf>
    <xf numFmtId="0" fontId="23" fillId="8" borderId="9" xfId="0" applyFont="1" applyFill="1" applyBorder="1" applyAlignment="1">
      <alignment horizontal="left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23" fillId="9" borderId="9" xfId="0" applyFont="1" applyFill="1" applyBorder="1" applyAlignment="1">
      <alignment horizontal="left" vertical="center" wrapText="1"/>
    </xf>
    <xf numFmtId="0" fontId="22" fillId="10" borderId="9" xfId="0" applyFont="1" applyFill="1" applyBorder="1" applyAlignment="1">
      <alignment horizontal="center" vertical="center" wrapText="1"/>
    </xf>
    <xf numFmtId="0" fontId="23" fillId="10" borderId="9" xfId="0" applyFont="1" applyFill="1" applyBorder="1" applyAlignment="1">
      <alignment horizontal="left" vertical="center" wrapText="1"/>
    </xf>
    <xf numFmtId="0" fontId="22" fillId="11" borderId="9" xfId="0" applyFont="1" applyFill="1" applyBorder="1" applyAlignment="1">
      <alignment horizontal="center" vertical="center" wrapText="1"/>
    </xf>
    <xf numFmtId="0" fontId="23" fillId="11" borderId="9" xfId="0" applyFont="1" applyFill="1" applyBorder="1" applyAlignment="1">
      <alignment horizontal="left" vertical="center" wrapText="1"/>
    </xf>
    <xf numFmtId="0" fontId="22" fillId="12" borderId="9" xfId="0" applyFont="1" applyFill="1" applyBorder="1" applyAlignment="1">
      <alignment horizontal="center" vertical="center" wrapText="1"/>
    </xf>
    <xf numFmtId="49" fontId="24" fillId="0" borderId="17" xfId="0" applyNumberFormat="1" applyFont="1" applyBorder="1" applyAlignment="1">
      <alignment horizontal="center" vertical="center" wrapText="1"/>
    </xf>
    <xf numFmtId="0" fontId="23" fillId="12" borderId="9" xfId="0" applyFont="1" applyFill="1" applyBorder="1" applyAlignment="1">
      <alignment horizontal="left" vertical="center" wrapText="1"/>
    </xf>
    <xf numFmtId="0" fontId="0" fillId="0" borderId="9" xfId="0" applyFont="1" applyBorder="1" applyAlignment="1"/>
    <xf numFmtId="0" fontId="22" fillId="13" borderId="9" xfId="0" applyFont="1" applyFill="1" applyBorder="1" applyAlignment="1">
      <alignment horizontal="center" vertical="center" wrapText="1"/>
    </xf>
    <xf numFmtId="0" fontId="23" fillId="13" borderId="9" xfId="0" applyFont="1" applyFill="1" applyBorder="1" applyAlignment="1">
      <alignment horizontal="left" vertical="center" wrapText="1"/>
    </xf>
    <xf numFmtId="0" fontId="22" fillId="14" borderId="9" xfId="0" applyFont="1" applyFill="1" applyBorder="1" applyAlignment="1">
      <alignment horizontal="center" vertical="center" wrapText="1"/>
    </xf>
    <xf numFmtId="0" fontId="23" fillId="14" borderId="9" xfId="0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3" xfId="0" applyFont="1" applyBorder="1" applyAlignment="1"/>
    <xf numFmtId="1" fontId="0" fillId="0" borderId="13" xfId="0" applyNumberFormat="1" applyFont="1" applyBorder="1" applyAlignment="1">
      <alignment horizontal="center"/>
    </xf>
    <xf numFmtId="43" fontId="0" fillId="0" borderId="13" xfId="0" applyNumberFormat="1" applyFont="1" applyBorder="1" applyAlignment="1">
      <alignment horizontal="center"/>
    </xf>
    <xf numFmtId="43" fontId="0" fillId="0" borderId="14" xfId="0" applyNumberFormat="1" applyFont="1" applyBorder="1" applyAlignment="1"/>
    <xf numFmtId="43" fontId="0" fillId="0" borderId="0" xfId="0" applyNumberFormat="1" applyFont="1" applyAlignment="1"/>
    <xf numFmtId="0" fontId="23" fillId="3" borderId="17" xfId="0" applyFont="1" applyFill="1" applyBorder="1" applyAlignment="1">
      <alignment vertical="center" wrapText="1"/>
    </xf>
    <xf numFmtId="49" fontId="27" fillId="4" borderId="17" xfId="0" applyNumberFormat="1" applyFont="1" applyFill="1" applyBorder="1" applyAlignment="1">
      <alignment horizontal="left" vertical="center" wrapText="1"/>
    </xf>
    <xf numFmtId="0" fontId="24" fillId="3" borderId="17" xfId="0" applyFont="1" applyFill="1" applyBorder="1" applyAlignment="1">
      <alignment vertical="center" wrapText="1"/>
    </xf>
    <xf numFmtId="0" fontId="29" fillId="3" borderId="17" xfId="0" applyFont="1" applyFill="1" applyBorder="1" applyAlignment="1">
      <alignment vertical="center" wrapText="1"/>
    </xf>
    <xf numFmtId="43" fontId="14" fillId="0" borderId="0" xfId="0" applyNumberFormat="1" applyFont="1" applyAlignment="1"/>
    <xf numFmtId="49" fontId="24" fillId="3" borderId="17" xfId="0" applyNumberFormat="1" applyFont="1" applyFill="1" applyBorder="1" applyAlignment="1">
      <alignment horizontal="center" vertical="center" wrapText="1"/>
    </xf>
    <xf numFmtId="49" fontId="25" fillId="4" borderId="17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16" fontId="18" fillId="4" borderId="17" xfId="0" applyNumberFormat="1" applyFont="1" applyFill="1" applyBorder="1" applyAlignment="1">
      <alignment horizontal="center" vertical="center" wrapText="1"/>
    </xf>
    <xf numFmtId="9" fontId="23" fillId="0" borderId="0" xfId="0" applyNumberFormat="1" applyFont="1" applyAlignment="1">
      <alignment vertical="center" wrapText="1"/>
    </xf>
    <xf numFmtId="0" fontId="30" fillId="0" borderId="0" xfId="0" applyFont="1" applyAlignment="1">
      <alignment horizontal="left" vertical="center"/>
    </xf>
    <xf numFmtId="0" fontId="30" fillId="0" borderId="0" xfId="0" applyFont="1" applyAlignment="1">
      <alignment vertical="center" wrapText="1"/>
    </xf>
    <xf numFmtId="0" fontId="30" fillId="0" borderId="0" xfId="0" applyFont="1" applyAlignment="1">
      <alignment horizontal="left" vertical="center" wrapText="1"/>
    </xf>
    <xf numFmtId="0" fontId="30" fillId="0" borderId="0" xfId="0" applyFont="1" applyAlignment="1">
      <alignment horizontal="center"/>
    </xf>
    <xf numFmtId="0" fontId="30" fillId="0" borderId="0" xfId="0" applyFont="1" applyAlignment="1"/>
    <xf numFmtId="49" fontId="34" fillId="0" borderId="17" xfId="0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26" fillId="0" borderId="17" xfId="0" applyFont="1" applyBorder="1" applyAlignment="1">
      <alignment horizontal="center" vertical="center" wrapText="1"/>
    </xf>
    <xf numFmtId="43" fontId="30" fillId="0" borderId="0" xfId="0" applyNumberFormat="1" applyFont="1" applyAlignment="1"/>
    <xf numFmtId="0" fontId="33" fillId="0" borderId="28" xfId="0" applyFont="1" applyBorder="1" applyAlignment="1">
      <alignment horizontal="center" vertical="center" wrapText="1"/>
    </xf>
    <xf numFmtId="9" fontId="23" fillId="0" borderId="0" xfId="0" applyNumberFormat="1" applyFont="1" applyAlignment="1">
      <alignment horizontal="center" vertical="center" wrapText="1"/>
    </xf>
    <xf numFmtId="0" fontId="14" fillId="3" borderId="26" xfId="0" applyFont="1" applyFill="1" applyBorder="1" applyAlignment="1">
      <alignment horizontal="center" vertical="center"/>
    </xf>
    <xf numFmtId="0" fontId="33" fillId="0" borderId="0" xfId="0" applyFont="1" applyAlignment="1"/>
    <xf numFmtId="0" fontId="33" fillId="0" borderId="9" xfId="0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30" fillId="0" borderId="9" xfId="0" applyFont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9" xfId="0" applyFont="1" applyBorder="1" applyAlignment="1">
      <alignment vertical="center" wrapText="1"/>
    </xf>
    <xf numFmtId="0" fontId="30" fillId="0" borderId="9" xfId="0" applyFont="1" applyBorder="1" applyAlignment="1">
      <alignment horizontal="left" vertical="center" wrapText="1"/>
    </xf>
    <xf numFmtId="0" fontId="30" fillId="0" borderId="9" xfId="0" applyFont="1" applyBorder="1" applyAlignment="1">
      <alignment horizontal="center"/>
    </xf>
    <xf numFmtId="0" fontId="30" fillId="0" borderId="10" xfId="0" applyFont="1" applyBorder="1" applyAlignment="1">
      <alignment horizontal="center"/>
    </xf>
    <xf numFmtId="0" fontId="0" fillId="0" borderId="9" xfId="0" applyFont="1" applyBorder="1" applyAlignment="1">
      <alignment horizontal="center" vertical="center"/>
    </xf>
    <xf numFmtId="0" fontId="21" fillId="0" borderId="9" xfId="0" applyFont="1" applyBorder="1" applyAlignment="1">
      <alignment horizontal="left" vertical="center"/>
    </xf>
    <xf numFmtId="0" fontId="24" fillId="0" borderId="0" xfId="0" applyFont="1" applyAlignment="1">
      <alignment vertical="center" wrapText="1"/>
    </xf>
    <xf numFmtId="9" fontId="24" fillId="0" borderId="0" xfId="0" applyNumberFormat="1" applyFont="1" applyAlignment="1">
      <alignment vertical="center" wrapText="1"/>
    </xf>
    <xf numFmtId="0" fontId="21" fillId="0" borderId="9" xfId="0" applyFont="1" applyBorder="1" applyAlignment="1">
      <alignment vertical="center" wrapText="1"/>
    </xf>
    <xf numFmtId="0" fontId="21" fillId="0" borderId="9" xfId="0" applyFont="1" applyBorder="1" applyAlignment="1">
      <alignment horizontal="left" vertical="center" wrapText="1"/>
    </xf>
    <xf numFmtId="166" fontId="35" fillId="0" borderId="9" xfId="0" applyNumberFormat="1" applyFont="1" applyBorder="1" applyAlignment="1">
      <alignment horizontal="center" vertical="center" wrapText="1"/>
    </xf>
    <xf numFmtId="166" fontId="35" fillId="0" borderId="9" xfId="0" applyNumberFormat="1" applyFont="1" applyBorder="1" applyAlignment="1">
      <alignment horizontal="right" vertical="center" wrapText="1" readingOrder="1"/>
    </xf>
    <xf numFmtId="166" fontId="35" fillId="0" borderId="10" xfId="0" applyNumberFormat="1" applyFont="1" applyBorder="1" applyAlignment="1">
      <alignment horizontal="right" vertical="center" wrapText="1" readingOrder="1"/>
    </xf>
    <xf numFmtId="0" fontId="26" fillId="3" borderId="17" xfId="0" applyFont="1" applyFill="1" applyBorder="1" applyAlignment="1">
      <alignment horizontal="center" vertical="center" wrapText="1"/>
    </xf>
    <xf numFmtId="43" fontId="35" fillId="0" borderId="9" xfId="0" applyNumberFormat="1" applyFont="1" applyBorder="1" applyAlignment="1">
      <alignment horizontal="right" vertical="center" wrapText="1" readingOrder="1"/>
    </xf>
    <xf numFmtId="43" fontId="35" fillId="0" borderId="10" xfId="0" applyNumberFormat="1" applyFont="1" applyBorder="1" applyAlignment="1">
      <alignment horizontal="right" vertical="center" wrapText="1" readingOrder="1"/>
    </xf>
    <xf numFmtId="43" fontId="35" fillId="0" borderId="0" xfId="0" applyNumberFormat="1" applyFont="1" applyAlignment="1">
      <alignment horizontal="right" vertical="center" wrapText="1" readingOrder="1"/>
    </xf>
    <xf numFmtId="0" fontId="23" fillId="3" borderId="18" xfId="0" applyFont="1" applyFill="1" applyBorder="1" applyAlignment="1">
      <alignment vertical="center" wrapText="1"/>
    </xf>
    <xf numFmtId="167" fontId="36" fillId="0" borderId="9" xfId="0" applyNumberFormat="1" applyFont="1" applyBorder="1" applyAlignment="1">
      <alignment horizontal="left" vertical="center"/>
    </xf>
    <xf numFmtId="0" fontId="37" fillId="0" borderId="9" xfId="0" applyFont="1" applyBorder="1" applyAlignment="1">
      <alignment horizontal="left" vertical="center"/>
    </xf>
    <xf numFmtId="166" fontId="38" fillId="0" borderId="9" xfId="0" applyNumberFormat="1" applyFont="1" applyBorder="1" applyAlignment="1">
      <alignment horizontal="right" vertical="center" wrapText="1" readingOrder="1"/>
    </xf>
    <xf numFmtId="166" fontId="38" fillId="0" borderId="10" xfId="0" applyNumberFormat="1" applyFont="1" applyBorder="1" applyAlignment="1">
      <alignment horizontal="right" vertical="center" wrapText="1" readingOrder="1"/>
    </xf>
    <xf numFmtId="49" fontId="23" fillId="3" borderId="17" xfId="0" applyNumberFormat="1" applyFont="1" applyFill="1" applyBorder="1" applyAlignment="1">
      <alignment horizontal="left" vertical="center" wrapText="1"/>
    </xf>
    <xf numFmtId="49" fontId="23" fillId="3" borderId="17" xfId="0" applyNumberFormat="1" applyFont="1" applyFill="1" applyBorder="1" applyAlignment="1">
      <alignment horizontal="center" vertical="center" wrapText="1"/>
    </xf>
    <xf numFmtId="0" fontId="29" fillId="0" borderId="17" xfId="0" applyFont="1" applyBorder="1" applyAlignment="1">
      <alignment horizontal="center" vertical="center" wrapText="1"/>
    </xf>
    <xf numFmtId="3" fontId="10" fillId="0" borderId="17" xfId="0" applyNumberFormat="1" applyFont="1" applyBorder="1" applyAlignment="1">
      <alignment horizontal="left" vertical="center" wrapText="1"/>
    </xf>
    <xf numFmtId="9" fontId="29" fillId="0" borderId="0" xfId="0" applyNumberFormat="1" applyFont="1" applyAlignment="1">
      <alignment horizontal="center" vertical="center" wrapText="1"/>
    </xf>
    <xf numFmtId="0" fontId="10" fillId="0" borderId="17" xfId="0" applyFont="1" applyBorder="1" applyAlignment="1">
      <alignment horizontal="left" vertical="center" wrapText="1"/>
    </xf>
    <xf numFmtId="49" fontId="10" fillId="0" borderId="17" xfId="0" applyNumberFormat="1" applyFont="1" applyBorder="1" applyAlignment="1">
      <alignment horizontal="left" vertical="center" wrapText="1"/>
    </xf>
    <xf numFmtId="43" fontId="23" fillId="0" borderId="0" xfId="0" applyNumberFormat="1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21" fillId="15" borderId="41" xfId="0" applyFont="1" applyFill="1" applyBorder="1" applyAlignment="1">
      <alignment horizontal="center" vertical="center"/>
    </xf>
    <xf numFmtId="0" fontId="21" fillId="15" borderId="42" xfId="0" applyFont="1" applyFill="1" applyBorder="1" applyAlignment="1">
      <alignment horizontal="center" vertical="center"/>
    </xf>
    <xf numFmtId="0" fontId="21" fillId="15" borderId="43" xfId="0" applyFont="1" applyFill="1" applyBorder="1" applyAlignment="1">
      <alignment horizontal="center" vertical="center"/>
    </xf>
    <xf numFmtId="0" fontId="21" fillId="15" borderId="44" xfId="0" applyFont="1" applyFill="1" applyBorder="1" applyAlignment="1">
      <alignment horizontal="center" vertical="center"/>
    </xf>
    <xf numFmtId="0" fontId="21" fillId="15" borderId="49" xfId="0" applyFont="1" applyFill="1" applyBorder="1" applyAlignment="1">
      <alignment horizontal="center" vertical="center"/>
    </xf>
    <xf numFmtId="0" fontId="21" fillId="15" borderId="50" xfId="0" applyFont="1" applyFill="1" applyBorder="1" applyAlignment="1">
      <alignment horizontal="center" vertical="center"/>
    </xf>
    <xf numFmtId="0" fontId="21" fillId="15" borderId="51" xfId="0" applyFont="1" applyFill="1" applyBorder="1" applyAlignment="1">
      <alignment horizontal="center" vertical="center"/>
    </xf>
    <xf numFmtId="0" fontId="21" fillId="15" borderId="52" xfId="0" applyFont="1" applyFill="1" applyBorder="1" applyAlignment="1">
      <alignment horizontal="center" vertical="center"/>
    </xf>
    <xf numFmtId="49" fontId="39" fillId="0" borderId="17" xfId="0" applyNumberFormat="1" applyFont="1" applyBorder="1" applyAlignment="1">
      <alignment horizontal="center" vertical="center" wrapText="1"/>
    </xf>
    <xf numFmtId="0" fontId="21" fillId="15" borderId="56" xfId="0" applyFont="1" applyFill="1" applyBorder="1" applyAlignment="1">
      <alignment horizontal="center" vertical="center"/>
    </xf>
    <xf numFmtId="0" fontId="21" fillId="15" borderId="57" xfId="0" applyFont="1" applyFill="1" applyBorder="1" applyAlignment="1">
      <alignment horizontal="center" vertical="center"/>
    </xf>
    <xf numFmtId="0" fontId="21" fillId="15" borderId="58" xfId="0" applyFont="1" applyFill="1" applyBorder="1" applyAlignment="1">
      <alignment horizontal="center" vertical="center"/>
    </xf>
    <xf numFmtId="0" fontId="21" fillId="15" borderId="59" xfId="0" applyFont="1" applyFill="1" applyBorder="1" applyAlignment="1">
      <alignment horizontal="center" vertical="center"/>
    </xf>
    <xf numFmtId="0" fontId="21" fillId="15" borderId="60" xfId="0" applyFont="1" applyFill="1" applyBorder="1" applyAlignment="1">
      <alignment horizontal="center"/>
    </xf>
    <xf numFmtId="0" fontId="21" fillId="15" borderId="61" xfId="0" applyFont="1" applyFill="1" applyBorder="1" applyAlignment="1">
      <alignment horizontal="center"/>
    </xf>
    <xf numFmtId="0" fontId="21" fillId="15" borderId="62" xfId="0" applyFont="1" applyFill="1" applyBorder="1" applyAlignment="1">
      <alignment horizontal="center"/>
    </xf>
    <xf numFmtId="0" fontId="22" fillId="2" borderId="64" xfId="0" applyFont="1" applyFill="1" applyBorder="1" applyAlignment="1">
      <alignment horizontal="center"/>
    </xf>
    <xf numFmtId="0" fontId="22" fillId="2" borderId="65" xfId="0" applyFont="1" applyFill="1" applyBorder="1" applyAlignment="1"/>
    <xf numFmtId="0" fontId="22" fillId="2" borderId="66" xfId="0" applyFont="1" applyFill="1" applyBorder="1" applyAlignment="1"/>
    <xf numFmtId="0" fontId="17" fillId="2" borderId="67" xfId="0" applyFont="1" applyFill="1" applyBorder="1" applyAlignment="1">
      <alignment horizontal="center"/>
    </xf>
    <xf numFmtId="0" fontId="0" fillId="0" borderId="71" xfId="0" applyFont="1" applyBorder="1" applyAlignment="1">
      <alignment horizontal="center"/>
    </xf>
    <xf numFmtId="49" fontId="41" fillId="0" borderId="9" xfId="0" applyNumberFormat="1" applyFont="1" applyBorder="1" applyAlignment="1">
      <alignment vertical="center" wrapText="1"/>
    </xf>
    <xf numFmtId="0" fontId="21" fillId="0" borderId="20" xfId="0" applyFont="1" applyBorder="1" applyAlignment="1"/>
    <xf numFmtId="0" fontId="0" fillId="0" borderId="25" xfId="0" applyFont="1" applyBorder="1" applyAlignment="1">
      <alignment horizontal="center"/>
    </xf>
    <xf numFmtId="0" fontId="21" fillId="0" borderId="72" xfId="0" applyFont="1" applyBorder="1" applyAlignment="1">
      <alignment horizontal="center"/>
    </xf>
    <xf numFmtId="43" fontId="35" fillId="0" borderId="71" xfId="0" applyNumberFormat="1" applyFont="1" applyBorder="1" applyAlignment="1">
      <alignment horizontal="right" vertical="center" wrapText="1" readingOrder="1"/>
    </xf>
    <xf numFmtId="43" fontId="35" fillId="0" borderId="20" xfId="0" applyNumberFormat="1" applyFont="1" applyBorder="1" applyAlignment="1">
      <alignment horizontal="right" vertical="center" wrapText="1" readingOrder="1"/>
    </xf>
    <xf numFmtId="43" fontId="35" fillId="0" borderId="72" xfId="0" applyNumberFormat="1" applyFont="1" applyBorder="1" applyAlignment="1">
      <alignment horizontal="right" vertical="center" wrapText="1" readingOrder="1"/>
    </xf>
    <xf numFmtId="0" fontId="0" fillId="0" borderId="73" xfId="0" applyFont="1" applyBorder="1" applyAlignment="1">
      <alignment horizontal="center"/>
    </xf>
    <xf numFmtId="0" fontId="21" fillId="0" borderId="17" xfId="0" applyFont="1" applyBorder="1" applyAlignment="1"/>
    <xf numFmtId="0" fontId="0" fillId="0" borderId="15" xfId="0" applyFont="1" applyBorder="1" applyAlignment="1">
      <alignment horizontal="center"/>
    </xf>
    <xf numFmtId="0" fontId="21" fillId="0" borderId="74" xfId="0" applyFont="1" applyBorder="1" applyAlignment="1">
      <alignment horizontal="center"/>
    </xf>
    <xf numFmtId="0" fontId="21" fillId="0" borderId="19" xfId="0" applyFont="1" applyBorder="1" applyAlignment="1"/>
    <xf numFmtId="0" fontId="0" fillId="0" borderId="75" xfId="0" applyFont="1" applyBorder="1" applyAlignment="1">
      <alignment horizontal="center"/>
    </xf>
    <xf numFmtId="0" fontId="21" fillId="0" borderId="76" xfId="0" applyFont="1" applyBorder="1" applyAlignment="1">
      <alignment horizontal="center"/>
    </xf>
    <xf numFmtId="2" fontId="21" fillId="0" borderId="9" xfId="0" applyNumberFormat="1" applyFont="1" applyBorder="1" applyAlignment="1">
      <alignment horizontal="left" vertical="center"/>
    </xf>
    <xf numFmtId="2" fontId="0" fillId="0" borderId="9" xfId="0" applyNumberFormat="1" applyFont="1" applyBorder="1" applyAlignment="1"/>
    <xf numFmtId="2" fontId="0" fillId="0" borderId="10" xfId="0" applyNumberFormat="1" applyFont="1" applyBorder="1" applyAlignment="1"/>
    <xf numFmtId="2" fontId="0" fillId="0" borderId="0" xfId="0" applyNumberFormat="1" applyFont="1" applyAlignment="1"/>
    <xf numFmtId="43" fontId="35" fillId="16" borderId="77" xfId="0" applyNumberFormat="1" applyFont="1" applyFill="1" applyBorder="1" applyAlignment="1">
      <alignment horizontal="right" vertical="center" wrapText="1" readingOrder="1"/>
    </xf>
    <xf numFmtId="43" fontId="35" fillId="3" borderId="77" xfId="0" applyNumberFormat="1" applyFont="1" applyFill="1" applyBorder="1" applyAlignment="1">
      <alignment horizontal="right" vertical="center" wrapText="1" readingOrder="1"/>
    </xf>
    <xf numFmtId="166" fontId="0" fillId="0" borderId="9" xfId="0" applyNumberFormat="1" applyFont="1" applyBorder="1" applyAlignment="1"/>
    <xf numFmtId="166" fontId="0" fillId="0" borderId="10" xfId="0" applyNumberFormat="1" applyFont="1" applyBorder="1" applyAlignment="1"/>
    <xf numFmtId="0" fontId="42" fillId="0" borderId="9" xfId="0" applyFont="1" applyBorder="1" applyAlignment="1">
      <alignment horizontal="left" vertical="center"/>
    </xf>
    <xf numFmtId="0" fontId="4" fillId="0" borderId="9" xfId="0" applyFont="1" applyBorder="1" applyAlignment="1">
      <alignment horizontal="center" vertical="center"/>
    </xf>
    <xf numFmtId="43" fontId="43" fillId="0" borderId="9" xfId="0" applyNumberFormat="1" applyFont="1" applyBorder="1" applyAlignment="1">
      <alignment horizontal="right" vertical="center" wrapText="1" readingOrder="1"/>
    </xf>
    <xf numFmtId="43" fontId="43" fillId="0" borderId="10" xfId="0" applyNumberFormat="1" applyFont="1" applyBorder="1" applyAlignment="1">
      <alignment horizontal="right" vertical="center" wrapText="1" readingOrder="1"/>
    </xf>
    <xf numFmtId="0" fontId="4" fillId="0" borderId="0" xfId="0" applyFont="1" applyAlignment="1"/>
    <xf numFmtId="0" fontId="30" fillId="0" borderId="13" xfId="0" applyFont="1" applyBorder="1" applyAlignment="1">
      <alignment vertical="center"/>
    </xf>
    <xf numFmtId="0" fontId="30" fillId="0" borderId="13" xfId="0" applyFont="1" applyBorder="1" applyAlignment="1">
      <alignment horizontal="left" vertical="center"/>
    </xf>
    <xf numFmtId="49" fontId="36" fillId="0" borderId="13" xfId="0" applyNumberFormat="1" applyFont="1" applyBorder="1" applyAlignment="1">
      <alignment vertical="center" wrapText="1"/>
    </xf>
    <xf numFmtId="49" fontId="36" fillId="0" borderId="13" xfId="0" applyNumberFormat="1" applyFont="1" applyBorder="1" applyAlignment="1">
      <alignment horizontal="left" vertical="center" wrapText="1"/>
    </xf>
    <xf numFmtId="166" fontId="35" fillId="0" borderId="13" xfId="0" applyNumberFormat="1" applyFont="1" applyBorder="1" applyAlignment="1">
      <alignment horizontal="center" vertical="center" wrapText="1"/>
    </xf>
    <xf numFmtId="4" fontId="9" fillId="0" borderId="13" xfId="0" applyNumberFormat="1" applyFont="1" applyBorder="1" applyAlignment="1">
      <alignment horizontal="center" vertical="center" wrapText="1"/>
    </xf>
    <xf numFmtId="166" fontId="35" fillId="0" borderId="13" xfId="0" applyNumberFormat="1" applyFont="1" applyBorder="1" applyAlignment="1">
      <alignment horizontal="right" vertical="center" wrapText="1" readingOrder="1"/>
    </xf>
    <xf numFmtId="166" fontId="35" fillId="0" borderId="14" xfId="0" applyNumberFormat="1" applyFont="1" applyBorder="1" applyAlignment="1">
      <alignment horizontal="right" vertical="center" wrapText="1" readingOrder="1"/>
    </xf>
    <xf numFmtId="43" fontId="30" fillId="0" borderId="0" xfId="0" applyNumberFormat="1" applyFont="1" applyAlignment="1">
      <alignment horizontal="center"/>
    </xf>
    <xf numFmtId="166" fontId="30" fillId="0" borderId="0" xfId="0" applyNumberFormat="1" applyFont="1" applyAlignment="1"/>
    <xf numFmtId="49" fontId="36" fillId="0" borderId="0" xfId="0" applyNumberFormat="1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23" fillId="4" borderId="18" xfId="0" applyFont="1" applyFill="1" applyBorder="1" applyAlignment="1">
      <alignment vertical="center" wrapText="1"/>
    </xf>
    <xf numFmtId="43" fontId="43" fillId="0" borderId="71" xfId="0" applyNumberFormat="1" applyFont="1" applyBorder="1" applyAlignment="1">
      <alignment horizontal="right" vertical="center" wrapText="1" readingOrder="1"/>
    </xf>
    <xf numFmtId="166" fontId="23" fillId="0" borderId="17" xfId="0" applyNumberFormat="1" applyFont="1" applyBorder="1" applyAlignment="1">
      <alignment horizontal="center" vertical="center" wrapText="1"/>
    </xf>
    <xf numFmtId="43" fontId="0" fillId="16" borderId="18" xfId="0" applyNumberFormat="1" applyFont="1" applyFill="1" applyBorder="1" applyAlignment="1"/>
    <xf numFmtId="43" fontId="0" fillId="17" borderId="18" xfId="0" applyNumberFormat="1" applyFont="1" applyFill="1" applyBorder="1" applyAlignment="1"/>
    <xf numFmtId="0" fontId="27" fillId="4" borderId="17" xfId="0" applyFont="1" applyFill="1" applyBorder="1" applyAlignment="1">
      <alignment vertical="center" wrapText="1"/>
    </xf>
    <xf numFmtId="49" fontId="27" fillId="4" borderId="17" xfId="0" applyNumberFormat="1" applyFont="1" applyFill="1" applyBorder="1" applyAlignment="1">
      <alignment vertical="center" wrapText="1"/>
    </xf>
    <xf numFmtId="0" fontId="24" fillId="0" borderId="0" xfId="0" applyFont="1" applyAlignment="1">
      <alignment horizontal="left" vertical="center" wrapText="1"/>
    </xf>
    <xf numFmtId="0" fontId="23" fillId="18" borderId="18" xfId="0" applyFont="1" applyFill="1" applyBorder="1" applyAlignment="1">
      <alignment vertical="center" wrapText="1"/>
    </xf>
    <xf numFmtId="0" fontId="4" fillId="0" borderId="17" xfId="0" applyFont="1" applyBorder="1" applyAlignment="1">
      <alignment wrapText="1"/>
    </xf>
    <xf numFmtId="0" fontId="4" fillId="3" borderId="18" xfId="0" applyFont="1" applyFill="1" applyBorder="1" applyAlignment="1"/>
    <xf numFmtId="0" fontId="4" fillId="0" borderId="17" xfId="0" applyFont="1" applyBorder="1" applyAlignment="1">
      <alignment horizontal="left" wrapText="1"/>
    </xf>
    <xf numFmtId="0" fontId="4" fillId="3" borderId="17" xfId="0" applyFont="1" applyFill="1" applyBorder="1" applyAlignment="1"/>
    <xf numFmtId="0" fontId="19" fillId="3" borderId="17" xfId="0" applyFont="1" applyFill="1" applyBorder="1" applyAlignment="1">
      <alignment horizontal="left" vertical="center" wrapText="1"/>
    </xf>
    <xf numFmtId="0" fontId="0" fillId="3" borderId="22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/>
    </xf>
    <xf numFmtId="0" fontId="16" fillId="0" borderId="9" xfId="0" applyFont="1" applyBorder="1" applyAlignment="1">
      <alignment horizontal="center" vertical="center" wrapText="1" readingOrder="1"/>
    </xf>
    <xf numFmtId="0" fontId="11" fillId="0" borderId="13" xfId="0" applyFont="1" applyBorder="1" applyAlignment="1">
      <alignment horizontal="center" vertical="center"/>
    </xf>
    <xf numFmtId="0" fontId="54" fillId="0" borderId="80" xfId="0" applyFont="1" applyFill="1" applyBorder="1" applyAlignment="1">
      <alignment vertical="center" wrapText="1"/>
    </xf>
    <xf numFmtId="0" fontId="54" fillId="0" borderId="80" xfId="0" applyFont="1" applyFill="1" applyBorder="1"/>
    <xf numFmtId="0" fontId="56" fillId="0" borderId="23" xfId="0" applyNumberFormat="1" applyFont="1" applyFill="1" applyBorder="1" applyAlignment="1"/>
    <xf numFmtId="0" fontId="55" fillId="0" borderId="80" xfId="0" applyFont="1" applyFill="1" applyBorder="1" applyAlignment="1">
      <alignment horizontal="center" vertical="center" wrapText="1"/>
    </xf>
    <xf numFmtId="0" fontId="55" fillId="0" borderId="80" xfId="0" applyFont="1" applyFill="1" applyBorder="1" applyAlignment="1">
      <alignment horizontal="left" vertical="center" wrapText="1"/>
    </xf>
    <xf numFmtId="0" fontId="55" fillId="0" borderId="80" xfId="0" applyFont="1" applyFill="1" applyBorder="1" applyAlignment="1">
      <alignment horizontal="center" vertical="center"/>
    </xf>
    <xf numFmtId="0" fontId="56" fillId="0" borderId="79" xfId="0" applyFont="1" applyFill="1" applyBorder="1" applyAlignment="1">
      <alignment horizontal="center" vertical="center"/>
    </xf>
    <xf numFmtId="0" fontId="56" fillId="0" borderId="79" xfId="0" applyFont="1" applyFill="1" applyBorder="1" applyAlignment="1">
      <alignment vertical="center"/>
    </xf>
    <xf numFmtId="0" fontId="56" fillId="0" borderId="80" xfId="0" applyNumberFormat="1" applyFont="1" applyFill="1" applyBorder="1" applyAlignment="1"/>
    <xf numFmtId="0" fontId="56" fillId="0" borderId="79" xfId="0" applyFont="1" applyFill="1" applyBorder="1" applyAlignment="1">
      <alignment vertical="center" wrapText="1"/>
    </xf>
    <xf numFmtId="0" fontId="56" fillId="0" borderId="81" xfId="0" applyFont="1" applyBorder="1" applyAlignment="1">
      <alignment wrapText="1"/>
    </xf>
    <xf numFmtId="0" fontId="56" fillId="0" borderId="80" xfId="0" applyFont="1" applyBorder="1" applyAlignment="1">
      <alignment horizontal="center" vertical="center"/>
    </xf>
    <xf numFmtId="0" fontId="56" fillId="0" borderId="79" xfId="12" applyFont="1" applyFill="1" applyBorder="1" applyAlignment="1">
      <alignment horizontal="center" vertical="center"/>
    </xf>
    <xf numFmtId="0" fontId="56" fillId="0" borderId="79" xfId="0" applyFont="1" applyFill="1" applyBorder="1" applyAlignment="1">
      <alignment wrapText="1"/>
    </xf>
    <xf numFmtId="0" fontId="56" fillId="0" borderId="23" xfId="0" applyNumberFormat="1" applyFont="1" applyFill="1" applyBorder="1" applyAlignment="1">
      <alignment horizontal="center"/>
    </xf>
    <xf numFmtId="4" fontId="58" fillId="0" borderId="80" xfId="0" applyNumberFormat="1" applyFont="1" applyFill="1" applyBorder="1" applyAlignment="1">
      <alignment horizontal="center" vertical="center"/>
    </xf>
    <xf numFmtId="4" fontId="54" fillId="0" borderId="80" xfId="0" applyNumberFormat="1" applyFont="1" applyFill="1" applyBorder="1" applyAlignment="1">
      <alignment vertical="center" wrapText="1"/>
    </xf>
    <xf numFmtId="4" fontId="56" fillId="19" borderId="22" xfId="18" applyNumberFormat="1" applyFont="1" applyFill="1" applyBorder="1" applyAlignment="1">
      <alignment horizontal="center" vertical="center"/>
    </xf>
    <xf numFmtId="4" fontId="56" fillId="19" borderId="80" xfId="18" applyNumberFormat="1" applyFont="1" applyFill="1" applyBorder="1" applyAlignment="1">
      <alignment horizontal="center" vertical="center"/>
    </xf>
    <xf numFmtId="4" fontId="56" fillId="19" borderId="88" xfId="18" applyNumberFormat="1" applyFont="1" applyFill="1" applyBorder="1" applyAlignment="1">
      <alignment horizontal="center" vertical="center"/>
    </xf>
    <xf numFmtId="4" fontId="55" fillId="0" borderId="80" xfId="0" applyNumberFormat="1" applyFont="1" applyFill="1" applyBorder="1" applyAlignment="1"/>
    <xf numFmtId="4" fontId="56" fillId="0" borderId="23" xfId="0" applyNumberFormat="1" applyFont="1" applyFill="1" applyBorder="1" applyAlignment="1"/>
    <xf numFmtId="0" fontId="56" fillId="0" borderId="85" xfId="0" applyFont="1" applyFill="1" applyBorder="1" applyAlignment="1">
      <alignment vertical="center" wrapText="1"/>
    </xf>
    <xf numFmtId="0" fontId="56" fillId="0" borderId="89" xfId="0" applyFont="1" applyFill="1" applyBorder="1" applyAlignment="1">
      <alignment horizontal="center" vertical="center"/>
    </xf>
    <xf numFmtId="0" fontId="56" fillId="0" borderId="89" xfId="0" applyFont="1" applyFill="1" applyBorder="1" applyAlignment="1">
      <alignment wrapText="1"/>
    </xf>
    <xf numFmtId="0" fontId="56" fillId="0" borderId="80" xfId="0" applyFont="1" applyFill="1" applyBorder="1" applyAlignment="1">
      <alignment horizontal="center" vertical="center"/>
    </xf>
    <xf numFmtId="0" fontId="56" fillId="0" borderId="80" xfId="0" applyFont="1" applyFill="1" applyBorder="1" applyAlignment="1">
      <alignment wrapText="1"/>
    </xf>
    <xf numFmtId="4" fontId="55" fillId="19" borderId="80" xfId="18" applyNumberFormat="1" applyFont="1" applyFill="1" applyBorder="1" applyAlignment="1">
      <alignment horizontal="center" vertical="center"/>
    </xf>
    <xf numFmtId="0" fontId="58" fillId="0" borderId="80" xfId="0" applyFont="1" applyFill="1" applyBorder="1" applyAlignment="1">
      <alignment horizontal="center" vertical="center" wrapText="1"/>
    </xf>
    <xf numFmtId="0" fontId="58" fillId="0" borderId="80" xfId="0" applyFont="1" applyFill="1" applyBorder="1" applyAlignment="1">
      <alignment horizontal="left" vertical="center" wrapText="1"/>
    </xf>
    <xf numFmtId="0" fontId="56" fillId="0" borderId="80" xfId="0" applyNumberFormat="1" applyFont="1" applyFill="1" applyBorder="1" applyAlignment="1" applyProtection="1">
      <alignment horizontal="left" vertical="top"/>
    </xf>
    <xf numFmtId="0" fontId="54" fillId="0" borderId="80" xfId="0" applyFont="1" applyFill="1" applyBorder="1" applyAlignment="1">
      <alignment horizontal="center"/>
    </xf>
    <xf numFmtId="4" fontId="54" fillId="19" borderId="80" xfId="0" applyNumberFormat="1" applyFont="1" applyFill="1" applyBorder="1" applyAlignment="1">
      <alignment horizontal="center" vertical="center"/>
    </xf>
    <xf numFmtId="0" fontId="54" fillId="0" borderId="80" xfId="0" applyNumberFormat="1" applyFont="1" applyFill="1" applyBorder="1" applyAlignment="1" applyProtection="1">
      <alignment horizontal="left" vertical="top"/>
    </xf>
    <xf numFmtId="0" fontId="54" fillId="0" borderId="80" xfId="0" applyFont="1" applyFill="1" applyBorder="1" applyAlignment="1">
      <alignment horizontal="left" vertical="top"/>
    </xf>
    <xf numFmtId="0" fontId="54" fillId="0" borderId="80" xfId="0" applyFont="1" applyFill="1" applyBorder="1" applyAlignment="1">
      <alignment horizontal="left"/>
    </xf>
    <xf numFmtId="0" fontId="54" fillId="0" borderId="80" xfId="0" applyFont="1" applyFill="1" applyBorder="1" applyAlignment="1">
      <alignment horizontal="center" vertical="center"/>
    </xf>
    <xf numFmtId="0" fontId="56" fillId="0" borderId="80" xfId="0" applyNumberFormat="1" applyFont="1" applyFill="1" applyBorder="1" applyAlignment="1" applyProtection="1">
      <alignment horizontal="left" vertical="center"/>
    </xf>
    <xf numFmtId="0" fontId="57" fillId="0" borderId="80" xfId="1" applyFont="1" applyFill="1" applyBorder="1" applyAlignment="1">
      <alignment horizontal="left" vertical="center" wrapText="1"/>
    </xf>
    <xf numFmtId="0" fontId="57" fillId="0" borderId="80" xfId="1" applyFont="1" applyFill="1" applyBorder="1" applyAlignment="1">
      <alignment horizontal="center" vertical="center" wrapText="1"/>
    </xf>
    <xf numFmtId="0" fontId="54" fillId="0" borderId="80" xfId="0" applyFont="1" applyFill="1" applyBorder="1" applyAlignment="1">
      <alignment horizontal="left" vertical="center" wrapText="1"/>
    </xf>
    <xf numFmtId="0" fontId="54" fillId="0" borderId="80" xfId="0" applyFont="1" applyFill="1" applyBorder="1" applyAlignment="1">
      <alignment horizontal="center" vertical="center" wrapText="1"/>
    </xf>
    <xf numFmtId="0" fontId="54" fillId="0" borderId="80" xfId="0" applyFont="1" applyFill="1" applyBorder="1" applyAlignment="1">
      <alignment horizontal="left" vertical="center"/>
    </xf>
    <xf numFmtId="0" fontId="56" fillId="0" borderId="80" xfId="0" applyFont="1" applyFill="1" applyBorder="1" applyAlignment="1">
      <alignment horizontal="left" vertical="center"/>
    </xf>
    <xf numFmtId="0" fontId="56" fillId="0" borderId="80" xfId="0" applyFont="1" applyFill="1" applyBorder="1" applyAlignment="1">
      <alignment horizontal="left"/>
    </xf>
    <xf numFmtId="0" fontId="56" fillId="0" borderId="80" xfId="0" applyFont="1" applyFill="1" applyBorder="1" applyAlignment="1">
      <alignment horizontal="center"/>
    </xf>
    <xf numFmtId="0" fontId="54" fillId="0" borderId="80" xfId="0" applyFont="1" applyBorder="1" applyAlignment="1">
      <alignment horizontal="left" vertical="center"/>
    </xf>
    <xf numFmtId="0" fontId="54" fillId="0" borderId="80" xfId="0" applyFont="1" applyBorder="1" applyAlignment="1">
      <alignment horizontal="center" vertical="center" wrapText="1"/>
    </xf>
    <xf numFmtId="0" fontId="54" fillId="19" borderId="80" xfId="0" applyFont="1" applyFill="1" applyBorder="1" applyAlignment="1">
      <alignment horizontal="left" vertical="center"/>
    </xf>
    <xf numFmtId="0" fontId="54" fillId="19" borderId="80" xfId="0" applyFont="1" applyFill="1" applyBorder="1" applyAlignment="1">
      <alignment horizontal="center" vertical="center" wrapText="1"/>
    </xf>
    <xf numFmtId="0" fontId="54" fillId="0" borderId="80" xfId="0" applyFont="1" applyBorder="1" applyAlignment="1">
      <alignment horizontal="left" vertical="center" wrapText="1"/>
    </xf>
    <xf numFmtId="0" fontId="54" fillId="19" borderId="80" xfId="0" applyFont="1" applyFill="1" applyBorder="1" applyAlignment="1">
      <alignment horizontal="left" vertical="center" wrapText="1"/>
    </xf>
    <xf numFmtId="4" fontId="60" fillId="19" borderId="80" xfId="0" applyNumberFormat="1" applyFont="1" applyFill="1" applyBorder="1" applyAlignment="1">
      <alignment horizontal="center" vertical="center"/>
    </xf>
    <xf numFmtId="0" fontId="56" fillId="0" borderId="23" xfId="0" applyNumberFormat="1" applyFont="1" applyFill="1" applyBorder="1" applyAlignment="1">
      <alignment horizontal="left"/>
    </xf>
    <xf numFmtId="0" fontId="62" fillId="0" borderId="23" xfId="0" applyNumberFormat="1" applyFont="1" applyFill="1" applyBorder="1" applyAlignment="1"/>
    <xf numFmtId="0" fontId="63" fillId="0" borderId="80" xfId="0" applyFont="1" applyFill="1" applyBorder="1" applyAlignment="1">
      <alignment horizontal="center" vertical="center" wrapText="1"/>
    </xf>
    <xf numFmtId="0" fontId="63" fillId="0" borderId="80" xfId="0" applyFont="1" applyFill="1" applyBorder="1" applyAlignment="1">
      <alignment horizontal="left" vertical="center" wrapText="1"/>
    </xf>
    <xf numFmtId="0" fontId="62" fillId="0" borderId="79" xfId="0" applyFont="1" applyFill="1" applyBorder="1" applyAlignment="1">
      <alignment horizontal="center" vertical="center"/>
    </xf>
    <xf numFmtId="0" fontId="62" fillId="0" borderId="80" xfId="0" applyNumberFormat="1" applyFont="1" applyFill="1" applyBorder="1" applyAlignment="1" applyProtection="1">
      <alignment vertical="center"/>
    </xf>
    <xf numFmtId="0" fontId="64" fillId="0" borderId="80" xfId="0" applyFont="1" applyFill="1" applyBorder="1" applyAlignment="1">
      <alignment horizontal="center"/>
    </xf>
    <xf numFmtId="0" fontId="62" fillId="0" borderId="80" xfId="0" applyFont="1" applyFill="1" applyBorder="1" applyAlignment="1">
      <alignment vertical="top"/>
    </xf>
    <xf numFmtId="0" fontId="62" fillId="0" borderId="80" xfId="0" applyNumberFormat="1" applyFont="1" applyFill="1" applyBorder="1" applyAlignment="1" applyProtection="1">
      <alignment horizontal="left" vertical="top"/>
    </xf>
    <xf numFmtId="0" fontId="62" fillId="0" borderId="80" xfId="0" applyFont="1" applyFill="1" applyBorder="1"/>
    <xf numFmtId="0" fontId="62" fillId="0" borderId="80" xfId="0" applyFont="1" applyFill="1" applyBorder="1" applyAlignment="1"/>
    <xf numFmtId="0" fontId="62" fillId="0" borderId="80" xfId="0" applyFont="1" applyFill="1" applyBorder="1" applyAlignment="1">
      <alignment vertical="top" wrapText="1"/>
    </xf>
    <xf numFmtId="0" fontId="62" fillId="0" borderId="80" xfId="0" applyFont="1" applyFill="1" applyBorder="1" applyAlignment="1">
      <alignment wrapText="1"/>
    </xf>
    <xf numFmtId="0" fontId="62" fillId="0" borderId="80" xfId="0" applyNumberFormat="1" applyFont="1" applyFill="1" applyBorder="1" applyAlignment="1" applyProtection="1"/>
    <xf numFmtId="0" fontId="62" fillId="0" borderId="80" xfId="0" applyFont="1" applyFill="1" applyBorder="1" applyAlignment="1">
      <alignment vertical="center" wrapText="1"/>
    </xf>
    <xf numFmtId="0" fontId="62" fillId="0" borderId="80" xfId="0" applyNumberFormat="1" applyFont="1" applyFill="1" applyBorder="1" applyAlignment="1"/>
    <xf numFmtId="0" fontId="64" fillId="0" borderId="81" xfId="0" applyFont="1" applyFill="1" applyBorder="1" applyAlignment="1">
      <alignment horizontal="center" vertical="center"/>
    </xf>
    <xf numFmtId="0" fontId="62" fillId="0" borderId="85" xfId="0" applyFont="1" applyFill="1" applyBorder="1" applyAlignment="1">
      <alignment vertical="center" wrapText="1"/>
    </xf>
    <xf numFmtId="0" fontId="62" fillId="0" borderId="80" xfId="0" applyFont="1" applyBorder="1" applyAlignment="1">
      <alignment horizontal="center" vertical="center"/>
    </xf>
    <xf numFmtId="0" fontId="62" fillId="0" borderId="81" xfId="0" applyFont="1" applyBorder="1" applyAlignment="1">
      <alignment wrapText="1"/>
    </xf>
    <xf numFmtId="0" fontId="62" fillId="0" borderId="79" xfId="12" applyFont="1" applyFill="1" applyBorder="1" applyAlignment="1">
      <alignment horizontal="center" vertical="center"/>
    </xf>
    <xf numFmtId="0" fontId="62" fillId="0" borderId="79" xfId="0" applyFont="1" applyFill="1" applyBorder="1" applyAlignment="1">
      <alignment wrapText="1"/>
    </xf>
    <xf numFmtId="4" fontId="64" fillId="19" borderId="80" xfId="0" applyNumberFormat="1" applyFont="1" applyFill="1" applyBorder="1" applyAlignment="1">
      <alignment horizontal="center" vertical="center"/>
    </xf>
    <xf numFmtId="0" fontId="62" fillId="0" borderId="23" xfId="0" applyNumberFormat="1" applyFont="1" applyFill="1" applyBorder="1" applyAlignment="1">
      <alignment horizontal="center"/>
    </xf>
    <xf numFmtId="4" fontId="62" fillId="0" borderId="23" xfId="0" applyNumberFormat="1" applyFont="1" applyFill="1" applyBorder="1" applyAlignment="1"/>
    <xf numFmtId="0" fontId="56" fillId="20" borderId="80" xfId="0" applyFont="1" applyFill="1" applyBorder="1" applyAlignment="1">
      <alignment horizontal="center" vertical="center" wrapText="1"/>
    </xf>
    <xf numFmtId="0" fontId="55" fillId="20" borderId="80" xfId="0" applyFont="1" applyFill="1" applyBorder="1" applyAlignment="1">
      <alignment horizontal="center" vertical="center" wrapText="1"/>
    </xf>
    <xf numFmtId="0" fontId="54" fillId="0" borderId="0" xfId="0" applyFont="1" applyAlignment="1">
      <alignment vertical="center" wrapText="1"/>
    </xf>
    <xf numFmtId="0" fontId="54" fillId="0" borderId="0" xfId="0" applyFont="1" applyAlignment="1">
      <alignment horizontal="left" vertical="center" wrapText="1"/>
    </xf>
    <xf numFmtId="1" fontId="56" fillId="19" borderId="80" xfId="0" applyNumberFormat="1" applyFont="1" applyFill="1" applyBorder="1" applyAlignment="1">
      <alignment horizontal="center" vertical="center" wrapText="1"/>
    </xf>
    <xf numFmtId="0" fontId="56" fillId="19" borderId="80" xfId="0" applyFont="1" applyFill="1" applyBorder="1" applyAlignment="1">
      <alignment horizontal="left" vertical="center" wrapText="1"/>
    </xf>
    <xf numFmtId="0" fontId="56" fillId="19" borderId="80" xfId="0" applyFont="1" applyFill="1" applyBorder="1" applyAlignment="1">
      <alignment horizontal="center" vertical="center" wrapText="1"/>
    </xf>
    <xf numFmtId="2" fontId="54" fillId="0" borderId="0" xfId="0" applyNumberFormat="1" applyFont="1" applyAlignment="1">
      <alignment vertical="center" wrapText="1"/>
    </xf>
    <xf numFmtId="0" fontId="54" fillId="0" borderId="0" xfId="0" applyFont="1" applyAlignment="1">
      <alignment horizontal="center" vertical="center" wrapText="1"/>
    </xf>
    <xf numFmtId="4" fontId="54" fillId="0" borderId="0" xfId="0" applyNumberFormat="1" applyFont="1" applyAlignment="1">
      <alignment horizontal="center" vertical="center" wrapText="1"/>
    </xf>
    <xf numFmtId="4" fontId="54" fillId="0" borderId="80" xfId="0" applyNumberFormat="1" applyFont="1" applyBorder="1" applyAlignment="1">
      <alignment horizontal="center" vertical="center" wrapText="1"/>
    </xf>
    <xf numFmtId="4" fontId="60" fillId="0" borderId="80" xfId="0" applyNumberFormat="1" applyFont="1" applyBorder="1" applyAlignment="1">
      <alignment horizontal="center" vertical="center" wrapText="1"/>
    </xf>
    <xf numFmtId="0" fontId="56" fillId="0" borderId="80" xfId="0" applyFont="1" applyFill="1" applyBorder="1" applyAlignment="1">
      <alignment horizontal="center" vertical="center" wrapText="1"/>
    </xf>
    <xf numFmtId="0" fontId="54" fillId="0" borderId="0" xfId="0" applyFont="1" applyFill="1" applyAlignment="1">
      <alignment vertical="center" wrapText="1"/>
    </xf>
    <xf numFmtId="0" fontId="55" fillId="0" borderId="80" xfId="0" applyFont="1" applyFill="1" applyBorder="1" applyAlignment="1">
      <alignment vertical="center" wrapText="1"/>
    </xf>
    <xf numFmtId="0" fontId="54" fillId="0" borderId="0" xfId="0" applyFont="1" applyFill="1" applyAlignment="1">
      <alignment horizontal="left" vertical="center" wrapText="1"/>
    </xf>
    <xf numFmtId="0" fontId="56" fillId="0" borderId="80" xfId="0" applyFont="1" applyFill="1" applyBorder="1" applyAlignment="1">
      <alignment horizontal="left" vertical="center" wrapText="1"/>
    </xf>
    <xf numFmtId="0" fontId="56" fillId="0" borderId="80" xfId="0" applyFont="1" applyFill="1" applyBorder="1" applyAlignment="1">
      <alignment vertical="center" wrapText="1"/>
    </xf>
    <xf numFmtId="0" fontId="57" fillId="0" borderId="0" xfId="0" applyFont="1" applyAlignment="1"/>
    <xf numFmtId="2" fontId="54" fillId="0" borderId="0" xfId="0" applyNumberFormat="1" applyFont="1" applyFill="1" applyAlignment="1">
      <alignment vertical="center" wrapText="1"/>
    </xf>
    <xf numFmtId="0" fontId="54" fillId="0" borderId="0" xfId="0" applyFont="1" applyFill="1" applyAlignment="1">
      <alignment horizontal="center" vertical="center" wrapText="1"/>
    </xf>
    <xf numFmtId="0" fontId="55" fillId="0" borderId="23" xfId="1" applyFont="1" applyFill="1" applyAlignment="1">
      <alignment horizontal="center" vertical="center" wrapText="1"/>
    </xf>
    <xf numFmtId="0" fontId="55" fillId="20" borderId="80" xfId="0" applyFont="1" applyFill="1" applyBorder="1" applyAlignment="1">
      <alignment horizontal="left" vertical="center" wrapText="1"/>
    </xf>
    <xf numFmtId="0" fontId="56" fillId="20" borderId="0" xfId="0" applyFont="1" applyFill="1" applyAlignment="1">
      <alignment horizontal="center" vertical="center" wrapText="1"/>
    </xf>
    <xf numFmtId="0" fontId="55" fillId="19" borderId="80" xfId="0" applyFont="1" applyFill="1" applyBorder="1" applyAlignment="1">
      <alignment horizontal="left" vertical="center" wrapText="1"/>
    </xf>
    <xf numFmtId="0" fontId="56" fillId="20" borderId="78" xfId="0" applyFont="1" applyFill="1" applyBorder="1" applyAlignment="1">
      <alignment horizontal="center" vertical="center" wrapText="1"/>
    </xf>
    <xf numFmtId="0" fontId="55" fillId="19" borderId="78" xfId="0" applyFont="1" applyFill="1" applyBorder="1" applyAlignment="1">
      <alignment horizontal="left" vertical="center" wrapText="1"/>
    </xf>
    <xf numFmtId="0" fontId="57" fillId="19" borderId="0" xfId="0" applyFont="1" applyFill="1" applyAlignment="1"/>
    <xf numFmtId="0" fontId="55" fillId="20" borderId="23" xfId="1" applyFont="1" applyFill="1" applyAlignment="1">
      <alignment horizontal="left" vertical="center" wrapText="1"/>
    </xf>
    <xf numFmtId="0" fontId="54" fillId="0" borderId="23" xfId="0" applyFont="1" applyFill="1" applyBorder="1" applyAlignment="1">
      <alignment vertical="center" wrapText="1"/>
    </xf>
    <xf numFmtId="0" fontId="54" fillId="0" borderId="23" xfId="0" applyFont="1" applyFill="1" applyBorder="1" applyAlignment="1">
      <alignment horizontal="center" vertical="center" wrapText="1"/>
    </xf>
    <xf numFmtId="0" fontId="65" fillId="0" borderId="80" xfId="0" applyFont="1" applyFill="1" applyBorder="1" applyAlignment="1">
      <alignment vertical="center" wrapText="1"/>
    </xf>
    <xf numFmtId="0" fontId="56" fillId="0" borderId="83" xfId="0" applyFont="1" applyFill="1" applyBorder="1" applyAlignment="1">
      <alignment horizontal="center" vertical="center" wrapText="1"/>
    </xf>
    <xf numFmtId="0" fontId="65" fillId="0" borderId="79" xfId="0" applyFont="1" applyFill="1" applyBorder="1" applyAlignment="1">
      <alignment vertical="center" wrapText="1"/>
    </xf>
    <xf numFmtId="0" fontId="54" fillId="0" borderId="23" xfId="0" applyFont="1" applyFill="1" applyBorder="1" applyAlignment="1">
      <alignment wrapText="1"/>
    </xf>
    <xf numFmtId="0" fontId="66" fillId="0" borderId="80" xfId="0" applyFont="1" applyFill="1" applyBorder="1" applyAlignment="1">
      <alignment vertical="center" wrapText="1"/>
    </xf>
    <xf numFmtId="0" fontId="65" fillId="19" borderId="80" xfId="0" applyFont="1" applyFill="1" applyBorder="1" applyAlignment="1">
      <alignment horizontal="left" vertical="center" wrapText="1"/>
    </xf>
    <xf numFmtId="0" fontId="56" fillId="19" borderId="80" xfId="0" applyFont="1" applyFill="1" applyBorder="1" applyAlignment="1">
      <alignment vertical="center" wrapText="1"/>
    </xf>
    <xf numFmtId="0" fontId="56" fillId="0" borderId="0" xfId="0" applyFont="1" applyFill="1" applyAlignment="1">
      <alignment horizontal="center" vertical="center" wrapText="1"/>
    </xf>
    <xf numFmtId="0" fontId="56" fillId="0" borderId="0" xfId="0" applyFont="1" applyFill="1" applyAlignment="1">
      <alignment vertical="center" wrapText="1"/>
    </xf>
    <xf numFmtId="0" fontId="65" fillId="19" borderId="80" xfId="0" applyFont="1" applyFill="1" applyBorder="1" applyAlignment="1">
      <alignment horizontal="center" vertical="center" wrapText="1"/>
    </xf>
    <xf numFmtId="0" fontId="54" fillId="0" borderId="0" xfId="0" applyFont="1" applyFill="1" applyAlignment="1">
      <alignment horizontal="right" vertical="center" wrapText="1"/>
    </xf>
    <xf numFmtId="0" fontId="56" fillId="19" borderId="80" xfId="0" applyFont="1" applyFill="1" applyBorder="1" applyAlignment="1">
      <alignment vertical="center"/>
    </xf>
    <xf numFmtId="0" fontId="56" fillId="19" borderId="78" xfId="2" applyFont="1" applyFill="1" applyBorder="1" applyAlignment="1">
      <alignment horizontal="left" vertical="center" wrapText="1"/>
    </xf>
    <xf numFmtId="0" fontId="56" fillId="19" borderId="80" xfId="2" applyFont="1" applyFill="1" applyBorder="1" applyAlignment="1">
      <alignment horizontal="center" vertical="center" wrapText="1"/>
    </xf>
    <xf numFmtId="0" fontId="56" fillId="19" borderId="80" xfId="2" applyFont="1" applyFill="1" applyBorder="1" applyAlignment="1">
      <alignment horizontal="left" vertical="center" wrapText="1"/>
    </xf>
    <xf numFmtId="0" fontId="56" fillId="19" borderId="78" xfId="0" applyFont="1" applyFill="1" applyBorder="1" applyAlignment="1">
      <alignment horizontal="left" vertical="center" wrapText="1"/>
    </xf>
    <xf numFmtId="0" fontId="56" fillId="19" borderId="78" xfId="0" applyFont="1" applyFill="1" applyBorder="1" applyAlignment="1">
      <alignment horizontal="center" vertical="center" wrapText="1"/>
    </xf>
    <xf numFmtId="0" fontId="57" fillId="19" borderId="80" xfId="0" applyFont="1" applyFill="1" applyBorder="1" applyAlignment="1"/>
    <xf numFmtId="0" fontId="66" fillId="19" borderId="80" xfId="0" applyFont="1" applyFill="1" applyBorder="1" applyAlignment="1">
      <alignment vertical="center" wrapText="1"/>
    </xf>
    <xf numFmtId="0" fontId="56" fillId="20" borderId="0" xfId="0" applyFont="1" applyFill="1" applyAlignment="1">
      <alignment vertical="center" wrapText="1"/>
    </xf>
    <xf numFmtId="0" fontId="54" fillId="20" borderId="0" xfId="0" applyFont="1" applyFill="1" applyAlignment="1">
      <alignment wrapText="1"/>
    </xf>
    <xf numFmtId="0" fontId="54" fillId="20" borderId="0" xfId="0" applyFont="1" applyFill="1" applyAlignment="1">
      <alignment horizontal="right" vertical="center" wrapText="1"/>
    </xf>
    <xf numFmtId="0" fontId="56" fillId="19" borderId="80" xfId="0" applyFont="1" applyFill="1" applyBorder="1" applyAlignment="1">
      <alignment horizontal="center" vertical="center"/>
    </xf>
    <xf numFmtId="0" fontId="56" fillId="19" borderId="80" xfId="0" applyFont="1" applyFill="1" applyBorder="1"/>
    <xf numFmtId="0" fontId="54" fillId="19" borderId="80" xfId="0" applyFont="1" applyFill="1" applyBorder="1"/>
    <xf numFmtId="2" fontId="56" fillId="20" borderId="0" xfId="0" applyNumberFormat="1" applyFont="1" applyFill="1" applyAlignment="1">
      <alignment vertical="center" wrapText="1"/>
    </xf>
    <xf numFmtId="0" fontId="55" fillId="20" borderId="23" xfId="1" applyFont="1" applyFill="1" applyAlignment="1">
      <alignment horizontal="center" vertical="center" wrapText="1"/>
    </xf>
    <xf numFmtId="0" fontId="54" fillId="0" borderId="23" xfId="0" applyFont="1" applyFill="1" applyBorder="1"/>
    <xf numFmtId="0" fontId="56" fillId="0" borderId="23" xfId="0" applyFont="1" applyFill="1" applyBorder="1"/>
    <xf numFmtId="0" fontId="56" fillId="19" borderId="80" xfId="0" applyFont="1" applyFill="1" applyBorder="1" applyAlignment="1">
      <alignment horizontal="left"/>
    </xf>
    <xf numFmtId="0" fontId="56" fillId="0" borderId="0" xfId="0" applyFont="1" applyAlignment="1">
      <alignment vertical="center"/>
    </xf>
    <xf numFmtId="0" fontId="55" fillId="19" borderId="80" xfId="0" applyFont="1" applyFill="1" applyBorder="1" applyAlignment="1">
      <alignment vertical="center" wrapText="1"/>
    </xf>
    <xf numFmtId="0" fontId="56" fillId="19" borderId="86" xfId="0" applyFont="1" applyFill="1" applyBorder="1" applyAlignment="1">
      <alignment horizontal="center" vertical="center" wrapText="1"/>
    </xf>
    <xf numFmtId="0" fontId="56" fillId="19" borderId="80" xfId="2" applyFont="1" applyFill="1" applyBorder="1" applyAlignment="1">
      <alignment horizontal="left" vertical="center"/>
    </xf>
    <xf numFmtId="0" fontId="54" fillId="0" borderId="80" xfId="0" applyFont="1" applyBorder="1"/>
    <xf numFmtId="0" fontId="65" fillId="19" borderId="80" xfId="0" applyFont="1" applyFill="1" applyBorder="1" applyAlignment="1">
      <alignment vertical="center" wrapText="1"/>
    </xf>
    <xf numFmtId="0" fontId="56" fillId="19" borderId="80" xfId="3" applyFont="1" applyFill="1" applyBorder="1" applyAlignment="1">
      <alignment vertical="center" wrapText="1"/>
    </xf>
    <xf numFmtId="0" fontId="54" fillId="19" borderId="80" xfId="0" applyFont="1" applyFill="1" applyBorder="1" applyAlignment="1">
      <alignment vertical="center" wrapText="1"/>
    </xf>
    <xf numFmtId="0" fontId="56" fillId="19" borderId="80" xfId="3" applyFont="1" applyFill="1" applyBorder="1" applyAlignment="1">
      <alignment horizontal="center" vertical="center" wrapText="1"/>
    </xf>
    <xf numFmtId="2" fontId="56" fillId="19" borderId="80" xfId="0" applyNumberFormat="1" applyFont="1" applyFill="1" applyBorder="1" applyAlignment="1">
      <alignment horizontal="center" vertical="center" wrapText="1"/>
    </xf>
    <xf numFmtId="0" fontId="54" fillId="19" borderId="81" xfId="0" applyFont="1" applyFill="1" applyBorder="1" applyAlignment="1">
      <alignment horizontal="center" vertical="center" wrapText="1"/>
    </xf>
    <xf numFmtId="0" fontId="56" fillId="19" borderId="81" xfId="3" applyFont="1" applyFill="1" applyBorder="1" applyAlignment="1">
      <alignment horizontal="center" vertical="center" wrapText="1"/>
    </xf>
    <xf numFmtId="2" fontId="56" fillId="19" borderId="81" xfId="0" applyNumberFormat="1" applyFont="1" applyFill="1" applyBorder="1" applyAlignment="1">
      <alignment horizontal="center" vertical="center" wrapText="1"/>
    </xf>
    <xf numFmtId="0" fontId="56" fillId="19" borderId="80" xfId="9" applyFont="1" applyFill="1" applyBorder="1" applyAlignment="1">
      <alignment vertical="center" wrapText="1"/>
    </xf>
    <xf numFmtId="0" fontId="56" fillId="19" borderId="80" xfId="5" applyFont="1" applyFill="1" applyBorder="1" applyAlignment="1">
      <alignment vertical="center" wrapText="1"/>
    </xf>
    <xf numFmtId="4" fontId="54" fillId="19" borderId="80" xfId="0" applyNumberFormat="1" applyFont="1" applyFill="1" applyBorder="1" applyAlignment="1">
      <alignment horizontal="center" vertical="center" wrapText="1"/>
    </xf>
    <xf numFmtId="4" fontId="54" fillId="19" borderId="0" xfId="0" applyNumberFormat="1" applyFont="1" applyFill="1" applyAlignment="1">
      <alignment horizontal="center" vertical="center" wrapText="1"/>
    </xf>
    <xf numFmtId="4" fontId="60" fillId="19" borderId="80" xfId="0" applyNumberFormat="1" applyFont="1" applyFill="1" applyBorder="1" applyAlignment="1">
      <alignment horizontal="center" vertical="center" wrapText="1"/>
    </xf>
    <xf numFmtId="4" fontId="56" fillId="19" borderId="0" xfId="0" applyNumberFormat="1" applyFont="1" applyFill="1" applyAlignment="1">
      <alignment horizontal="center" vertical="center" wrapText="1"/>
    </xf>
    <xf numFmtId="4" fontId="60" fillId="19" borderId="83" xfId="0" applyNumberFormat="1" applyFont="1" applyFill="1" applyBorder="1" applyAlignment="1">
      <alignment horizontal="center" vertical="center" wrapText="1"/>
    </xf>
    <xf numFmtId="4" fontId="54" fillId="19" borderId="23" xfId="0" applyNumberFormat="1" applyFont="1" applyFill="1" applyBorder="1" applyAlignment="1">
      <alignment vertical="center" wrapText="1"/>
    </xf>
    <xf numFmtId="4" fontId="54" fillId="19" borderId="23" xfId="0" applyNumberFormat="1" applyFont="1" applyFill="1" applyBorder="1" applyAlignment="1">
      <alignment horizontal="center" vertical="center" wrapText="1"/>
    </xf>
    <xf numFmtId="4" fontId="60" fillId="19" borderId="23" xfId="0" applyNumberFormat="1" applyFont="1" applyFill="1" applyBorder="1" applyAlignment="1">
      <alignment wrapText="1"/>
    </xf>
    <xf numFmtId="4" fontId="54" fillId="19" borderId="23" xfId="0" applyNumberFormat="1" applyFont="1" applyFill="1" applyBorder="1" applyAlignment="1">
      <alignment wrapText="1"/>
    </xf>
    <xf numFmtId="4" fontId="56" fillId="19" borderId="0" xfId="0" applyNumberFormat="1" applyFont="1" applyFill="1" applyAlignment="1">
      <alignment vertical="center" wrapText="1"/>
    </xf>
    <xf numFmtId="4" fontId="54" fillId="19" borderId="23" xfId="0" applyNumberFormat="1" applyFont="1" applyFill="1" applyBorder="1"/>
    <xf numFmtId="4" fontId="56" fillId="19" borderId="0" xfId="0" applyNumberFormat="1" applyFont="1" applyFill="1" applyAlignment="1">
      <alignment vertical="center"/>
    </xf>
    <xf numFmtId="4" fontId="54" fillId="19" borderId="0" xfId="0" applyNumberFormat="1" applyFont="1" applyFill="1" applyAlignment="1">
      <alignment vertical="center" wrapText="1"/>
    </xf>
    <xf numFmtId="0" fontId="55" fillId="0" borderId="85" xfId="0" applyFont="1" applyFill="1" applyBorder="1" applyAlignment="1">
      <alignment horizontal="center" vertical="center"/>
    </xf>
    <xf numFmtId="0" fontId="55" fillId="0" borderId="87" xfId="0" applyFont="1" applyFill="1" applyBorder="1" applyAlignment="1">
      <alignment horizontal="center" vertical="center"/>
    </xf>
    <xf numFmtId="0" fontId="55" fillId="0" borderId="85" xfId="0" applyFont="1" applyFill="1" applyBorder="1" applyAlignment="1">
      <alignment horizontal="center" vertical="center" wrapText="1"/>
    </xf>
    <xf numFmtId="0" fontId="55" fillId="0" borderId="87" xfId="0" applyFont="1" applyFill="1" applyBorder="1" applyAlignment="1">
      <alignment horizontal="center" vertical="center" wrapText="1"/>
    </xf>
    <xf numFmtId="0" fontId="55" fillId="0" borderId="23" xfId="0" applyFont="1" applyFill="1" applyBorder="1" applyAlignment="1">
      <alignment horizontal="center" vertical="center"/>
    </xf>
    <xf numFmtId="4" fontId="54" fillId="0" borderId="81" xfId="0" applyNumberFormat="1" applyFont="1" applyFill="1" applyBorder="1" applyAlignment="1">
      <alignment vertical="center" wrapText="1"/>
    </xf>
    <xf numFmtId="4" fontId="56" fillId="19" borderId="75" xfId="18" applyNumberFormat="1" applyFont="1" applyFill="1" applyBorder="1" applyAlignment="1">
      <alignment horizontal="center" vertical="center"/>
    </xf>
    <xf numFmtId="4" fontId="56" fillId="19" borderId="81" xfId="18" applyNumberFormat="1" applyFont="1" applyFill="1" applyBorder="1" applyAlignment="1">
      <alignment horizontal="center" vertical="center"/>
    </xf>
    <xf numFmtId="4" fontId="55" fillId="19" borderId="81" xfId="18" applyNumberFormat="1" applyFont="1" applyFill="1" applyBorder="1" applyAlignment="1">
      <alignment horizontal="center" vertical="center"/>
    </xf>
    <xf numFmtId="0" fontId="56" fillId="0" borderId="80" xfId="0" applyNumberFormat="1" applyFont="1" applyFill="1" applyBorder="1" applyAlignment="1">
      <alignment wrapText="1"/>
    </xf>
    <xf numFmtId="0" fontId="56" fillId="0" borderId="80" xfId="0" applyNumberFormat="1" applyFont="1" applyFill="1" applyBorder="1" applyAlignment="1">
      <alignment vertical="center"/>
    </xf>
    <xf numFmtId="4" fontId="54" fillId="0" borderId="80" xfId="0" applyNumberFormat="1" applyFont="1" applyBorder="1" applyAlignment="1">
      <alignment horizontal="center" vertical="center" wrapText="1"/>
    </xf>
    <xf numFmtId="4" fontId="54" fillId="19" borderId="23" xfId="0" applyNumberFormat="1" applyFont="1" applyFill="1" applyBorder="1" applyAlignment="1">
      <alignment horizontal="center" vertical="center" wrapText="1"/>
    </xf>
    <xf numFmtId="4" fontId="54" fillId="19" borderId="85" xfId="0" applyNumberFormat="1" applyFont="1" applyFill="1" applyBorder="1" applyAlignment="1">
      <alignment horizontal="center" vertical="center" wrapText="1"/>
    </xf>
    <xf numFmtId="4" fontId="54" fillId="19" borderId="87" xfId="0" applyNumberFormat="1" applyFont="1" applyFill="1" applyBorder="1" applyAlignment="1">
      <alignment horizontal="center" vertical="center" wrapText="1"/>
    </xf>
    <xf numFmtId="4" fontId="56" fillId="19" borderId="23" xfId="0" applyNumberFormat="1" applyFont="1" applyFill="1" applyBorder="1" applyAlignment="1">
      <alignment horizontal="center" vertical="center" wrapText="1"/>
    </xf>
    <xf numFmtId="4" fontId="54" fillId="19" borderId="23" xfId="0" applyNumberFormat="1" applyFont="1" applyFill="1" applyBorder="1" applyAlignment="1">
      <alignment horizontal="center" wrapText="1"/>
    </xf>
    <xf numFmtId="4" fontId="54" fillId="19" borderId="23" xfId="0" applyNumberFormat="1" applyFont="1" applyFill="1" applyBorder="1" applyAlignment="1">
      <alignment horizontal="center"/>
    </xf>
    <xf numFmtId="0" fontId="55" fillId="0" borderId="80" xfId="0" applyFont="1" applyFill="1" applyBorder="1" applyAlignment="1">
      <alignment vertical="center"/>
    </xf>
    <xf numFmtId="0" fontId="0" fillId="0" borderId="0" xfId="0" applyFont="1" applyAlignment="1"/>
    <xf numFmtId="0" fontId="59" fillId="0" borderId="23" xfId="0" applyFont="1" applyFill="1" applyBorder="1" applyAlignment="1">
      <alignment horizontal="center" vertical="center" wrapText="1"/>
    </xf>
    <xf numFmtId="4" fontId="54" fillId="19" borderId="81" xfId="0" applyNumberFormat="1" applyFont="1" applyFill="1" applyBorder="1" applyAlignment="1">
      <alignment horizontal="center" vertical="center"/>
    </xf>
    <xf numFmtId="4" fontId="60" fillId="19" borderId="81" xfId="0" applyNumberFormat="1" applyFont="1" applyFill="1" applyBorder="1" applyAlignment="1">
      <alignment horizontal="center" vertical="center"/>
    </xf>
    <xf numFmtId="0" fontId="59" fillId="0" borderId="80" xfId="0" applyFont="1" applyFill="1" applyBorder="1" applyAlignment="1">
      <alignment vertical="center" wrapText="1"/>
    </xf>
    <xf numFmtId="0" fontId="59" fillId="0" borderId="81" xfId="0" applyFont="1" applyFill="1" applyBorder="1" applyAlignment="1">
      <alignment horizontal="center" vertical="center" wrapText="1"/>
    </xf>
    <xf numFmtId="0" fontId="59" fillId="0" borderId="82" xfId="0" applyFont="1" applyFill="1" applyBorder="1" applyAlignment="1">
      <alignment horizontal="center" vertical="center" wrapText="1"/>
    </xf>
    <xf numFmtId="0" fontId="59" fillId="0" borderId="83" xfId="0" applyFont="1" applyFill="1" applyBorder="1" applyAlignment="1">
      <alignment horizontal="center" vertical="center" wrapText="1"/>
    </xf>
    <xf numFmtId="0" fontId="59" fillId="0" borderId="81" xfId="0" applyFont="1" applyFill="1" applyBorder="1" applyAlignment="1">
      <alignment vertical="center" wrapText="1"/>
    </xf>
    <xf numFmtId="0" fontId="63" fillId="0" borderId="80" xfId="0" applyFont="1" applyFill="1" applyBorder="1" applyAlignment="1">
      <alignment vertical="center" wrapText="1"/>
    </xf>
    <xf numFmtId="0" fontId="61" fillId="0" borderId="23" xfId="0" applyNumberFormat="1" applyFont="1" applyFill="1" applyBorder="1" applyAlignment="1">
      <alignment horizontal="center"/>
    </xf>
    <xf numFmtId="0" fontId="63" fillId="0" borderId="23" xfId="0" applyFont="1" applyFill="1" applyBorder="1" applyAlignment="1">
      <alignment horizontal="center" vertical="center" wrapText="1"/>
    </xf>
    <xf numFmtId="4" fontId="64" fillId="19" borderId="81" xfId="0" applyNumberFormat="1" applyFont="1" applyFill="1" applyBorder="1" applyAlignment="1">
      <alignment horizontal="center" vertical="center"/>
    </xf>
    <xf numFmtId="0" fontId="61" fillId="0" borderId="23" xfId="0" applyNumberFormat="1" applyFont="1" applyFill="1" applyBorder="1" applyAlignment="1"/>
    <xf numFmtId="0" fontId="63" fillId="0" borderId="23" xfId="0" applyFont="1" applyFill="1" applyBorder="1" applyAlignment="1">
      <alignment vertical="center" wrapText="1"/>
    </xf>
    <xf numFmtId="0" fontId="63" fillId="0" borderId="85" xfId="0" applyFont="1" applyFill="1" applyBorder="1" applyAlignment="1">
      <alignment horizontal="left" vertical="center" wrapText="1"/>
    </xf>
    <xf numFmtId="0" fontId="63" fillId="0" borderId="87" xfId="0" applyFont="1" applyFill="1" applyBorder="1" applyAlignment="1">
      <alignment horizontal="left" vertical="center" wrapText="1"/>
    </xf>
    <xf numFmtId="0" fontId="61" fillId="0" borderId="80" xfId="0" applyNumberFormat="1" applyFont="1" applyFill="1" applyBorder="1" applyAlignment="1"/>
    <xf numFmtId="4" fontId="54" fillId="0" borderId="80" xfId="0" applyNumberFormat="1" applyFont="1" applyFill="1" applyBorder="1" applyAlignment="1">
      <alignment horizontal="center" vertical="center" wrapText="1"/>
    </xf>
    <xf numFmtId="4" fontId="54" fillId="0" borderId="81" xfId="0" applyNumberFormat="1" applyFont="1" applyFill="1" applyBorder="1" applyAlignment="1">
      <alignment horizontal="center" vertical="center" wrapText="1"/>
    </xf>
    <xf numFmtId="0" fontId="56" fillId="0" borderId="80" xfId="0" applyNumberFormat="1" applyFont="1" applyFill="1" applyBorder="1" applyAlignment="1">
      <alignment horizontal="center" vertical="center"/>
    </xf>
    <xf numFmtId="0" fontId="56" fillId="0" borderId="80" xfId="0" applyNumberFormat="1" applyFont="1" applyFill="1" applyBorder="1" applyAlignment="1">
      <alignment horizontal="center" vertical="center" wrapText="1"/>
    </xf>
    <xf numFmtId="0" fontId="55" fillId="0" borderId="78" xfId="0" applyFont="1" applyFill="1" applyBorder="1" applyAlignment="1">
      <alignment horizontal="center" vertical="center" wrapText="1"/>
    </xf>
    <xf numFmtId="0" fontId="54" fillId="0" borderId="23" xfId="0" applyFont="1" applyBorder="1" applyAlignment="1">
      <alignment vertical="center" wrapText="1"/>
    </xf>
    <xf numFmtId="0" fontId="54" fillId="0" borderId="23" xfId="0" applyFont="1" applyBorder="1" applyAlignment="1">
      <alignment horizontal="left" vertical="center" wrapText="1"/>
    </xf>
    <xf numFmtId="0" fontId="56" fillId="20" borderId="23" xfId="0" applyFont="1" applyFill="1" applyBorder="1" applyAlignment="1">
      <alignment horizontal="center" vertical="center" wrapText="1"/>
    </xf>
    <xf numFmtId="0" fontId="55" fillId="0" borderId="23" xfId="0" applyFont="1" applyFill="1" applyBorder="1" applyAlignment="1">
      <alignment horizontal="center" vertical="center" wrapText="1"/>
    </xf>
    <xf numFmtId="0" fontId="55" fillId="20" borderId="23" xfId="0" applyFont="1" applyFill="1" applyBorder="1" applyAlignment="1">
      <alignment horizontal="center" vertical="center" wrapText="1"/>
    </xf>
    <xf numFmtId="4" fontId="54" fillId="0" borderId="23" xfId="0" applyNumberFormat="1" applyFont="1" applyBorder="1" applyAlignment="1">
      <alignment vertical="center" wrapText="1"/>
    </xf>
    <xf numFmtId="4" fontId="54" fillId="0" borderId="23" xfId="0" applyNumberFormat="1" applyFont="1" applyBorder="1" applyAlignment="1">
      <alignment horizontal="center" vertical="center" wrapText="1"/>
    </xf>
    <xf numFmtId="169" fontId="68" fillId="0" borderId="80" xfId="19" applyNumberFormat="1" applyFont="1" applyBorder="1" applyAlignment="1">
      <alignment vertical="center" wrapText="1"/>
    </xf>
    <xf numFmtId="4" fontId="54" fillId="19" borderId="81" xfId="0" applyNumberFormat="1" applyFont="1" applyFill="1" applyBorder="1" applyAlignment="1">
      <alignment horizontal="center" vertical="center" wrapText="1"/>
    </xf>
    <xf numFmtId="4" fontId="60" fillId="19" borderId="81" xfId="0" applyNumberFormat="1" applyFont="1" applyFill="1" applyBorder="1" applyAlignment="1">
      <alignment horizontal="center" vertical="center" wrapText="1"/>
    </xf>
    <xf numFmtId="2" fontId="54" fillId="0" borderId="80" xfId="0" applyNumberFormat="1" applyFont="1" applyFill="1" applyBorder="1" applyAlignment="1">
      <alignment vertical="center" wrapText="1"/>
    </xf>
    <xf numFmtId="0" fontId="56" fillId="20" borderId="0" xfId="0" applyFont="1" applyFill="1" applyAlignment="1">
      <alignment horizontal="center" vertical="center"/>
    </xf>
    <xf numFmtId="0" fontId="66" fillId="0" borderId="23" xfId="0" applyFont="1" applyFill="1" applyBorder="1" applyAlignment="1">
      <alignment vertical="center" wrapText="1"/>
    </xf>
    <xf numFmtId="0" fontId="54" fillId="0" borderId="80" xfId="0" applyFont="1" applyFill="1" applyBorder="1" applyAlignment="1">
      <alignment wrapText="1"/>
    </xf>
    <xf numFmtId="2" fontId="54" fillId="0" borderId="80" xfId="0" applyNumberFormat="1" applyFont="1" applyFill="1" applyBorder="1" applyAlignment="1">
      <alignment wrapText="1"/>
    </xf>
    <xf numFmtId="0" fontId="54" fillId="0" borderId="80" xfId="0" applyFont="1" applyFill="1" applyBorder="1" applyAlignment="1">
      <alignment horizontal="right" vertical="center" wrapText="1"/>
    </xf>
    <xf numFmtId="0" fontId="56" fillId="20" borderId="23" xfId="0" applyFont="1" applyFill="1" applyBorder="1" applyAlignment="1">
      <alignment vertical="center" wrapText="1"/>
    </xf>
    <xf numFmtId="0" fontId="54" fillId="20" borderId="80" xfId="0" applyFont="1" applyFill="1" applyBorder="1" applyAlignment="1">
      <alignment horizontal="right" vertical="center" wrapText="1"/>
    </xf>
    <xf numFmtId="0" fontId="56" fillId="20" borderId="80" xfId="0" applyFont="1" applyFill="1" applyBorder="1" applyAlignment="1">
      <alignment vertical="center" wrapText="1"/>
    </xf>
    <xf numFmtId="0" fontId="56" fillId="0" borderId="23" xfId="0" applyFont="1" applyFill="1" applyBorder="1" applyAlignment="1">
      <alignment horizontal="center" vertical="center" wrapText="1"/>
    </xf>
    <xf numFmtId="0" fontId="55" fillId="0" borderId="23" xfId="0" applyFont="1" applyFill="1" applyBorder="1" applyAlignment="1">
      <alignment vertical="center" wrapText="1"/>
    </xf>
    <xf numFmtId="0" fontId="56" fillId="0" borderId="80" xfId="0" applyFont="1" applyFill="1" applyBorder="1"/>
    <xf numFmtId="2" fontId="56" fillId="0" borderId="80" xfId="0" applyNumberFormat="1" applyFont="1" applyFill="1" applyBorder="1" applyAlignment="1">
      <alignment vertical="center" wrapText="1"/>
    </xf>
    <xf numFmtId="0" fontId="56" fillId="0" borderId="80" xfId="0" applyFont="1" applyBorder="1" applyAlignment="1">
      <alignment vertical="center"/>
    </xf>
    <xf numFmtId="2" fontId="56" fillId="0" borderId="80" xfId="0" applyNumberFormat="1" applyFont="1" applyBorder="1" applyAlignment="1">
      <alignment vertical="center"/>
    </xf>
    <xf numFmtId="0" fontId="55" fillId="19" borderId="23" xfId="0" applyFont="1" applyFill="1" applyBorder="1" applyAlignment="1">
      <alignment vertical="center" wrapText="1"/>
    </xf>
    <xf numFmtId="0" fontId="22" fillId="0" borderId="80" xfId="0" applyFont="1" applyBorder="1" applyAlignment="1"/>
    <xf numFmtId="4" fontId="68" fillId="19" borderId="80" xfId="0" applyNumberFormat="1" applyFont="1" applyFill="1" applyBorder="1" applyAlignment="1">
      <alignment horizontal="center" vertical="center"/>
    </xf>
    <xf numFmtId="4" fontId="68" fillId="19" borderId="81" xfId="0" applyNumberFormat="1" applyFont="1" applyFill="1" applyBorder="1" applyAlignment="1">
      <alignment horizontal="center" vertical="center"/>
    </xf>
    <xf numFmtId="0" fontId="69" fillId="0" borderId="0" xfId="0" applyFont="1" applyAlignment="1"/>
    <xf numFmtId="0" fontId="54" fillId="0" borderId="80" xfId="0" applyFont="1" applyFill="1" applyBorder="1" applyAlignment="1">
      <alignment horizontal="center" vertical="center" wrapText="1"/>
    </xf>
    <xf numFmtId="0" fontId="54" fillId="0" borderId="80" xfId="0" applyFont="1" applyFill="1" applyBorder="1" applyAlignment="1">
      <alignment horizontal="center" vertical="center"/>
    </xf>
    <xf numFmtId="0" fontId="55" fillId="0" borderId="81" xfId="0" applyFont="1" applyFill="1" applyBorder="1" applyAlignment="1">
      <alignment horizontal="center" vertical="center" wrapText="1"/>
    </xf>
    <xf numFmtId="0" fontId="55" fillId="0" borderId="83" xfId="0" applyFont="1" applyFill="1" applyBorder="1" applyAlignment="1">
      <alignment horizontal="center" vertical="center" wrapText="1"/>
    </xf>
    <xf numFmtId="0" fontId="55" fillId="0" borderId="85" xfId="0" applyFont="1" applyFill="1" applyBorder="1" applyAlignment="1">
      <alignment horizontal="left" vertical="center"/>
    </xf>
    <xf numFmtId="0" fontId="55" fillId="0" borderId="87" xfId="0" applyFont="1" applyFill="1" applyBorder="1" applyAlignment="1">
      <alignment horizontal="left" vertical="center"/>
    </xf>
    <xf numFmtId="0" fontId="61" fillId="0" borderId="23" xfId="0" applyNumberFormat="1" applyFont="1" applyFill="1" applyBorder="1" applyAlignment="1">
      <alignment horizontal="left"/>
    </xf>
    <xf numFmtId="0" fontId="61" fillId="0" borderId="80" xfId="0" applyNumberFormat="1" applyFont="1" applyFill="1" applyBorder="1" applyAlignment="1">
      <alignment horizontal="center" wrapText="1"/>
    </xf>
    <xf numFmtId="0" fontId="61" fillId="0" borderId="87" xfId="0" applyNumberFormat="1" applyFont="1" applyFill="1" applyBorder="1" applyAlignment="1">
      <alignment horizontal="left" vertical="top"/>
    </xf>
    <xf numFmtId="0" fontId="63" fillId="0" borderId="81" xfId="0" applyFont="1" applyFill="1" applyBorder="1" applyAlignment="1">
      <alignment horizontal="center" vertical="center" wrapText="1"/>
    </xf>
    <xf numFmtId="0" fontId="63" fillId="0" borderId="82" xfId="0" applyFont="1" applyFill="1" applyBorder="1" applyAlignment="1">
      <alignment horizontal="center" vertical="center" wrapText="1"/>
    </xf>
    <xf numFmtId="0" fontId="63" fillId="0" borderId="83" xfId="0" applyFont="1" applyFill="1" applyBorder="1" applyAlignment="1">
      <alignment horizontal="center" vertical="center" wrapText="1"/>
    </xf>
    <xf numFmtId="0" fontId="63" fillId="0" borderId="80" xfId="0" applyFont="1" applyFill="1" applyBorder="1" applyAlignment="1">
      <alignment horizontal="center" vertical="center" wrapText="1"/>
    </xf>
    <xf numFmtId="0" fontId="59" fillId="0" borderId="80" xfId="0" applyFont="1" applyFill="1" applyBorder="1" applyAlignment="1">
      <alignment horizontal="center" vertical="center" wrapText="1"/>
    </xf>
    <xf numFmtId="0" fontId="61" fillId="0" borderId="87" xfId="0" applyNumberFormat="1" applyFont="1" applyFill="1" applyBorder="1" applyAlignment="1">
      <alignment horizontal="left"/>
    </xf>
    <xf numFmtId="0" fontId="49" fillId="0" borderId="80" xfId="0" applyFont="1" applyFill="1" applyBorder="1" applyAlignment="1">
      <alignment horizontal="center" vertical="center" wrapText="1"/>
    </xf>
    <xf numFmtId="0" fontId="49" fillId="0" borderId="80" xfId="0" applyFont="1" applyFill="1" applyBorder="1" applyAlignment="1">
      <alignment horizontal="center" vertical="center"/>
    </xf>
    <xf numFmtId="0" fontId="63" fillId="0" borderId="80" xfId="0" applyFont="1" applyFill="1" applyBorder="1" applyAlignment="1">
      <alignment horizontal="left" vertical="center" wrapText="1"/>
    </xf>
    <xf numFmtId="4" fontId="68" fillId="0" borderId="80" xfId="0" applyNumberFormat="1" applyFont="1" applyBorder="1" applyAlignment="1">
      <alignment horizontal="center" vertical="center" wrapText="1"/>
    </xf>
    <xf numFmtId="0" fontId="61" fillId="20" borderId="87" xfId="0" applyFont="1" applyFill="1" applyBorder="1" applyAlignment="1">
      <alignment horizontal="left" vertical="center" wrapText="1"/>
    </xf>
    <xf numFmtId="0" fontId="54" fillId="0" borderId="81" xfId="0" applyFont="1" applyBorder="1" applyAlignment="1">
      <alignment horizontal="center" vertical="center" wrapText="1"/>
    </xf>
    <xf numFmtId="0" fontId="54" fillId="0" borderId="82" xfId="0" applyFont="1" applyBorder="1" applyAlignment="1">
      <alignment horizontal="center" vertical="center" wrapText="1"/>
    </xf>
    <xf numFmtId="0" fontId="54" fillId="0" borderId="83" xfId="0" applyFont="1" applyBorder="1" applyAlignment="1">
      <alignment horizontal="center" vertical="center" wrapText="1"/>
    </xf>
    <xf numFmtId="0" fontId="55" fillId="0" borderId="80" xfId="0" applyFont="1" applyFill="1" applyBorder="1" applyAlignment="1">
      <alignment horizontal="center" vertical="center" wrapText="1"/>
    </xf>
    <xf numFmtId="4" fontId="54" fillId="19" borderId="84" xfId="0" applyNumberFormat="1" applyFont="1" applyFill="1" applyBorder="1" applyAlignment="1">
      <alignment horizontal="center" vertical="center" wrapText="1"/>
    </xf>
    <xf numFmtId="4" fontId="54" fillId="19" borderId="23" xfId="0" applyNumberFormat="1" applyFont="1" applyFill="1" applyBorder="1" applyAlignment="1">
      <alignment horizontal="center" vertical="center" wrapText="1"/>
    </xf>
    <xf numFmtId="4" fontId="54" fillId="19" borderId="85" xfId="0" applyNumberFormat="1" applyFont="1" applyFill="1" applyBorder="1" applyAlignment="1">
      <alignment horizontal="center" vertical="center" wrapText="1"/>
    </xf>
    <xf numFmtId="4" fontId="54" fillId="19" borderId="87" xfId="0" applyNumberFormat="1" applyFont="1" applyFill="1" applyBorder="1" applyAlignment="1">
      <alignment horizontal="center" vertical="center" wrapText="1"/>
    </xf>
    <xf numFmtId="0" fontId="54" fillId="0" borderId="81" xfId="0" applyFont="1" applyFill="1" applyBorder="1" applyAlignment="1">
      <alignment horizontal="center" vertical="center" wrapText="1"/>
    </xf>
    <xf numFmtId="0" fontId="54" fillId="0" borderId="82" xfId="0" applyFont="1" applyFill="1" applyBorder="1" applyAlignment="1">
      <alignment horizontal="center" vertical="center" wrapText="1"/>
    </xf>
    <xf numFmtId="0" fontId="54" fillId="0" borderId="83" xfId="0" applyFont="1" applyFill="1" applyBorder="1" applyAlignment="1">
      <alignment horizontal="center" vertical="center" wrapText="1"/>
    </xf>
    <xf numFmtId="0" fontId="68" fillId="0" borderId="81" xfId="0" applyFont="1" applyFill="1" applyBorder="1" applyAlignment="1">
      <alignment horizontal="center" vertical="center" wrapText="1"/>
    </xf>
    <xf numFmtId="0" fontId="68" fillId="0" borderId="83" xfId="0" applyFont="1" applyFill="1" applyBorder="1" applyAlignment="1">
      <alignment horizontal="center" vertical="center" wrapText="1"/>
    </xf>
    <xf numFmtId="0" fontId="61" fillId="0" borderId="81" xfId="0" applyFont="1" applyFill="1" applyBorder="1" applyAlignment="1">
      <alignment horizontal="left" vertical="center" wrapText="1"/>
    </xf>
    <xf numFmtId="0" fontId="61" fillId="0" borderId="83" xfId="0" applyFont="1" applyFill="1" applyBorder="1" applyAlignment="1">
      <alignment horizontal="left" vertical="center" wrapText="1"/>
    </xf>
    <xf numFmtId="4" fontId="56" fillId="19" borderId="23" xfId="0" applyNumberFormat="1" applyFont="1" applyFill="1" applyBorder="1" applyAlignment="1">
      <alignment horizontal="center" vertical="center" wrapText="1"/>
    </xf>
    <xf numFmtId="0" fontId="56" fillId="20" borderId="90" xfId="0" applyFont="1" applyFill="1" applyBorder="1" applyAlignment="1">
      <alignment horizontal="center" vertical="center" wrapText="1"/>
    </xf>
    <xf numFmtId="4" fontId="61" fillId="19" borderId="80" xfId="0" applyNumberFormat="1" applyFont="1" applyFill="1" applyBorder="1" applyAlignment="1">
      <alignment horizontal="center" vertical="center" wrapText="1"/>
    </xf>
    <xf numFmtId="0" fontId="68" fillId="0" borderId="80" xfId="0" applyFont="1" applyFill="1" applyBorder="1" applyAlignment="1">
      <alignment horizontal="center" vertical="center" wrapText="1"/>
    </xf>
    <xf numFmtId="4" fontId="54" fillId="19" borderId="23" xfId="0" applyNumberFormat="1" applyFont="1" applyFill="1" applyBorder="1" applyAlignment="1">
      <alignment horizontal="center" wrapText="1"/>
    </xf>
    <xf numFmtId="0" fontId="68" fillId="0" borderId="80" xfId="0" applyFont="1" applyFill="1" applyBorder="1" applyAlignment="1">
      <alignment horizontal="center" wrapText="1"/>
    </xf>
    <xf numFmtId="4" fontId="56" fillId="19" borderId="84" xfId="0" applyNumberFormat="1" applyFont="1" applyFill="1" applyBorder="1" applyAlignment="1">
      <alignment horizontal="center" vertical="center" wrapText="1"/>
    </xf>
    <xf numFmtId="4" fontId="56" fillId="19" borderId="85" xfId="0" applyNumberFormat="1" applyFont="1" applyFill="1" applyBorder="1" applyAlignment="1">
      <alignment horizontal="center" vertical="center" wrapText="1"/>
    </xf>
    <xf numFmtId="4" fontId="56" fillId="19" borderId="87" xfId="0" applyNumberFormat="1" applyFont="1" applyFill="1" applyBorder="1" applyAlignment="1">
      <alignment horizontal="center" vertical="center" wrapText="1"/>
    </xf>
    <xf numFmtId="0" fontId="61" fillId="0" borderId="80" xfId="0" applyFont="1" applyFill="1" applyBorder="1" applyAlignment="1">
      <alignment horizontal="center" vertical="center" wrapText="1"/>
    </xf>
    <xf numFmtId="0" fontId="54" fillId="19" borderId="80" xfId="0" applyFont="1" applyFill="1" applyBorder="1" applyAlignment="1">
      <alignment horizontal="center" vertical="center" wrapText="1"/>
    </xf>
    <xf numFmtId="0" fontId="54" fillId="19" borderId="80" xfId="0" applyFont="1" applyFill="1" applyBorder="1" applyAlignment="1">
      <alignment horizontal="center" vertical="center"/>
    </xf>
    <xf numFmtId="0" fontId="61" fillId="20" borderId="80" xfId="0" applyFont="1" applyFill="1" applyBorder="1" applyAlignment="1">
      <alignment horizontal="center" vertical="center" wrapText="1"/>
    </xf>
    <xf numFmtId="4" fontId="54" fillId="19" borderId="84" xfId="0" applyNumberFormat="1" applyFont="1" applyFill="1" applyBorder="1" applyAlignment="1">
      <alignment horizontal="center"/>
    </xf>
    <xf numFmtId="4" fontId="54" fillId="19" borderId="23" xfId="0" applyNumberFormat="1" applyFont="1" applyFill="1" applyBorder="1" applyAlignment="1">
      <alignment horizontal="center"/>
    </xf>
    <xf numFmtId="0" fontId="54" fillId="0" borderId="80" xfId="0" applyFont="1" applyBorder="1" applyAlignment="1">
      <alignment horizontal="center" vertical="center" wrapText="1"/>
    </xf>
    <xf numFmtId="0" fontId="54" fillId="0" borderId="80" xfId="0" applyFont="1" applyBorder="1" applyAlignment="1">
      <alignment horizontal="center" vertical="center"/>
    </xf>
    <xf numFmtId="0" fontId="61" fillId="0" borderId="80" xfId="0" applyFont="1" applyBorder="1" applyAlignment="1">
      <alignment horizontal="center" vertical="center" wrapText="1"/>
    </xf>
    <xf numFmtId="4" fontId="68" fillId="19" borderId="80" xfId="0" applyNumberFormat="1" applyFont="1" applyFill="1" applyBorder="1" applyAlignment="1">
      <alignment horizontal="center" vertical="center" wrapText="1"/>
    </xf>
    <xf numFmtId="0" fontId="0" fillId="0" borderId="81" xfId="0" applyFont="1" applyBorder="1" applyAlignment="1">
      <alignment horizontal="center"/>
    </xf>
    <xf numFmtId="0" fontId="0" fillId="0" borderId="82" xfId="0" applyFont="1" applyBorder="1" applyAlignment="1">
      <alignment horizontal="center"/>
    </xf>
    <xf numFmtId="0" fontId="0" fillId="0" borderId="83" xfId="0" applyFont="1" applyBorder="1" applyAlignment="1">
      <alignment horizontal="center"/>
    </xf>
    <xf numFmtId="0" fontId="15" fillId="0" borderId="2" xfId="0" applyFont="1" applyBorder="1" applyAlignment="1">
      <alignment horizontal="center" vertical="center"/>
    </xf>
    <xf numFmtId="0" fontId="7" fillId="0" borderId="7" xfId="0" applyFont="1" applyBorder="1"/>
    <xf numFmtId="0" fontId="17" fillId="0" borderId="4" xfId="0" applyFont="1" applyBorder="1" applyAlignment="1">
      <alignment horizontal="center" vertical="center" wrapText="1"/>
    </xf>
    <xf numFmtId="0" fontId="7" fillId="0" borderId="5" xfId="0" applyFont="1" applyBorder="1"/>
    <xf numFmtId="0" fontId="7" fillId="0" borderId="6" xfId="0" applyFont="1" applyBorder="1"/>
    <xf numFmtId="0" fontId="16" fillId="0" borderId="3" xfId="0" applyFont="1" applyBorder="1" applyAlignment="1">
      <alignment horizontal="center" vertical="center" wrapText="1" readingOrder="1"/>
    </xf>
    <xf numFmtId="0" fontId="7" fillId="0" borderId="8" xfId="0" applyFont="1" applyBorder="1"/>
    <xf numFmtId="0" fontId="33" fillId="0" borderId="3" xfId="0" applyFont="1" applyBorder="1" applyAlignment="1">
      <alignment horizontal="center" vertical="center"/>
    </xf>
    <xf numFmtId="0" fontId="7" fillId="0" borderId="33" xfId="0" applyFont="1" applyBorder="1"/>
    <xf numFmtId="0" fontId="33" fillId="0" borderId="3" xfId="0" applyFont="1" applyBorder="1" applyAlignment="1">
      <alignment horizontal="center" vertical="center" wrapText="1"/>
    </xf>
    <xf numFmtId="0" fontId="33" fillId="0" borderId="37" xfId="0" applyFont="1" applyBorder="1" applyAlignment="1">
      <alignment horizontal="center"/>
    </xf>
    <xf numFmtId="0" fontId="7" fillId="0" borderId="38" xfId="0" applyFont="1" applyBorder="1"/>
    <xf numFmtId="0" fontId="7" fillId="0" borderId="39" xfId="0" applyFont="1" applyBorder="1"/>
    <xf numFmtId="0" fontId="33" fillId="0" borderId="34" xfId="0" applyFont="1" applyBorder="1" applyAlignment="1">
      <alignment horizontal="center" vertical="center"/>
    </xf>
    <xf numFmtId="0" fontId="7" fillId="0" borderId="35" xfId="0" applyFont="1" applyBorder="1"/>
    <xf numFmtId="0" fontId="7" fillId="0" borderId="36" xfId="0" applyFont="1" applyBorder="1"/>
    <xf numFmtId="0" fontId="33" fillId="0" borderId="4" xfId="0" applyFont="1" applyBorder="1" applyAlignment="1">
      <alignment horizontal="center"/>
    </xf>
    <xf numFmtId="0" fontId="7" fillId="0" borderId="27" xfId="0" applyFont="1" applyBorder="1"/>
    <xf numFmtId="0" fontId="33" fillId="0" borderId="30" xfId="0" applyFont="1" applyBorder="1" applyAlignment="1">
      <alignment horizontal="center" vertical="center"/>
    </xf>
    <xf numFmtId="0" fontId="7" fillId="0" borderId="31" xfId="0" applyFont="1" applyBorder="1"/>
    <xf numFmtId="0" fontId="7" fillId="0" borderId="32" xfId="0" applyFont="1" applyBorder="1"/>
    <xf numFmtId="0" fontId="30" fillId="0" borderId="0" xfId="0" applyFont="1" applyAlignment="1">
      <alignment horizontal="center" vertical="center"/>
    </xf>
    <xf numFmtId="0" fontId="0" fillId="0" borderId="0" xfId="0" applyFont="1" applyAlignment="1"/>
    <xf numFmtId="0" fontId="33" fillId="0" borderId="3" xfId="0" applyFont="1" applyBorder="1" applyAlignment="1">
      <alignment horizontal="left" vertical="center"/>
    </xf>
    <xf numFmtId="0" fontId="7" fillId="0" borderId="40" xfId="0" applyFont="1" applyBorder="1"/>
    <xf numFmtId="0" fontId="21" fillId="15" borderId="45" xfId="0" applyFont="1" applyFill="1" applyBorder="1" applyAlignment="1">
      <alignment horizontal="center"/>
    </xf>
    <xf numFmtId="0" fontId="7" fillId="0" borderId="46" xfId="0" applyFont="1" applyBorder="1"/>
    <xf numFmtId="0" fontId="7" fillId="0" borderId="47" xfId="0" applyFont="1" applyBorder="1"/>
    <xf numFmtId="0" fontId="21" fillId="15" borderId="53" xfId="0" applyFont="1" applyFill="1" applyBorder="1" applyAlignment="1">
      <alignment horizontal="center"/>
    </xf>
    <xf numFmtId="0" fontId="7" fillId="0" borderId="16" xfId="0" applyFont="1" applyBorder="1"/>
    <xf numFmtId="0" fontId="7" fillId="0" borderId="54" xfId="0" applyFont="1" applyBorder="1"/>
    <xf numFmtId="43" fontId="40" fillId="2" borderId="68" xfId="0" applyNumberFormat="1" applyFont="1" applyFill="1" applyBorder="1" applyAlignment="1">
      <alignment horizontal="center" vertical="center" wrapText="1" readingOrder="1"/>
    </xf>
    <xf numFmtId="0" fontId="7" fillId="0" borderId="69" xfId="0" applyFont="1" applyBorder="1"/>
    <xf numFmtId="0" fontId="7" fillId="0" borderId="70" xfId="0" applyFont="1" applyBorder="1"/>
    <xf numFmtId="0" fontId="21" fillId="15" borderId="48" xfId="0" applyFont="1" applyFill="1" applyBorder="1" applyAlignment="1">
      <alignment horizontal="center" vertical="center"/>
    </xf>
    <xf numFmtId="0" fontId="7" fillId="0" borderId="55" xfId="0" applyFont="1" applyBorder="1"/>
    <xf numFmtId="0" fontId="7" fillId="0" borderId="63" xfId="0" applyFont="1" applyBorder="1"/>
    <xf numFmtId="0" fontId="22" fillId="0" borderId="3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0" fillId="3" borderId="19" xfId="0" applyFont="1" applyFill="1" applyBorder="1" applyAlignment="1">
      <alignment horizontal="center" vertical="center"/>
    </xf>
    <xf numFmtId="0" fontId="7" fillId="0" borderId="21" xfId="0" applyFont="1" applyBorder="1"/>
    <xf numFmtId="0" fontId="7" fillId="0" borderId="20" xfId="0" applyFont="1" applyBorder="1"/>
    <xf numFmtId="0" fontId="0" fillId="3" borderId="19" xfId="0" applyFont="1" applyFill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/>
    </xf>
    <xf numFmtId="0" fontId="0" fillId="0" borderId="19" xfId="0" applyFont="1" applyBorder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70" fillId="0" borderId="0" xfId="0" applyFont="1" applyAlignment="1"/>
    <xf numFmtId="0" fontId="22" fillId="0" borderId="0" xfId="0" applyFont="1" applyAlignment="1">
      <alignment horizontal="left" wrapText="1"/>
    </xf>
  </cellXfs>
  <cellStyles count="20">
    <cellStyle name="Comma" xfId="19" builtinId="3"/>
    <cellStyle name="Comma 2" xfId="7"/>
    <cellStyle name="Comma 3" xfId="16"/>
    <cellStyle name="Excel Built-in Normal" xfId="18"/>
    <cellStyle name="Normal" xfId="0" builtinId="0"/>
    <cellStyle name="Normal 2" xfId="4"/>
    <cellStyle name="Normal 2 2" xfId="3"/>
    <cellStyle name="Normal 2 2 2" xfId="9"/>
    <cellStyle name="Normal 2 3" xfId="13"/>
    <cellStyle name="Normal 3" xfId="1"/>
    <cellStyle name="Normal 3 2" xfId="8"/>
    <cellStyle name="Normal 4" xfId="5"/>
    <cellStyle name="Normal 4 2" xfId="11"/>
    <cellStyle name="Normal 4 3" xfId="14"/>
    <cellStyle name="Normal 4 4" xfId="10"/>
    <cellStyle name="Normal 4 5" xfId="17"/>
    <cellStyle name="Normal 5" xfId="12"/>
    <cellStyle name="Normal 6" xfId="6"/>
    <cellStyle name="Normal 7" xfId="15"/>
    <cellStyle name="Normal_Sheet1" xfId="2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ailebi\Downloads\&#4307;&#4304;&#4316;&#4304;&#4320;&#4311;&#4312;%20N1%20&#4318;&#4320;&#4308;&#4312;&#4321;&#4313;&#4323;&#4320;&#4304;&#4316;&#4322;&#4312;%20&#4315;&#4311;&#4304;&#4309;&#4304;&#4320;&#4312;%20(6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IA SORENTO(ბენზინი)"/>
      <sheetName val="KIA CERATO"/>
      <sheetName val="KIA SPORTAGE"/>
      <sheetName val="KIA SORENTO(დიზელი)"/>
      <sheetName val="VOLKSWAGEN PASSAT"/>
      <sheetName val="RENAULT SYMBOL"/>
      <sheetName val="HYUNDAI SANTA FE"/>
      <sheetName val="MERCEDES SPRINTER "/>
      <sheetName val="NISSAN URVAN"/>
      <sheetName val="HYUNDAI IX35"/>
      <sheetName val="HYUNDAI SONATA"/>
      <sheetName val="TOYOTA LC200"/>
      <sheetName val="SKODA OCTAVIA(SCOUT)"/>
      <sheetName val="SKODA OCTAVIA"/>
      <sheetName val="TOYOTA LC150"/>
      <sheetName val="ADD1"/>
      <sheetName val="სულ ჯამი"/>
      <sheetName val="აპარატი (2)"/>
      <sheetName val="საშტატო (1)"/>
      <sheetName val="Sheet9"/>
      <sheetName val="2016"/>
      <sheetName val="Sheet1 (2) (1)"/>
      <sheetName val="Sheet1 (3)"/>
      <sheetName val="აპარატი (1)"/>
    </sheetNames>
    <sheetDataSet>
      <sheetData sheetId="0"/>
      <sheetData sheetId="1" refreshError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/>
      <sheetData sheetId="13" refreshError="1"/>
      <sheetData sheetId="14">
        <row r="4">
          <cell r="B4" t="str">
            <v>ზეთის ფილტრი</v>
          </cell>
          <cell r="C4" t="str">
            <v>ცალი</v>
          </cell>
          <cell r="D4">
            <v>23.7088</v>
          </cell>
          <cell r="E4">
            <v>2.74133</v>
          </cell>
        </row>
        <row r="5">
          <cell r="B5" t="str">
            <v>წყლის პომპა</v>
          </cell>
          <cell r="C5" t="str">
            <v>ცალი</v>
          </cell>
          <cell r="D5">
            <v>222.26999999999998</v>
          </cell>
          <cell r="E5">
            <v>51.863</v>
          </cell>
        </row>
        <row r="6">
          <cell r="B6" t="str">
            <v>წყლის რადიატორი</v>
          </cell>
          <cell r="C6" t="str">
            <v>ცალი</v>
          </cell>
          <cell r="D6">
            <v>185.22499999999999</v>
          </cell>
          <cell r="E6">
            <v>13.721468</v>
          </cell>
        </row>
        <row r="7">
          <cell r="B7" t="str">
            <v>რადიატორის სარქველი</v>
          </cell>
          <cell r="C7" t="str">
            <v>ცალი</v>
          </cell>
          <cell r="D7">
            <v>10.980138</v>
          </cell>
          <cell r="E7">
            <v>0</v>
          </cell>
        </row>
        <row r="8">
          <cell r="B8" t="str">
            <v>კბილებიანი ღვედი</v>
          </cell>
          <cell r="C8" t="str">
            <v>ცალი</v>
          </cell>
          <cell r="D8">
            <v>8.8908000000000005</v>
          </cell>
          <cell r="E8">
            <v>0</v>
          </cell>
        </row>
        <row r="9">
          <cell r="B9" t="str">
            <v>კბილებიანი ღვედის დამჭიმი #1</v>
          </cell>
          <cell r="C9" t="str">
            <v>ცალი</v>
          </cell>
          <cell r="D9">
            <v>8.8908000000000005</v>
          </cell>
          <cell r="E9">
            <v>0</v>
          </cell>
        </row>
        <row r="10">
          <cell r="B10" t="str">
            <v>კბილებიანი ღვედის დამჭიმი #2</v>
          </cell>
          <cell r="C10" t="str">
            <v>ცალი</v>
          </cell>
          <cell r="D10">
            <v>8.8908000000000005</v>
          </cell>
          <cell r="E10">
            <v>0</v>
          </cell>
        </row>
        <row r="11">
          <cell r="B11" t="str">
            <v>დინამოს ღვედი</v>
          </cell>
          <cell r="C11" t="str">
            <v>ცალი</v>
          </cell>
          <cell r="D11">
            <v>77.053600000000003</v>
          </cell>
          <cell r="E11">
            <v>23.7088</v>
          </cell>
        </row>
        <row r="12">
          <cell r="B12" t="str">
            <v>კონდიციონერის ღვედი</v>
          </cell>
          <cell r="C12" t="str">
            <v>ცალი</v>
          </cell>
          <cell r="D12">
            <v>47.4176</v>
          </cell>
          <cell r="E12">
            <v>0</v>
          </cell>
        </row>
        <row r="13">
          <cell r="B13" t="str">
            <v>ჰიდრავლიკის ღვედი</v>
          </cell>
          <cell r="C13" t="str">
            <v>ცალი</v>
          </cell>
          <cell r="D13">
            <v>8.8908000000000005</v>
          </cell>
          <cell r="E13">
            <v>0</v>
          </cell>
        </row>
        <row r="14">
          <cell r="B14" t="str">
            <v>ფეხსაგები</v>
          </cell>
          <cell r="C14" t="str">
            <v>კომპლექტი</v>
          </cell>
          <cell r="D14">
            <v>23.7088</v>
          </cell>
          <cell r="E14">
            <v>0</v>
          </cell>
        </row>
        <row r="15">
          <cell r="B15" t="str">
            <v>უკანა ძელის მილისა</v>
          </cell>
          <cell r="C15" t="str">
            <v>ცალი</v>
          </cell>
          <cell r="D15">
            <v>35.563200000000002</v>
          </cell>
          <cell r="E15">
            <v>14.818</v>
          </cell>
        </row>
        <row r="16">
          <cell r="B16" t="str">
            <v>ძრავის სრული კომპლექტი</v>
          </cell>
          <cell r="C16" t="str">
            <v>კომპლექტი</v>
          </cell>
          <cell r="D16">
            <v>206.029472</v>
          </cell>
          <cell r="E16">
            <v>68.666612000000001</v>
          </cell>
        </row>
        <row r="17">
          <cell r="B17" t="str">
            <v>გადაცემათა კოლოფის სრული კომპლექტი</v>
          </cell>
          <cell r="C17" t="str">
            <v>კომპლექტი</v>
          </cell>
          <cell r="D17">
            <v>137.34804199999999</v>
          </cell>
          <cell r="E17">
            <v>54.937735000000004</v>
          </cell>
        </row>
        <row r="18">
          <cell r="B18" t="str">
            <v>ღვედი</v>
          </cell>
          <cell r="C18" t="str">
            <v>ცალი</v>
          </cell>
          <cell r="D18">
            <v>31.584567</v>
          </cell>
          <cell r="E18">
            <v>9.6020640000000004</v>
          </cell>
        </row>
        <row r="19">
          <cell r="B19" t="str">
            <v>თერმოსტატი</v>
          </cell>
          <cell r="C19" t="str">
            <v>ცალი</v>
          </cell>
          <cell r="D19">
            <v>27.465163</v>
          </cell>
          <cell r="E19">
            <v>13.721468</v>
          </cell>
        </row>
        <row r="20">
          <cell r="B20" t="str">
            <v>ჰაერის ფილტრი</v>
          </cell>
          <cell r="C20" t="str">
            <v>ცალი</v>
          </cell>
          <cell r="D20">
            <v>77.053600000000003</v>
          </cell>
          <cell r="E20">
            <v>2.74133</v>
          </cell>
        </row>
        <row r="21">
          <cell r="B21" t="str">
            <v>სანთელი</v>
          </cell>
          <cell r="C21" t="str">
            <v>ცალი</v>
          </cell>
          <cell r="D21">
            <v>44.454000000000001</v>
          </cell>
          <cell r="E21">
            <v>5.9272</v>
          </cell>
        </row>
        <row r="22">
          <cell r="B22" t="str">
            <v>ჩიბუხი</v>
          </cell>
          <cell r="C22" t="str">
            <v>ცალი</v>
          </cell>
          <cell r="D22">
            <v>32.955231999999995</v>
          </cell>
          <cell r="E22">
            <v>2.74133</v>
          </cell>
        </row>
        <row r="23">
          <cell r="B23" t="str">
            <v>საწვავის ფილტრი</v>
          </cell>
          <cell r="C23" t="str">
            <v>ცალი</v>
          </cell>
          <cell r="D23">
            <v>21.967684999999999</v>
          </cell>
          <cell r="E23">
            <v>5.4826600000000001</v>
          </cell>
        </row>
        <row r="24">
          <cell r="B24" t="str">
            <v>გადაბმულობის ქურო</v>
          </cell>
          <cell r="C24" t="str">
            <v>ცალი</v>
          </cell>
          <cell r="D24">
            <v>0</v>
          </cell>
          <cell r="E24">
            <v>0</v>
          </cell>
        </row>
        <row r="25">
          <cell r="B25" t="str">
            <v>გადაბმულობის დისკი</v>
          </cell>
          <cell r="C25" t="str">
            <v>ცალი</v>
          </cell>
          <cell r="D25">
            <v>0</v>
          </cell>
          <cell r="E25">
            <v>0</v>
          </cell>
        </row>
        <row r="26">
          <cell r="B26" t="str">
            <v>გადაბმულობის დამწოლი საკისარი</v>
          </cell>
          <cell r="C26" t="str">
            <v>ცალი</v>
          </cell>
          <cell r="D26">
            <v>0</v>
          </cell>
          <cell r="E26">
            <v>0</v>
          </cell>
        </row>
        <row r="27">
          <cell r="B27" t="str">
            <v>გადაცემათა კოლოფის ფილტრი</v>
          </cell>
          <cell r="C27" t="str">
            <v>ცალი</v>
          </cell>
          <cell r="D27">
            <v>53.344799999999999</v>
          </cell>
          <cell r="E27">
            <v>13.721468</v>
          </cell>
        </row>
        <row r="28">
          <cell r="B28" t="str">
            <v>ჯვარედინა</v>
          </cell>
          <cell r="C28" t="str">
            <v>ცალი</v>
          </cell>
          <cell r="D28">
            <v>21.967684999999999</v>
          </cell>
          <cell r="E28">
            <v>12.358212</v>
          </cell>
        </row>
        <row r="29">
          <cell r="B29" t="str">
            <v>უკანა საყრდენი დისკი</v>
          </cell>
          <cell r="C29" t="str">
            <v>ცალი</v>
          </cell>
          <cell r="D29">
            <v>207.452</v>
          </cell>
          <cell r="E29">
            <v>6.8607339999999999</v>
          </cell>
        </row>
        <row r="30">
          <cell r="B30" t="str">
            <v>უკანა მარჯვენა სტუპიცა</v>
          </cell>
          <cell r="C30" t="str">
            <v>ცალი</v>
          </cell>
          <cell r="D30">
            <v>68.666612000000001</v>
          </cell>
          <cell r="E30">
            <v>6.8607339999999999</v>
          </cell>
        </row>
        <row r="31">
          <cell r="B31" t="str">
            <v>უკანა მარცხენა სტუპიცა</v>
          </cell>
          <cell r="C31" t="str">
            <v>ცალი</v>
          </cell>
          <cell r="D31">
            <v>6.8607339999999999</v>
          </cell>
          <cell r="E31">
            <v>6.8607339999999999</v>
          </cell>
        </row>
        <row r="32">
          <cell r="B32" t="str">
            <v>წინა მარჯვენა ყუმბარა</v>
          </cell>
          <cell r="C32" t="str">
            <v>ცალი</v>
          </cell>
          <cell r="D32">
            <v>0</v>
          </cell>
          <cell r="E32">
            <v>0</v>
          </cell>
        </row>
        <row r="33">
          <cell r="B33" t="str">
            <v>წინა მარცხენა ყუმბარა</v>
          </cell>
          <cell r="C33" t="str">
            <v>ცალი</v>
          </cell>
          <cell r="D33">
            <v>0</v>
          </cell>
          <cell r="E33">
            <v>0</v>
          </cell>
        </row>
        <row r="34">
          <cell r="B34" t="str">
            <v>შიდა მარჯვენა ყუმბარა</v>
          </cell>
          <cell r="C34" t="str">
            <v>ცალი</v>
          </cell>
          <cell r="D34">
            <v>118.544</v>
          </cell>
          <cell r="E34">
            <v>17.781600000000001</v>
          </cell>
        </row>
        <row r="35">
          <cell r="B35" t="str">
            <v>შიდა მარცხენა ყუმბარა</v>
          </cell>
          <cell r="C35" t="str">
            <v>ცალი</v>
          </cell>
          <cell r="D35">
            <v>118.544</v>
          </cell>
          <cell r="E35">
            <v>17.781600000000001</v>
          </cell>
        </row>
        <row r="36">
          <cell r="B36" t="str">
            <v>გარე მარჯვენა ყუმბარა</v>
          </cell>
          <cell r="C36" t="str">
            <v>ცალი</v>
          </cell>
          <cell r="D36">
            <v>118.544</v>
          </cell>
          <cell r="E36">
            <v>17.781600000000001</v>
          </cell>
        </row>
        <row r="37">
          <cell r="B37" t="str">
            <v>გარე მარცხენა ყუმბარა</v>
          </cell>
          <cell r="C37" t="str">
            <v>ცალი</v>
          </cell>
          <cell r="D37">
            <v>118.544</v>
          </cell>
          <cell r="E37">
            <v>17.781600000000001</v>
          </cell>
        </row>
        <row r="38">
          <cell r="B38" t="str">
            <v>ყუმბარის პილნიკი</v>
          </cell>
          <cell r="C38" t="str">
            <v>ცალი</v>
          </cell>
          <cell r="D38">
            <v>53.344799999999999</v>
          </cell>
          <cell r="E38">
            <v>29.635999999999999</v>
          </cell>
        </row>
        <row r="39">
          <cell r="B39" t="str">
            <v>წინა საყრდენი დისკი</v>
          </cell>
          <cell r="C39" t="str">
            <v>ცალი</v>
          </cell>
          <cell r="D39">
            <v>237.08799999999999</v>
          </cell>
          <cell r="E39">
            <v>23.7088</v>
          </cell>
        </row>
        <row r="40">
          <cell r="B40" t="str">
            <v>წინა სტუპიცა</v>
          </cell>
          <cell r="C40" t="str">
            <v>ცალი</v>
          </cell>
          <cell r="D40">
            <v>189.6704</v>
          </cell>
          <cell r="E40">
            <v>8.2388079999999988</v>
          </cell>
        </row>
        <row r="41">
          <cell r="B41" t="str">
            <v>სტუპიცის (ცაბკის) საკისარი</v>
          </cell>
          <cell r="C41" t="str">
            <v>ცალი</v>
          </cell>
          <cell r="D41">
            <v>0</v>
          </cell>
          <cell r="E41">
            <v>0</v>
          </cell>
        </row>
        <row r="42">
          <cell r="B42" t="str">
            <v>ჰიდრავლიკის პომპა</v>
          </cell>
          <cell r="C42" t="str">
            <v>ცალი</v>
          </cell>
          <cell r="D42">
            <v>0</v>
          </cell>
          <cell r="E42">
            <v>0</v>
          </cell>
        </row>
        <row r="43">
          <cell r="B43" t="str">
            <v>მარჯვენა ნაკანეჩნიკი</v>
          </cell>
          <cell r="C43" t="str">
            <v>ცალი</v>
          </cell>
          <cell r="D43">
            <v>71.126400000000004</v>
          </cell>
          <cell r="E43">
            <v>8.8908000000000005</v>
          </cell>
        </row>
        <row r="44">
          <cell r="B44" t="str">
            <v>მარცხენა ნაკანეჩნიკი</v>
          </cell>
          <cell r="C44" t="str">
            <v>ცალი</v>
          </cell>
          <cell r="D44">
            <v>71.126400000000004</v>
          </cell>
          <cell r="E44">
            <v>8.8908000000000005</v>
          </cell>
        </row>
        <row r="45">
          <cell r="B45" t="str">
            <v>მარჯვენა ნაკანეჩნიკი #1</v>
          </cell>
          <cell r="C45" t="str">
            <v>ცალი</v>
          </cell>
          <cell r="D45">
            <v>0</v>
          </cell>
          <cell r="E45">
            <v>0</v>
          </cell>
        </row>
        <row r="46">
          <cell r="B46" t="str">
            <v>მარცხენა ნაკანეჩნიკი #2</v>
          </cell>
          <cell r="C46" t="str">
            <v>ცალი</v>
          </cell>
          <cell r="D46">
            <v>0</v>
          </cell>
          <cell r="E46">
            <v>0</v>
          </cell>
        </row>
        <row r="47">
          <cell r="B47" t="str">
            <v>უდარნი ნაკანეჩნიკი</v>
          </cell>
          <cell r="C47" t="str">
            <v>ცალი</v>
          </cell>
          <cell r="D47">
            <v>82.980800000000002</v>
          </cell>
          <cell r="E47">
            <v>14.818</v>
          </cell>
        </row>
        <row r="48">
          <cell r="B48" t="str">
            <v>საჭის მექანიზმის პილნიკი</v>
          </cell>
          <cell r="C48" t="str">
            <v>ცალი</v>
          </cell>
          <cell r="D48">
            <v>9.6020640000000004</v>
          </cell>
          <cell r="E48">
            <v>4.1194039999999994</v>
          </cell>
        </row>
        <row r="49">
          <cell r="B49" t="str">
            <v>ხელის მუხრუჭის ტროსი #1/მაცივრით</v>
          </cell>
          <cell r="C49" t="str">
            <v>ცალი</v>
          </cell>
          <cell r="D49">
            <v>71.126400000000004</v>
          </cell>
          <cell r="E49">
            <v>11.8544</v>
          </cell>
        </row>
        <row r="50">
          <cell r="B50" t="str">
            <v>ხელის მუხრუჭის ტროსი #2/მაცივრით</v>
          </cell>
          <cell r="C50" t="str">
            <v>ცალი</v>
          </cell>
          <cell r="D50">
            <v>0</v>
          </cell>
          <cell r="E50">
            <v>0</v>
          </cell>
        </row>
        <row r="51">
          <cell r="B51" t="str">
            <v>ხელის მუხრუჭის ტროსი #3/მაცივრით</v>
          </cell>
          <cell r="C51" t="str">
            <v>ცალი</v>
          </cell>
          <cell r="D51">
            <v>0</v>
          </cell>
          <cell r="E51">
            <v>0</v>
          </cell>
        </row>
        <row r="52">
          <cell r="B52" t="str">
            <v>ხელის მუხრუჭის ხუნდები</v>
          </cell>
          <cell r="C52" t="str">
            <v>კომპლექტი</v>
          </cell>
          <cell r="D52">
            <v>106.6896</v>
          </cell>
          <cell r="E52">
            <v>8.2388079999999988</v>
          </cell>
        </row>
        <row r="53">
          <cell r="B53" t="str">
            <v>წინა ხუნდები</v>
          </cell>
          <cell r="C53" t="str">
            <v>კომპლექტი</v>
          </cell>
          <cell r="D53">
            <v>237.08799999999999</v>
          </cell>
          <cell r="E53">
            <v>11.8544</v>
          </cell>
        </row>
        <row r="54">
          <cell r="B54" t="str">
            <v>უკანა ხუნდები</v>
          </cell>
          <cell r="C54" t="str">
            <v>კომპლექტი</v>
          </cell>
          <cell r="D54">
            <v>200.04300000000001</v>
          </cell>
          <cell r="E54">
            <v>11.8544</v>
          </cell>
        </row>
        <row r="55">
          <cell r="B55" t="str">
            <v>ზედა მარჯვენა გიტარა</v>
          </cell>
          <cell r="C55" t="str">
            <v>ცალი</v>
          </cell>
          <cell r="D55">
            <v>17.781600000000001</v>
          </cell>
          <cell r="E55">
            <v>2.9636</v>
          </cell>
        </row>
        <row r="56">
          <cell r="B56" t="str">
            <v>ზედა მარცხენა გიტარა</v>
          </cell>
          <cell r="C56" t="str">
            <v>ცალი</v>
          </cell>
          <cell r="D56">
            <v>17.781600000000001</v>
          </cell>
          <cell r="E56">
            <v>2.9636</v>
          </cell>
        </row>
        <row r="57">
          <cell r="B57" t="str">
            <v>ქვედა მარჯვენა გიტარა</v>
          </cell>
          <cell r="C57" t="str">
            <v>ცალი</v>
          </cell>
          <cell r="D57">
            <v>17.781600000000001</v>
          </cell>
          <cell r="E57">
            <v>2.9636</v>
          </cell>
        </row>
        <row r="58">
          <cell r="B58" t="str">
            <v>ქვედა მარცხენა გიტარა</v>
          </cell>
          <cell r="C58" t="str">
            <v>ცალი</v>
          </cell>
          <cell r="D58">
            <v>17.781600000000001</v>
          </cell>
          <cell r="E58">
            <v>2.9636</v>
          </cell>
        </row>
        <row r="59">
          <cell r="B59" t="str">
            <v>ზედა გიტარის ვტულკა</v>
          </cell>
          <cell r="C59" t="str">
            <v>ცალი</v>
          </cell>
          <cell r="D59">
            <v>53.344799999999999</v>
          </cell>
          <cell r="E59">
            <v>14.818</v>
          </cell>
        </row>
        <row r="60">
          <cell r="B60" t="str">
            <v>ქვედა გიტარის ვტულკა #1</v>
          </cell>
          <cell r="C60" t="str">
            <v>ცალი</v>
          </cell>
          <cell r="D60">
            <v>47.4176</v>
          </cell>
          <cell r="E60">
            <v>11.8544</v>
          </cell>
        </row>
        <row r="61">
          <cell r="B61" t="str">
            <v>ქვედა გიტარის ვტულკა #2</v>
          </cell>
          <cell r="C61" t="str">
            <v>ცალი</v>
          </cell>
          <cell r="D61">
            <v>47.4176</v>
          </cell>
          <cell r="E61">
            <v>11.8544</v>
          </cell>
        </row>
        <row r="62">
          <cell r="B62" t="str">
            <v>ზედა გიტარის შარავოი</v>
          </cell>
          <cell r="C62" t="str">
            <v>ცალი</v>
          </cell>
          <cell r="D62">
            <v>71.126400000000004</v>
          </cell>
          <cell r="E62">
            <v>14.818</v>
          </cell>
        </row>
        <row r="63">
          <cell r="B63" t="str">
            <v>ქვედა გიტარის შარავოი</v>
          </cell>
          <cell r="C63" t="str">
            <v>ცალი</v>
          </cell>
          <cell r="D63">
            <v>71.126400000000004</v>
          </cell>
          <cell r="E63">
            <v>14.818</v>
          </cell>
        </row>
        <row r="64">
          <cell r="B64" t="str">
            <v>მარჯვენა ცაბკა</v>
          </cell>
          <cell r="C64" t="str">
            <v>ცალი</v>
          </cell>
          <cell r="D64">
            <v>11.8544</v>
          </cell>
          <cell r="E64">
            <v>0</v>
          </cell>
        </row>
        <row r="65">
          <cell r="B65" t="str">
            <v>მარცხენა ცაბკა</v>
          </cell>
          <cell r="C65" t="str">
            <v>ცალი</v>
          </cell>
          <cell r="D65">
            <v>11.8544</v>
          </cell>
          <cell r="E65">
            <v>0</v>
          </cell>
        </row>
        <row r="66">
          <cell r="B66" t="str">
            <v>წინა მარჯვენა ამორტიზატორი</v>
          </cell>
          <cell r="C66" t="str">
            <v>ცალი</v>
          </cell>
          <cell r="D66">
            <v>266.72399999999999</v>
          </cell>
          <cell r="E66">
            <v>17.781600000000001</v>
          </cell>
        </row>
        <row r="67">
          <cell r="B67" t="str">
            <v>წინა მარცხენა ამორტიზატორი</v>
          </cell>
          <cell r="C67" t="str">
            <v>ცალი</v>
          </cell>
          <cell r="D67">
            <v>266.72399999999999</v>
          </cell>
          <cell r="E67">
            <v>17.781600000000001</v>
          </cell>
        </row>
        <row r="68">
          <cell r="B68" t="str">
            <v>წინა ამორტიზატორის ჩაშკა</v>
          </cell>
          <cell r="C68" t="str">
            <v>ცალი</v>
          </cell>
          <cell r="D68">
            <v>0</v>
          </cell>
          <cell r="E68">
            <v>0</v>
          </cell>
        </row>
        <row r="69">
          <cell r="B69" t="str">
            <v>წინა მშრალი ამორტიზატორის რეზინი #1</v>
          </cell>
          <cell r="C69" t="str">
            <v>ცალი</v>
          </cell>
          <cell r="D69">
            <v>23.7088</v>
          </cell>
          <cell r="E69">
            <v>11.8544</v>
          </cell>
        </row>
        <row r="70">
          <cell r="B70" t="str">
            <v>წინა მშრალი ამორტიზატორის რეზინი #2</v>
          </cell>
          <cell r="C70" t="str">
            <v>ცალი</v>
          </cell>
          <cell r="D70">
            <v>23.7088</v>
          </cell>
          <cell r="E70">
            <v>11.8544</v>
          </cell>
        </row>
        <row r="71">
          <cell r="B71" t="str">
            <v>წინა მარჯვენა ლინკა</v>
          </cell>
          <cell r="C71" t="str">
            <v>ცალი</v>
          </cell>
          <cell r="D71">
            <v>71.126400000000004</v>
          </cell>
          <cell r="E71">
            <v>14.818</v>
          </cell>
        </row>
        <row r="72">
          <cell r="B72" t="str">
            <v>წინა მარცხენა ლინკა</v>
          </cell>
          <cell r="C72" t="str">
            <v>ცალი</v>
          </cell>
          <cell r="D72">
            <v>71.126400000000004</v>
          </cell>
          <cell r="E72">
            <v>14.818</v>
          </cell>
        </row>
        <row r="73">
          <cell r="B73" t="str">
            <v>უკანა მარჯვენა ამორტიზატორი</v>
          </cell>
          <cell r="C73" t="str">
            <v>ცალი</v>
          </cell>
          <cell r="D73">
            <v>177.816</v>
          </cell>
          <cell r="E73">
            <v>17.781600000000001</v>
          </cell>
        </row>
        <row r="74">
          <cell r="B74" t="str">
            <v>უკანა მარცხენა ამორტიზატორი</v>
          </cell>
          <cell r="C74" t="str">
            <v>ცალი</v>
          </cell>
          <cell r="D74">
            <v>177.816</v>
          </cell>
          <cell r="E74">
            <v>17.781600000000001</v>
          </cell>
        </row>
        <row r="75">
          <cell r="B75" t="str">
            <v>უკანა მარჯვენა ამორტიზატორის ჩაშკა</v>
          </cell>
          <cell r="C75" t="str">
            <v>ცალი</v>
          </cell>
          <cell r="D75">
            <v>2.9636</v>
          </cell>
          <cell r="E75">
            <v>1.18544</v>
          </cell>
        </row>
        <row r="76">
          <cell r="B76" t="str">
            <v>უკანა მარცხენა ამორტიზატორის ჩაშკა</v>
          </cell>
          <cell r="C76" t="str">
            <v>ცალი</v>
          </cell>
          <cell r="D76">
            <v>2.9636</v>
          </cell>
          <cell r="E76">
            <v>1.18544</v>
          </cell>
        </row>
        <row r="77">
          <cell r="B77" t="str">
            <v>უკანა ლინკა</v>
          </cell>
          <cell r="C77" t="str">
            <v>ცალი</v>
          </cell>
          <cell r="D77">
            <v>71.126400000000004</v>
          </cell>
          <cell r="E77">
            <v>14.818</v>
          </cell>
        </row>
        <row r="78">
          <cell r="B78" t="str">
            <v>უკანა მშრალი ამორტიზატორის რეზინი</v>
          </cell>
          <cell r="C78" t="str">
            <v>ცალი</v>
          </cell>
          <cell r="D78">
            <v>7.8535399999999997</v>
          </cell>
          <cell r="E78">
            <v>6.8607339999999999</v>
          </cell>
        </row>
        <row r="79">
          <cell r="B79" t="str">
            <v>ბამპერის ბალკის ვტულკა</v>
          </cell>
          <cell r="C79" t="str">
            <v>ცალი</v>
          </cell>
          <cell r="D79">
            <v>35.563200000000002</v>
          </cell>
          <cell r="E79">
            <v>11.8544</v>
          </cell>
        </row>
        <row r="80">
          <cell r="B80" t="str">
            <v>რამის ზედა ბალიში #1</v>
          </cell>
          <cell r="C80" t="str">
            <v>ცალი</v>
          </cell>
          <cell r="D80">
            <v>11.8544</v>
          </cell>
          <cell r="E80">
            <v>1.18544</v>
          </cell>
        </row>
        <row r="81">
          <cell r="B81" t="str">
            <v>რამის ქვედა ბალიში #1</v>
          </cell>
          <cell r="C81" t="str">
            <v>ცალი</v>
          </cell>
          <cell r="D81">
            <v>11.8544</v>
          </cell>
          <cell r="E81">
            <v>1.18544</v>
          </cell>
        </row>
        <row r="82">
          <cell r="B82" t="str">
            <v>რამის ზედა ბალიში #2</v>
          </cell>
          <cell r="C82" t="str">
            <v>ცალი</v>
          </cell>
          <cell r="D82">
            <v>11.8544</v>
          </cell>
          <cell r="E82">
            <v>1.18544</v>
          </cell>
        </row>
        <row r="83">
          <cell r="B83" t="str">
            <v>რამის ქვედა ბალიში #2</v>
          </cell>
          <cell r="C83" t="str">
            <v>ცალი</v>
          </cell>
          <cell r="D83">
            <v>11.8544</v>
          </cell>
          <cell r="E83">
            <v>1.18544</v>
          </cell>
        </row>
        <row r="84">
          <cell r="B84" t="str">
            <v>წინა ბამპერი</v>
          </cell>
          <cell r="C84" t="str">
            <v>ცალი</v>
          </cell>
          <cell r="D84">
            <v>11.8544</v>
          </cell>
          <cell r="E84">
            <v>1.18544</v>
          </cell>
        </row>
        <row r="85">
          <cell r="B85" t="str">
            <v>წინა ბამპერის მარჯვენა სალასკა</v>
          </cell>
          <cell r="C85" t="str">
            <v>ცალი</v>
          </cell>
          <cell r="D85">
            <v>11.8544</v>
          </cell>
          <cell r="E85">
            <v>1.18544</v>
          </cell>
        </row>
        <row r="86">
          <cell r="B86" t="str">
            <v>წინა ბამპერის მარცხენა სალასკა</v>
          </cell>
          <cell r="C86" t="str">
            <v>ცალი</v>
          </cell>
          <cell r="D86">
            <v>11.8544</v>
          </cell>
          <cell r="E86">
            <v>1.18544</v>
          </cell>
        </row>
        <row r="87">
          <cell r="B87" t="str">
            <v>უკანა ბამპერი</v>
          </cell>
          <cell r="C87" t="str">
            <v>ცალი</v>
          </cell>
          <cell r="D87">
            <v>11.8544</v>
          </cell>
          <cell r="E87">
            <v>1.18544</v>
          </cell>
        </row>
        <row r="88">
          <cell r="B88" t="str">
            <v>უკანა ბამპერის მარჯვენა სალასკა #1</v>
          </cell>
          <cell r="C88" t="str">
            <v>ცალი</v>
          </cell>
          <cell r="D88">
            <v>11.8544</v>
          </cell>
          <cell r="E88">
            <v>1.18544</v>
          </cell>
        </row>
        <row r="89">
          <cell r="B89" t="str">
            <v>უკანა ბამპერის მარცხენა სალასკა #1</v>
          </cell>
          <cell r="C89" t="str">
            <v>ცალი</v>
          </cell>
          <cell r="D89">
            <v>11.8544</v>
          </cell>
          <cell r="E89">
            <v>1.18544</v>
          </cell>
        </row>
        <row r="90">
          <cell r="B90" t="str">
            <v>უკანა ბამპერის მარჯვენა სალასკა #2</v>
          </cell>
          <cell r="C90" t="str">
            <v>ცალი</v>
          </cell>
          <cell r="D90">
            <v>11.8544</v>
          </cell>
          <cell r="E90">
            <v>1.18544</v>
          </cell>
        </row>
        <row r="91">
          <cell r="B91" t="str">
            <v>უკანა ბამპერის მარცხენა სალასკა #2</v>
          </cell>
          <cell r="C91" t="str">
            <v>ცალი</v>
          </cell>
          <cell r="D91">
            <v>11.8544</v>
          </cell>
          <cell r="E91">
            <v>0</v>
          </cell>
        </row>
        <row r="92">
          <cell r="B92" t="str">
            <v>უკანა ბამპერის მარჯვენა სალასკა #3</v>
          </cell>
          <cell r="C92" t="str">
            <v>ცალი</v>
          </cell>
          <cell r="D92">
            <v>11.8544</v>
          </cell>
          <cell r="E92">
            <v>1.18544</v>
          </cell>
        </row>
        <row r="93">
          <cell r="B93" t="str">
            <v>უკანა ბამპერის მარცხენა სალასკა #3</v>
          </cell>
          <cell r="C93" t="str">
            <v>ცალი</v>
          </cell>
          <cell r="D93">
            <v>11.8544</v>
          </cell>
          <cell r="E93">
            <v>1.18544</v>
          </cell>
        </row>
        <row r="94">
          <cell r="B94" t="str">
            <v>აბლიცოვკა</v>
          </cell>
          <cell r="C94" t="str">
            <v>ცალი</v>
          </cell>
          <cell r="D94">
            <v>11.8544</v>
          </cell>
          <cell r="E94">
            <v>1.18544</v>
          </cell>
        </row>
        <row r="95">
          <cell r="B95" t="str">
            <v>წინა მარჯვენა ფრთა</v>
          </cell>
          <cell r="C95" t="str">
            <v>ცალი</v>
          </cell>
          <cell r="D95">
            <v>11.8544</v>
          </cell>
          <cell r="E95">
            <v>2.74133</v>
          </cell>
        </row>
        <row r="96">
          <cell r="B96" t="str">
            <v>წინა მარცხენა ფრთა</v>
          </cell>
          <cell r="C96" t="str">
            <v>ცალი</v>
          </cell>
          <cell r="D96">
            <v>4.1194039999999994</v>
          </cell>
          <cell r="E96">
            <v>2.74133</v>
          </cell>
        </row>
        <row r="97">
          <cell r="B97" t="str">
            <v>წინა მარჯვენა პადკრილნიკი</v>
          </cell>
          <cell r="C97" t="str">
            <v>ცალი</v>
          </cell>
          <cell r="D97">
            <v>5.4826600000000001</v>
          </cell>
          <cell r="E97">
            <v>2.74133</v>
          </cell>
        </row>
        <row r="98">
          <cell r="B98" t="str">
            <v>წინა მარცხენა პადკრილნიკი</v>
          </cell>
          <cell r="C98" t="str">
            <v>ცალი</v>
          </cell>
          <cell r="D98">
            <v>5.4826600000000001</v>
          </cell>
          <cell r="E98">
            <v>2.74133</v>
          </cell>
        </row>
        <row r="99">
          <cell r="B99" t="str">
            <v>კაპოტის მარჯვენა პეტლი</v>
          </cell>
          <cell r="C99" t="str">
            <v>ცალი</v>
          </cell>
          <cell r="D99">
            <v>0</v>
          </cell>
          <cell r="E99">
            <v>0</v>
          </cell>
        </row>
        <row r="100">
          <cell r="B100" t="str">
            <v>კაპოტის მარცხენა პეტლი</v>
          </cell>
          <cell r="C100" t="str">
            <v>ცალი</v>
          </cell>
          <cell r="D100">
            <v>8.8908000000000005</v>
          </cell>
          <cell r="E100">
            <v>0</v>
          </cell>
        </row>
        <row r="101">
          <cell r="B101" t="str">
            <v>კაპოტი</v>
          </cell>
          <cell r="C101" t="str">
            <v>ცალი</v>
          </cell>
          <cell r="D101">
            <v>17.781600000000001</v>
          </cell>
          <cell r="E101">
            <v>0</v>
          </cell>
        </row>
        <row r="102">
          <cell r="B102" t="str">
            <v>წინა საქარე მინა</v>
          </cell>
          <cell r="C102" t="str">
            <v>ცალი</v>
          </cell>
          <cell r="D102">
            <v>185.22499999999999</v>
          </cell>
          <cell r="E102">
            <v>53.344799999999999</v>
          </cell>
        </row>
        <row r="103">
          <cell r="B103" t="str">
            <v>საქარე მინის მარჯვენა კანტი</v>
          </cell>
          <cell r="C103" t="str">
            <v>ცალი</v>
          </cell>
          <cell r="D103">
            <v>2.9636</v>
          </cell>
          <cell r="E103">
            <v>0</v>
          </cell>
        </row>
        <row r="104">
          <cell r="B104" t="str">
            <v>საქარე მინის მარცხენა კანტი</v>
          </cell>
          <cell r="C104" t="str">
            <v>ცალი</v>
          </cell>
          <cell r="D104">
            <v>2.9636</v>
          </cell>
          <cell r="E104">
            <v>0</v>
          </cell>
        </row>
        <row r="105">
          <cell r="B105" t="str">
            <v>წინა მარცხენა კარის მინა</v>
          </cell>
          <cell r="C105" t="str">
            <v>ცალი</v>
          </cell>
          <cell r="D105">
            <v>2.9636</v>
          </cell>
          <cell r="E105">
            <v>0</v>
          </cell>
        </row>
        <row r="106">
          <cell r="B106" t="str">
            <v>წინა მარჯვენა კარის მინა</v>
          </cell>
          <cell r="C106" t="str">
            <v>ცალი</v>
          </cell>
          <cell r="D106">
            <v>2.9636</v>
          </cell>
          <cell r="E106">
            <v>0</v>
          </cell>
        </row>
        <row r="107">
          <cell r="B107" t="str">
            <v>წინა მარცხენა კარი</v>
          </cell>
          <cell r="C107" t="str">
            <v>ცალი</v>
          </cell>
          <cell r="D107">
            <v>2.9636</v>
          </cell>
          <cell r="E107">
            <v>0</v>
          </cell>
        </row>
        <row r="108">
          <cell r="B108" t="str">
            <v>წინა მარჯვენა კარი</v>
          </cell>
          <cell r="C108" t="str">
            <v>ცალი</v>
          </cell>
          <cell r="D108">
            <v>2.9636</v>
          </cell>
          <cell r="E108">
            <v>0</v>
          </cell>
        </row>
        <row r="109">
          <cell r="B109" t="str">
            <v>უკანა მარცხენა კარის მინა</v>
          </cell>
          <cell r="C109" t="str">
            <v>ცალი</v>
          </cell>
          <cell r="D109">
            <v>2.9636</v>
          </cell>
          <cell r="E109">
            <v>0</v>
          </cell>
        </row>
        <row r="110">
          <cell r="B110" t="str">
            <v>უკანა მარჯვენა კარის მინა</v>
          </cell>
          <cell r="C110" t="str">
            <v>ცალი</v>
          </cell>
          <cell r="D110">
            <v>2.9636</v>
          </cell>
          <cell r="E110">
            <v>0</v>
          </cell>
        </row>
        <row r="111">
          <cell r="B111" t="str">
            <v>უკანა მარცხენა კარი</v>
          </cell>
          <cell r="C111" t="str">
            <v>ცალი</v>
          </cell>
          <cell r="D111">
            <v>2.9636</v>
          </cell>
          <cell r="E111">
            <v>0</v>
          </cell>
        </row>
        <row r="112">
          <cell r="B112" t="str">
            <v>უკანა მარჯვენა კარი</v>
          </cell>
          <cell r="C112" t="str">
            <v>ცალი</v>
          </cell>
          <cell r="D112">
            <v>2.9636</v>
          </cell>
          <cell r="E112">
            <v>0</v>
          </cell>
        </row>
        <row r="113">
          <cell r="B113" t="str">
            <v>საბარგულის კარი</v>
          </cell>
          <cell r="C113" t="str">
            <v>ცალი</v>
          </cell>
          <cell r="D113">
            <v>27.465163</v>
          </cell>
          <cell r="E113">
            <v>10.980138</v>
          </cell>
        </row>
        <row r="114">
          <cell r="B114" t="str">
            <v>საბარგულის (უკანა) მინა</v>
          </cell>
          <cell r="C114" t="str">
            <v>ცალი</v>
          </cell>
          <cell r="D114">
            <v>54.937735000000004</v>
          </cell>
          <cell r="E114">
            <v>21.967684999999999</v>
          </cell>
        </row>
        <row r="115">
          <cell r="B115" t="str">
            <v>მანქანის გასაღები</v>
          </cell>
          <cell r="C115" t="str">
            <v>ცალი</v>
          </cell>
          <cell r="D115">
            <v>5.9272</v>
          </cell>
          <cell r="E115">
            <v>0</v>
          </cell>
        </row>
        <row r="116">
          <cell r="B116" t="str">
            <v>მანქანის გასაღების ბატარეა</v>
          </cell>
          <cell r="C116" t="str">
            <v>ცალი</v>
          </cell>
          <cell r="D116">
            <v>5.4826600000000001</v>
          </cell>
          <cell r="E116">
            <v>2.74133</v>
          </cell>
        </row>
        <row r="117">
          <cell r="B117" t="str">
            <v>წინა მარჯვენა ფარი</v>
          </cell>
          <cell r="C117" t="str">
            <v>ცალი</v>
          </cell>
          <cell r="D117">
            <v>54.937735000000004</v>
          </cell>
          <cell r="E117">
            <v>8.2388079999999988</v>
          </cell>
        </row>
        <row r="118">
          <cell r="B118" t="str">
            <v>წინა მარცხენა ფარი</v>
          </cell>
          <cell r="C118" t="str">
            <v>ცალი</v>
          </cell>
          <cell r="D118">
            <v>54.937735000000004</v>
          </cell>
          <cell r="E118">
            <v>8.2388079999999988</v>
          </cell>
        </row>
        <row r="119">
          <cell r="B119" t="str">
            <v>წინა მარჯვენა სანისლე ფარი</v>
          </cell>
          <cell r="C119" t="str">
            <v>ცალი</v>
          </cell>
          <cell r="D119">
            <v>27.465163</v>
          </cell>
          <cell r="E119">
            <v>6.8607339999999999</v>
          </cell>
        </row>
        <row r="120">
          <cell r="B120" t="str">
            <v>წინა მარცხენა სანისლე ფარი</v>
          </cell>
          <cell r="C120" t="str">
            <v>ცალი</v>
          </cell>
          <cell r="D120">
            <v>27.465163</v>
          </cell>
          <cell r="E120">
            <v>6.8607339999999999</v>
          </cell>
        </row>
        <row r="121">
          <cell r="B121" t="str">
            <v>მარჯვენა სარკის ციმციმა</v>
          </cell>
          <cell r="C121" t="str">
            <v>ცალი</v>
          </cell>
          <cell r="D121">
            <v>2.9636</v>
          </cell>
          <cell r="E121">
            <v>0</v>
          </cell>
        </row>
        <row r="122">
          <cell r="B122" t="str">
            <v>მარცხენა სარკის ციმციმა</v>
          </cell>
          <cell r="C122" t="str">
            <v>ცალი</v>
          </cell>
          <cell r="D122">
            <v>2.9636</v>
          </cell>
          <cell r="E122">
            <v>0</v>
          </cell>
        </row>
        <row r="123">
          <cell r="B123" t="str">
            <v>უკანა მარჯვენა ფარი</v>
          </cell>
          <cell r="C123" t="str">
            <v>ცალი</v>
          </cell>
          <cell r="D123">
            <v>2.9636</v>
          </cell>
          <cell r="E123">
            <v>0</v>
          </cell>
        </row>
        <row r="124">
          <cell r="B124" t="str">
            <v>უკანა მარცხენა ფარი</v>
          </cell>
          <cell r="C124" t="str">
            <v>ცალი</v>
          </cell>
          <cell r="D124">
            <v>2.9636</v>
          </cell>
          <cell r="E124">
            <v>0</v>
          </cell>
        </row>
        <row r="125">
          <cell r="B125" t="str">
            <v>საბარგულის მარჯვენა ფარი</v>
          </cell>
          <cell r="C125" t="str">
            <v>ცალი</v>
          </cell>
          <cell r="D125">
            <v>32.955231999999995</v>
          </cell>
          <cell r="E125">
            <v>2.74133</v>
          </cell>
        </row>
        <row r="126">
          <cell r="B126" t="str">
            <v>საბარგულის მარცხენა ფარი</v>
          </cell>
          <cell r="C126" t="str">
            <v>ცალი</v>
          </cell>
          <cell r="D126">
            <v>2.9636</v>
          </cell>
          <cell r="E126">
            <v>0</v>
          </cell>
        </row>
        <row r="127">
          <cell r="B127" t="str">
            <v>უკანა მარჯვენა ამრეკლი</v>
          </cell>
          <cell r="C127" t="str">
            <v>ცალი</v>
          </cell>
          <cell r="D127">
            <v>2.9636</v>
          </cell>
          <cell r="E127">
            <v>0</v>
          </cell>
        </row>
        <row r="128">
          <cell r="B128" t="str">
            <v>უკანა მარცხენა ამრეკლი</v>
          </cell>
          <cell r="C128" t="str">
            <v>ცალი</v>
          </cell>
          <cell r="D128">
            <v>2.9636</v>
          </cell>
          <cell r="E128">
            <v>0</v>
          </cell>
        </row>
        <row r="129">
          <cell r="B129" t="str">
            <v>სვლის სენსორი</v>
          </cell>
          <cell r="C129" t="str">
            <v>ცალი</v>
          </cell>
          <cell r="D129">
            <v>2.9636</v>
          </cell>
          <cell r="E129">
            <v>0</v>
          </cell>
        </row>
        <row r="130">
          <cell r="B130" t="str">
            <v>სვლის სენსორის პლასტმასი #1</v>
          </cell>
          <cell r="C130" t="str">
            <v>ცალი</v>
          </cell>
          <cell r="D130">
            <v>2.9636</v>
          </cell>
          <cell r="E130">
            <v>0</v>
          </cell>
        </row>
        <row r="131">
          <cell r="B131" t="str">
            <v>სვლის სენსორის პლასტმასი #2</v>
          </cell>
          <cell r="C131" t="str">
            <v>ცალი</v>
          </cell>
          <cell r="D131">
            <v>2.9636</v>
          </cell>
          <cell r="E131">
            <v>0</v>
          </cell>
        </row>
        <row r="132">
          <cell r="B132" t="str">
            <v>სვლის სენსორის პლასტმასი #3</v>
          </cell>
          <cell r="C132" t="str">
            <v>ცალი</v>
          </cell>
          <cell r="D132">
            <v>2.9636</v>
          </cell>
          <cell r="E132">
            <v>0</v>
          </cell>
        </row>
        <row r="133">
          <cell r="B133" t="str">
            <v>საქარე მინის მარჯვენა საწმენდი</v>
          </cell>
          <cell r="C133" t="str">
            <v>ცალი</v>
          </cell>
          <cell r="D133">
            <v>5.9272</v>
          </cell>
          <cell r="E133">
            <v>0</v>
          </cell>
        </row>
        <row r="134">
          <cell r="B134" t="str">
            <v>საქარე მინის მარცხენა საწმენდი</v>
          </cell>
          <cell r="C134" t="str">
            <v>ცალი</v>
          </cell>
          <cell r="D134">
            <v>5.9272</v>
          </cell>
          <cell r="E134">
            <v>0</v>
          </cell>
        </row>
        <row r="135">
          <cell r="B135" t="str">
            <v>საქარე მინის მარჯვენა საწმენდის რეზინი</v>
          </cell>
          <cell r="C135" t="str">
            <v>ცალი</v>
          </cell>
          <cell r="D135">
            <v>47.4176</v>
          </cell>
          <cell r="E135">
            <v>2.9636</v>
          </cell>
        </row>
        <row r="136">
          <cell r="B136" t="str">
            <v>საქარე მინის მარცხენა საწმენდის რეზინი</v>
          </cell>
          <cell r="C136" t="str">
            <v>ცალი</v>
          </cell>
          <cell r="D136">
            <v>47.4176</v>
          </cell>
          <cell r="E136">
            <v>2.9636</v>
          </cell>
        </row>
        <row r="137">
          <cell r="B137" t="str">
            <v>უკანა მინის საწმენდი</v>
          </cell>
          <cell r="C137" t="str">
            <v>ცალი</v>
          </cell>
          <cell r="D137">
            <v>41.490400000000001</v>
          </cell>
          <cell r="E137">
            <v>2.9636</v>
          </cell>
        </row>
        <row r="138">
          <cell r="B138" t="str">
            <v>უკანა მინის საწმენდის რეზინი</v>
          </cell>
          <cell r="C138" t="str">
            <v>ცალი</v>
          </cell>
          <cell r="D138">
            <v>1.363256</v>
          </cell>
          <cell r="E138">
            <v>0</v>
          </cell>
        </row>
        <row r="139">
          <cell r="B139" t="str">
            <v>წყლის მარჯვენა მისასხმელი</v>
          </cell>
          <cell r="C139" t="str">
            <v>ცალი</v>
          </cell>
          <cell r="D139">
            <v>2.9636</v>
          </cell>
          <cell r="E139">
            <v>0</v>
          </cell>
        </row>
        <row r="140">
          <cell r="B140" t="str">
            <v>წყლის მარცხენა მისასხმელი</v>
          </cell>
          <cell r="C140" t="str">
            <v>ცალი</v>
          </cell>
          <cell r="D140">
            <v>2.9636</v>
          </cell>
          <cell r="E140">
            <v>0</v>
          </cell>
        </row>
        <row r="141">
          <cell r="B141" t="str">
            <v>წყლის მარჯვენა მისასხმელის პლასტმასი</v>
          </cell>
          <cell r="C141" t="str">
            <v>ცალი</v>
          </cell>
          <cell r="D141">
            <v>2.9636</v>
          </cell>
          <cell r="E141">
            <v>0</v>
          </cell>
        </row>
        <row r="142">
          <cell r="B142" t="str">
            <v>წყლის მარცხენა მისასხმელის პლასტმასი</v>
          </cell>
          <cell r="C142" t="str">
            <v>ცალი</v>
          </cell>
          <cell r="D142">
            <v>2.9636</v>
          </cell>
          <cell r="E142">
            <v>0</v>
          </cell>
        </row>
        <row r="143">
          <cell r="B143" t="str">
            <v>მარჯვენა სარკე</v>
          </cell>
          <cell r="C143" t="str">
            <v>ცალი</v>
          </cell>
          <cell r="D143">
            <v>5.9272</v>
          </cell>
          <cell r="E143">
            <v>2.74133</v>
          </cell>
        </row>
        <row r="144">
          <cell r="B144" t="str">
            <v>მარცხენა სარკე</v>
          </cell>
          <cell r="C144" t="str">
            <v>ცალი</v>
          </cell>
          <cell r="D144">
            <v>5.9272</v>
          </cell>
          <cell r="E144">
            <v>0</v>
          </cell>
        </row>
        <row r="145">
          <cell r="B145" t="str">
            <v>მარჯვენა სარკის მინა</v>
          </cell>
          <cell r="C145" t="str">
            <v>ცალი</v>
          </cell>
          <cell r="D145">
            <v>8.8908000000000005</v>
          </cell>
          <cell r="E145">
            <v>4.1194039999999994</v>
          </cell>
        </row>
        <row r="146">
          <cell r="B146" t="str">
            <v>მარცხენა სარკის მინა</v>
          </cell>
          <cell r="C146" t="str">
            <v>ცალი</v>
          </cell>
          <cell r="D146">
            <v>2.9636</v>
          </cell>
          <cell r="E146">
            <v>0</v>
          </cell>
        </row>
        <row r="147">
          <cell r="B147" t="str">
            <v>მარჯვენა სარკის ხუფი</v>
          </cell>
          <cell r="C147" t="str">
            <v>ცალი</v>
          </cell>
          <cell r="D147">
            <v>2.9636</v>
          </cell>
          <cell r="E147">
            <v>0</v>
          </cell>
        </row>
        <row r="148">
          <cell r="B148" t="str">
            <v>მარცხენა სარკის ხუფი</v>
          </cell>
          <cell r="C148" t="str">
            <v>ცალი</v>
          </cell>
          <cell r="D148">
            <v>2.9636</v>
          </cell>
          <cell r="E148">
            <v>0</v>
          </cell>
        </row>
        <row r="149">
          <cell r="B149" t="str">
            <v>კონდიციონერის ფილტრი</v>
          </cell>
          <cell r="C149" t="str">
            <v>ცალი</v>
          </cell>
          <cell r="D149">
            <v>82.980800000000002</v>
          </cell>
          <cell r="E149">
            <v>5.9272</v>
          </cell>
        </row>
        <row r="150">
          <cell r="B150" t="str">
            <v>კონდიციონერის რადიატორი</v>
          </cell>
          <cell r="C150" t="str">
            <v>ცალი</v>
          </cell>
          <cell r="D150">
            <v>54.937735000000004</v>
          </cell>
          <cell r="E150">
            <v>10.980138</v>
          </cell>
        </row>
        <row r="151">
          <cell r="B151" t="str">
            <v>გაბარიტის ნათურა</v>
          </cell>
          <cell r="C151" t="str">
            <v>ცალი</v>
          </cell>
          <cell r="D151">
            <v>5.3344800000000001</v>
          </cell>
          <cell r="E151">
            <v>0</v>
          </cell>
        </row>
        <row r="152">
          <cell r="B152" t="str">
            <v>სტოპის ნათურა</v>
          </cell>
          <cell r="C152" t="str">
            <v>ცალი</v>
          </cell>
          <cell r="D152">
            <v>5.3344800000000001</v>
          </cell>
          <cell r="E152">
            <v>0</v>
          </cell>
        </row>
        <row r="153">
          <cell r="B153" t="str">
            <v>ქსენონის ნათურა</v>
          </cell>
          <cell r="C153" t="str">
            <v>ცალი</v>
          </cell>
          <cell r="D153">
            <v>71.126400000000004</v>
          </cell>
          <cell r="E153">
            <v>1.363256</v>
          </cell>
        </row>
        <row r="154">
          <cell r="B154" t="str">
            <v>ნათურა  H11</v>
          </cell>
          <cell r="C154" t="str">
            <v>ცალი</v>
          </cell>
          <cell r="D154">
            <v>1.18544</v>
          </cell>
          <cell r="E154">
            <v>0</v>
          </cell>
        </row>
        <row r="155">
          <cell r="B155" t="str">
            <v>ნათურა  H7</v>
          </cell>
          <cell r="C155" t="str">
            <v>ცალი</v>
          </cell>
          <cell r="D155">
            <v>20.745200000000001</v>
          </cell>
          <cell r="E155">
            <v>0</v>
          </cell>
        </row>
        <row r="156">
          <cell r="B156" t="str">
            <v>ნათურა  HB4</v>
          </cell>
          <cell r="C156" t="str">
            <v>ცალი</v>
          </cell>
          <cell r="D156">
            <v>1.18544</v>
          </cell>
          <cell r="E156">
            <v>0</v>
          </cell>
        </row>
        <row r="157">
          <cell r="B157" t="str">
            <v>ნათურა  HB3</v>
          </cell>
          <cell r="C157" t="str">
            <v>ცალი</v>
          </cell>
          <cell r="D157">
            <v>20.745200000000001</v>
          </cell>
          <cell r="E157">
            <v>0</v>
          </cell>
        </row>
        <row r="158">
          <cell r="B158" t="str">
            <v>ნათურა  H3</v>
          </cell>
          <cell r="C158" t="str">
            <v>ცალი</v>
          </cell>
          <cell r="D158">
            <v>0.59272000000000002</v>
          </cell>
          <cell r="E158">
            <v>0</v>
          </cell>
        </row>
        <row r="159">
          <cell r="B159" t="str">
            <v>ნათურა  H1</v>
          </cell>
          <cell r="C159" t="str">
            <v>ცალი</v>
          </cell>
          <cell r="D159">
            <v>0.59272000000000002</v>
          </cell>
          <cell r="E159">
            <v>0</v>
          </cell>
        </row>
        <row r="160">
          <cell r="B160" t="str">
            <v>დინამო</v>
          </cell>
          <cell r="C160" t="str">
            <v>ცალი</v>
          </cell>
          <cell r="D160">
            <v>109.87547000000001</v>
          </cell>
          <cell r="E160">
            <v>13.721468</v>
          </cell>
        </row>
        <row r="161">
          <cell r="B161" t="str">
            <v>დიფუზორი</v>
          </cell>
          <cell r="C161" t="str">
            <v>ცალი</v>
          </cell>
          <cell r="D161">
            <v>5.9272</v>
          </cell>
          <cell r="E161">
            <v>0</v>
          </cell>
        </row>
        <row r="162">
          <cell r="B162" t="str">
            <v>მაყუჩი</v>
          </cell>
          <cell r="C162" t="str">
            <v>კომპლექტი</v>
          </cell>
          <cell r="D162">
            <v>5.9272</v>
          </cell>
          <cell r="E162">
            <v>0</v>
          </cell>
        </row>
        <row r="163">
          <cell r="B163" t="str">
            <v>მაყუჩის ბალიში</v>
          </cell>
          <cell r="C163" t="str">
            <v>ცალი</v>
          </cell>
          <cell r="D163">
            <v>9.6020640000000004</v>
          </cell>
          <cell r="E163">
            <v>4.1194039999999994</v>
          </cell>
        </row>
        <row r="164">
          <cell r="B164" t="str">
            <v>პროპელერი</v>
          </cell>
          <cell r="C164" t="str">
            <v>ცალი</v>
          </cell>
          <cell r="D164">
            <v>41.194040000000001</v>
          </cell>
          <cell r="E164">
            <v>13.721468</v>
          </cell>
        </row>
        <row r="165">
          <cell r="B165" t="str">
            <v>საჭის სპირალი</v>
          </cell>
          <cell r="C165" t="str">
            <v>ცალი</v>
          </cell>
          <cell r="D165">
            <v>106.6896</v>
          </cell>
          <cell r="E165">
            <v>14.818</v>
          </cell>
        </row>
        <row r="166">
          <cell r="B166" t="str">
            <v>სტარტერი</v>
          </cell>
          <cell r="C166" t="str">
            <v>ცალი</v>
          </cell>
          <cell r="D166">
            <v>96.139184</v>
          </cell>
          <cell r="E166">
            <v>13.721468</v>
          </cell>
        </row>
        <row r="167">
          <cell r="B167" t="str">
            <v>სტუპიცის სალნიკი</v>
          </cell>
          <cell r="C167" t="str">
            <v>ცალი</v>
          </cell>
          <cell r="D167">
            <v>20.597020000000001</v>
          </cell>
          <cell r="E167">
            <v>15.106951</v>
          </cell>
        </row>
        <row r="168">
          <cell r="B168" t="str">
            <v>უკანა ბრეზგავიკი</v>
          </cell>
          <cell r="C168" t="str">
            <v>ცალი</v>
          </cell>
          <cell r="D168">
            <v>0</v>
          </cell>
          <cell r="E168">
            <v>0</v>
          </cell>
        </row>
        <row r="169">
          <cell r="B169" t="str">
            <v>უკანა განივი შტანგა</v>
          </cell>
          <cell r="C169" t="str">
            <v>ცალი</v>
          </cell>
          <cell r="D169">
            <v>0</v>
          </cell>
          <cell r="E169">
            <v>0</v>
          </cell>
        </row>
        <row r="170">
          <cell r="B170" t="str">
            <v>უკანა გრძელი შტანგა</v>
          </cell>
          <cell r="C170" t="str">
            <v>ცალი</v>
          </cell>
          <cell r="D170">
            <v>0</v>
          </cell>
          <cell r="E170">
            <v>0</v>
          </cell>
        </row>
        <row r="171">
          <cell r="B171" t="str">
            <v>ძრავის უკანა სალნიკი</v>
          </cell>
          <cell r="C171" t="str">
            <v>ცალი</v>
          </cell>
          <cell r="D171">
            <v>21.967684999999999</v>
          </cell>
          <cell r="E171">
            <v>13.721468</v>
          </cell>
        </row>
        <row r="172">
          <cell r="B172" t="str">
            <v>ძრავის წინა სალნიკი</v>
          </cell>
          <cell r="C172" t="str">
            <v>ცალი</v>
          </cell>
          <cell r="D172">
            <v>13.721468</v>
          </cell>
          <cell r="E172">
            <v>13.721468</v>
          </cell>
        </row>
        <row r="173">
          <cell r="B173" t="str">
            <v>წინა ბრეზგავიკი</v>
          </cell>
          <cell r="C173" t="str">
            <v>ცალი</v>
          </cell>
          <cell r="D173">
            <v>8.8908000000000005</v>
          </cell>
          <cell r="E173">
            <v>0</v>
          </cell>
        </row>
        <row r="174">
          <cell r="B174" t="str">
            <v>წყლის ავზი</v>
          </cell>
          <cell r="C174" t="str">
            <v>ცალი</v>
          </cell>
          <cell r="D174">
            <v>11.8544</v>
          </cell>
          <cell r="E174">
            <v>0</v>
          </cell>
        </row>
        <row r="175">
          <cell r="B175" t="str">
            <v>ინჯექტორი</v>
          </cell>
          <cell r="C175" t="str">
            <v>ცალი</v>
          </cell>
          <cell r="D175">
            <v>11.8544</v>
          </cell>
          <cell r="E175">
            <v>0</v>
          </cell>
        </row>
        <row r="176">
          <cell r="B176" t="str">
            <v>წინა ხუნდების რემკომპლექტი</v>
          </cell>
          <cell r="C176" t="str">
            <v>ცალი</v>
          </cell>
          <cell r="D176">
            <v>2.9636</v>
          </cell>
          <cell r="E176">
            <v>0</v>
          </cell>
        </row>
        <row r="177">
          <cell r="B177" t="str">
            <v>წინა ხუნდების სამაგრი</v>
          </cell>
          <cell r="C177" t="str">
            <v>ცალი</v>
          </cell>
          <cell r="D177">
            <v>2.9636</v>
          </cell>
          <cell r="E177">
            <v>0</v>
          </cell>
        </row>
        <row r="178">
          <cell r="B178" t="str">
            <v>წინა სუპორტის რემკომპლექტი</v>
          </cell>
          <cell r="C178" t="str">
            <v>ცალი</v>
          </cell>
          <cell r="D178">
            <v>148.18</v>
          </cell>
          <cell r="E178">
            <v>37.045000000000002</v>
          </cell>
        </row>
        <row r="179">
          <cell r="B179" t="str">
            <v>უკანა ხუნდების რემკომპლექტი</v>
          </cell>
          <cell r="C179" t="str">
            <v>ცალი</v>
          </cell>
          <cell r="D179">
            <v>88.908000000000001</v>
          </cell>
          <cell r="E179">
            <v>29.635999999999999</v>
          </cell>
        </row>
        <row r="180">
          <cell r="B180" t="str">
            <v>უკანა ხუნდების სამაგრი</v>
          </cell>
          <cell r="C180" t="str">
            <v>ცალი</v>
          </cell>
          <cell r="D180">
            <v>2.9636</v>
          </cell>
          <cell r="E180">
            <v>0</v>
          </cell>
        </row>
        <row r="181">
          <cell r="B181" t="str">
            <v>უკანა სუპორტის რემკომპლექტი</v>
          </cell>
          <cell r="C181" t="str">
            <v>ცალი</v>
          </cell>
          <cell r="D181">
            <v>10.980138</v>
          </cell>
          <cell r="E181">
            <v>5.4826600000000001</v>
          </cell>
        </row>
        <row r="182">
          <cell r="B182" t="str">
            <v>ტორპედოს დაშლა-აწყობა</v>
          </cell>
          <cell r="C182" t="str">
            <v>_</v>
          </cell>
          <cell r="D182">
            <v>0</v>
          </cell>
          <cell r="E182">
            <v>27.465163</v>
          </cell>
        </row>
        <row r="183">
          <cell r="B183" t="str">
            <v>ინჯექტორის გაწმენდა</v>
          </cell>
          <cell r="C183" t="str">
            <v>_</v>
          </cell>
          <cell r="D183">
            <v>0</v>
          </cell>
          <cell r="E183">
            <v>10.980138</v>
          </cell>
        </row>
        <row r="184">
          <cell r="B184" t="str">
            <v>ხელის მუხრუჭის ხუნდების რეგულირება</v>
          </cell>
          <cell r="C184" t="str">
            <v>_</v>
          </cell>
          <cell r="D184">
            <v>0</v>
          </cell>
          <cell r="E184">
            <v>44.454000000000001</v>
          </cell>
        </row>
        <row r="185">
          <cell r="B185" t="str">
            <v>ადაპტაცია</v>
          </cell>
          <cell r="C185" t="str">
            <v>_</v>
          </cell>
          <cell r="D185">
            <v>0</v>
          </cell>
          <cell r="E185">
            <v>111.13499999999999</v>
          </cell>
        </row>
        <row r="186">
          <cell r="B186" t="str">
            <v>ძრავის შემოწმება</v>
          </cell>
          <cell r="C186" t="str">
            <v>_</v>
          </cell>
          <cell r="D186">
            <v>0</v>
          </cell>
          <cell r="E186">
            <v>0</v>
          </cell>
        </row>
        <row r="187">
          <cell r="B187" t="str">
            <v>წინა საყრდენი დისკის გაჩარხვა</v>
          </cell>
          <cell r="C187" t="str">
            <v>ცალი</v>
          </cell>
          <cell r="D187">
            <v>0</v>
          </cell>
          <cell r="E187">
            <v>12.358212</v>
          </cell>
        </row>
        <row r="188">
          <cell r="B188" t="str">
            <v>უკანა საყრდენი დისკის გაჩარხვა</v>
          </cell>
          <cell r="C188" t="str">
            <v>ცალი</v>
          </cell>
          <cell r="D188">
            <v>0</v>
          </cell>
          <cell r="E188">
            <v>12.358212</v>
          </cell>
        </row>
        <row r="189">
          <cell r="B189" t="str">
            <v>გადაცემათა კოლოფის დაშლა-აწყობა-შეკეთება</v>
          </cell>
          <cell r="C189" t="str">
            <v>_</v>
          </cell>
          <cell r="D189">
            <v>0</v>
          </cell>
          <cell r="E189">
            <v>68.666612000000001</v>
          </cell>
        </row>
        <row r="190">
          <cell r="B190" t="str">
            <v>დროსელის გაწმენდა</v>
          </cell>
          <cell r="C190" t="str">
            <v>_</v>
          </cell>
          <cell r="D190">
            <v>0</v>
          </cell>
          <cell r="E190">
            <v>59.271999999999998</v>
          </cell>
        </row>
        <row r="191">
          <cell r="B191" t="str">
            <v>კომპიუტერული დიაგნოსტიკა</v>
          </cell>
          <cell r="C191" t="str">
            <v>_</v>
          </cell>
          <cell r="D191">
            <v>0</v>
          </cell>
          <cell r="E191">
            <v>33.340499999999999</v>
          </cell>
        </row>
        <row r="192">
          <cell r="B192" t="str">
            <v>ელ.შეკეთება</v>
          </cell>
          <cell r="C192" t="str">
            <v>_</v>
          </cell>
          <cell r="D192">
            <v>0</v>
          </cell>
          <cell r="E192">
            <v>66.680999999999997</v>
          </cell>
        </row>
        <row r="193">
          <cell r="B193" t="str">
            <v>კატალიზატორი</v>
          </cell>
          <cell r="C193" t="str">
            <v>ცალი</v>
          </cell>
          <cell r="D193">
            <v>22.227</v>
          </cell>
          <cell r="E193">
            <v>3.7044999999999999</v>
          </cell>
        </row>
        <row r="194">
          <cell r="B194" t="str">
            <v>განშლადობა</v>
          </cell>
          <cell r="C194" t="str">
            <v>კომპლექტი</v>
          </cell>
          <cell r="D194">
            <v>0</v>
          </cell>
          <cell r="E194">
            <v>37.045000000000002</v>
          </cell>
        </row>
        <row r="195">
          <cell r="B195" t="str">
            <v>სავალი ნაწილის შეზეთვა</v>
          </cell>
          <cell r="C195" t="str">
            <v>_</v>
          </cell>
          <cell r="D195">
            <v>0</v>
          </cell>
          <cell r="E195">
            <v>22.227</v>
          </cell>
        </row>
        <row r="196">
          <cell r="B196" t="str">
            <v>სავალი ნაწილი შემოწმება</v>
          </cell>
          <cell r="C196" t="str">
            <v>_</v>
          </cell>
          <cell r="D196">
            <v>0</v>
          </cell>
          <cell r="E196">
            <v>0</v>
          </cell>
        </row>
        <row r="197">
          <cell r="B197" t="str">
            <v>სათუნუქე სამუშაო ერთი ნაჭერი</v>
          </cell>
          <cell r="C197" t="str">
            <v>ცალი</v>
          </cell>
          <cell r="D197">
            <v>0</v>
          </cell>
          <cell r="E197">
            <v>41.490400000000001</v>
          </cell>
        </row>
        <row r="198">
          <cell r="B198" t="str">
            <v>სამღებრო სამუშაო ერთი ნაჭერი</v>
          </cell>
          <cell r="C198" t="str">
            <v>ცალი</v>
          </cell>
          <cell r="D198">
            <v>0</v>
          </cell>
          <cell r="E198">
            <v>41.490400000000001</v>
          </cell>
        </row>
        <row r="199">
          <cell r="B199" t="str">
            <v>საბურავის მოხსნა-დაყენება</v>
          </cell>
          <cell r="C199" t="str">
            <v>ცალი</v>
          </cell>
          <cell r="D199">
            <v>0</v>
          </cell>
          <cell r="E199">
            <v>8.8167100000000005</v>
          </cell>
        </row>
        <row r="200">
          <cell r="B200" t="str">
            <v>საბურავის დაშლა-აწყობა</v>
          </cell>
          <cell r="C200" t="str">
            <v>ცალი</v>
          </cell>
          <cell r="D200">
            <v>0</v>
          </cell>
          <cell r="E200">
            <v>8.8167100000000005</v>
          </cell>
        </row>
        <row r="201">
          <cell r="B201" t="str">
            <v>ძრავის ზეთი სინთეტიკა</v>
          </cell>
          <cell r="C201" t="str">
            <v>1 ლ</v>
          </cell>
          <cell r="D201">
            <v>20.745200000000001</v>
          </cell>
          <cell r="E201">
            <v>0</v>
          </cell>
        </row>
        <row r="202">
          <cell r="B202" t="str">
            <v>ძრავის ზეთი ნახევრადსინთეტიკა</v>
          </cell>
          <cell r="C202" t="str">
            <v>1 ლ</v>
          </cell>
          <cell r="D202">
            <v>16.299800000000001</v>
          </cell>
          <cell r="E202">
            <v>0</v>
          </cell>
        </row>
        <row r="203">
          <cell r="B203" t="str">
            <v>მინის წმენდის ყინვაგამძლე სითხე</v>
          </cell>
          <cell r="C203" t="str">
            <v>1 ლ</v>
          </cell>
          <cell r="D203">
            <v>16.299800000000001</v>
          </cell>
          <cell r="E203">
            <v>0</v>
          </cell>
        </row>
        <row r="204">
          <cell r="B204" t="str">
            <v>ავტომატური გადაცემათა  კოლოფის ზეთი</v>
          </cell>
          <cell r="C204" t="str">
            <v>1 ლ</v>
          </cell>
          <cell r="D204">
            <v>28.895099999999999</v>
          </cell>
          <cell r="E204">
            <v>0</v>
          </cell>
        </row>
        <row r="205">
          <cell r="B205" t="str">
            <v>ანტიფრიზი</v>
          </cell>
          <cell r="C205" t="str">
            <v>1 ლ</v>
          </cell>
          <cell r="D205">
            <v>11.1135</v>
          </cell>
          <cell r="E205">
            <v>0</v>
          </cell>
        </row>
        <row r="206">
          <cell r="B206" t="str">
            <v>ხიდის ზეთი</v>
          </cell>
          <cell r="C206" t="str">
            <v>1 ლ</v>
          </cell>
          <cell r="D206">
            <v>22.227</v>
          </cell>
          <cell r="E206">
            <v>0</v>
          </cell>
        </row>
        <row r="207">
          <cell r="B207" t="str">
            <v>ჰიდრავლიკის ზეთი</v>
          </cell>
          <cell r="C207" t="str">
            <v>1 ლ</v>
          </cell>
          <cell r="D207">
            <v>22.227</v>
          </cell>
          <cell r="E207">
            <v>0</v>
          </cell>
        </row>
        <row r="208">
          <cell r="B208" t="str">
            <v>სამუხრუჭე სითხე</v>
          </cell>
          <cell r="C208" t="str">
            <v>1 ლ</v>
          </cell>
          <cell r="D208">
            <v>14.818</v>
          </cell>
          <cell r="E208">
            <v>0</v>
          </cell>
        </row>
        <row r="209">
          <cell r="B209" t="str">
            <v>ფრეონი</v>
          </cell>
          <cell r="C209" t="str">
            <v>1 ლ</v>
          </cell>
          <cell r="D209">
            <v>18.522500000000001</v>
          </cell>
          <cell r="E209">
            <v>0</v>
          </cell>
        </row>
        <row r="210">
          <cell r="B210" t="str">
            <v>ევაკუატორის გამოძახება</v>
          </cell>
          <cell r="C210" t="str">
            <v>_</v>
          </cell>
          <cell r="D210">
            <v>0</v>
          </cell>
          <cell r="E210">
            <v>11.8544</v>
          </cell>
        </row>
        <row r="211">
          <cell r="B211" t="str">
            <v xml:space="preserve">ევაკუატორით გადაყვანა </v>
          </cell>
          <cell r="C211" t="str">
            <v>1 კმ</v>
          </cell>
          <cell r="D211">
            <v>0</v>
          </cell>
          <cell r="E211">
            <v>2.5931500000000001</v>
          </cell>
        </row>
        <row r="212">
          <cell r="B212" t="str">
            <v>კარების დაშლა-აწყობა შეკეთება</v>
          </cell>
          <cell r="C212" t="str">
            <v>ცალი</v>
          </cell>
          <cell r="D212">
            <v>0</v>
          </cell>
          <cell r="E212">
            <v>6.8607339999999999</v>
          </cell>
        </row>
        <row r="213">
          <cell r="B213" t="str">
            <v>ფარების გასწორება</v>
          </cell>
          <cell r="C213" t="str">
            <v>კომპლექტი</v>
          </cell>
          <cell r="D213">
            <v>0</v>
          </cell>
          <cell r="E213">
            <v>6.8607339999999999</v>
          </cell>
        </row>
        <row r="214">
          <cell r="B214" t="str">
            <v>საბურავის ბალანსირება</v>
          </cell>
          <cell r="C214" t="str">
            <v>ცალი</v>
          </cell>
          <cell r="D214">
            <v>0</v>
          </cell>
          <cell r="E214">
            <v>5.3344800000000001</v>
          </cell>
        </row>
        <row r="215">
          <cell r="B215" t="str">
            <v>საბურავის დისკის გასწორება</v>
          </cell>
          <cell r="C215" t="str">
            <v>ცალი</v>
          </cell>
          <cell r="D215">
            <v>0</v>
          </cell>
          <cell r="E215">
            <v>5.4826600000000001</v>
          </cell>
        </row>
        <row r="216">
          <cell r="B216" t="str">
            <v>გადაცემათა კოლოფის მოხსნა-დაყენება</v>
          </cell>
          <cell r="C216" t="str">
            <v>_</v>
          </cell>
          <cell r="D216">
            <v>0</v>
          </cell>
          <cell r="E216">
            <v>88.908000000000001</v>
          </cell>
        </row>
        <row r="217">
          <cell r="B217" t="str">
            <v>ძრავის გერმეტიკი</v>
          </cell>
          <cell r="C217" t="str">
            <v>ცალი</v>
          </cell>
          <cell r="D217">
            <v>4.1194039999999994</v>
          </cell>
          <cell r="E217">
            <v>0</v>
          </cell>
        </row>
        <row r="218">
          <cell r="B218" t="str">
            <v>ძრავის თავის შუასადები</v>
          </cell>
          <cell r="C218" t="str">
            <v>_</v>
          </cell>
          <cell r="D218">
            <v>88.908000000000001</v>
          </cell>
          <cell r="E218">
            <v>88.908000000000001</v>
          </cell>
        </row>
        <row r="219">
          <cell r="B219" t="str">
            <v>ძრავი დაშლა-აწყობა/შეკეთება</v>
          </cell>
          <cell r="C219" t="str">
            <v>_</v>
          </cell>
          <cell r="D219">
            <v>0</v>
          </cell>
          <cell r="E219">
            <v>54.937735000000004</v>
          </cell>
        </row>
        <row r="220">
          <cell r="B220" t="str">
            <v>ძრავი ამოღება-ჩადგმა</v>
          </cell>
          <cell r="C220" t="str">
            <v>_</v>
          </cell>
          <cell r="D220">
            <v>0</v>
          </cell>
          <cell r="E220">
            <v>54.937735000000004</v>
          </cell>
        </row>
        <row r="221">
          <cell r="B221" t="str">
            <v>კონდიცირების სისტემის დეზინფექცია</v>
          </cell>
          <cell r="C221" t="str">
            <v>დეზინფექცია</v>
          </cell>
          <cell r="D221">
            <v>0</v>
          </cell>
          <cell r="E221">
            <v>0</v>
          </cell>
        </row>
        <row r="222">
          <cell r="B222" t="str">
            <v>ძრავის კომპრესიის შემოწმება ბენზინის</v>
          </cell>
          <cell r="C222" t="str">
            <v>კომლექტი</v>
          </cell>
          <cell r="D222">
            <v>0</v>
          </cell>
          <cell r="E222">
            <v>40</v>
          </cell>
        </row>
        <row r="223">
          <cell r="B223" t="str">
            <v>ძრავის კომპრესიის შემოწმება დიზელის</v>
          </cell>
          <cell r="C223" t="str">
            <v>კომლექტი</v>
          </cell>
          <cell r="D223">
            <v>0</v>
          </cell>
          <cell r="E223">
            <v>60</v>
          </cell>
        </row>
        <row r="224">
          <cell r="B224" t="str">
            <v>ჰაერის სისტემის შემოწმება ბოლზე</v>
          </cell>
          <cell r="C224" t="str">
            <v xml:space="preserve">1 ც. </v>
          </cell>
          <cell r="D224">
            <v>0</v>
          </cell>
          <cell r="E224">
            <v>40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25"/>
  <sheetViews>
    <sheetView view="pageBreakPreview" topLeftCell="A520" zoomScale="110" zoomScaleNormal="100" zoomScaleSheetLayoutView="110" workbookViewId="0">
      <selection activeCell="D4" sqref="D4:E4"/>
    </sheetView>
  </sheetViews>
  <sheetFormatPr defaultColWidth="9.140625" defaultRowHeight="15"/>
  <cols>
    <col min="1" max="1" width="6.28515625" style="270" bestFit="1" customWidth="1"/>
    <col min="2" max="2" width="56.85546875" style="270" bestFit="1" customWidth="1"/>
    <col min="3" max="3" width="15" style="282" customWidth="1"/>
    <col min="4" max="4" width="17.28515625" style="289" bestFit="1" customWidth="1"/>
    <col min="5" max="5" width="15.5703125" style="289" customWidth="1"/>
    <col min="6" max="6" width="14.7109375" style="289" customWidth="1"/>
    <col min="7" max="7" width="17.5703125" style="289" customWidth="1"/>
    <col min="8" max="16384" width="9.140625" style="270"/>
  </cols>
  <sheetData>
    <row r="1" spans="1:7" ht="15.75" customHeight="1">
      <c r="A1" s="513" t="s">
        <v>1120</v>
      </c>
      <c r="B1" s="513"/>
    </row>
    <row r="2" spans="1:7" ht="15" customHeight="1">
      <c r="A2" s="511" t="s">
        <v>2031</v>
      </c>
      <c r="B2" s="512"/>
      <c r="C2" s="512"/>
      <c r="D2" s="453" t="s">
        <v>3019</v>
      </c>
      <c r="E2" s="453">
        <v>1</v>
      </c>
      <c r="F2" s="439"/>
      <c r="G2" s="439"/>
    </row>
    <row r="3" spans="1:7" ht="33" customHeight="1">
      <c r="A3" s="435"/>
      <c r="B3" s="436"/>
      <c r="C3" s="436"/>
      <c r="D3" s="436"/>
      <c r="E3" s="436"/>
      <c r="F3" s="509" t="s">
        <v>3018</v>
      </c>
      <c r="G3" s="510"/>
    </row>
    <row r="4" spans="1:7" ht="45">
      <c r="A4" s="271" t="s">
        <v>0</v>
      </c>
      <c r="B4" s="272" t="s">
        <v>2081</v>
      </c>
      <c r="C4" s="273" t="s">
        <v>1121</v>
      </c>
      <c r="D4" s="284" t="s">
        <v>1306</v>
      </c>
      <c r="E4" s="284" t="s">
        <v>1937</v>
      </c>
      <c r="F4" s="284" t="s">
        <v>1306</v>
      </c>
      <c r="G4" s="284" t="s">
        <v>1937</v>
      </c>
    </row>
    <row r="5" spans="1:7">
      <c r="A5" s="274">
        <v>1</v>
      </c>
      <c r="B5" s="275" t="s">
        <v>1151</v>
      </c>
      <c r="C5" s="274" t="s">
        <v>1162</v>
      </c>
      <c r="D5" s="285">
        <v>135.35999999999999</v>
      </c>
      <c r="E5" s="286">
        <v>22.56</v>
      </c>
      <c r="F5" s="286"/>
      <c r="G5" s="286"/>
    </row>
    <row r="6" spans="1:7">
      <c r="A6" s="274">
        <v>2</v>
      </c>
      <c r="B6" s="275" t="s">
        <v>2082</v>
      </c>
      <c r="C6" s="274" t="s">
        <v>1162</v>
      </c>
      <c r="D6" s="285">
        <v>10.151999999999999</v>
      </c>
      <c r="E6" s="286">
        <v>7.613999999999999</v>
      </c>
      <c r="F6" s="286"/>
      <c r="G6" s="286"/>
    </row>
    <row r="7" spans="1:7">
      <c r="A7" s="274">
        <v>3</v>
      </c>
      <c r="B7" s="275" t="s">
        <v>2083</v>
      </c>
      <c r="C7" s="274" t="s">
        <v>1162</v>
      </c>
      <c r="D7" s="285">
        <v>10.151999999999999</v>
      </c>
      <c r="E7" s="286">
        <v>7.613999999999999</v>
      </c>
      <c r="F7" s="286"/>
      <c r="G7" s="286"/>
    </row>
    <row r="8" spans="1:7">
      <c r="A8" s="274">
        <v>4</v>
      </c>
      <c r="B8" s="275" t="s">
        <v>2084</v>
      </c>
      <c r="C8" s="274" t="s">
        <v>1162</v>
      </c>
      <c r="D8" s="285">
        <v>30.831999999999997</v>
      </c>
      <c r="E8" s="286">
        <v>10.151999999999999</v>
      </c>
      <c r="F8" s="286"/>
      <c r="G8" s="286"/>
    </row>
    <row r="9" spans="1:7">
      <c r="A9" s="274">
        <v>5</v>
      </c>
      <c r="B9" s="275" t="s">
        <v>2085</v>
      </c>
      <c r="C9" s="274" t="s">
        <v>1162</v>
      </c>
      <c r="D9" s="285">
        <v>20.492000000000001</v>
      </c>
      <c r="E9" s="286">
        <v>12.783999999999999</v>
      </c>
      <c r="F9" s="286"/>
      <c r="G9" s="286"/>
    </row>
    <row r="10" spans="1:7">
      <c r="A10" s="274">
        <v>6</v>
      </c>
      <c r="B10" s="275" t="s">
        <v>2086</v>
      </c>
      <c r="C10" s="274" t="s">
        <v>1162</v>
      </c>
      <c r="D10" s="285">
        <v>92.683999999999983</v>
      </c>
      <c r="E10" s="286">
        <v>12.783999999999999</v>
      </c>
      <c r="F10" s="286"/>
      <c r="G10" s="286"/>
    </row>
    <row r="11" spans="1:7">
      <c r="A11" s="274">
        <v>7</v>
      </c>
      <c r="B11" s="275" t="s">
        <v>2087</v>
      </c>
      <c r="C11" s="274" t="s">
        <v>1162</v>
      </c>
      <c r="D11" s="285">
        <v>10.151999999999999</v>
      </c>
      <c r="E11" s="286">
        <v>7.613999999999999</v>
      </c>
      <c r="F11" s="286"/>
      <c r="G11" s="286"/>
    </row>
    <row r="12" spans="1:7">
      <c r="A12" s="274">
        <v>8</v>
      </c>
      <c r="B12" s="275" t="s">
        <v>2088</v>
      </c>
      <c r="C12" s="274" t="s">
        <v>1162</v>
      </c>
      <c r="D12" s="285">
        <v>10.151999999999999</v>
      </c>
      <c r="E12" s="286">
        <v>7.613999999999999</v>
      </c>
      <c r="F12" s="286"/>
      <c r="G12" s="286"/>
    </row>
    <row r="13" spans="1:7">
      <c r="A13" s="274">
        <v>9</v>
      </c>
      <c r="B13" s="275" t="s">
        <v>2089</v>
      </c>
      <c r="C13" s="274" t="s">
        <v>1162</v>
      </c>
      <c r="D13" s="285">
        <v>25.661999999999999</v>
      </c>
      <c r="E13" s="286">
        <v>12.783999999999999</v>
      </c>
      <c r="F13" s="286"/>
      <c r="G13" s="286"/>
    </row>
    <row r="14" spans="1:7">
      <c r="A14" s="274">
        <v>10</v>
      </c>
      <c r="B14" s="275" t="s">
        <v>2090</v>
      </c>
      <c r="C14" s="274" t="s">
        <v>2091</v>
      </c>
      <c r="D14" s="285">
        <v>25.661999999999999</v>
      </c>
      <c r="E14" s="286">
        <v>25.661999999999999</v>
      </c>
      <c r="F14" s="286"/>
      <c r="G14" s="286"/>
    </row>
    <row r="15" spans="1:7">
      <c r="A15" s="274">
        <v>11</v>
      </c>
      <c r="B15" s="275" t="s">
        <v>2092</v>
      </c>
      <c r="C15" s="274" t="s">
        <v>1162</v>
      </c>
      <c r="D15" s="285">
        <v>30.831999999999997</v>
      </c>
      <c r="E15" s="286">
        <v>7.613999999999999</v>
      </c>
      <c r="F15" s="286"/>
      <c r="G15" s="286"/>
    </row>
    <row r="16" spans="1:7">
      <c r="A16" s="274">
        <v>12</v>
      </c>
      <c r="B16" s="275" t="s">
        <v>2093</v>
      </c>
      <c r="C16" s="274" t="s">
        <v>1162</v>
      </c>
      <c r="D16" s="285">
        <v>37.599999999999994</v>
      </c>
      <c r="E16" s="286">
        <v>33.839999999999996</v>
      </c>
      <c r="F16" s="286"/>
      <c r="G16" s="286"/>
    </row>
    <row r="17" spans="1:7">
      <c r="A17" s="274">
        <v>13</v>
      </c>
      <c r="B17" s="275" t="s">
        <v>2094</v>
      </c>
      <c r="C17" s="274" t="s">
        <v>1162</v>
      </c>
      <c r="D17" s="285">
        <v>133.94999999999999</v>
      </c>
      <c r="E17" s="286">
        <v>10.151999999999999</v>
      </c>
      <c r="F17" s="286"/>
      <c r="G17" s="286"/>
    </row>
    <row r="18" spans="1:7">
      <c r="A18" s="274">
        <v>14</v>
      </c>
      <c r="B18" s="275" t="s">
        <v>2095</v>
      </c>
      <c r="C18" s="274" t="s">
        <v>1162</v>
      </c>
      <c r="D18" s="285">
        <v>133.94999999999999</v>
      </c>
      <c r="E18" s="286">
        <v>10.151999999999999</v>
      </c>
      <c r="F18" s="286"/>
      <c r="G18" s="286"/>
    </row>
    <row r="19" spans="1:7">
      <c r="A19" s="274">
        <v>15</v>
      </c>
      <c r="B19" s="275" t="s">
        <v>2096</v>
      </c>
      <c r="C19" s="274" t="s">
        <v>1162</v>
      </c>
      <c r="D19" s="285">
        <v>75.199999999999989</v>
      </c>
      <c r="E19" s="286">
        <v>30.08</v>
      </c>
      <c r="F19" s="286"/>
      <c r="G19" s="286"/>
    </row>
    <row r="20" spans="1:7">
      <c r="A20" s="274">
        <v>16</v>
      </c>
      <c r="B20" s="275" t="s">
        <v>2097</v>
      </c>
      <c r="C20" s="274" t="s">
        <v>1162</v>
      </c>
      <c r="D20" s="285">
        <v>41.36</v>
      </c>
      <c r="E20" s="286">
        <v>33.839999999999996</v>
      </c>
      <c r="F20" s="286"/>
      <c r="G20" s="286"/>
    </row>
    <row r="21" spans="1:7">
      <c r="A21" s="274">
        <v>17</v>
      </c>
      <c r="B21" s="275" t="s">
        <v>2098</v>
      </c>
      <c r="C21" s="274" t="s">
        <v>1162</v>
      </c>
      <c r="D21" s="285">
        <v>22.56</v>
      </c>
      <c r="E21" s="286">
        <v>26.32</v>
      </c>
      <c r="F21" s="286"/>
      <c r="G21" s="286"/>
    </row>
    <row r="22" spans="1:7">
      <c r="A22" s="274">
        <v>18</v>
      </c>
      <c r="B22" s="275" t="s">
        <v>2099</v>
      </c>
      <c r="C22" s="274" t="s">
        <v>1162</v>
      </c>
      <c r="D22" s="285">
        <v>263.2</v>
      </c>
      <c r="E22" s="286">
        <v>90.24</v>
      </c>
      <c r="F22" s="286"/>
      <c r="G22" s="286"/>
    </row>
    <row r="23" spans="1:7">
      <c r="A23" s="274">
        <v>19</v>
      </c>
      <c r="B23" s="275" t="s">
        <v>2100</v>
      </c>
      <c r="C23" s="274" t="s">
        <v>1162</v>
      </c>
      <c r="D23" s="285">
        <v>46.247999999999998</v>
      </c>
      <c r="E23" s="286">
        <v>15.321999999999999</v>
      </c>
      <c r="F23" s="286"/>
      <c r="G23" s="286"/>
    </row>
    <row r="24" spans="1:7">
      <c r="A24" s="274">
        <v>20</v>
      </c>
      <c r="B24" s="275" t="s">
        <v>2101</v>
      </c>
      <c r="C24" s="274" t="s">
        <v>1162</v>
      </c>
      <c r="D24" s="285">
        <v>170.14</v>
      </c>
      <c r="E24" s="286">
        <v>10.151999999999999</v>
      </c>
      <c r="F24" s="286"/>
      <c r="G24" s="286"/>
    </row>
    <row r="25" spans="1:7">
      <c r="A25" s="274">
        <v>21</v>
      </c>
      <c r="B25" s="275" t="s">
        <v>2102</v>
      </c>
      <c r="C25" s="274" t="s">
        <v>1162</v>
      </c>
      <c r="D25" s="285">
        <v>180.386</v>
      </c>
      <c r="E25" s="286">
        <v>10.151999999999999</v>
      </c>
      <c r="F25" s="286"/>
      <c r="G25" s="286"/>
    </row>
    <row r="26" spans="1:7">
      <c r="A26" s="274">
        <v>22</v>
      </c>
      <c r="B26" s="275" t="s">
        <v>2103</v>
      </c>
      <c r="C26" s="274" t="s">
        <v>1162</v>
      </c>
      <c r="D26" s="285">
        <v>30.831999999999997</v>
      </c>
      <c r="E26" s="286">
        <v>10.151999999999999</v>
      </c>
      <c r="F26" s="286"/>
      <c r="G26" s="286"/>
    </row>
    <row r="27" spans="1:7">
      <c r="A27" s="274">
        <v>23</v>
      </c>
      <c r="B27" s="275" t="s">
        <v>2104</v>
      </c>
      <c r="C27" s="274" t="s">
        <v>1162</v>
      </c>
      <c r="D27" s="285">
        <v>41.36</v>
      </c>
      <c r="E27" s="286">
        <v>12.783999999999999</v>
      </c>
      <c r="F27" s="286"/>
      <c r="G27" s="286"/>
    </row>
    <row r="28" spans="1:7">
      <c r="A28" s="274">
        <v>24</v>
      </c>
      <c r="B28" s="275" t="s">
        <v>2105</v>
      </c>
      <c r="C28" s="274" t="s">
        <v>1162</v>
      </c>
      <c r="D28" s="285">
        <v>10.151999999999999</v>
      </c>
      <c r="E28" s="286">
        <v>4.9819999999999993</v>
      </c>
      <c r="F28" s="286"/>
      <c r="G28" s="286"/>
    </row>
    <row r="29" spans="1:7">
      <c r="A29" s="274">
        <v>25</v>
      </c>
      <c r="B29" s="275" t="s">
        <v>2106</v>
      </c>
      <c r="C29" s="274" t="s">
        <v>1162</v>
      </c>
      <c r="D29" s="285">
        <v>17.954000000000001</v>
      </c>
      <c r="E29" s="286">
        <v>10.151999999999999</v>
      </c>
      <c r="F29" s="286"/>
      <c r="G29" s="286"/>
    </row>
    <row r="30" spans="1:7">
      <c r="A30" s="274">
        <v>26</v>
      </c>
      <c r="B30" s="275" t="s">
        <v>2107</v>
      </c>
      <c r="C30" s="274" t="s">
        <v>1162</v>
      </c>
      <c r="D30" s="285">
        <v>240.64</v>
      </c>
      <c r="E30" s="286">
        <v>20.492000000000001</v>
      </c>
      <c r="F30" s="286"/>
      <c r="G30" s="286"/>
    </row>
    <row r="31" spans="1:7">
      <c r="A31" s="274">
        <v>27</v>
      </c>
      <c r="B31" s="275" t="s">
        <v>2108</v>
      </c>
      <c r="C31" s="274" t="s">
        <v>1162</v>
      </c>
      <c r="D31" s="285">
        <v>210.56</v>
      </c>
      <c r="E31" s="286">
        <v>23.5</v>
      </c>
      <c r="F31" s="286"/>
      <c r="G31" s="286"/>
    </row>
    <row r="32" spans="1:7">
      <c r="A32" s="274">
        <v>28</v>
      </c>
      <c r="B32" s="275" t="s">
        <v>2109</v>
      </c>
      <c r="C32" s="274" t="s">
        <v>1162</v>
      </c>
      <c r="D32" s="285">
        <v>77.268000000000001</v>
      </c>
      <c r="E32" s="286">
        <v>12.783999999999999</v>
      </c>
      <c r="F32" s="286"/>
      <c r="G32" s="286"/>
    </row>
    <row r="33" spans="1:7">
      <c r="A33" s="274">
        <v>29</v>
      </c>
      <c r="B33" s="275" t="s">
        <v>2110</v>
      </c>
      <c r="C33" s="274" t="s">
        <v>1162</v>
      </c>
      <c r="D33" s="285">
        <v>77.268000000000001</v>
      </c>
      <c r="E33" s="286">
        <v>12.783999999999999</v>
      </c>
      <c r="F33" s="286"/>
      <c r="G33" s="286"/>
    </row>
    <row r="34" spans="1:7">
      <c r="A34" s="274">
        <v>30</v>
      </c>
      <c r="B34" s="275" t="s">
        <v>2111</v>
      </c>
      <c r="C34" s="274" t="s">
        <v>1162</v>
      </c>
      <c r="D34" s="285">
        <v>46.247999999999998</v>
      </c>
      <c r="E34" s="286">
        <v>12.783999999999999</v>
      </c>
      <c r="F34" s="286"/>
      <c r="G34" s="286"/>
    </row>
    <row r="35" spans="1:7">
      <c r="A35" s="274">
        <v>31</v>
      </c>
      <c r="B35" s="275" t="s">
        <v>2112</v>
      </c>
      <c r="C35" s="274" t="s">
        <v>1162</v>
      </c>
      <c r="D35" s="285">
        <v>133.94999999999999</v>
      </c>
      <c r="E35" s="286">
        <v>20.492000000000001</v>
      </c>
      <c r="F35" s="286"/>
      <c r="G35" s="286"/>
    </row>
    <row r="36" spans="1:7">
      <c r="A36" s="274">
        <v>32</v>
      </c>
      <c r="B36" s="275" t="s">
        <v>2113</v>
      </c>
      <c r="C36" s="274" t="s">
        <v>1162</v>
      </c>
      <c r="D36" s="285">
        <v>20.492000000000001</v>
      </c>
      <c r="E36" s="286">
        <v>4.9819999999999993</v>
      </c>
      <c r="F36" s="286"/>
      <c r="G36" s="286"/>
    </row>
    <row r="37" spans="1:7">
      <c r="A37" s="274">
        <v>33</v>
      </c>
      <c r="B37" s="275" t="s">
        <v>2114</v>
      </c>
      <c r="C37" s="274" t="s">
        <v>1162</v>
      </c>
      <c r="D37" s="285">
        <v>133.94999999999999</v>
      </c>
      <c r="E37" s="286">
        <v>15.321999999999999</v>
      </c>
      <c r="F37" s="286"/>
      <c r="G37" s="286"/>
    </row>
    <row r="38" spans="1:7">
      <c r="A38" s="274">
        <v>34</v>
      </c>
      <c r="B38" s="275" t="s">
        <v>2115</v>
      </c>
      <c r="C38" s="274" t="s">
        <v>1162</v>
      </c>
      <c r="D38" s="285">
        <v>22.56</v>
      </c>
      <c r="E38" s="286">
        <v>26.32</v>
      </c>
      <c r="F38" s="286"/>
      <c r="G38" s="286"/>
    </row>
    <row r="39" spans="1:7">
      <c r="A39" s="274">
        <v>35</v>
      </c>
      <c r="B39" s="275" t="s">
        <v>2116</v>
      </c>
      <c r="C39" s="274" t="s">
        <v>1162</v>
      </c>
      <c r="D39" s="285">
        <v>10.151999999999999</v>
      </c>
      <c r="E39" s="286">
        <v>10.151999999999999</v>
      </c>
      <c r="F39" s="286"/>
      <c r="G39" s="286"/>
    </row>
    <row r="40" spans="1:7">
      <c r="A40" s="274">
        <v>36</v>
      </c>
      <c r="B40" s="275" t="s">
        <v>2117</v>
      </c>
      <c r="C40" s="274" t="s">
        <v>1162</v>
      </c>
      <c r="D40" s="285">
        <v>20.492000000000001</v>
      </c>
      <c r="E40" s="286">
        <v>9.2119999999999997</v>
      </c>
      <c r="F40" s="286"/>
      <c r="G40" s="286"/>
    </row>
    <row r="41" spans="1:7">
      <c r="A41" s="274">
        <v>37</v>
      </c>
      <c r="B41" s="275" t="s">
        <v>2118</v>
      </c>
      <c r="C41" s="274" t="s">
        <v>1162</v>
      </c>
      <c r="D41" s="285">
        <v>20.492000000000001</v>
      </c>
      <c r="E41" s="286">
        <v>9.2119999999999997</v>
      </c>
      <c r="F41" s="286"/>
      <c r="G41" s="286"/>
    </row>
    <row r="42" spans="1:7">
      <c r="A42" s="274">
        <v>38</v>
      </c>
      <c r="B42" s="275" t="s">
        <v>2119</v>
      </c>
      <c r="C42" s="274" t="s">
        <v>1162</v>
      </c>
      <c r="D42" s="285">
        <v>12.783999999999999</v>
      </c>
      <c r="E42" s="286">
        <v>10.151999999999999</v>
      </c>
      <c r="F42" s="286"/>
      <c r="G42" s="286"/>
    </row>
    <row r="43" spans="1:7">
      <c r="A43" s="274">
        <v>39</v>
      </c>
      <c r="B43" s="275" t="s">
        <v>2120</v>
      </c>
      <c r="C43" s="274" t="s">
        <v>1162</v>
      </c>
      <c r="D43" s="285">
        <v>0</v>
      </c>
      <c r="E43" s="286">
        <v>9.2119999999999997</v>
      </c>
      <c r="F43" s="286"/>
      <c r="G43" s="286"/>
    </row>
    <row r="44" spans="1:7">
      <c r="A44" s="274">
        <v>40</v>
      </c>
      <c r="B44" s="275" t="s">
        <v>2121</v>
      </c>
      <c r="C44" s="274" t="s">
        <v>1162</v>
      </c>
      <c r="D44" s="285">
        <v>20.492000000000001</v>
      </c>
      <c r="E44" s="286">
        <v>4.9819999999999993</v>
      </c>
      <c r="F44" s="286"/>
      <c r="G44" s="286"/>
    </row>
    <row r="45" spans="1:7">
      <c r="A45" s="274">
        <v>41</v>
      </c>
      <c r="B45" s="275" t="s">
        <v>2122</v>
      </c>
      <c r="C45" s="274" t="s">
        <v>1162</v>
      </c>
      <c r="D45" s="285">
        <v>10.151999999999999</v>
      </c>
      <c r="E45" s="286">
        <v>4.9819999999999993</v>
      </c>
      <c r="F45" s="286"/>
      <c r="G45" s="286"/>
    </row>
    <row r="46" spans="1:7">
      <c r="A46" s="274">
        <v>42</v>
      </c>
      <c r="B46" s="275" t="s">
        <v>2123</v>
      </c>
      <c r="C46" s="274" t="s">
        <v>1162</v>
      </c>
      <c r="D46" s="285">
        <v>0</v>
      </c>
      <c r="E46" s="286">
        <v>12.783999999999999</v>
      </c>
      <c r="F46" s="286"/>
      <c r="G46" s="286"/>
    </row>
    <row r="47" spans="1:7">
      <c r="A47" s="274">
        <v>43</v>
      </c>
      <c r="B47" s="275" t="s">
        <v>2124</v>
      </c>
      <c r="C47" s="274" t="s">
        <v>1162</v>
      </c>
      <c r="D47" s="285">
        <v>135.35999999999999</v>
      </c>
      <c r="E47" s="286">
        <v>30.08</v>
      </c>
      <c r="F47" s="286"/>
      <c r="G47" s="286"/>
    </row>
    <row r="48" spans="1:7">
      <c r="A48" s="274">
        <v>44</v>
      </c>
      <c r="B48" s="275" t="s">
        <v>2125</v>
      </c>
      <c r="C48" s="274" t="s">
        <v>1162</v>
      </c>
      <c r="D48" s="285">
        <v>135.35999999999999</v>
      </c>
      <c r="E48" s="286">
        <v>30.08</v>
      </c>
      <c r="F48" s="286"/>
      <c r="G48" s="286"/>
    </row>
    <row r="49" spans="1:7">
      <c r="A49" s="274">
        <v>45</v>
      </c>
      <c r="B49" s="275" t="s">
        <v>2126</v>
      </c>
      <c r="C49" s="274" t="s">
        <v>1162</v>
      </c>
      <c r="D49" s="285">
        <v>185.55599999999998</v>
      </c>
      <c r="E49" s="286">
        <v>10.151999999999999</v>
      </c>
      <c r="F49" s="286"/>
      <c r="G49" s="286"/>
    </row>
    <row r="50" spans="1:7">
      <c r="A50" s="274">
        <v>46</v>
      </c>
      <c r="B50" s="275" t="s">
        <v>2127</v>
      </c>
      <c r="C50" s="274" t="s">
        <v>2091</v>
      </c>
      <c r="D50" s="285">
        <v>67.679999999999993</v>
      </c>
      <c r="E50" s="286">
        <v>7.52</v>
      </c>
      <c r="F50" s="286"/>
      <c r="G50" s="286"/>
    </row>
    <row r="51" spans="1:7">
      <c r="A51" s="274">
        <v>47</v>
      </c>
      <c r="B51" s="275" t="s">
        <v>2128</v>
      </c>
      <c r="C51" s="274" t="s">
        <v>2091</v>
      </c>
      <c r="D51" s="285">
        <v>90.24</v>
      </c>
      <c r="E51" s="286">
        <v>7.52</v>
      </c>
      <c r="F51" s="286"/>
      <c r="G51" s="286"/>
    </row>
    <row r="52" spans="1:7">
      <c r="A52" s="274">
        <v>48</v>
      </c>
      <c r="B52" s="275" t="s">
        <v>2129</v>
      </c>
      <c r="C52" s="274" t="s">
        <v>1162</v>
      </c>
      <c r="D52" s="285">
        <v>90.24</v>
      </c>
      <c r="E52" s="286">
        <v>16.45</v>
      </c>
      <c r="F52" s="286"/>
      <c r="G52" s="286"/>
    </row>
    <row r="53" spans="1:7">
      <c r="A53" s="274">
        <v>49</v>
      </c>
      <c r="B53" s="275" t="s">
        <v>2130</v>
      </c>
      <c r="C53" s="274" t="s">
        <v>1162</v>
      </c>
      <c r="D53" s="285">
        <v>77.268000000000001</v>
      </c>
      <c r="E53" s="286">
        <v>16.45</v>
      </c>
      <c r="F53" s="286"/>
      <c r="G53" s="286"/>
    </row>
    <row r="54" spans="1:7">
      <c r="A54" s="274">
        <v>50</v>
      </c>
      <c r="B54" s="275" t="s">
        <v>2131</v>
      </c>
      <c r="C54" s="274" t="s">
        <v>1162</v>
      </c>
      <c r="D54" s="285">
        <v>23.029999999999998</v>
      </c>
      <c r="E54" s="286">
        <v>15.321999999999999</v>
      </c>
      <c r="F54" s="286"/>
      <c r="G54" s="286"/>
    </row>
    <row r="55" spans="1:7">
      <c r="A55" s="274">
        <v>51</v>
      </c>
      <c r="B55" s="275" t="s">
        <v>2132</v>
      </c>
      <c r="C55" s="274" t="s">
        <v>1162</v>
      </c>
      <c r="D55" s="285">
        <v>23.029999999999998</v>
      </c>
      <c r="E55" s="286">
        <v>15.321999999999999</v>
      </c>
      <c r="F55" s="286"/>
      <c r="G55" s="286"/>
    </row>
    <row r="56" spans="1:7">
      <c r="A56" s="274">
        <v>52</v>
      </c>
      <c r="B56" s="275" t="s">
        <v>2133</v>
      </c>
      <c r="C56" s="274" t="s">
        <v>1162</v>
      </c>
      <c r="D56" s="285">
        <v>0</v>
      </c>
      <c r="E56" s="286">
        <v>45.12</v>
      </c>
      <c r="F56" s="286"/>
      <c r="G56" s="286"/>
    </row>
    <row r="57" spans="1:7">
      <c r="A57" s="274">
        <v>53</v>
      </c>
      <c r="B57" s="275" t="s">
        <v>2134</v>
      </c>
      <c r="C57" s="274" t="s">
        <v>1162</v>
      </c>
      <c r="D57" s="285">
        <v>0</v>
      </c>
      <c r="E57" s="286">
        <v>4.0419999999999998</v>
      </c>
      <c r="F57" s="286"/>
      <c r="G57" s="286"/>
    </row>
    <row r="58" spans="1:7">
      <c r="A58" s="274">
        <v>54</v>
      </c>
      <c r="B58" s="275" t="s">
        <v>2135</v>
      </c>
      <c r="C58" s="274" t="s">
        <v>1162</v>
      </c>
      <c r="D58" s="285">
        <v>180.386</v>
      </c>
      <c r="E58" s="286">
        <v>41.36</v>
      </c>
      <c r="F58" s="286"/>
      <c r="G58" s="286"/>
    </row>
    <row r="59" spans="1:7">
      <c r="A59" s="274">
        <v>55</v>
      </c>
      <c r="B59" s="275" t="s">
        <v>2136</v>
      </c>
      <c r="C59" s="274" t="s">
        <v>1162</v>
      </c>
      <c r="D59" s="285">
        <v>51.417999999999999</v>
      </c>
      <c r="E59" s="286">
        <v>20.492000000000001</v>
      </c>
      <c r="F59" s="286"/>
      <c r="G59" s="286"/>
    </row>
    <row r="60" spans="1:7">
      <c r="A60" s="274">
        <v>56</v>
      </c>
      <c r="B60" s="275" t="s">
        <v>2137</v>
      </c>
      <c r="C60" s="274" t="s">
        <v>2091</v>
      </c>
      <c r="D60" s="285">
        <v>61.758000000000003</v>
      </c>
      <c r="E60" s="286">
        <v>61.758000000000003</v>
      </c>
      <c r="F60" s="286"/>
      <c r="G60" s="286"/>
    </row>
    <row r="61" spans="1:7">
      <c r="A61" s="274">
        <v>57</v>
      </c>
      <c r="B61" s="275" t="s">
        <v>2138</v>
      </c>
      <c r="C61" s="274" t="s">
        <v>1162</v>
      </c>
      <c r="D61" s="285">
        <v>974.49799999999993</v>
      </c>
      <c r="E61" s="286">
        <v>41.171999999999997</v>
      </c>
      <c r="F61" s="286"/>
      <c r="G61" s="286"/>
    </row>
    <row r="62" spans="1:7">
      <c r="A62" s="274">
        <v>58</v>
      </c>
      <c r="B62" s="275" t="s">
        <v>2139</v>
      </c>
      <c r="C62" s="274" t="s">
        <v>1162</v>
      </c>
      <c r="D62" s="285">
        <v>0</v>
      </c>
      <c r="E62" s="286">
        <v>175.21600000000001</v>
      </c>
      <c r="F62" s="286"/>
      <c r="G62" s="286"/>
    </row>
    <row r="63" spans="1:7">
      <c r="A63" s="274">
        <v>59</v>
      </c>
      <c r="B63" s="275" t="s">
        <v>2140</v>
      </c>
      <c r="C63" s="274" t="s">
        <v>1162</v>
      </c>
      <c r="D63" s="285">
        <v>0</v>
      </c>
      <c r="E63" s="286">
        <v>180.386</v>
      </c>
      <c r="F63" s="286"/>
      <c r="G63" s="286"/>
    </row>
    <row r="64" spans="1:7">
      <c r="A64" s="274">
        <v>60</v>
      </c>
      <c r="B64" s="275" t="s">
        <v>2141</v>
      </c>
      <c r="C64" s="274" t="s">
        <v>1162</v>
      </c>
      <c r="D64" s="285">
        <v>113.36399999999999</v>
      </c>
      <c r="E64" s="286">
        <v>25.661999999999999</v>
      </c>
      <c r="F64" s="286"/>
      <c r="G64" s="286"/>
    </row>
    <row r="65" spans="1:7">
      <c r="A65" s="274">
        <v>61</v>
      </c>
      <c r="B65" s="275" t="s">
        <v>2142</v>
      </c>
      <c r="C65" s="274" t="s">
        <v>1162</v>
      </c>
      <c r="D65" s="285">
        <v>82.438000000000002</v>
      </c>
      <c r="E65" s="286">
        <v>30.831999999999997</v>
      </c>
      <c r="F65" s="286"/>
      <c r="G65" s="286"/>
    </row>
    <row r="66" spans="1:7">
      <c r="A66" s="274">
        <v>62</v>
      </c>
      <c r="B66" s="275" t="s">
        <v>2143</v>
      </c>
      <c r="C66" s="274" t="s">
        <v>1162</v>
      </c>
      <c r="D66" s="285">
        <v>953.91199999999992</v>
      </c>
      <c r="E66" s="286">
        <v>20.492000000000001</v>
      </c>
      <c r="F66" s="286"/>
      <c r="G66" s="286"/>
    </row>
    <row r="67" spans="1:7">
      <c r="A67" s="274">
        <v>63</v>
      </c>
      <c r="B67" s="275" t="s">
        <v>2144</v>
      </c>
      <c r="C67" s="274" t="s">
        <v>1162</v>
      </c>
      <c r="D67" s="285">
        <v>41.171999999999997</v>
      </c>
      <c r="E67" s="286">
        <v>20.492000000000001</v>
      </c>
      <c r="F67" s="286"/>
      <c r="G67" s="286"/>
    </row>
    <row r="68" spans="1:7">
      <c r="A68" s="274">
        <v>64</v>
      </c>
      <c r="B68" s="275" t="s">
        <v>1377</v>
      </c>
      <c r="C68" s="274" t="s">
        <v>1162</v>
      </c>
      <c r="D68" s="285">
        <v>0</v>
      </c>
      <c r="E68" s="286">
        <v>72.097999999999999</v>
      </c>
      <c r="F68" s="286"/>
      <c r="G68" s="286"/>
    </row>
    <row r="69" spans="1:7">
      <c r="A69" s="274">
        <v>65</v>
      </c>
      <c r="B69" s="275" t="s">
        <v>1716</v>
      </c>
      <c r="C69" s="274" t="s">
        <v>1162</v>
      </c>
      <c r="D69" s="285">
        <v>0</v>
      </c>
      <c r="E69" s="286">
        <v>82.438000000000002</v>
      </c>
      <c r="F69" s="286"/>
      <c r="G69" s="286"/>
    </row>
    <row r="70" spans="1:7">
      <c r="A70" s="274">
        <v>66</v>
      </c>
      <c r="B70" s="275" t="s">
        <v>1202</v>
      </c>
      <c r="C70" s="274" t="s">
        <v>1162</v>
      </c>
      <c r="D70" s="285">
        <v>0</v>
      </c>
      <c r="E70" s="286">
        <v>15.321999999999999</v>
      </c>
      <c r="F70" s="286"/>
      <c r="G70" s="286"/>
    </row>
    <row r="71" spans="1:7">
      <c r="A71" s="274">
        <v>67</v>
      </c>
      <c r="B71" s="275" t="s">
        <v>2145</v>
      </c>
      <c r="C71" s="274" t="s">
        <v>1162</v>
      </c>
      <c r="D71" s="285">
        <v>61.758000000000003</v>
      </c>
      <c r="E71" s="286">
        <v>20.492000000000001</v>
      </c>
      <c r="F71" s="286"/>
      <c r="G71" s="286"/>
    </row>
    <row r="72" spans="1:7">
      <c r="A72" s="274">
        <v>68</v>
      </c>
      <c r="B72" s="275" t="s">
        <v>2146</v>
      </c>
      <c r="C72" s="274" t="s">
        <v>1162</v>
      </c>
      <c r="D72" s="285">
        <v>20.492000000000001</v>
      </c>
      <c r="E72" s="286">
        <v>15.321999999999999</v>
      </c>
      <c r="F72" s="286"/>
      <c r="G72" s="286"/>
    </row>
    <row r="73" spans="1:7">
      <c r="A73" s="274">
        <v>69</v>
      </c>
      <c r="B73" s="275" t="s">
        <v>2147</v>
      </c>
      <c r="C73" s="274" t="s">
        <v>2091</v>
      </c>
      <c r="D73" s="285">
        <v>335.10999999999996</v>
      </c>
      <c r="E73" s="286">
        <v>41.171999999999997</v>
      </c>
      <c r="F73" s="286"/>
      <c r="G73" s="286"/>
    </row>
    <row r="74" spans="1:7">
      <c r="A74" s="274">
        <v>70</v>
      </c>
      <c r="B74" s="275" t="s">
        <v>2148</v>
      </c>
      <c r="C74" s="274" t="s">
        <v>1162</v>
      </c>
      <c r="D74" s="285">
        <v>20.492000000000001</v>
      </c>
      <c r="E74" s="286">
        <v>10.151999999999999</v>
      </c>
      <c r="F74" s="286"/>
      <c r="G74" s="286"/>
    </row>
    <row r="75" spans="1:7">
      <c r="A75" s="274">
        <v>71</v>
      </c>
      <c r="B75" s="275" t="s">
        <v>2149</v>
      </c>
      <c r="C75" s="274" t="s">
        <v>1162</v>
      </c>
      <c r="D75" s="285">
        <v>0</v>
      </c>
      <c r="E75" s="286">
        <v>61.758000000000003</v>
      </c>
      <c r="F75" s="286"/>
      <c r="G75" s="286"/>
    </row>
    <row r="76" spans="1:7">
      <c r="A76" s="274">
        <v>72</v>
      </c>
      <c r="B76" s="275" t="s">
        <v>2150</v>
      </c>
      <c r="C76" s="274" t="s">
        <v>1162</v>
      </c>
      <c r="D76" s="285">
        <v>25.661999999999999</v>
      </c>
      <c r="E76" s="286">
        <v>51.417999999999999</v>
      </c>
      <c r="F76" s="286"/>
      <c r="G76" s="286"/>
    </row>
    <row r="77" spans="1:7">
      <c r="A77" s="274">
        <v>73</v>
      </c>
      <c r="B77" s="275" t="s">
        <v>2046</v>
      </c>
      <c r="C77" s="274" t="s">
        <v>1162</v>
      </c>
      <c r="D77" s="285">
        <v>61.758000000000003</v>
      </c>
      <c r="E77" s="286">
        <v>20.492000000000001</v>
      </c>
      <c r="F77" s="286"/>
      <c r="G77" s="286"/>
    </row>
    <row r="78" spans="1:7">
      <c r="A78" s="274">
        <v>74</v>
      </c>
      <c r="B78" s="275" t="s">
        <v>2151</v>
      </c>
      <c r="C78" s="274" t="s">
        <v>1162</v>
      </c>
      <c r="D78" s="285">
        <v>25.661999999999999</v>
      </c>
      <c r="E78" s="286">
        <v>20.492000000000001</v>
      </c>
      <c r="F78" s="286"/>
      <c r="G78" s="286"/>
    </row>
    <row r="79" spans="1:7">
      <c r="A79" s="274">
        <v>75</v>
      </c>
      <c r="B79" s="275" t="s">
        <v>2152</v>
      </c>
      <c r="C79" s="274" t="s">
        <v>1162</v>
      </c>
      <c r="D79" s="285">
        <v>51.417999999999999</v>
      </c>
      <c r="E79" s="286">
        <v>41.171999999999997</v>
      </c>
      <c r="F79" s="286"/>
      <c r="G79" s="286"/>
    </row>
    <row r="80" spans="1:7">
      <c r="A80" s="274">
        <v>76</v>
      </c>
      <c r="B80" s="275" t="s">
        <v>2153</v>
      </c>
      <c r="C80" s="274" t="s">
        <v>1162</v>
      </c>
      <c r="D80" s="285">
        <v>546.51599999999996</v>
      </c>
      <c r="E80" s="286">
        <v>41.171999999999997</v>
      </c>
      <c r="F80" s="286"/>
      <c r="G80" s="286"/>
    </row>
    <row r="81" spans="1:7">
      <c r="A81" s="274">
        <v>77</v>
      </c>
      <c r="B81" s="275" t="s">
        <v>2154</v>
      </c>
      <c r="C81" s="274" t="s">
        <v>1162</v>
      </c>
      <c r="D81" s="285">
        <v>489.73999999999995</v>
      </c>
      <c r="E81" s="286">
        <v>51.417999999999999</v>
      </c>
      <c r="F81" s="286"/>
      <c r="G81" s="286"/>
    </row>
    <row r="82" spans="1:7">
      <c r="A82" s="274">
        <v>78</v>
      </c>
      <c r="B82" s="275" t="s">
        <v>1507</v>
      </c>
      <c r="C82" s="274" t="s">
        <v>1162</v>
      </c>
      <c r="D82" s="285">
        <v>263.2</v>
      </c>
      <c r="E82" s="286">
        <v>30.08</v>
      </c>
      <c r="F82" s="286"/>
      <c r="G82" s="286"/>
    </row>
    <row r="83" spans="1:7">
      <c r="A83" s="274">
        <v>79</v>
      </c>
      <c r="B83" s="275" t="s">
        <v>2155</v>
      </c>
      <c r="C83" s="274" t="s">
        <v>1162</v>
      </c>
      <c r="D83" s="285">
        <v>56.588000000000001</v>
      </c>
      <c r="E83" s="286">
        <v>20.492000000000001</v>
      </c>
      <c r="F83" s="286"/>
      <c r="G83" s="286"/>
    </row>
    <row r="84" spans="1:7">
      <c r="A84" s="274">
        <v>80</v>
      </c>
      <c r="B84" s="275" t="s">
        <v>1203</v>
      </c>
      <c r="C84" s="274" t="s">
        <v>1162</v>
      </c>
      <c r="D84" s="285">
        <v>0</v>
      </c>
      <c r="E84" s="286">
        <v>51.417999999999999</v>
      </c>
      <c r="F84" s="286"/>
      <c r="G84" s="286"/>
    </row>
    <row r="85" spans="1:7">
      <c r="A85" s="274">
        <v>81</v>
      </c>
      <c r="B85" s="275" t="s">
        <v>2156</v>
      </c>
      <c r="C85" s="274" t="s">
        <v>1162</v>
      </c>
      <c r="D85" s="285">
        <v>0</v>
      </c>
      <c r="E85" s="286">
        <v>51.417999999999999</v>
      </c>
      <c r="F85" s="286"/>
      <c r="G85" s="286"/>
    </row>
    <row r="86" spans="1:7">
      <c r="A86" s="274">
        <v>82</v>
      </c>
      <c r="B86" s="275" t="s">
        <v>2157</v>
      </c>
      <c r="C86" s="274" t="s">
        <v>1162</v>
      </c>
      <c r="D86" s="285">
        <v>0</v>
      </c>
      <c r="E86" s="286">
        <v>77.268000000000001</v>
      </c>
      <c r="F86" s="286"/>
      <c r="G86" s="286"/>
    </row>
    <row r="87" spans="1:7">
      <c r="A87" s="274">
        <v>83</v>
      </c>
      <c r="B87" s="275" t="s">
        <v>2158</v>
      </c>
      <c r="C87" s="274" t="s">
        <v>1162</v>
      </c>
      <c r="D87" s="285">
        <v>225.6</v>
      </c>
      <c r="E87" s="286">
        <v>40.607999999999997</v>
      </c>
      <c r="F87" s="286"/>
      <c r="G87" s="286"/>
    </row>
    <row r="88" spans="1:7">
      <c r="A88" s="274">
        <v>84</v>
      </c>
      <c r="B88" s="275" t="s">
        <v>2159</v>
      </c>
      <c r="C88" s="274" t="s">
        <v>1162</v>
      </c>
      <c r="D88" s="285">
        <v>10.151999999999999</v>
      </c>
      <c r="E88" s="286">
        <v>25.661999999999999</v>
      </c>
      <c r="F88" s="286"/>
      <c r="G88" s="286"/>
    </row>
    <row r="89" spans="1:7">
      <c r="A89" s="274">
        <v>85</v>
      </c>
      <c r="B89" s="275" t="s">
        <v>1538</v>
      </c>
      <c r="C89" s="274" t="s">
        <v>2091</v>
      </c>
      <c r="D89" s="285">
        <v>0</v>
      </c>
      <c r="E89" s="286">
        <v>25.661999999999999</v>
      </c>
      <c r="F89" s="286"/>
      <c r="G89" s="286"/>
    </row>
    <row r="90" spans="1:7">
      <c r="A90" s="274">
        <v>86</v>
      </c>
      <c r="B90" s="275" t="s">
        <v>2160</v>
      </c>
      <c r="C90" s="274" t="s">
        <v>1162</v>
      </c>
      <c r="D90" s="285">
        <v>20.492000000000001</v>
      </c>
      <c r="E90" s="286">
        <v>20.492000000000001</v>
      </c>
      <c r="F90" s="286"/>
      <c r="G90" s="286"/>
    </row>
    <row r="91" spans="1:7">
      <c r="A91" s="274">
        <v>87</v>
      </c>
      <c r="B91" s="275" t="s">
        <v>1939</v>
      </c>
      <c r="C91" s="274" t="s">
        <v>1162</v>
      </c>
      <c r="D91" s="285">
        <v>180.386</v>
      </c>
      <c r="E91" s="286">
        <v>30.831999999999997</v>
      </c>
      <c r="F91" s="286"/>
      <c r="G91" s="286"/>
    </row>
    <row r="92" spans="1:7">
      <c r="A92" s="274">
        <v>88</v>
      </c>
      <c r="B92" s="275" t="s">
        <v>2161</v>
      </c>
      <c r="C92" s="274" t="s">
        <v>1162</v>
      </c>
      <c r="D92" s="285">
        <v>36.001999999999995</v>
      </c>
      <c r="E92" s="286">
        <v>15.321999999999999</v>
      </c>
      <c r="F92" s="286"/>
      <c r="G92" s="286"/>
    </row>
    <row r="93" spans="1:7">
      <c r="A93" s="274">
        <v>89</v>
      </c>
      <c r="B93" s="275" t="s">
        <v>2162</v>
      </c>
      <c r="C93" s="274" t="s">
        <v>2091</v>
      </c>
      <c r="D93" s="285">
        <v>0</v>
      </c>
      <c r="E93" s="286">
        <v>20.492000000000001</v>
      </c>
      <c r="F93" s="286"/>
      <c r="G93" s="286"/>
    </row>
    <row r="94" spans="1:7">
      <c r="A94" s="274">
        <v>90</v>
      </c>
      <c r="B94" s="275" t="s">
        <v>1938</v>
      </c>
      <c r="C94" s="274" t="s">
        <v>1162</v>
      </c>
      <c r="D94" s="285">
        <v>139.12</v>
      </c>
      <c r="E94" s="286">
        <v>30.831999999999997</v>
      </c>
      <c r="F94" s="286"/>
      <c r="G94" s="286"/>
    </row>
    <row r="95" spans="1:7">
      <c r="A95" s="274">
        <v>91</v>
      </c>
      <c r="B95" s="275" t="s">
        <v>1962</v>
      </c>
      <c r="C95" s="274" t="s">
        <v>1162</v>
      </c>
      <c r="D95" s="285">
        <v>41.171999999999997</v>
      </c>
      <c r="E95" s="286">
        <v>20.492000000000001</v>
      </c>
      <c r="F95" s="286"/>
      <c r="G95" s="286"/>
    </row>
    <row r="96" spans="1:7">
      <c r="A96" s="274">
        <v>92</v>
      </c>
      <c r="B96" s="275" t="s">
        <v>2059</v>
      </c>
      <c r="C96" s="274" t="s">
        <v>1162</v>
      </c>
      <c r="D96" s="285">
        <v>644.55799999999999</v>
      </c>
      <c r="E96" s="286">
        <v>72.097999999999999</v>
      </c>
      <c r="F96" s="286"/>
      <c r="G96" s="286"/>
    </row>
    <row r="97" spans="1:7">
      <c r="A97" s="274">
        <v>93</v>
      </c>
      <c r="B97" s="275" t="s">
        <v>1295</v>
      </c>
      <c r="C97" s="274" t="s">
        <v>1162</v>
      </c>
      <c r="D97" s="285">
        <v>1650.076</v>
      </c>
      <c r="E97" s="286">
        <v>103.02399999999999</v>
      </c>
      <c r="F97" s="286"/>
      <c r="G97" s="286"/>
    </row>
    <row r="98" spans="1:7">
      <c r="A98" s="274">
        <v>94</v>
      </c>
      <c r="B98" s="275" t="s">
        <v>2163</v>
      </c>
      <c r="C98" s="274" t="s">
        <v>1162</v>
      </c>
      <c r="D98" s="285">
        <v>0</v>
      </c>
      <c r="E98" s="286">
        <v>386.71599999999995</v>
      </c>
      <c r="F98" s="286"/>
      <c r="G98" s="286"/>
    </row>
    <row r="99" spans="1:7">
      <c r="A99" s="274">
        <v>95</v>
      </c>
      <c r="B99" s="275" t="s">
        <v>2164</v>
      </c>
      <c r="C99" s="274" t="s">
        <v>1162</v>
      </c>
      <c r="D99" s="285">
        <v>77.268000000000001</v>
      </c>
      <c r="E99" s="286">
        <v>92.683999999999983</v>
      </c>
      <c r="F99" s="286"/>
      <c r="G99" s="286"/>
    </row>
    <row r="100" spans="1:7">
      <c r="A100" s="274">
        <v>96</v>
      </c>
      <c r="B100" s="275" t="s">
        <v>1932</v>
      </c>
      <c r="C100" s="274" t="s">
        <v>1162</v>
      </c>
      <c r="D100" s="285">
        <v>231.99199999999999</v>
      </c>
      <c r="E100" s="286">
        <v>92.683999999999983</v>
      </c>
      <c r="F100" s="286"/>
      <c r="G100" s="286"/>
    </row>
    <row r="101" spans="1:7">
      <c r="A101" s="274">
        <v>97</v>
      </c>
      <c r="B101" s="275" t="s">
        <v>1929</v>
      </c>
      <c r="C101" s="274" t="s">
        <v>1162</v>
      </c>
      <c r="D101" s="285">
        <v>201.066</v>
      </c>
      <c r="E101" s="286">
        <v>92.683999999999983</v>
      </c>
      <c r="F101" s="286"/>
      <c r="G101" s="286"/>
    </row>
    <row r="102" spans="1:7">
      <c r="A102" s="274">
        <v>98</v>
      </c>
      <c r="B102" s="275" t="s">
        <v>2165</v>
      </c>
      <c r="C102" s="274" t="s">
        <v>1162</v>
      </c>
      <c r="D102" s="285">
        <v>36.001999999999995</v>
      </c>
      <c r="E102" s="286">
        <v>51.417999999999999</v>
      </c>
      <c r="F102" s="286"/>
      <c r="G102" s="286"/>
    </row>
    <row r="103" spans="1:7">
      <c r="A103" s="274">
        <v>99</v>
      </c>
      <c r="B103" s="275" t="s">
        <v>2166</v>
      </c>
      <c r="C103" s="274" t="s">
        <v>1162</v>
      </c>
      <c r="D103" s="285">
        <v>30.831999999999997</v>
      </c>
      <c r="E103" s="286">
        <v>17.954000000000001</v>
      </c>
      <c r="F103" s="286"/>
      <c r="G103" s="286"/>
    </row>
    <row r="104" spans="1:7">
      <c r="A104" s="274">
        <v>100</v>
      </c>
      <c r="B104" s="275" t="s">
        <v>2167</v>
      </c>
      <c r="C104" s="274" t="s">
        <v>1162</v>
      </c>
      <c r="D104" s="285">
        <v>0</v>
      </c>
      <c r="E104" s="286">
        <v>15.321999999999999</v>
      </c>
      <c r="F104" s="286"/>
      <c r="G104" s="286"/>
    </row>
    <row r="105" spans="1:7">
      <c r="A105" s="274">
        <v>101</v>
      </c>
      <c r="B105" s="275" t="s">
        <v>2168</v>
      </c>
      <c r="C105" s="274" t="s">
        <v>1162</v>
      </c>
      <c r="D105" s="285">
        <v>180.386</v>
      </c>
      <c r="E105" s="286">
        <v>10.151999999999999</v>
      </c>
      <c r="F105" s="286"/>
      <c r="G105" s="286"/>
    </row>
    <row r="106" spans="1:7">
      <c r="A106" s="274">
        <v>102</v>
      </c>
      <c r="B106" s="275" t="s">
        <v>2564</v>
      </c>
      <c r="C106" s="274" t="s">
        <v>1162</v>
      </c>
      <c r="D106" s="285">
        <v>71.44</v>
      </c>
      <c r="E106" s="286">
        <v>105.28</v>
      </c>
      <c r="F106" s="286"/>
      <c r="G106" s="286"/>
    </row>
    <row r="107" spans="1:7">
      <c r="A107" s="274">
        <v>103</v>
      </c>
      <c r="B107" s="275" t="s">
        <v>2565</v>
      </c>
      <c r="C107" s="274" t="s">
        <v>2091</v>
      </c>
      <c r="D107" s="285">
        <v>376</v>
      </c>
      <c r="E107" s="286">
        <v>105.28</v>
      </c>
      <c r="F107" s="286"/>
      <c r="G107" s="286"/>
    </row>
    <row r="108" spans="1:7">
      <c r="A108" s="274">
        <v>104</v>
      </c>
      <c r="B108" s="275" t="s">
        <v>2171</v>
      </c>
      <c r="C108" s="274" t="s">
        <v>1162</v>
      </c>
      <c r="D108" s="285">
        <v>180.386</v>
      </c>
      <c r="E108" s="286">
        <v>41.171999999999997</v>
      </c>
      <c r="F108" s="286"/>
      <c r="G108" s="286"/>
    </row>
    <row r="109" spans="1:7">
      <c r="A109" s="274">
        <v>105</v>
      </c>
      <c r="B109" s="275" t="s">
        <v>2172</v>
      </c>
      <c r="C109" s="274" t="s">
        <v>1162</v>
      </c>
      <c r="D109" s="285">
        <v>0</v>
      </c>
      <c r="E109" s="286">
        <v>36.001999999999995</v>
      </c>
      <c r="F109" s="286"/>
      <c r="G109" s="286"/>
    </row>
    <row r="110" spans="1:7">
      <c r="A110" s="274">
        <v>106</v>
      </c>
      <c r="B110" s="275" t="s">
        <v>2173</v>
      </c>
      <c r="C110" s="274" t="s">
        <v>1162</v>
      </c>
      <c r="D110" s="285">
        <v>154.63</v>
      </c>
      <c r="E110" s="286">
        <v>25.661999999999999</v>
      </c>
      <c r="F110" s="286"/>
      <c r="G110" s="286"/>
    </row>
    <row r="111" spans="1:7">
      <c r="A111" s="274">
        <v>107</v>
      </c>
      <c r="B111" s="275" t="s">
        <v>2174</v>
      </c>
      <c r="C111" s="274" t="s">
        <v>1162</v>
      </c>
      <c r="D111" s="285">
        <v>0</v>
      </c>
      <c r="E111" s="286">
        <v>41.171999999999997</v>
      </c>
      <c r="F111" s="286"/>
      <c r="G111" s="286"/>
    </row>
    <row r="112" spans="1:7">
      <c r="A112" s="274">
        <v>108</v>
      </c>
      <c r="B112" s="275" t="s">
        <v>2175</v>
      </c>
      <c r="C112" s="274" t="s">
        <v>1162</v>
      </c>
      <c r="D112" s="285">
        <v>0</v>
      </c>
      <c r="E112" s="286">
        <v>7.613999999999999</v>
      </c>
      <c r="F112" s="286"/>
      <c r="G112" s="286"/>
    </row>
    <row r="113" spans="1:7">
      <c r="A113" s="274">
        <v>109</v>
      </c>
      <c r="B113" s="275" t="s">
        <v>2176</v>
      </c>
      <c r="C113" s="274" t="s">
        <v>1162</v>
      </c>
      <c r="D113" s="285">
        <v>36.001999999999995</v>
      </c>
      <c r="E113" s="286">
        <v>7.613999999999999</v>
      </c>
      <c r="F113" s="286"/>
      <c r="G113" s="286"/>
    </row>
    <row r="114" spans="1:7">
      <c r="A114" s="274">
        <v>110</v>
      </c>
      <c r="B114" s="275" t="s">
        <v>2177</v>
      </c>
      <c r="C114" s="274" t="s">
        <v>1162</v>
      </c>
      <c r="D114" s="285">
        <v>12.783999999999999</v>
      </c>
      <c r="E114" s="286">
        <v>2.444</v>
      </c>
      <c r="F114" s="286"/>
      <c r="G114" s="286"/>
    </row>
    <row r="115" spans="1:7">
      <c r="A115" s="274">
        <v>111</v>
      </c>
      <c r="B115" s="275" t="s">
        <v>1919</v>
      </c>
      <c r="C115" s="274" t="s">
        <v>1162</v>
      </c>
      <c r="D115" s="285">
        <v>43.71</v>
      </c>
      <c r="E115" s="286">
        <v>4.9819999999999993</v>
      </c>
      <c r="F115" s="286"/>
      <c r="G115" s="286"/>
    </row>
    <row r="116" spans="1:7">
      <c r="A116" s="274">
        <v>112</v>
      </c>
      <c r="B116" s="275" t="s">
        <v>2178</v>
      </c>
      <c r="C116" s="274" t="s">
        <v>1162</v>
      </c>
      <c r="D116" s="285">
        <v>46.247999999999998</v>
      </c>
      <c r="E116" s="286">
        <v>4.9819999999999993</v>
      </c>
      <c r="F116" s="286"/>
      <c r="G116" s="286"/>
    </row>
    <row r="117" spans="1:7">
      <c r="A117" s="274">
        <v>113</v>
      </c>
      <c r="B117" s="275" t="s">
        <v>2179</v>
      </c>
      <c r="C117" s="274" t="s">
        <v>2091</v>
      </c>
      <c r="D117" s="285">
        <v>103.02399999999999</v>
      </c>
      <c r="E117" s="286">
        <v>7.613999999999999</v>
      </c>
      <c r="F117" s="286"/>
      <c r="G117" s="286"/>
    </row>
    <row r="118" spans="1:7">
      <c r="A118" s="274">
        <v>114</v>
      </c>
      <c r="B118" s="275" t="s">
        <v>2180</v>
      </c>
      <c r="C118" s="274" t="s">
        <v>1162</v>
      </c>
      <c r="D118" s="285">
        <v>180.386</v>
      </c>
      <c r="E118" s="286">
        <v>17.954000000000001</v>
      </c>
      <c r="F118" s="286"/>
      <c r="G118" s="286"/>
    </row>
    <row r="119" spans="1:7">
      <c r="A119" s="274">
        <v>115</v>
      </c>
      <c r="B119" s="275" t="s">
        <v>2181</v>
      </c>
      <c r="C119" s="274" t="s">
        <v>1162</v>
      </c>
      <c r="D119" s="285">
        <v>61.758000000000003</v>
      </c>
      <c r="E119" s="286">
        <v>10.151999999999999</v>
      </c>
      <c r="F119" s="286"/>
      <c r="G119" s="286"/>
    </row>
    <row r="120" spans="1:7">
      <c r="A120" s="274">
        <v>116</v>
      </c>
      <c r="B120" s="275" t="s">
        <v>1686</v>
      </c>
      <c r="C120" s="274" t="s">
        <v>1162</v>
      </c>
      <c r="D120" s="285">
        <v>41.171999999999997</v>
      </c>
      <c r="E120" s="286">
        <v>23.029999999999998</v>
      </c>
      <c r="F120" s="286"/>
      <c r="G120" s="286"/>
    </row>
    <row r="121" spans="1:7">
      <c r="A121" s="274">
        <v>117</v>
      </c>
      <c r="B121" s="275" t="s">
        <v>2566</v>
      </c>
      <c r="C121" s="274" t="s">
        <v>1162</v>
      </c>
      <c r="D121" s="285">
        <v>92.683999999999983</v>
      </c>
      <c r="E121" s="286">
        <v>25.661999999999999</v>
      </c>
      <c r="F121" s="286"/>
      <c r="G121" s="286"/>
    </row>
    <row r="122" spans="1:7">
      <c r="A122" s="274">
        <v>118</v>
      </c>
      <c r="B122" s="275" t="s">
        <v>2182</v>
      </c>
      <c r="C122" s="274" t="s">
        <v>1162</v>
      </c>
      <c r="D122" s="285">
        <v>977.59999999999991</v>
      </c>
      <c r="E122" s="286">
        <v>82.72</v>
      </c>
      <c r="F122" s="286"/>
      <c r="G122" s="286"/>
    </row>
    <row r="123" spans="1:7">
      <c r="A123" s="274">
        <v>119</v>
      </c>
      <c r="B123" s="275" t="s">
        <v>2183</v>
      </c>
      <c r="C123" s="274" t="s">
        <v>1162</v>
      </c>
      <c r="D123" s="285">
        <v>0</v>
      </c>
      <c r="E123" s="286">
        <v>244.39999999999998</v>
      </c>
      <c r="F123" s="286"/>
      <c r="G123" s="286"/>
    </row>
    <row r="124" spans="1:7">
      <c r="A124" s="274">
        <v>120</v>
      </c>
      <c r="B124" s="275" t="s">
        <v>2184</v>
      </c>
      <c r="C124" s="274" t="s">
        <v>1162</v>
      </c>
      <c r="D124" s="285">
        <v>0</v>
      </c>
      <c r="E124" s="286">
        <v>180.386</v>
      </c>
      <c r="F124" s="286"/>
      <c r="G124" s="286"/>
    </row>
    <row r="125" spans="1:7">
      <c r="A125" s="274">
        <v>121</v>
      </c>
      <c r="B125" s="275" t="s">
        <v>1541</v>
      </c>
      <c r="C125" s="274" t="s">
        <v>1162</v>
      </c>
      <c r="D125" s="285">
        <v>97.853999999999985</v>
      </c>
      <c r="E125" s="286">
        <v>30.831999999999997</v>
      </c>
      <c r="F125" s="286"/>
      <c r="G125" s="286"/>
    </row>
    <row r="126" spans="1:7">
      <c r="A126" s="274">
        <v>122</v>
      </c>
      <c r="B126" s="275" t="s">
        <v>2185</v>
      </c>
      <c r="C126" s="274" t="s">
        <v>1162</v>
      </c>
      <c r="D126" s="285">
        <v>126.242</v>
      </c>
      <c r="E126" s="286">
        <v>20.492000000000001</v>
      </c>
      <c r="F126" s="286"/>
      <c r="G126" s="286"/>
    </row>
    <row r="127" spans="1:7">
      <c r="A127" s="274">
        <v>123</v>
      </c>
      <c r="B127" s="275" t="s">
        <v>2186</v>
      </c>
      <c r="C127" s="274" t="s">
        <v>1162</v>
      </c>
      <c r="D127" s="285">
        <v>185.55599999999998</v>
      </c>
      <c r="E127" s="286">
        <v>15.321999999999999</v>
      </c>
      <c r="F127" s="286"/>
      <c r="G127" s="286"/>
    </row>
    <row r="128" spans="1:7">
      <c r="A128" s="274">
        <v>124</v>
      </c>
      <c r="B128" s="275" t="s">
        <v>2187</v>
      </c>
      <c r="C128" s="274" t="s">
        <v>2091</v>
      </c>
      <c r="D128" s="285">
        <v>41.171999999999997</v>
      </c>
      <c r="E128" s="286">
        <v>15.321999999999999</v>
      </c>
      <c r="F128" s="286"/>
      <c r="G128" s="286"/>
    </row>
    <row r="129" spans="1:7">
      <c r="A129" s="274">
        <v>125</v>
      </c>
      <c r="B129" s="275" t="s">
        <v>2188</v>
      </c>
      <c r="C129" s="274" t="s">
        <v>1162</v>
      </c>
      <c r="D129" s="285">
        <v>0</v>
      </c>
      <c r="E129" s="286">
        <v>66.927999999999997</v>
      </c>
      <c r="F129" s="286"/>
      <c r="G129" s="286"/>
    </row>
    <row r="130" spans="1:7">
      <c r="A130" s="274">
        <v>126</v>
      </c>
      <c r="B130" s="275" t="s">
        <v>2189</v>
      </c>
      <c r="C130" s="274" t="s">
        <v>1162</v>
      </c>
      <c r="D130" s="285">
        <v>0</v>
      </c>
      <c r="E130" s="286">
        <v>41.171999999999997</v>
      </c>
      <c r="F130" s="286"/>
      <c r="G130" s="286"/>
    </row>
    <row r="131" spans="1:7">
      <c r="A131" s="274">
        <v>127</v>
      </c>
      <c r="B131" s="275" t="s">
        <v>2190</v>
      </c>
      <c r="C131" s="274" t="s">
        <v>1162</v>
      </c>
      <c r="D131" s="285">
        <v>0</v>
      </c>
      <c r="E131" s="286">
        <v>20.492000000000001</v>
      </c>
      <c r="F131" s="286"/>
      <c r="G131" s="286"/>
    </row>
    <row r="132" spans="1:7">
      <c r="A132" s="274">
        <v>128</v>
      </c>
      <c r="B132" s="275" t="s">
        <v>2191</v>
      </c>
      <c r="C132" s="274" t="s">
        <v>1162</v>
      </c>
      <c r="D132" s="285">
        <v>128.874</v>
      </c>
      <c r="E132" s="286">
        <v>4.9819999999999993</v>
      </c>
      <c r="F132" s="286"/>
      <c r="G132" s="286"/>
    </row>
    <row r="133" spans="1:7">
      <c r="A133" s="274">
        <v>129</v>
      </c>
      <c r="B133" s="275" t="s">
        <v>1150</v>
      </c>
      <c r="C133" s="274" t="s">
        <v>1162</v>
      </c>
      <c r="D133" s="285">
        <v>10.151999999999999</v>
      </c>
      <c r="E133" s="286">
        <v>2.444</v>
      </c>
      <c r="F133" s="286"/>
      <c r="G133" s="286"/>
    </row>
    <row r="134" spans="1:7">
      <c r="A134" s="274">
        <v>130</v>
      </c>
      <c r="B134" s="275" t="s">
        <v>2192</v>
      </c>
      <c r="C134" s="274" t="s">
        <v>1162</v>
      </c>
      <c r="D134" s="285">
        <v>48.879999999999995</v>
      </c>
      <c r="E134" s="286">
        <v>4.9819999999999993</v>
      </c>
      <c r="F134" s="286"/>
      <c r="G134" s="286"/>
    </row>
    <row r="135" spans="1:7">
      <c r="A135" s="274">
        <v>131</v>
      </c>
      <c r="B135" s="275" t="s">
        <v>2193</v>
      </c>
      <c r="C135" s="274" t="s">
        <v>1162</v>
      </c>
      <c r="D135" s="285">
        <v>84.975999999999999</v>
      </c>
      <c r="E135" s="286">
        <v>10.151999999999999</v>
      </c>
      <c r="F135" s="286"/>
      <c r="G135" s="286"/>
    </row>
    <row r="136" spans="1:7">
      <c r="A136" s="274">
        <v>132</v>
      </c>
      <c r="B136" s="275" t="s">
        <v>2194</v>
      </c>
      <c r="C136" s="274" t="s">
        <v>1162</v>
      </c>
      <c r="D136" s="285">
        <v>84.975999999999999</v>
      </c>
      <c r="E136" s="286">
        <v>10.151999999999999</v>
      </c>
      <c r="F136" s="286"/>
      <c r="G136" s="286"/>
    </row>
    <row r="137" spans="1:7">
      <c r="A137" s="274">
        <v>133</v>
      </c>
      <c r="B137" s="275" t="s">
        <v>1670</v>
      </c>
      <c r="C137" s="274" t="s">
        <v>1162</v>
      </c>
      <c r="D137" s="285">
        <v>335.10999999999996</v>
      </c>
      <c r="E137" s="286">
        <v>25.661999999999999</v>
      </c>
      <c r="F137" s="286"/>
      <c r="G137" s="286"/>
    </row>
    <row r="138" spans="1:7">
      <c r="A138" s="274">
        <v>134</v>
      </c>
      <c r="B138" s="275" t="s">
        <v>2195</v>
      </c>
      <c r="C138" s="274" t="s">
        <v>1162</v>
      </c>
      <c r="D138" s="285">
        <v>0</v>
      </c>
      <c r="E138" s="286">
        <v>30.831999999999997</v>
      </c>
      <c r="F138" s="286"/>
      <c r="G138" s="286"/>
    </row>
    <row r="139" spans="1:7">
      <c r="A139" s="274">
        <v>135</v>
      </c>
      <c r="B139" s="275" t="s">
        <v>2196</v>
      </c>
      <c r="C139" s="274" t="s">
        <v>1162</v>
      </c>
      <c r="D139" s="285">
        <v>0</v>
      </c>
      <c r="E139" s="286">
        <v>15.321999999999999</v>
      </c>
      <c r="F139" s="286"/>
      <c r="G139" s="286"/>
    </row>
    <row r="140" spans="1:7">
      <c r="A140" s="274">
        <v>136</v>
      </c>
      <c r="B140" s="275" t="s">
        <v>2197</v>
      </c>
      <c r="C140" s="274" t="s">
        <v>1162</v>
      </c>
      <c r="D140" s="285">
        <v>41.171999999999997</v>
      </c>
      <c r="E140" s="286">
        <v>4.0419999999999998</v>
      </c>
      <c r="F140" s="286"/>
      <c r="G140" s="286"/>
    </row>
    <row r="141" spans="1:7">
      <c r="A141" s="274">
        <v>137</v>
      </c>
      <c r="B141" s="275" t="s">
        <v>2198</v>
      </c>
      <c r="C141" s="274" t="s">
        <v>1162</v>
      </c>
      <c r="D141" s="285">
        <v>41.171999999999997</v>
      </c>
      <c r="E141" s="286">
        <v>4.9819999999999993</v>
      </c>
      <c r="F141" s="286"/>
      <c r="G141" s="286"/>
    </row>
    <row r="142" spans="1:7">
      <c r="A142" s="274">
        <v>138</v>
      </c>
      <c r="B142" s="275" t="s">
        <v>2199</v>
      </c>
      <c r="C142" s="274" t="s">
        <v>2091</v>
      </c>
      <c r="D142" s="285">
        <v>30.831999999999997</v>
      </c>
      <c r="E142" s="286">
        <v>10.151999999999999</v>
      </c>
      <c r="F142" s="286"/>
      <c r="G142" s="286"/>
    </row>
    <row r="143" spans="1:7">
      <c r="A143" s="274">
        <v>139</v>
      </c>
      <c r="B143" s="275" t="s">
        <v>2200</v>
      </c>
      <c r="C143" s="274" t="s">
        <v>2091</v>
      </c>
      <c r="D143" s="285">
        <v>20.492000000000001</v>
      </c>
      <c r="E143" s="286">
        <v>10.151999999999999</v>
      </c>
      <c r="F143" s="286"/>
      <c r="G143" s="286"/>
    </row>
    <row r="144" spans="1:7">
      <c r="A144" s="274">
        <v>140</v>
      </c>
      <c r="B144" s="275" t="s">
        <v>2201</v>
      </c>
      <c r="C144" s="274" t="s">
        <v>1162</v>
      </c>
      <c r="D144" s="285">
        <v>335.10999999999996</v>
      </c>
      <c r="E144" s="286">
        <v>0</v>
      </c>
      <c r="F144" s="286"/>
      <c r="G144" s="286"/>
    </row>
    <row r="145" spans="1:7">
      <c r="A145" s="274">
        <v>141</v>
      </c>
      <c r="B145" s="275" t="s">
        <v>1359</v>
      </c>
      <c r="C145" s="274" t="s">
        <v>1162</v>
      </c>
      <c r="D145" s="285">
        <v>0</v>
      </c>
      <c r="E145" s="286">
        <v>36.001999999999995</v>
      </c>
      <c r="F145" s="286"/>
      <c r="G145" s="286"/>
    </row>
    <row r="146" spans="1:7">
      <c r="A146" s="274">
        <v>142</v>
      </c>
      <c r="B146" s="275" t="s">
        <v>2202</v>
      </c>
      <c r="C146" s="274" t="s">
        <v>2091</v>
      </c>
      <c r="D146" s="285">
        <v>92.683999999999983</v>
      </c>
      <c r="E146" s="286">
        <v>30.831999999999997</v>
      </c>
      <c r="F146" s="286"/>
      <c r="G146" s="286"/>
    </row>
    <row r="147" spans="1:7">
      <c r="A147" s="274">
        <v>143</v>
      </c>
      <c r="B147" s="275" t="s">
        <v>2203</v>
      </c>
      <c r="C147" s="274" t="s">
        <v>1162</v>
      </c>
      <c r="D147" s="285">
        <v>41.171999999999997</v>
      </c>
      <c r="E147" s="286">
        <v>15.321999999999999</v>
      </c>
      <c r="F147" s="286"/>
      <c r="G147" s="286"/>
    </row>
    <row r="148" spans="1:7">
      <c r="A148" s="274">
        <v>144</v>
      </c>
      <c r="B148" s="275" t="s">
        <v>2204</v>
      </c>
      <c r="C148" s="274" t="s">
        <v>1162</v>
      </c>
      <c r="D148" s="285">
        <v>30.831999999999997</v>
      </c>
      <c r="E148" s="286">
        <v>15.321999999999999</v>
      </c>
      <c r="F148" s="286"/>
      <c r="G148" s="286"/>
    </row>
    <row r="149" spans="1:7">
      <c r="A149" s="274">
        <v>145</v>
      </c>
      <c r="B149" s="275" t="s">
        <v>2205</v>
      </c>
      <c r="C149" s="274" t="s">
        <v>1162</v>
      </c>
      <c r="D149" s="285">
        <v>30.831999999999997</v>
      </c>
      <c r="E149" s="286">
        <v>10.151999999999999</v>
      </c>
      <c r="F149" s="286"/>
      <c r="G149" s="286"/>
    </row>
    <row r="150" spans="1:7">
      <c r="A150" s="274">
        <v>146</v>
      </c>
      <c r="B150" s="275" t="s">
        <v>2206</v>
      </c>
      <c r="C150" s="274" t="s">
        <v>1162</v>
      </c>
      <c r="D150" s="285">
        <v>92.683999999999983</v>
      </c>
      <c r="E150" s="286">
        <v>25.661999999999999</v>
      </c>
      <c r="F150" s="286"/>
      <c r="G150" s="286"/>
    </row>
    <row r="151" spans="1:7">
      <c r="A151" s="274">
        <v>147</v>
      </c>
      <c r="B151" s="275" t="s">
        <v>2207</v>
      </c>
      <c r="C151" s="274" t="s">
        <v>2091</v>
      </c>
      <c r="D151" s="285">
        <v>41.171999999999997</v>
      </c>
      <c r="E151" s="286">
        <v>15.321999999999999</v>
      </c>
      <c r="F151" s="286"/>
      <c r="G151" s="286"/>
    </row>
    <row r="152" spans="1:7">
      <c r="A152" s="274">
        <v>148</v>
      </c>
      <c r="B152" s="275" t="s">
        <v>2208</v>
      </c>
      <c r="C152" s="274" t="s">
        <v>2091</v>
      </c>
      <c r="D152" s="285">
        <v>41.171999999999997</v>
      </c>
      <c r="E152" s="286">
        <v>20.492000000000001</v>
      </c>
      <c r="F152" s="286"/>
      <c r="G152" s="286"/>
    </row>
    <row r="153" spans="1:7">
      <c r="A153" s="274">
        <v>149</v>
      </c>
      <c r="B153" s="275" t="s">
        <v>2209</v>
      </c>
      <c r="C153" s="274" t="s">
        <v>1162</v>
      </c>
      <c r="D153" s="285">
        <v>180.386</v>
      </c>
      <c r="E153" s="286">
        <v>30.831999999999997</v>
      </c>
      <c r="F153" s="286"/>
      <c r="G153" s="286"/>
    </row>
    <row r="154" spans="1:7">
      <c r="A154" s="274">
        <v>150</v>
      </c>
      <c r="B154" s="275" t="s">
        <v>1379</v>
      </c>
      <c r="C154" s="274" t="s">
        <v>1162</v>
      </c>
      <c r="D154" s="285">
        <v>77.268000000000001</v>
      </c>
      <c r="E154" s="286">
        <v>20.492000000000001</v>
      </c>
      <c r="F154" s="286"/>
      <c r="G154" s="286"/>
    </row>
    <row r="155" spans="1:7">
      <c r="A155" s="274">
        <v>151</v>
      </c>
      <c r="B155" s="275" t="s">
        <v>2210</v>
      </c>
      <c r="C155" s="274" t="s">
        <v>1162</v>
      </c>
      <c r="D155" s="285">
        <v>41.171999999999997</v>
      </c>
      <c r="E155" s="286">
        <v>10.151999999999999</v>
      </c>
      <c r="F155" s="286"/>
      <c r="G155" s="286"/>
    </row>
    <row r="156" spans="1:7">
      <c r="A156" s="274">
        <v>152</v>
      </c>
      <c r="B156" s="275" t="s">
        <v>2211</v>
      </c>
      <c r="C156" s="274" t="s">
        <v>1162</v>
      </c>
      <c r="D156" s="285">
        <v>144.29</v>
      </c>
      <c r="E156" s="286">
        <v>25.661999999999999</v>
      </c>
      <c r="F156" s="286"/>
      <c r="G156" s="286"/>
    </row>
    <row r="157" spans="1:7">
      <c r="A157" s="274">
        <v>153</v>
      </c>
      <c r="B157" s="275" t="s">
        <v>2212</v>
      </c>
      <c r="C157" s="274" t="s">
        <v>1162</v>
      </c>
      <c r="D157" s="285">
        <v>92.683999999999983</v>
      </c>
      <c r="E157" s="286">
        <v>15.321999999999999</v>
      </c>
      <c r="F157" s="286"/>
      <c r="G157" s="286"/>
    </row>
    <row r="158" spans="1:7">
      <c r="A158" s="274">
        <v>154</v>
      </c>
      <c r="B158" s="275" t="s">
        <v>2213</v>
      </c>
      <c r="C158" s="274" t="s">
        <v>1162</v>
      </c>
      <c r="D158" s="285">
        <v>0</v>
      </c>
      <c r="E158" s="286">
        <v>46.247999999999998</v>
      </c>
      <c r="F158" s="286"/>
      <c r="G158" s="286"/>
    </row>
    <row r="159" spans="1:7">
      <c r="A159" s="274">
        <v>155</v>
      </c>
      <c r="B159" s="275" t="s">
        <v>2214</v>
      </c>
      <c r="C159" s="274" t="s">
        <v>1162</v>
      </c>
      <c r="D159" s="285">
        <v>0</v>
      </c>
      <c r="E159" s="286">
        <v>36.001999999999995</v>
      </c>
      <c r="F159" s="286"/>
      <c r="G159" s="286"/>
    </row>
    <row r="160" spans="1:7">
      <c r="A160" s="274">
        <v>156</v>
      </c>
      <c r="B160" s="275" t="s">
        <v>2215</v>
      </c>
      <c r="C160" s="274" t="s">
        <v>1162</v>
      </c>
      <c r="D160" s="285">
        <v>6.1099999999999994</v>
      </c>
      <c r="E160" s="286">
        <v>2.444</v>
      </c>
      <c r="F160" s="286"/>
      <c r="G160" s="286"/>
    </row>
    <row r="161" spans="1:7">
      <c r="A161" s="274">
        <v>157</v>
      </c>
      <c r="B161" s="275" t="s">
        <v>2216</v>
      </c>
      <c r="C161" s="274" t="s">
        <v>1162</v>
      </c>
      <c r="D161" s="285">
        <v>0.94</v>
      </c>
      <c r="E161" s="286">
        <v>0.94</v>
      </c>
      <c r="F161" s="286"/>
      <c r="G161" s="286"/>
    </row>
    <row r="162" spans="1:7">
      <c r="A162" s="274">
        <v>158</v>
      </c>
      <c r="B162" s="275" t="s">
        <v>2217</v>
      </c>
      <c r="C162" s="274" t="s">
        <v>1162</v>
      </c>
      <c r="D162" s="285">
        <v>10.151999999999999</v>
      </c>
      <c r="E162" s="286">
        <v>0.94</v>
      </c>
      <c r="F162" s="286"/>
      <c r="G162" s="286"/>
    </row>
    <row r="163" spans="1:7">
      <c r="A163" s="274">
        <v>159</v>
      </c>
      <c r="B163" s="275" t="s">
        <v>2218</v>
      </c>
      <c r="C163" s="274" t="s">
        <v>1162</v>
      </c>
      <c r="D163" s="285">
        <v>0.94</v>
      </c>
      <c r="E163" s="286">
        <v>0.94</v>
      </c>
      <c r="F163" s="286"/>
      <c r="G163" s="286"/>
    </row>
    <row r="164" spans="1:7">
      <c r="A164" s="274">
        <v>160</v>
      </c>
      <c r="B164" s="275" t="s">
        <v>2219</v>
      </c>
      <c r="C164" s="274" t="s">
        <v>1162</v>
      </c>
      <c r="D164" s="285">
        <v>0.94</v>
      </c>
      <c r="E164" s="286">
        <v>0.94</v>
      </c>
      <c r="F164" s="286"/>
      <c r="G164" s="286"/>
    </row>
    <row r="165" spans="1:7">
      <c r="A165" s="274">
        <v>161</v>
      </c>
      <c r="B165" s="275" t="s">
        <v>2221</v>
      </c>
      <c r="C165" s="274" t="s">
        <v>1162</v>
      </c>
      <c r="D165" s="285">
        <v>180.386</v>
      </c>
      <c r="E165" s="286">
        <v>10.151999999999999</v>
      </c>
      <c r="F165" s="286"/>
      <c r="G165" s="286"/>
    </row>
    <row r="166" spans="1:7">
      <c r="A166" s="274">
        <v>162</v>
      </c>
      <c r="B166" s="275" t="s">
        <v>2222</v>
      </c>
      <c r="C166" s="274" t="s">
        <v>1162</v>
      </c>
      <c r="D166" s="285">
        <v>33.369999999999997</v>
      </c>
      <c r="E166" s="286">
        <v>10.151999999999999</v>
      </c>
      <c r="F166" s="286"/>
      <c r="G166" s="286"/>
    </row>
    <row r="167" spans="1:7">
      <c r="A167" s="274">
        <v>163</v>
      </c>
      <c r="B167" s="275" t="s">
        <v>2223</v>
      </c>
      <c r="C167" s="274" t="s">
        <v>1162</v>
      </c>
      <c r="D167" s="285">
        <v>77.268000000000001</v>
      </c>
      <c r="E167" s="286">
        <v>15.321999999999999</v>
      </c>
      <c r="F167" s="286"/>
      <c r="G167" s="286"/>
    </row>
    <row r="168" spans="1:7">
      <c r="A168" s="274">
        <v>164</v>
      </c>
      <c r="B168" s="275" t="s">
        <v>2224</v>
      </c>
      <c r="C168" s="274" t="s">
        <v>1162</v>
      </c>
      <c r="D168" s="285">
        <v>188</v>
      </c>
      <c r="E168" s="286">
        <v>60.16</v>
      </c>
      <c r="F168" s="286"/>
      <c r="G168" s="286"/>
    </row>
    <row r="169" spans="1:7">
      <c r="A169" s="274">
        <v>165</v>
      </c>
      <c r="B169" s="275" t="s">
        <v>2225</v>
      </c>
      <c r="C169" s="274" t="s">
        <v>1162</v>
      </c>
      <c r="D169" s="285">
        <v>82.438000000000002</v>
      </c>
      <c r="E169" s="286">
        <v>25.661999999999999</v>
      </c>
      <c r="F169" s="286"/>
      <c r="G169" s="286"/>
    </row>
    <row r="170" spans="1:7">
      <c r="A170" s="274">
        <v>166</v>
      </c>
      <c r="B170" s="275" t="s">
        <v>2226</v>
      </c>
      <c r="C170" s="274" t="s">
        <v>1162</v>
      </c>
      <c r="D170" s="285">
        <v>149.45999999999998</v>
      </c>
      <c r="E170" s="286">
        <v>60.16</v>
      </c>
      <c r="F170" s="286"/>
      <c r="G170" s="286"/>
    </row>
    <row r="171" spans="1:7">
      <c r="A171" s="274">
        <v>167</v>
      </c>
      <c r="B171" s="275" t="s">
        <v>2227</v>
      </c>
      <c r="C171" s="274" t="s">
        <v>1162</v>
      </c>
      <c r="D171" s="285">
        <v>464.07799999999997</v>
      </c>
      <c r="E171" s="286">
        <v>25.661999999999999</v>
      </c>
      <c r="F171" s="286"/>
      <c r="G171" s="286"/>
    </row>
    <row r="172" spans="1:7">
      <c r="A172" s="274">
        <v>168</v>
      </c>
      <c r="B172" s="275" t="s">
        <v>2228</v>
      </c>
      <c r="C172" s="274" t="s">
        <v>1162</v>
      </c>
      <c r="D172" s="285">
        <v>113.36399999999999</v>
      </c>
      <c r="E172" s="286">
        <v>20.492000000000001</v>
      </c>
      <c r="F172" s="286"/>
      <c r="G172" s="286"/>
    </row>
    <row r="173" spans="1:7">
      <c r="A173" s="274">
        <v>169</v>
      </c>
      <c r="B173" s="275" t="s">
        <v>2229</v>
      </c>
      <c r="C173" s="274" t="s">
        <v>1162</v>
      </c>
      <c r="D173" s="285">
        <v>41.171999999999997</v>
      </c>
      <c r="E173" s="286">
        <v>30.831999999999997</v>
      </c>
      <c r="F173" s="286"/>
      <c r="G173" s="286"/>
    </row>
    <row r="174" spans="1:7">
      <c r="A174" s="274">
        <v>170</v>
      </c>
      <c r="B174" s="275" t="s">
        <v>2230</v>
      </c>
      <c r="C174" s="274" t="s">
        <v>1162</v>
      </c>
      <c r="D174" s="285">
        <v>0</v>
      </c>
      <c r="E174" s="286">
        <v>30.831999999999997</v>
      </c>
      <c r="F174" s="286"/>
      <c r="G174" s="286"/>
    </row>
    <row r="175" spans="1:7">
      <c r="A175" s="274">
        <v>171</v>
      </c>
      <c r="B175" s="275" t="s">
        <v>2231</v>
      </c>
      <c r="C175" s="274" t="s">
        <v>1162</v>
      </c>
      <c r="D175" s="285">
        <v>0</v>
      </c>
      <c r="E175" s="286">
        <v>36.001999999999995</v>
      </c>
      <c r="F175" s="286"/>
      <c r="G175" s="286"/>
    </row>
    <row r="176" spans="1:7">
      <c r="A176" s="274">
        <v>172</v>
      </c>
      <c r="B176" s="275" t="s">
        <v>2232</v>
      </c>
      <c r="C176" s="274" t="s">
        <v>1162</v>
      </c>
      <c r="D176" s="285">
        <v>0</v>
      </c>
      <c r="E176" s="286">
        <v>48.879999999999995</v>
      </c>
      <c r="F176" s="286"/>
      <c r="G176" s="286"/>
    </row>
    <row r="177" spans="1:7">
      <c r="A177" s="274">
        <v>173</v>
      </c>
      <c r="B177" s="275" t="s">
        <v>1925</v>
      </c>
      <c r="C177" s="274" t="s">
        <v>1162</v>
      </c>
      <c r="D177" s="285">
        <v>30.831999999999997</v>
      </c>
      <c r="E177" s="286">
        <v>10.151999999999999</v>
      </c>
      <c r="F177" s="286"/>
      <c r="G177" s="286"/>
    </row>
    <row r="178" spans="1:7">
      <c r="A178" s="274">
        <v>174</v>
      </c>
      <c r="B178" s="275" t="s">
        <v>2233</v>
      </c>
      <c r="C178" s="274" t="s">
        <v>1162</v>
      </c>
      <c r="D178" s="285">
        <v>0</v>
      </c>
      <c r="E178" s="286">
        <v>38.54</v>
      </c>
      <c r="F178" s="286"/>
      <c r="G178" s="286"/>
    </row>
    <row r="179" spans="1:7">
      <c r="A179" s="274">
        <v>175</v>
      </c>
      <c r="B179" s="275" t="s">
        <v>2234</v>
      </c>
      <c r="C179" s="274" t="s">
        <v>1162</v>
      </c>
      <c r="D179" s="285">
        <v>128.874</v>
      </c>
      <c r="E179" s="286">
        <v>25.661999999999999</v>
      </c>
      <c r="F179" s="286"/>
      <c r="G179" s="286"/>
    </row>
    <row r="180" spans="1:7">
      <c r="A180" s="274">
        <v>176</v>
      </c>
      <c r="B180" s="275" t="s">
        <v>2235</v>
      </c>
      <c r="C180" s="274" t="s">
        <v>1162</v>
      </c>
      <c r="D180" s="285">
        <v>113.36399999999999</v>
      </c>
      <c r="E180" s="286">
        <v>36.001999999999995</v>
      </c>
      <c r="F180" s="286"/>
      <c r="G180" s="286"/>
    </row>
    <row r="181" spans="1:7">
      <c r="A181" s="274">
        <v>177</v>
      </c>
      <c r="B181" s="275" t="s">
        <v>2236</v>
      </c>
      <c r="C181" s="274" t="s">
        <v>1162</v>
      </c>
      <c r="D181" s="285">
        <v>0</v>
      </c>
      <c r="E181" s="286">
        <v>41.171999999999997</v>
      </c>
      <c r="F181" s="286"/>
      <c r="G181" s="286"/>
    </row>
    <row r="182" spans="1:7">
      <c r="A182" s="274">
        <v>178</v>
      </c>
      <c r="B182" s="275" t="s">
        <v>2237</v>
      </c>
      <c r="C182" s="274" t="s">
        <v>1162</v>
      </c>
      <c r="D182" s="285">
        <v>108.19399999999999</v>
      </c>
      <c r="E182" s="286">
        <v>51.417999999999999</v>
      </c>
      <c r="F182" s="286"/>
      <c r="G182" s="286"/>
    </row>
    <row r="183" spans="1:7">
      <c r="A183" s="274">
        <v>179</v>
      </c>
      <c r="B183" s="275" t="s">
        <v>2238</v>
      </c>
      <c r="C183" s="274" t="s">
        <v>1162</v>
      </c>
      <c r="D183" s="285">
        <v>0</v>
      </c>
      <c r="E183" s="286">
        <v>51.417999999999999</v>
      </c>
      <c r="F183" s="286"/>
      <c r="G183" s="286"/>
    </row>
    <row r="184" spans="1:7">
      <c r="A184" s="274">
        <v>180</v>
      </c>
      <c r="B184" s="275" t="s">
        <v>2239</v>
      </c>
      <c r="C184" s="274" t="s">
        <v>1162</v>
      </c>
      <c r="D184" s="285">
        <v>0</v>
      </c>
      <c r="E184" s="286">
        <v>20.492000000000001</v>
      </c>
      <c r="F184" s="286"/>
      <c r="G184" s="286"/>
    </row>
    <row r="185" spans="1:7">
      <c r="A185" s="274">
        <v>181</v>
      </c>
      <c r="B185" s="275" t="s">
        <v>2240</v>
      </c>
      <c r="C185" s="274" t="s">
        <v>1162</v>
      </c>
      <c r="D185" s="285">
        <v>77.268000000000001</v>
      </c>
      <c r="E185" s="286">
        <v>51.417999999999999</v>
      </c>
      <c r="F185" s="286"/>
      <c r="G185" s="286"/>
    </row>
    <row r="186" spans="1:7">
      <c r="A186" s="274">
        <v>182</v>
      </c>
      <c r="B186" s="275" t="s">
        <v>2241</v>
      </c>
      <c r="C186" s="274" t="s">
        <v>1162</v>
      </c>
      <c r="D186" s="285">
        <v>1.974</v>
      </c>
      <c r="E186" s="286">
        <v>4.9819999999999993</v>
      </c>
      <c r="F186" s="286"/>
      <c r="G186" s="286"/>
    </row>
    <row r="187" spans="1:7">
      <c r="A187" s="274">
        <v>183</v>
      </c>
      <c r="B187" s="275" t="s">
        <v>2242</v>
      </c>
      <c r="C187" s="274" t="s">
        <v>2091</v>
      </c>
      <c r="D187" s="285">
        <v>30.831999999999997</v>
      </c>
      <c r="E187" s="286">
        <v>4.9819999999999993</v>
      </c>
      <c r="F187" s="286"/>
      <c r="G187" s="286"/>
    </row>
    <row r="188" spans="1:7">
      <c r="A188" s="274">
        <v>184</v>
      </c>
      <c r="B188" s="275" t="s">
        <v>2243</v>
      </c>
      <c r="C188" s="274" t="s">
        <v>2091</v>
      </c>
      <c r="D188" s="285">
        <v>0</v>
      </c>
      <c r="E188" s="286">
        <v>15.321999999999999</v>
      </c>
      <c r="F188" s="286"/>
      <c r="G188" s="286"/>
    </row>
    <row r="189" spans="1:7">
      <c r="A189" s="274">
        <v>185</v>
      </c>
      <c r="B189" s="275" t="s">
        <v>2244</v>
      </c>
      <c r="C189" s="274" t="s">
        <v>2091</v>
      </c>
      <c r="D189" s="285">
        <v>4.9819999999999993</v>
      </c>
      <c r="E189" s="286">
        <v>2.444</v>
      </c>
      <c r="F189" s="286"/>
      <c r="G189" s="286"/>
    </row>
    <row r="190" spans="1:7">
      <c r="A190" s="274">
        <v>186</v>
      </c>
      <c r="B190" s="275" t="s">
        <v>2245</v>
      </c>
      <c r="C190" s="274" t="s">
        <v>1162</v>
      </c>
      <c r="D190" s="285">
        <v>30.831999999999997</v>
      </c>
      <c r="E190" s="286">
        <v>10.151999999999999</v>
      </c>
      <c r="F190" s="286"/>
      <c r="G190" s="286"/>
    </row>
    <row r="191" spans="1:7">
      <c r="A191" s="274">
        <v>187</v>
      </c>
      <c r="B191" s="275" t="s">
        <v>2246</v>
      </c>
      <c r="C191" s="274" t="s">
        <v>1162</v>
      </c>
      <c r="D191" s="285">
        <v>6.1099999999999994</v>
      </c>
      <c r="E191" s="286">
        <v>4.0419999999999998</v>
      </c>
      <c r="F191" s="286"/>
      <c r="G191" s="286"/>
    </row>
    <row r="192" spans="1:7">
      <c r="A192" s="274">
        <v>188</v>
      </c>
      <c r="B192" s="275" t="s">
        <v>2247</v>
      </c>
      <c r="C192" s="274" t="s">
        <v>1162</v>
      </c>
      <c r="D192" s="285">
        <v>6.1099999999999994</v>
      </c>
      <c r="E192" s="286">
        <v>4.0419999999999998</v>
      </c>
      <c r="F192" s="286"/>
      <c r="G192" s="286"/>
    </row>
    <row r="193" spans="1:7">
      <c r="A193" s="274">
        <v>189</v>
      </c>
      <c r="B193" s="275" t="s">
        <v>2248</v>
      </c>
      <c r="C193" s="274" t="s">
        <v>1162</v>
      </c>
      <c r="D193" s="285">
        <v>0.376</v>
      </c>
      <c r="E193" s="286">
        <v>0</v>
      </c>
      <c r="F193" s="286"/>
      <c r="G193" s="286"/>
    </row>
    <row r="194" spans="1:7">
      <c r="A194" s="274">
        <v>190</v>
      </c>
      <c r="B194" s="275" t="s">
        <v>2249</v>
      </c>
      <c r="C194" s="274" t="s">
        <v>1162</v>
      </c>
      <c r="D194" s="285">
        <v>0</v>
      </c>
      <c r="E194" s="286">
        <v>92.683999999999983</v>
      </c>
      <c r="F194" s="286"/>
      <c r="G194" s="286"/>
    </row>
    <row r="195" spans="1:7">
      <c r="A195" s="274">
        <v>191</v>
      </c>
      <c r="B195" s="275" t="s">
        <v>1366</v>
      </c>
      <c r="C195" s="274" t="s">
        <v>2091</v>
      </c>
      <c r="D195" s="285">
        <v>0</v>
      </c>
      <c r="E195" s="286">
        <v>4.9819999999999993</v>
      </c>
      <c r="F195" s="286"/>
      <c r="G195" s="286"/>
    </row>
    <row r="196" spans="1:7">
      <c r="A196" s="274">
        <v>192</v>
      </c>
      <c r="B196" s="275" t="s">
        <v>2250</v>
      </c>
      <c r="C196" s="274" t="s">
        <v>1162</v>
      </c>
      <c r="D196" s="285">
        <v>329.94</v>
      </c>
      <c r="E196" s="286">
        <v>20.492000000000001</v>
      </c>
      <c r="F196" s="286"/>
      <c r="G196" s="286"/>
    </row>
    <row r="197" spans="1:7">
      <c r="A197" s="274">
        <v>193</v>
      </c>
      <c r="B197" s="275" t="s">
        <v>2251</v>
      </c>
      <c r="C197" s="274" t="s">
        <v>1162</v>
      </c>
      <c r="D197" s="285">
        <v>41.171999999999997</v>
      </c>
      <c r="E197" s="286">
        <v>15.321999999999999</v>
      </c>
      <c r="F197" s="286"/>
      <c r="G197" s="286"/>
    </row>
    <row r="198" spans="1:7">
      <c r="A198" s="274">
        <v>194</v>
      </c>
      <c r="B198" s="275" t="s">
        <v>2252</v>
      </c>
      <c r="C198" s="274" t="s">
        <v>1162</v>
      </c>
      <c r="D198" s="285">
        <v>33.369999999999997</v>
      </c>
      <c r="E198" s="286">
        <v>20.492000000000001</v>
      </c>
      <c r="F198" s="286"/>
      <c r="G198" s="286"/>
    </row>
    <row r="199" spans="1:7">
      <c r="A199" s="274">
        <v>195</v>
      </c>
      <c r="B199" s="275" t="s">
        <v>2253</v>
      </c>
      <c r="C199" s="274" t="s">
        <v>2091</v>
      </c>
      <c r="D199" s="285">
        <v>13536</v>
      </c>
      <c r="E199" s="286">
        <v>338.4</v>
      </c>
      <c r="F199" s="286"/>
      <c r="G199" s="286"/>
    </row>
    <row r="200" spans="1:7">
      <c r="A200" s="274">
        <v>196</v>
      </c>
      <c r="B200" s="275" t="s">
        <v>2254</v>
      </c>
      <c r="C200" s="274" t="s">
        <v>1162</v>
      </c>
      <c r="D200" s="285">
        <v>46.247999999999998</v>
      </c>
      <c r="E200" s="286">
        <v>10.151999999999999</v>
      </c>
      <c r="F200" s="286"/>
      <c r="G200" s="286"/>
    </row>
    <row r="201" spans="1:7">
      <c r="A201" s="274">
        <v>197</v>
      </c>
      <c r="B201" s="275" t="s">
        <v>1327</v>
      </c>
      <c r="C201" s="274" t="s">
        <v>1162</v>
      </c>
      <c r="D201" s="285">
        <v>84.975999999999999</v>
      </c>
      <c r="E201" s="286">
        <v>20.492000000000001</v>
      </c>
      <c r="F201" s="286"/>
      <c r="G201" s="286"/>
    </row>
    <row r="202" spans="1:7">
      <c r="A202" s="274">
        <v>198</v>
      </c>
      <c r="B202" s="275" t="s">
        <v>2255</v>
      </c>
      <c r="C202" s="274" t="s">
        <v>1162</v>
      </c>
      <c r="D202" s="285">
        <v>0</v>
      </c>
      <c r="E202" s="286">
        <v>103.02399999999999</v>
      </c>
      <c r="F202" s="286"/>
      <c r="G202" s="286"/>
    </row>
    <row r="203" spans="1:7">
      <c r="A203" s="274">
        <v>199</v>
      </c>
      <c r="B203" s="275" t="s">
        <v>2256</v>
      </c>
      <c r="C203" s="274" t="s">
        <v>1162</v>
      </c>
      <c r="D203" s="285">
        <v>0</v>
      </c>
      <c r="E203" s="286">
        <v>103.02399999999999</v>
      </c>
      <c r="F203" s="286"/>
      <c r="G203" s="286"/>
    </row>
    <row r="204" spans="1:7">
      <c r="A204" s="274">
        <v>200</v>
      </c>
      <c r="B204" s="275" t="s">
        <v>2257</v>
      </c>
      <c r="C204" s="274" t="s">
        <v>1162</v>
      </c>
      <c r="D204" s="285">
        <v>0</v>
      </c>
      <c r="E204" s="286">
        <v>206.23599999999999</v>
      </c>
      <c r="F204" s="286"/>
      <c r="G204" s="286"/>
    </row>
    <row r="205" spans="1:7">
      <c r="A205" s="274">
        <v>201</v>
      </c>
      <c r="B205" s="275" t="s">
        <v>2258</v>
      </c>
      <c r="C205" s="274" t="s">
        <v>1162</v>
      </c>
      <c r="D205" s="285">
        <v>0</v>
      </c>
      <c r="E205" s="286">
        <v>206.23599999999999</v>
      </c>
      <c r="F205" s="286"/>
      <c r="G205" s="286"/>
    </row>
    <row r="206" spans="1:7">
      <c r="A206" s="274">
        <v>202</v>
      </c>
      <c r="B206" s="275" t="s">
        <v>2567</v>
      </c>
      <c r="C206" s="274" t="s">
        <v>2091</v>
      </c>
      <c r="D206" s="285">
        <v>263.2</v>
      </c>
      <c r="E206" s="286">
        <v>112.8</v>
      </c>
      <c r="F206" s="286"/>
      <c r="G206" s="286"/>
    </row>
    <row r="207" spans="1:7">
      <c r="A207" s="274">
        <v>203</v>
      </c>
      <c r="B207" s="275" t="s">
        <v>1319</v>
      </c>
      <c r="C207" s="274" t="s">
        <v>1162</v>
      </c>
      <c r="D207" s="285">
        <v>113.36399999999999</v>
      </c>
      <c r="E207" s="286">
        <v>30.831999999999997</v>
      </c>
      <c r="F207" s="286"/>
      <c r="G207" s="286"/>
    </row>
    <row r="208" spans="1:7">
      <c r="A208" s="274">
        <v>204</v>
      </c>
      <c r="B208" s="275" t="s">
        <v>1677</v>
      </c>
      <c r="C208" s="274" t="s">
        <v>1162</v>
      </c>
      <c r="D208" s="285">
        <v>15.321999999999999</v>
      </c>
      <c r="E208" s="286">
        <v>30.831999999999997</v>
      </c>
      <c r="F208" s="286"/>
      <c r="G208" s="286"/>
    </row>
    <row r="209" spans="1:7">
      <c r="A209" s="274">
        <v>205</v>
      </c>
      <c r="B209" s="275" t="s">
        <v>1678</v>
      </c>
      <c r="C209" s="274" t="s">
        <v>1162</v>
      </c>
      <c r="D209" s="285">
        <v>23.029999999999998</v>
      </c>
      <c r="E209" s="286">
        <v>30.831999999999997</v>
      </c>
      <c r="F209" s="286"/>
      <c r="G209" s="286"/>
    </row>
    <row r="210" spans="1:7">
      <c r="A210" s="274">
        <v>206</v>
      </c>
      <c r="B210" s="275" t="s">
        <v>2259</v>
      </c>
      <c r="C210" s="274" t="s">
        <v>1162</v>
      </c>
      <c r="D210" s="285">
        <v>123.70399999999999</v>
      </c>
      <c r="E210" s="286">
        <v>30.831999999999997</v>
      </c>
      <c r="F210" s="286"/>
      <c r="G210" s="286"/>
    </row>
    <row r="211" spans="1:7">
      <c r="A211" s="274">
        <v>207</v>
      </c>
      <c r="B211" s="275" t="s">
        <v>2260</v>
      </c>
      <c r="C211" s="274" t="s">
        <v>1162</v>
      </c>
      <c r="D211" s="285">
        <v>61.758000000000003</v>
      </c>
      <c r="E211" s="286">
        <v>30.831999999999997</v>
      </c>
      <c r="F211" s="286"/>
      <c r="G211" s="286"/>
    </row>
    <row r="212" spans="1:7">
      <c r="A212" s="274">
        <v>208</v>
      </c>
      <c r="B212" s="275" t="s">
        <v>2261</v>
      </c>
      <c r="C212" s="274" t="s">
        <v>1162</v>
      </c>
      <c r="D212" s="285">
        <v>25.661999999999999</v>
      </c>
      <c r="E212" s="286">
        <v>30.831999999999997</v>
      </c>
      <c r="F212" s="286"/>
      <c r="G212" s="286"/>
    </row>
    <row r="213" spans="1:7">
      <c r="A213" s="274">
        <v>209</v>
      </c>
      <c r="B213" s="275" t="s">
        <v>2262</v>
      </c>
      <c r="C213" s="274" t="s">
        <v>1162</v>
      </c>
      <c r="D213" s="285">
        <v>82.438000000000002</v>
      </c>
      <c r="E213" s="286">
        <v>30.831999999999997</v>
      </c>
      <c r="F213" s="286"/>
      <c r="G213" s="286"/>
    </row>
    <row r="214" spans="1:7">
      <c r="A214" s="274">
        <v>210</v>
      </c>
      <c r="B214" s="275" t="s">
        <v>2010</v>
      </c>
      <c r="C214" s="274" t="s">
        <v>1162</v>
      </c>
      <c r="D214" s="285">
        <v>206.23599999999999</v>
      </c>
      <c r="E214" s="286">
        <v>51.417999999999999</v>
      </c>
      <c r="F214" s="286"/>
      <c r="G214" s="286"/>
    </row>
    <row r="215" spans="1:7">
      <c r="A215" s="274">
        <v>211</v>
      </c>
      <c r="B215" s="275" t="s">
        <v>2263</v>
      </c>
      <c r="C215" s="274" t="s">
        <v>1162</v>
      </c>
      <c r="D215" s="285">
        <v>33.369999999999997</v>
      </c>
      <c r="E215" s="286">
        <v>51.417999999999999</v>
      </c>
      <c r="F215" s="286"/>
      <c r="G215" s="286"/>
    </row>
    <row r="216" spans="1:7">
      <c r="A216" s="274">
        <v>212</v>
      </c>
      <c r="B216" s="275" t="s">
        <v>2264</v>
      </c>
      <c r="C216" s="274" t="s">
        <v>1162</v>
      </c>
      <c r="D216" s="285">
        <v>206.23599999999999</v>
      </c>
      <c r="E216" s="286">
        <v>51.417999999999999</v>
      </c>
      <c r="F216" s="286"/>
      <c r="G216" s="286"/>
    </row>
    <row r="217" spans="1:7">
      <c r="A217" s="274">
        <v>213</v>
      </c>
      <c r="B217" s="275" t="s">
        <v>2265</v>
      </c>
      <c r="C217" s="274" t="s">
        <v>2091</v>
      </c>
      <c r="D217" s="285">
        <v>180.386</v>
      </c>
      <c r="E217" s="286">
        <v>51.417999999999999</v>
      </c>
      <c r="F217" s="286"/>
      <c r="G217" s="286"/>
    </row>
    <row r="218" spans="1:7">
      <c r="A218" s="274">
        <v>214</v>
      </c>
      <c r="B218" s="275" t="s">
        <v>2266</v>
      </c>
      <c r="C218" s="274" t="s">
        <v>2091</v>
      </c>
      <c r="D218" s="285">
        <v>82.438000000000002</v>
      </c>
      <c r="E218" s="286">
        <v>51.417999999999999</v>
      </c>
      <c r="F218" s="286"/>
      <c r="G218" s="286"/>
    </row>
    <row r="219" spans="1:7">
      <c r="A219" s="274">
        <v>215</v>
      </c>
      <c r="B219" s="275" t="s">
        <v>2267</v>
      </c>
      <c r="C219" s="274" t="s">
        <v>1162</v>
      </c>
      <c r="D219" s="285">
        <v>15.321999999999999</v>
      </c>
      <c r="E219" s="286">
        <v>12.783999999999999</v>
      </c>
      <c r="F219" s="286"/>
      <c r="G219" s="286"/>
    </row>
    <row r="220" spans="1:7">
      <c r="A220" s="274">
        <v>216</v>
      </c>
      <c r="B220" s="275" t="s">
        <v>2268</v>
      </c>
      <c r="C220" s="274" t="s">
        <v>1162</v>
      </c>
      <c r="D220" s="285">
        <v>23.029999999999998</v>
      </c>
      <c r="E220" s="286">
        <v>12.783999999999999</v>
      </c>
      <c r="F220" s="286"/>
      <c r="G220" s="286"/>
    </row>
    <row r="221" spans="1:7">
      <c r="A221" s="274">
        <v>217</v>
      </c>
      <c r="B221" s="275" t="s">
        <v>2061</v>
      </c>
      <c r="C221" s="274" t="s">
        <v>1162</v>
      </c>
      <c r="D221" s="285">
        <v>180.386</v>
      </c>
      <c r="E221" s="286">
        <v>25.661999999999999</v>
      </c>
      <c r="F221" s="286"/>
      <c r="G221" s="286"/>
    </row>
    <row r="222" spans="1:7">
      <c r="A222" s="274">
        <v>218</v>
      </c>
      <c r="B222" s="275" t="s">
        <v>2269</v>
      </c>
      <c r="C222" s="274" t="s">
        <v>1162</v>
      </c>
      <c r="D222" s="285">
        <v>428.64</v>
      </c>
      <c r="E222" s="286">
        <v>90.24</v>
      </c>
      <c r="F222" s="286"/>
      <c r="G222" s="286"/>
    </row>
    <row r="223" spans="1:7">
      <c r="A223" s="274">
        <v>219</v>
      </c>
      <c r="B223" s="275" t="s">
        <v>2270</v>
      </c>
      <c r="C223" s="274" t="s">
        <v>1162</v>
      </c>
      <c r="D223" s="285">
        <v>1572.7139999999997</v>
      </c>
      <c r="E223" s="286">
        <v>103.02399999999999</v>
      </c>
      <c r="F223" s="286"/>
      <c r="G223" s="286"/>
    </row>
    <row r="224" spans="1:7">
      <c r="A224" s="274">
        <v>220</v>
      </c>
      <c r="B224" s="275" t="s">
        <v>2271</v>
      </c>
      <c r="C224" s="274" t="s">
        <v>1162</v>
      </c>
      <c r="D224" s="285">
        <v>0</v>
      </c>
      <c r="E224" s="286">
        <v>20.492000000000001</v>
      </c>
      <c r="F224" s="286"/>
      <c r="G224" s="286"/>
    </row>
    <row r="225" spans="1:7">
      <c r="A225" s="274">
        <v>221</v>
      </c>
      <c r="B225" s="275" t="s">
        <v>2568</v>
      </c>
      <c r="C225" s="274" t="s">
        <v>1162</v>
      </c>
      <c r="D225" s="285">
        <v>30.831999999999997</v>
      </c>
      <c r="E225" s="286">
        <v>25.661999999999999</v>
      </c>
      <c r="F225" s="286"/>
      <c r="G225" s="286"/>
    </row>
    <row r="226" spans="1:7">
      <c r="A226" s="274">
        <v>222</v>
      </c>
      <c r="B226" s="275" t="s">
        <v>2272</v>
      </c>
      <c r="C226" s="274" t="s">
        <v>1162</v>
      </c>
      <c r="D226" s="285">
        <v>164.97</v>
      </c>
      <c r="E226" s="286">
        <v>30.831999999999997</v>
      </c>
      <c r="F226" s="286"/>
      <c r="G226" s="286"/>
    </row>
    <row r="227" spans="1:7">
      <c r="A227" s="274">
        <v>223</v>
      </c>
      <c r="B227" s="275" t="s">
        <v>2273</v>
      </c>
      <c r="C227" s="274" t="s">
        <v>1162</v>
      </c>
      <c r="D227" s="285">
        <v>299.01400000000001</v>
      </c>
      <c r="E227" s="286">
        <v>30.831999999999997</v>
      </c>
      <c r="F227" s="286"/>
      <c r="G227" s="286"/>
    </row>
    <row r="228" spans="1:7">
      <c r="A228" s="274">
        <v>224</v>
      </c>
      <c r="B228" s="275" t="s">
        <v>2274</v>
      </c>
      <c r="C228" s="274" t="s">
        <v>1162</v>
      </c>
      <c r="D228" s="285">
        <v>180.386</v>
      </c>
      <c r="E228" s="286">
        <v>30.831999999999997</v>
      </c>
      <c r="F228" s="286"/>
      <c r="G228" s="286"/>
    </row>
    <row r="229" spans="1:7">
      <c r="A229" s="274">
        <v>225</v>
      </c>
      <c r="B229" s="275" t="s">
        <v>2275</v>
      </c>
      <c r="C229" s="274" t="s">
        <v>1162</v>
      </c>
      <c r="D229" s="285">
        <v>61.758000000000003</v>
      </c>
      <c r="E229" s="286">
        <v>30.831999999999997</v>
      </c>
      <c r="F229" s="286"/>
      <c r="G229" s="286"/>
    </row>
    <row r="230" spans="1:7">
      <c r="A230" s="274">
        <v>226</v>
      </c>
      <c r="B230" s="275" t="s">
        <v>2276</v>
      </c>
      <c r="C230" s="274" t="s">
        <v>1162</v>
      </c>
      <c r="D230" s="285">
        <v>335.10999999999996</v>
      </c>
      <c r="E230" s="286">
        <v>30.831999999999997</v>
      </c>
      <c r="F230" s="286"/>
      <c r="G230" s="286"/>
    </row>
    <row r="231" spans="1:7">
      <c r="A231" s="274">
        <v>227</v>
      </c>
      <c r="B231" s="275" t="s">
        <v>2277</v>
      </c>
      <c r="C231" s="274" t="s">
        <v>1162</v>
      </c>
      <c r="D231" s="285">
        <v>20.492000000000001</v>
      </c>
      <c r="E231" s="286">
        <v>10.151999999999999</v>
      </c>
      <c r="F231" s="286"/>
      <c r="G231" s="286"/>
    </row>
    <row r="232" spans="1:7">
      <c r="A232" s="274">
        <v>228</v>
      </c>
      <c r="B232" s="275" t="s">
        <v>2278</v>
      </c>
      <c r="C232" s="274" t="s">
        <v>1162</v>
      </c>
      <c r="D232" s="285">
        <v>118.53399999999999</v>
      </c>
      <c r="E232" s="286">
        <v>25.661999999999999</v>
      </c>
      <c r="F232" s="286"/>
      <c r="G232" s="286"/>
    </row>
    <row r="233" spans="1:7">
      <c r="A233" s="274">
        <v>229</v>
      </c>
      <c r="B233" s="275" t="s">
        <v>2279</v>
      </c>
      <c r="C233" s="274" t="s">
        <v>1162</v>
      </c>
      <c r="D233" s="285">
        <v>0</v>
      </c>
      <c r="E233" s="286">
        <v>12.783999999999999</v>
      </c>
      <c r="F233" s="286"/>
      <c r="G233" s="286"/>
    </row>
    <row r="234" spans="1:7">
      <c r="A234" s="274">
        <v>230</v>
      </c>
      <c r="B234" s="275" t="s">
        <v>2280</v>
      </c>
      <c r="C234" s="274" t="s">
        <v>1162</v>
      </c>
      <c r="D234" s="285">
        <v>0</v>
      </c>
      <c r="E234" s="286">
        <v>12.783999999999999</v>
      </c>
      <c r="F234" s="286"/>
      <c r="G234" s="286"/>
    </row>
    <row r="235" spans="1:7">
      <c r="A235" s="274">
        <v>231</v>
      </c>
      <c r="B235" s="275" t="s">
        <v>2281</v>
      </c>
      <c r="C235" s="274" t="s">
        <v>1162</v>
      </c>
      <c r="D235" s="285">
        <v>28.2</v>
      </c>
      <c r="E235" s="286">
        <v>25.661999999999999</v>
      </c>
      <c r="F235" s="286"/>
      <c r="G235" s="286"/>
    </row>
    <row r="236" spans="1:7">
      <c r="A236" s="274">
        <v>232</v>
      </c>
      <c r="B236" s="275" t="s">
        <v>2282</v>
      </c>
      <c r="C236" s="274" t="s">
        <v>1162</v>
      </c>
      <c r="D236" s="285">
        <v>56.588000000000001</v>
      </c>
      <c r="E236" s="286">
        <v>30.831999999999997</v>
      </c>
      <c r="F236" s="286"/>
      <c r="G236" s="286"/>
    </row>
    <row r="237" spans="1:7">
      <c r="A237" s="274">
        <v>233</v>
      </c>
      <c r="B237" s="275" t="s">
        <v>1992</v>
      </c>
      <c r="C237" s="274" t="s">
        <v>1162</v>
      </c>
      <c r="D237" s="285">
        <v>195.89599999999999</v>
      </c>
      <c r="E237" s="286">
        <v>25.661999999999999</v>
      </c>
      <c r="F237" s="286"/>
      <c r="G237" s="286"/>
    </row>
    <row r="238" spans="1:7">
      <c r="A238" s="274">
        <v>234</v>
      </c>
      <c r="B238" s="275" t="s">
        <v>2283</v>
      </c>
      <c r="C238" s="274" t="s">
        <v>1162</v>
      </c>
      <c r="D238" s="285">
        <v>30.831999999999997</v>
      </c>
      <c r="E238" s="286">
        <v>15.321999999999999</v>
      </c>
      <c r="F238" s="286"/>
      <c r="G238" s="286"/>
    </row>
    <row r="239" spans="1:7">
      <c r="A239" s="274">
        <v>235</v>
      </c>
      <c r="B239" s="275" t="s">
        <v>2284</v>
      </c>
      <c r="C239" s="274" t="s">
        <v>1162</v>
      </c>
      <c r="D239" s="285">
        <v>92.683999999999983</v>
      </c>
      <c r="E239" s="286">
        <v>36.001999999999995</v>
      </c>
      <c r="F239" s="286"/>
      <c r="G239" s="286"/>
    </row>
    <row r="240" spans="1:7">
      <c r="A240" s="274">
        <v>236</v>
      </c>
      <c r="B240" s="275" t="s">
        <v>2285</v>
      </c>
      <c r="C240" s="274" t="s">
        <v>2091</v>
      </c>
      <c r="D240" s="285">
        <v>4888</v>
      </c>
      <c r="E240" s="286">
        <v>172.95999999999998</v>
      </c>
      <c r="F240" s="286"/>
      <c r="G240" s="286"/>
    </row>
    <row r="241" spans="1:7">
      <c r="A241" s="274">
        <v>237</v>
      </c>
      <c r="B241" s="275" t="s">
        <v>2286</v>
      </c>
      <c r="C241" s="274" t="s">
        <v>2091</v>
      </c>
      <c r="D241" s="285">
        <v>9024</v>
      </c>
      <c r="E241" s="286">
        <v>172.95999999999998</v>
      </c>
      <c r="F241" s="286"/>
      <c r="G241" s="286"/>
    </row>
    <row r="242" spans="1:7">
      <c r="A242" s="274">
        <v>238</v>
      </c>
      <c r="B242" s="275" t="s">
        <v>2287</v>
      </c>
      <c r="C242" s="274" t="s">
        <v>2091</v>
      </c>
      <c r="D242" s="285">
        <v>0</v>
      </c>
      <c r="E242" s="286">
        <v>180.386</v>
      </c>
      <c r="F242" s="286"/>
      <c r="G242" s="286"/>
    </row>
    <row r="243" spans="1:7">
      <c r="A243" s="274">
        <v>239</v>
      </c>
      <c r="B243" s="275" t="s">
        <v>2288</v>
      </c>
      <c r="C243" s="274" t="s">
        <v>2091</v>
      </c>
      <c r="D243" s="285">
        <v>0</v>
      </c>
      <c r="E243" s="286">
        <v>1134.3919999999998</v>
      </c>
      <c r="F243" s="286"/>
      <c r="G243" s="286"/>
    </row>
    <row r="244" spans="1:7">
      <c r="A244" s="274">
        <v>240</v>
      </c>
      <c r="B244" s="275" t="s">
        <v>2289</v>
      </c>
      <c r="C244" s="274" t="s">
        <v>2091</v>
      </c>
      <c r="D244" s="285">
        <v>0</v>
      </c>
      <c r="E244" s="286">
        <v>696.06999999999994</v>
      </c>
      <c r="F244" s="286"/>
      <c r="G244" s="286"/>
    </row>
    <row r="245" spans="1:7">
      <c r="A245" s="274">
        <v>241</v>
      </c>
      <c r="B245" s="275" t="s">
        <v>2290</v>
      </c>
      <c r="C245" s="274" t="s">
        <v>2091</v>
      </c>
      <c r="D245" s="285">
        <v>0</v>
      </c>
      <c r="E245" s="286">
        <v>386.71599999999995</v>
      </c>
      <c r="F245" s="286"/>
      <c r="G245" s="286"/>
    </row>
    <row r="246" spans="1:7">
      <c r="A246" s="274">
        <v>242</v>
      </c>
      <c r="B246" s="275" t="s">
        <v>2291</v>
      </c>
      <c r="C246" s="274" t="s">
        <v>1162</v>
      </c>
      <c r="D246" s="285">
        <v>30.831999999999997</v>
      </c>
      <c r="E246" s="286">
        <v>30.831999999999997</v>
      </c>
      <c r="F246" s="286"/>
      <c r="G246" s="286"/>
    </row>
    <row r="247" spans="1:7">
      <c r="A247" s="274">
        <v>243</v>
      </c>
      <c r="B247" s="275" t="s">
        <v>2292</v>
      </c>
      <c r="C247" s="274" t="s">
        <v>1162</v>
      </c>
      <c r="D247" s="285">
        <v>72.097999999999999</v>
      </c>
      <c r="E247" s="286">
        <v>61.758000000000003</v>
      </c>
      <c r="F247" s="286"/>
      <c r="G247" s="286"/>
    </row>
    <row r="248" spans="1:7">
      <c r="A248" s="274">
        <v>244</v>
      </c>
      <c r="B248" s="275" t="s">
        <v>2293</v>
      </c>
      <c r="C248" s="274" t="s">
        <v>1162</v>
      </c>
      <c r="D248" s="285">
        <v>113.36399999999999</v>
      </c>
      <c r="E248" s="286">
        <v>61.758000000000003</v>
      </c>
      <c r="F248" s="286"/>
      <c r="G248" s="286"/>
    </row>
    <row r="249" spans="1:7">
      <c r="A249" s="274">
        <v>245</v>
      </c>
      <c r="B249" s="275" t="s">
        <v>2294</v>
      </c>
      <c r="C249" s="274" t="s">
        <v>1162</v>
      </c>
      <c r="D249" s="285">
        <v>92.683999999999983</v>
      </c>
      <c r="E249" s="286">
        <v>51.417999999999999</v>
      </c>
      <c r="F249" s="286"/>
      <c r="G249" s="286"/>
    </row>
    <row r="250" spans="1:7">
      <c r="A250" s="274">
        <v>246</v>
      </c>
      <c r="B250" s="275" t="s">
        <v>2295</v>
      </c>
      <c r="C250" s="274" t="s">
        <v>1162</v>
      </c>
      <c r="D250" s="285">
        <v>195.89599999999999</v>
      </c>
      <c r="E250" s="286">
        <v>61.758000000000003</v>
      </c>
      <c r="F250" s="286"/>
      <c r="G250" s="286"/>
    </row>
    <row r="251" spans="1:7">
      <c r="A251" s="274">
        <v>247</v>
      </c>
      <c r="B251" s="275" t="s">
        <v>2296</v>
      </c>
      <c r="C251" s="274" t="s">
        <v>1162</v>
      </c>
      <c r="D251" s="285">
        <v>360.86599999999999</v>
      </c>
      <c r="E251" s="286">
        <v>51.417999999999999</v>
      </c>
      <c r="F251" s="286"/>
      <c r="G251" s="286"/>
    </row>
    <row r="252" spans="1:7">
      <c r="A252" s="274">
        <v>248</v>
      </c>
      <c r="B252" s="275" t="s">
        <v>2297</v>
      </c>
      <c r="C252" s="274" t="s">
        <v>1162</v>
      </c>
      <c r="D252" s="285">
        <v>464.07799999999997</v>
      </c>
      <c r="E252" s="286">
        <v>61.758000000000003</v>
      </c>
      <c r="F252" s="286"/>
      <c r="G252" s="286"/>
    </row>
    <row r="253" spans="1:7">
      <c r="A253" s="274">
        <v>249</v>
      </c>
      <c r="B253" s="275" t="s">
        <v>2298</v>
      </c>
      <c r="C253" s="274" t="s">
        <v>1162</v>
      </c>
      <c r="D253" s="285">
        <v>51.417999999999999</v>
      </c>
      <c r="E253" s="286">
        <v>25.661999999999999</v>
      </c>
      <c r="F253" s="286"/>
      <c r="G253" s="286"/>
    </row>
    <row r="254" spans="1:7">
      <c r="A254" s="274">
        <v>250</v>
      </c>
      <c r="B254" s="275" t="s">
        <v>2299</v>
      </c>
      <c r="C254" s="274" t="s">
        <v>1162</v>
      </c>
      <c r="D254" s="285">
        <v>164.97</v>
      </c>
      <c r="E254" s="286">
        <v>150.39999999999998</v>
      </c>
      <c r="F254" s="286"/>
      <c r="G254" s="286"/>
    </row>
    <row r="255" spans="1:7">
      <c r="A255" s="274">
        <v>251</v>
      </c>
      <c r="B255" s="275" t="s">
        <v>1134</v>
      </c>
      <c r="C255" s="274" t="s">
        <v>1162</v>
      </c>
      <c r="D255" s="285">
        <v>135.35999999999999</v>
      </c>
      <c r="E255" s="286">
        <v>0</v>
      </c>
      <c r="F255" s="286"/>
      <c r="G255" s="286"/>
    </row>
    <row r="256" spans="1:7">
      <c r="A256" s="274">
        <v>252</v>
      </c>
      <c r="B256" s="275" t="s">
        <v>2300</v>
      </c>
      <c r="C256" s="274" t="s">
        <v>1162</v>
      </c>
      <c r="D256" s="285">
        <v>41.171999999999997</v>
      </c>
      <c r="E256" s="286">
        <v>0</v>
      </c>
      <c r="F256" s="286"/>
      <c r="G256" s="286"/>
    </row>
    <row r="257" spans="1:7">
      <c r="A257" s="274">
        <v>253</v>
      </c>
      <c r="B257" s="275" t="s">
        <v>1321</v>
      </c>
      <c r="C257" s="274" t="s">
        <v>1162</v>
      </c>
      <c r="D257" s="285">
        <v>676.8</v>
      </c>
      <c r="E257" s="286">
        <v>150.39999999999998</v>
      </c>
      <c r="F257" s="286"/>
      <c r="G257" s="286"/>
    </row>
    <row r="258" spans="1:7">
      <c r="A258" s="274">
        <v>254</v>
      </c>
      <c r="B258" s="275" t="s">
        <v>2301</v>
      </c>
      <c r="C258" s="274" t="s">
        <v>1162</v>
      </c>
      <c r="D258" s="285">
        <v>92.683999999999983</v>
      </c>
      <c r="E258" s="286">
        <v>36.001999999999995</v>
      </c>
      <c r="F258" s="286"/>
      <c r="G258" s="286"/>
    </row>
    <row r="259" spans="1:7">
      <c r="A259" s="274">
        <v>255</v>
      </c>
      <c r="B259" s="275" t="s">
        <v>2302</v>
      </c>
      <c r="C259" s="274" t="s">
        <v>1162</v>
      </c>
      <c r="D259" s="285">
        <v>0</v>
      </c>
      <c r="E259" s="286">
        <v>36.001999999999995</v>
      </c>
      <c r="F259" s="286"/>
      <c r="G259" s="286"/>
    </row>
    <row r="260" spans="1:7">
      <c r="A260" s="274">
        <v>256</v>
      </c>
      <c r="B260" s="275" t="s">
        <v>2303</v>
      </c>
      <c r="C260" s="274" t="s">
        <v>1162</v>
      </c>
      <c r="D260" s="285">
        <v>128.874</v>
      </c>
      <c r="E260" s="286">
        <v>30.831999999999997</v>
      </c>
      <c r="F260" s="286"/>
      <c r="G260" s="286"/>
    </row>
    <row r="261" spans="1:7">
      <c r="A261" s="274">
        <v>257</v>
      </c>
      <c r="B261" s="275" t="s">
        <v>2304</v>
      </c>
      <c r="C261" s="274" t="s">
        <v>1162</v>
      </c>
      <c r="D261" s="285">
        <v>0</v>
      </c>
      <c r="E261" s="286">
        <v>30.831999999999997</v>
      </c>
      <c r="F261" s="286"/>
      <c r="G261" s="286"/>
    </row>
    <row r="262" spans="1:7">
      <c r="A262" s="274">
        <v>258</v>
      </c>
      <c r="B262" s="275" t="s">
        <v>2305</v>
      </c>
      <c r="C262" s="274" t="s">
        <v>1162</v>
      </c>
      <c r="D262" s="285">
        <v>30.831999999999997</v>
      </c>
      <c r="E262" s="286">
        <v>12.783999999999999</v>
      </c>
      <c r="F262" s="286"/>
      <c r="G262" s="286"/>
    </row>
    <row r="263" spans="1:7">
      <c r="A263" s="274">
        <v>259</v>
      </c>
      <c r="B263" s="275" t="s">
        <v>2306</v>
      </c>
      <c r="C263" s="274" t="s">
        <v>1162</v>
      </c>
      <c r="D263" s="285">
        <v>0</v>
      </c>
      <c r="E263" s="286">
        <v>17.954000000000001</v>
      </c>
      <c r="F263" s="286"/>
      <c r="G263" s="286"/>
    </row>
    <row r="264" spans="1:7">
      <c r="A264" s="274">
        <v>260</v>
      </c>
      <c r="B264" s="275" t="s">
        <v>1918</v>
      </c>
      <c r="C264" s="274" t="s">
        <v>1162</v>
      </c>
      <c r="D264" s="285">
        <v>92.683999999999983</v>
      </c>
      <c r="E264" s="286">
        <v>30.831999999999997</v>
      </c>
      <c r="F264" s="286"/>
      <c r="G264" s="286"/>
    </row>
    <row r="265" spans="1:7">
      <c r="A265" s="274">
        <v>261</v>
      </c>
      <c r="B265" s="275" t="s">
        <v>2307</v>
      </c>
      <c r="C265" s="274" t="s">
        <v>1162</v>
      </c>
      <c r="D265" s="285">
        <v>72.097999999999999</v>
      </c>
      <c r="E265" s="286">
        <v>25.661999999999999</v>
      </c>
      <c r="F265" s="286"/>
      <c r="G265" s="286"/>
    </row>
    <row r="266" spans="1:7">
      <c r="A266" s="274">
        <v>262</v>
      </c>
      <c r="B266" s="275" t="s">
        <v>2308</v>
      </c>
      <c r="C266" s="274" t="s">
        <v>1162</v>
      </c>
      <c r="D266" s="285">
        <v>257.74799999999999</v>
      </c>
      <c r="E266" s="286">
        <v>20.492000000000001</v>
      </c>
      <c r="F266" s="286"/>
      <c r="G266" s="286"/>
    </row>
    <row r="267" spans="1:7">
      <c r="A267" s="274">
        <v>263</v>
      </c>
      <c r="B267" s="275" t="s">
        <v>2309</v>
      </c>
      <c r="C267" s="274" t="s">
        <v>1162</v>
      </c>
      <c r="D267" s="285">
        <v>60.16</v>
      </c>
      <c r="E267" s="286">
        <v>263.2</v>
      </c>
      <c r="F267" s="286"/>
      <c r="G267" s="286"/>
    </row>
    <row r="268" spans="1:7">
      <c r="A268" s="274">
        <v>264</v>
      </c>
      <c r="B268" s="275" t="s">
        <v>2310</v>
      </c>
      <c r="C268" s="274" t="s">
        <v>1162</v>
      </c>
      <c r="D268" s="285">
        <v>45.12</v>
      </c>
      <c r="E268" s="286">
        <v>263.2</v>
      </c>
      <c r="F268" s="286"/>
      <c r="G268" s="286"/>
    </row>
    <row r="269" spans="1:7">
      <c r="A269" s="274">
        <v>265</v>
      </c>
      <c r="B269" s="275" t="s">
        <v>2311</v>
      </c>
      <c r="C269" s="274" t="s">
        <v>1162</v>
      </c>
      <c r="D269" s="285">
        <v>257.74799999999999</v>
      </c>
      <c r="E269" s="286">
        <v>30.831999999999997</v>
      </c>
      <c r="F269" s="286"/>
      <c r="G269" s="286"/>
    </row>
    <row r="270" spans="1:7">
      <c r="A270" s="274">
        <v>266</v>
      </c>
      <c r="B270" s="275" t="s">
        <v>2312</v>
      </c>
      <c r="C270" s="274" t="s">
        <v>1162</v>
      </c>
      <c r="D270" s="285">
        <v>56.588000000000001</v>
      </c>
      <c r="E270" s="286">
        <v>20.492000000000001</v>
      </c>
      <c r="F270" s="286"/>
      <c r="G270" s="286"/>
    </row>
    <row r="271" spans="1:7">
      <c r="A271" s="274">
        <v>267</v>
      </c>
      <c r="B271" s="275" t="s">
        <v>2313</v>
      </c>
      <c r="C271" s="274" t="s">
        <v>1162</v>
      </c>
      <c r="D271" s="285">
        <v>0</v>
      </c>
      <c r="E271" s="286">
        <v>97.853999999999985</v>
      </c>
      <c r="F271" s="286"/>
      <c r="G271" s="286"/>
    </row>
    <row r="272" spans="1:7">
      <c r="A272" s="274">
        <v>268</v>
      </c>
      <c r="B272" s="275" t="s">
        <v>2314</v>
      </c>
      <c r="C272" s="274" t="s">
        <v>1162</v>
      </c>
      <c r="D272" s="285">
        <v>0</v>
      </c>
      <c r="E272" s="286">
        <v>15.321999999999999</v>
      </c>
      <c r="F272" s="286"/>
      <c r="G272" s="286"/>
    </row>
    <row r="273" spans="1:7">
      <c r="A273" s="274">
        <v>269</v>
      </c>
      <c r="B273" s="275" t="s">
        <v>2315</v>
      </c>
      <c r="C273" s="274" t="s">
        <v>1162</v>
      </c>
      <c r="D273" s="285">
        <v>180.386</v>
      </c>
      <c r="E273" s="286">
        <v>25.661999999999999</v>
      </c>
      <c r="F273" s="286"/>
      <c r="G273" s="286"/>
    </row>
    <row r="274" spans="1:7">
      <c r="A274" s="274">
        <v>270</v>
      </c>
      <c r="B274" s="275" t="s">
        <v>2316</v>
      </c>
      <c r="C274" s="274" t="s">
        <v>1162</v>
      </c>
      <c r="D274" s="285">
        <v>20.492000000000001</v>
      </c>
      <c r="E274" s="286">
        <v>10.151999999999999</v>
      </c>
      <c r="F274" s="286"/>
      <c r="G274" s="286"/>
    </row>
    <row r="275" spans="1:7">
      <c r="A275" s="274">
        <v>271</v>
      </c>
      <c r="B275" s="275" t="s">
        <v>2317</v>
      </c>
      <c r="C275" s="274" t="s">
        <v>1162</v>
      </c>
      <c r="D275" s="285">
        <v>74.635999999999996</v>
      </c>
      <c r="E275" s="286">
        <v>25.661999999999999</v>
      </c>
      <c r="F275" s="286"/>
      <c r="G275" s="286"/>
    </row>
    <row r="276" spans="1:7">
      <c r="A276" s="274">
        <v>272</v>
      </c>
      <c r="B276" s="275" t="s">
        <v>2318</v>
      </c>
      <c r="C276" s="274" t="s">
        <v>1162</v>
      </c>
      <c r="D276" s="285">
        <v>0</v>
      </c>
      <c r="E276" s="286">
        <v>25.661999999999999</v>
      </c>
      <c r="F276" s="286"/>
      <c r="G276" s="286"/>
    </row>
    <row r="277" spans="1:7">
      <c r="A277" s="274">
        <v>273</v>
      </c>
      <c r="B277" s="275" t="s">
        <v>2319</v>
      </c>
      <c r="C277" s="274" t="s">
        <v>1162</v>
      </c>
      <c r="D277" s="285">
        <v>10.151999999999999</v>
      </c>
      <c r="E277" s="286">
        <v>10.151999999999999</v>
      </c>
      <c r="F277" s="286"/>
      <c r="G277" s="286"/>
    </row>
    <row r="278" spans="1:7">
      <c r="A278" s="274">
        <v>274</v>
      </c>
      <c r="B278" s="275" t="s">
        <v>2320</v>
      </c>
      <c r="C278" s="274" t="s">
        <v>1162</v>
      </c>
      <c r="D278" s="285">
        <v>77.268000000000001</v>
      </c>
      <c r="E278" s="286">
        <v>20.492000000000001</v>
      </c>
      <c r="F278" s="286"/>
      <c r="G278" s="286"/>
    </row>
    <row r="279" spans="1:7">
      <c r="A279" s="274">
        <v>275</v>
      </c>
      <c r="B279" s="275" t="s">
        <v>2321</v>
      </c>
      <c r="C279" s="274" t="s">
        <v>1162</v>
      </c>
      <c r="D279" s="285">
        <v>36.001999999999995</v>
      </c>
      <c r="E279" s="286">
        <v>25.661999999999999</v>
      </c>
      <c r="F279" s="286"/>
      <c r="G279" s="286"/>
    </row>
    <row r="280" spans="1:7">
      <c r="A280" s="274">
        <v>276</v>
      </c>
      <c r="B280" s="275" t="s">
        <v>2322</v>
      </c>
      <c r="C280" s="274" t="s">
        <v>1162</v>
      </c>
      <c r="D280" s="285">
        <v>36.001999999999995</v>
      </c>
      <c r="E280" s="286">
        <v>25.661999999999999</v>
      </c>
      <c r="F280" s="286"/>
      <c r="G280" s="286"/>
    </row>
    <row r="281" spans="1:7">
      <c r="A281" s="274">
        <v>277</v>
      </c>
      <c r="B281" s="275" t="s">
        <v>2323</v>
      </c>
      <c r="C281" s="274" t="s">
        <v>1162</v>
      </c>
      <c r="D281" s="285">
        <v>953.91199999999992</v>
      </c>
      <c r="E281" s="286">
        <v>77.268000000000001</v>
      </c>
      <c r="F281" s="286"/>
      <c r="G281" s="286"/>
    </row>
    <row r="282" spans="1:7">
      <c r="A282" s="274">
        <v>278</v>
      </c>
      <c r="B282" s="275" t="s">
        <v>2324</v>
      </c>
      <c r="C282" s="274" t="s">
        <v>1162</v>
      </c>
      <c r="D282" s="285">
        <v>1353.6</v>
      </c>
      <c r="E282" s="286">
        <v>225.6</v>
      </c>
      <c r="F282" s="286"/>
      <c r="G282" s="286"/>
    </row>
    <row r="283" spans="1:7">
      <c r="A283" s="274">
        <v>279</v>
      </c>
      <c r="B283" s="275" t="s">
        <v>2325</v>
      </c>
      <c r="C283" s="274" t="s">
        <v>1162</v>
      </c>
      <c r="D283" s="285">
        <v>46.247999999999998</v>
      </c>
      <c r="E283" s="286">
        <v>51.417999999999999</v>
      </c>
      <c r="F283" s="286"/>
      <c r="G283" s="286"/>
    </row>
    <row r="284" spans="1:7">
      <c r="A284" s="274">
        <v>280</v>
      </c>
      <c r="B284" s="275" t="s">
        <v>2326</v>
      </c>
      <c r="C284" s="274" t="s">
        <v>1162</v>
      </c>
      <c r="D284" s="285">
        <v>61.758000000000003</v>
      </c>
      <c r="E284" s="286">
        <v>46.247999999999998</v>
      </c>
      <c r="F284" s="286"/>
      <c r="G284" s="286"/>
    </row>
    <row r="285" spans="1:7">
      <c r="A285" s="274">
        <v>281</v>
      </c>
      <c r="B285" s="275" t="s">
        <v>2327</v>
      </c>
      <c r="C285" s="274" t="s">
        <v>1162</v>
      </c>
      <c r="D285" s="285">
        <v>0</v>
      </c>
      <c r="E285" s="286">
        <v>180.386</v>
      </c>
      <c r="F285" s="286"/>
      <c r="G285" s="286"/>
    </row>
    <row r="286" spans="1:7">
      <c r="A286" s="274">
        <v>282</v>
      </c>
      <c r="B286" s="275" t="s">
        <v>1540</v>
      </c>
      <c r="C286" s="274" t="s">
        <v>1162</v>
      </c>
      <c r="D286" s="285">
        <v>128.874</v>
      </c>
      <c r="E286" s="286">
        <v>25.661999999999999</v>
      </c>
      <c r="F286" s="286"/>
      <c r="G286" s="286"/>
    </row>
    <row r="287" spans="1:7">
      <c r="A287" s="274">
        <v>283</v>
      </c>
      <c r="B287" s="275" t="s">
        <v>2328</v>
      </c>
      <c r="C287" s="274" t="s">
        <v>1162</v>
      </c>
      <c r="D287" s="285">
        <v>335.10999999999996</v>
      </c>
      <c r="E287" s="286">
        <v>72.097999999999999</v>
      </c>
      <c r="F287" s="286"/>
      <c r="G287" s="286"/>
    </row>
    <row r="288" spans="1:7">
      <c r="A288" s="274">
        <v>284</v>
      </c>
      <c r="B288" s="275" t="s">
        <v>2329</v>
      </c>
      <c r="C288" s="274" t="s">
        <v>1162</v>
      </c>
      <c r="D288" s="285">
        <v>618.70799999999997</v>
      </c>
      <c r="E288" s="286">
        <v>25.661999999999999</v>
      </c>
      <c r="F288" s="286"/>
      <c r="G288" s="286"/>
    </row>
    <row r="289" spans="1:7">
      <c r="A289" s="274">
        <v>285</v>
      </c>
      <c r="B289" s="275" t="s">
        <v>2330</v>
      </c>
      <c r="C289" s="274" t="s">
        <v>1162</v>
      </c>
      <c r="D289" s="285">
        <v>494.90999999999997</v>
      </c>
      <c r="E289" s="286">
        <v>25.661999999999999</v>
      </c>
      <c r="F289" s="286"/>
      <c r="G289" s="286"/>
    </row>
    <row r="290" spans="1:7">
      <c r="A290" s="274">
        <v>286</v>
      </c>
      <c r="B290" s="275" t="s">
        <v>1926</v>
      </c>
      <c r="C290" s="274" t="s">
        <v>1162</v>
      </c>
      <c r="D290" s="285">
        <v>618.70799999999997</v>
      </c>
      <c r="E290" s="286">
        <v>92.683999999999983</v>
      </c>
      <c r="F290" s="286"/>
      <c r="G290" s="286"/>
    </row>
    <row r="291" spans="1:7">
      <c r="A291" s="274">
        <v>287</v>
      </c>
      <c r="B291" s="275" t="s">
        <v>2331</v>
      </c>
      <c r="C291" s="274" t="s">
        <v>1162</v>
      </c>
      <c r="D291" s="285">
        <v>216.482</v>
      </c>
      <c r="E291" s="286">
        <v>36.001999999999995</v>
      </c>
      <c r="F291" s="286"/>
      <c r="G291" s="286"/>
    </row>
    <row r="292" spans="1:7">
      <c r="A292" s="274">
        <v>288</v>
      </c>
      <c r="B292" s="275" t="s">
        <v>2332</v>
      </c>
      <c r="C292" s="274" t="s">
        <v>1162</v>
      </c>
      <c r="D292" s="285">
        <v>41.171999999999997</v>
      </c>
      <c r="E292" s="286">
        <v>25.661999999999999</v>
      </c>
      <c r="F292" s="286"/>
      <c r="G292" s="286"/>
    </row>
    <row r="293" spans="1:7">
      <c r="A293" s="274">
        <v>289</v>
      </c>
      <c r="B293" s="275" t="s">
        <v>2333</v>
      </c>
      <c r="C293" s="274" t="s">
        <v>1162</v>
      </c>
      <c r="D293" s="285">
        <v>164.97</v>
      </c>
      <c r="E293" s="286">
        <v>36.001999999999995</v>
      </c>
      <c r="F293" s="286"/>
      <c r="G293" s="286"/>
    </row>
    <row r="294" spans="1:7">
      <c r="A294" s="274">
        <v>290</v>
      </c>
      <c r="B294" s="275" t="s">
        <v>2334</v>
      </c>
      <c r="C294" s="274" t="s">
        <v>1162</v>
      </c>
      <c r="D294" s="285">
        <v>0</v>
      </c>
      <c r="E294" s="286">
        <v>144.29</v>
      </c>
      <c r="F294" s="286"/>
      <c r="G294" s="286"/>
    </row>
    <row r="295" spans="1:7">
      <c r="A295" s="274">
        <v>291</v>
      </c>
      <c r="B295" s="275" t="s">
        <v>2335</v>
      </c>
      <c r="C295" s="274" t="s">
        <v>1162</v>
      </c>
      <c r="D295" s="285">
        <v>30.831999999999997</v>
      </c>
      <c r="E295" s="286">
        <v>10.151999999999999</v>
      </c>
      <c r="F295" s="286"/>
      <c r="G295" s="286"/>
    </row>
    <row r="296" spans="1:7">
      <c r="A296" s="274">
        <v>292</v>
      </c>
      <c r="B296" s="275" t="s">
        <v>2336</v>
      </c>
      <c r="C296" s="274" t="s">
        <v>1162</v>
      </c>
      <c r="D296" s="285">
        <v>128.874</v>
      </c>
      <c r="E296" s="286">
        <v>51.417999999999999</v>
      </c>
      <c r="F296" s="286"/>
      <c r="G296" s="286"/>
    </row>
    <row r="297" spans="1:7">
      <c r="A297" s="274">
        <v>293</v>
      </c>
      <c r="B297" s="275" t="s">
        <v>2337</v>
      </c>
      <c r="C297" s="274" t="s">
        <v>1162</v>
      </c>
      <c r="D297" s="285">
        <v>231.99199999999999</v>
      </c>
      <c r="E297" s="286">
        <v>36.001999999999995</v>
      </c>
      <c r="F297" s="286"/>
      <c r="G297" s="286"/>
    </row>
    <row r="298" spans="1:7">
      <c r="A298" s="274">
        <v>294</v>
      </c>
      <c r="B298" s="275" t="s">
        <v>2338</v>
      </c>
      <c r="C298" s="274" t="s">
        <v>1162</v>
      </c>
      <c r="D298" s="285">
        <v>231.99199999999999</v>
      </c>
      <c r="E298" s="286">
        <v>36.001999999999995</v>
      </c>
      <c r="F298" s="286"/>
      <c r="G298" s="286"/>
    </row>
    <row r="299" spans="1:7">
      <c r="A299" s="274">
        <v>295</v>
      </c>
      <c r="B299" s="275" t="s">
        <v>2339</v>
      </c>
      <c r="C299" s="274" t="s">
        <v>1162</v>
      </c>
      <c r="D299" s="285">
        <v>77.268000000000001</v>
      </c>
      <c r="E299" s="286">
        <v>41.171999999999997</v>
      </c>
      <c r="F299" s="286"/>
      <c r="G299" s="286"/>
    </row>
    <row r="300" spans="1:7">
      <c r="A300" s="274">
        <v>296</v>
      </c>
      <c r="B300" s="275" t="s">
        <v>2340</v>
      </c>
      <c r="C300" s="274" t="s">
        <v>1162</v>
      </c>
      <c r="D300" s="285">
        <v>51.417999999999999</v>
      </c>
      <c r="E300" s="286">
        <v>25.661999999999999</v>
      </c>
      <c r="F300" s="286"/>
      <c r="G300" s="286"/>
    </row>
    <row r="301" spans="1:7">
      <c r="A301" s="274">
        <v>297</v>
      </c>
      <c r="B301" s="275" t="s">
        <v>2341</v>
      </c>
      <c r="C301" s="274" t="s">
        <v>1162</v>
      </c>
      <c r="D301" s="285">
        <v>41.171999999999997</v>
      </c>
      <c r="E301" s="286">
        <v>20.492000000000001</v>
      </c>
      <c r="F301" s="286"/>
      <c r="G301" s="286"/>
    </row>
    <row r="302" spans="1:7">
      <c r="A302" s="274">
        <v>298</v>
      </c>
      <c r="B302" s="275" t="s">
        <v>2342</v>
      </c>
      <c r="C302" s="274" t="s">
        <v>1162</v>
      </c>
      <c r="D302" s="285">
        <v>82.438000000000002</v>
      </c>
      <c r="E302" s="286">
        <v>25.661999999999999</v>
      </c>
      <c r="F302" s="286"/>
      <c r="G302" s="286"/>
    </row>
    <row r="303" spans="1:7">
      <c r="A303" s="274">
        <v>299</v>
      </c>
      <c r="B303" s="275" t="s">
        <v>2343</v>
      </c>
      <c r="C303" s="274" t="s">
        <v>1162</v>
      </c>
      <c r="D303" s="285">
        <v>36.001999999999995</v>
      </c>
      <c r="E303" s="286">
        <v>10.151999999999999</v>
      </c>
      <c r="F303" s="286"/>
      <c r="G303" s="286"/>
    </row>
    <row r="304" spans="1:7">
      <c r="A304" s="274">
        <v>300</v>
      </c>
      <c r="B304" s="275" t="s">
        <v>2344</v>
      </c>
      <c r="C304" s="274" t="s">
        <v>1162</v>
      </c>
      <c r="D304" s="285">
        <v>180.386</v>
      </c>
      <c r="E304" s="286">
        <v>51.417999999999999</v>
      </c>
      <c r="F304" s="286"/>
      <c r="G304" s="286"/>
    </row>
    <row r="305" spans="1:7">
      <c r="A305" s="274">
        <v>301</v>
      </c>
      <c r="B305" s="275" t="s">
        <v>1430</v>
      </c>
      <c r="C305" s="274" t="s">
        <v>1162</v>
      </c>
      <c r="D305" s="285">
        <v>180.386</v>
      </c>
      <c r="E305" s="286">
        <v>51.417999999999999</v>
      </c>
      <c r="F305" s="286"/>
      <c r="G305" s="286"/>
    </row>
    <row r="306" spans="1:7">
      <c r="A306" s="274">
        <v>302</v>
      </c>
      <c r="B306" s="275" t="s">
        <v>1917</v>
      </c>
      <c r="C306" s="274" t="s">
        <v>1162</v>
      </c>
      <c r="D306" s="285">
        <v>46.247999999999998</v>
      </c>
      <c r="E306" s="286">
        <v>25.661999999999999</v>
      </c>
      <c r="F306" s="286"/>
      <c r="G306" s="286"/>
    </row>
    <row r="307" spans="1:7">
      <c r="A307" s="274">
        <v>303</v>
      </c>
      <c r="B307" s="275" t="s">
        <v>1444</v>
      </c>
      <c r="C307" s="274" t="s">
        <v>1162</v>
      </c>
      <c r="D307" s="285">
        <v>386.71599999999995</v>
      </c>
      <c r="E307" s="286">
        <v>77.268000000000001</v>
      </c>
      <c r="F307" s="286"/>
      <c r="G307" s="286"/>
    </row>
    <row r="308" spans="1:7">
      <c r="A308" s="274">
        <v>304</v>
      </c>
      <c r="B308" s="275" t="s">
        <v>2345</v>
      </c>
      <c r="C308" s="274" t="s">
        <v>1162</v>
      </c>
      <c r="D308" s="285">
        <v>133.94999999999999</v>
      </c>
      <c r="E308" s="286">
        <v>41.171999999999997</v>
      </c>
      <c r="F308" s="286"/>
      <c r="G308" s="286"/>
    </row>
    <row r="309" spans="1:7">
      <c r="A309" s="274">
        <v>305</v>
      </c>
      <c r="B309" s="275" t="s">
        <v>2346</v>
      </c>
      <c r="C309" s="274" t="s">
        <v>1162</v>
      </c>
      <c r="D309" s="285">
        <v>133.94999999999999</v>
      </c>
      <c r="E309" s="286">
        <v>41.171999999999997</v>
      </c>
      <c r="F309" s="286"/>
      <c r="G309" s="286"/>
    </row>
    <row r="310" spans="1:7">
      <c r="A310" s="274">
        <v>306</v>
      </c>
      <c r="B310" s="275" t="s">
        <v>2347</v>
      </c>
      <c r="C310" s="274" t="s">
        <v>1162</v>
      </c>
      <c r="D310" s="285">
        <v>41.171999999999997</v>
      </c>
      <c r="E310" s="286">
        <v>15.321999999999999</v>
      </c>
      <c r="F310" s="286"/>
      <c r="G310" s="286"/>
    </row>
    <row r="311" spans="1:7">
      <c r="A311" s="274">
        <v>307</v>
      </c>
      <c r="B311" s="275" t="s">
        <v>2348</v>
      </c>
      <c r="C311" s="274" t="s">
        <v>1162</v>
      </c>
      <c r="D311" s="285">
        <v>231.99199999999999</v>
      </c>
      <c r="E311" s="286">
        <v>20.492000000000001</v>
      </c>
      <c r="F311" s="286"/>
      <c r="G311" s="286"/>
    </row>
    <row r="312" spans="1:7">
      <c r="A312" s="274">
        <v>308</v>
      </c>
      <c r="B312" s="275" t="s">
        <v>2349</v>
      </c>
      <c r="C312" s="274" t="s">
        <v>1162</v>
      </c>
      <c r="D312" s="285">
        <v>231.99199999999999</v>
      </c>
      <c r="E312" s="286">
        <v>20.492000000000001</v>
      </c>
      <c r="F312" s="286"/>
      <c r="G312" s="286"/>
    </row>
    <row r="313" spans="1:7">
      <c r="A313" s="274">
        <v>309</v>
      </c>
      <c r="B313" s="275" t="s">
        <v>2350</v>
      </c>
      <c r="C313" s="274" t="s">
        <v>1162</v>
      </c>
      <c r="D313" s="285">
        <v>87.513999999999996</v>
      </c>
      <c r="E313" s="286">
        <v>15.321999999999999</v>
      </c>
      <c r="F313" s="286"/>
      <c r="G313" s="286"/>
    </row>
    <row r="314" spans="1:7">
      <c r="A314" s="274">
        <v>310</v>
      </c>
      <c r="B314" s="275" t="s">
        <v>2351</v>
      </c>
      <c r="C314" s="274" t="s">
        <v>1162</v>
      </c>
      <c r="D314" s="285">
        <v>87.513999999999996</v>
      </c>
      <c r="E314" s="286">
        <v>15.321999999999999</v>
      </c>
      <c r="F314" s="286"/>
      <c r="G314" s="286"/>
    </row>
    <row r="315" spans="1:7">
      <c r="A315" s="274">
        <v>311</v>
      </c>
      <c r="B315" s="275" t="s">
        <v>2352</v>
      </c>
      <c r="C315" s="274" t="s">
        <v>1162</v>
      </c>
      <c r="D315" s="285">
        <v>154.63</v>
      </c>
      <c r="E315" s="286">
        <v>30.831999999999997</v>
      </c>
      <c r="F315" s="286"/>
      <c r="G315" s="286"/>
    </row>
    <row r="316" spans="1:7">
      <c r="A316" s="274">
        <v>312</v>
      </c>
      <c r="B316" s="275" t="s">
        <v>2353</v>
      </c>
      <c r="C316" s="274" t="s">
        <v>1162</v>
      </c>
      <c r="D316" s="285">
        <v>154.63</v>
      </c>
      <c r="E316" s="286">
        <v>30.831999999999997</v>
      </c>
      <c r="F316" s="286"/>
      <c r="G316" s="286"/>
    </row>
    <row r="317" spans="1:7">
      <c r="A317" s="274">
        <v>313</v>
      </c>
      <c r="B317" s="275" t="s">
        <v>2354</v>
      </c>
      <c r="C317" s="274" t="s">
        <v>1162</v>
      </c>
      <c r="D317" s="285">
        <v>283.50400000000002</v>
      </c>
      <c r="E317" s="286">
        <v>30.831999999999997</v>
      </c>
      <c r="F317" s="286"/>
      <c r="G317" s="286"/>
    </row>
    <row r="318" spans="1:7">
      <c r="A318" s="274">
        <v>314</v>
      </c>
      <c r="B318" s="275" t="s">
        <v>2355</v>
      </c>
      <c r="C318" s="274" t="s">
        <v>1162</v>
      </c>
      <c r="D318" s="285">
        <v>283.50400000000002</v>
      </c>
      <c r="E318" s="286">
        <v>30.831999999999997</v>
      </c>
      <c r="F318" s="286"/>
      <c r="G318" s="286"/>
    </row>
    <row r="319" spans="1:7">
      <c r="A319" s="274">
        <v>315</v>
      </c>
      <c r="B319" s="275" t="s">
        <v>2356</v>
      </c>
      <c r="C319" s="274" t="s">
        <v>1162</v>
      </c>
      <c r="D319" s="285">
        <v>231.99199999999999</v>
      </c>
      <c r="E319" s="286">
        <v>30.831999999999997</v>
      </c>
      <c r="F319" s="286"/>
      <c r="G319" s="286"/>
    </row>
    <row r="320" spans="1:7">
      <c r="A320" s="274">
        <v>316</v>
      </c>
      <c r="B320" s="275" t="s">
        <v>2357</v>
      </c>
      <c r="C320" s="274" t="s">
        <v>1162</v>
      </c>
      <c r="D320" s="285">
        <v>231.99199999999999</v>
      </c>
      <c r="E320" s="286">
        <v>30.831999999999997</v>
      </c>
      <c r="F320" s="286"/>
      <c r="G320" s="286"/>
    </row>
    <row r="321" spans="1:7">
      <c r="A321" s="274">
        <v>317</v>
      </c>
      <c r="B321" s="275" t="s">
        <v>2358</v>
      </c>
      <c r="C321" s="274" t="s">
        <v>1162</v>
      </c>
      <c r="D321" s="285">
        <v>133.94999999999999</v>
      </c>
      <c r="E321" s="286">
        <v>25.661999999999999</v>
      </c>
      <c r="F321" s="286"/>
      <c r="G321" s="286"/>
    </row>
    <row r="322" spans="1:7">
      <c r="A322" s="274">
        <v>318</v>
      </c>
      <c r="B322" s="275" t="s">
        <v>2359</v>
      </c>
      <c r="C322" s="274" t="s">
        <v>1162</v>
      </c>
      <c r="D322" s="285">
        <v>133.94999999999999</v>
      </c>
      <c r="E322" s="286">
        <v>25.661999999999999</v>
      </c>
      <c r="F322" s="286"/>
      <c r="G322" s="286"/>
    </row>
    <row r="323" spans="1:7">
      <c r="A323" s="274">
        <v>319</v>
      </c>
      <c r="B323" s="275" t="s">
        <v>2360</v>
      </c>
      <c r="C323" s="274" t="s">
        <v>1162</v>
      </c>
      <c r="D323" s="285">
        <v>128.874</v>
      </c>
      <c r="E323" s="286">
        <v>51.417999999999999</v>
      </c>
      <c r="F323" s="286"/>
      <c r="G323" s="286"/>
    </row>
    <row r="324" spans="1:7">
      <c r="A324" s="274">
        <v>320</v>
      </c>
      <c r="B324" s="275" t="s">
        <v>2361</v>
      </c>
      <c r="C324" s="274" t="s">
        <v>1162</v>
      </c>
      <c r="D324" s="285">
        <v>128.874</v>
      </c>
      <c r="E324" s="286">
        <v>51.417999999999999</v>
      </c>
      <c r="F324" s="286"/>
      <c r="G324" s="286"/>
    </row>
    <row r="325" spans="1:7">
      <c r="A325" s="274">
        <v>321</v>
      </c>
      <c r="B325" s="275" t="s">
        <v>1441</v>
      </c>
      <c r="C325" s="274" t="s">
        <v>1162</v>
      </c>
      <c r="D325" s="285">
        <v>103.02399999999999</v>
      </c>
      <c r="E325" s="286">
        <v>51.417999999999999</v>
      </c>
      <c r="F325" s="286"/>
      <c r="G325" s="286"/>
    </row>
    <row r="326" spans="1:7">
      <c r="A326" s="274">
        <v>322</v>
      </c>
      <c r="B326" s="275" t="s">
        <v>1921</v>
      </c>
      <c r="C326" s="274" t="s">
        <v>1162</v>
      </c>
      <c r="D326" s="285">
        <v>103.02399999999999</v>
      </c>
      <c r="E326" s="286">
        <v>51.417999999999999</v>
      </c>
      <c r="F326" s="286"/>
      <c r="G326" s="286"/>
    </row>
    <row r="327" spans="1:7">
      <c r="A327" s="274">
        <v>323</v>
      </c>
      <c r="B327" s="275" t="s">
        <v>1923</v>
      </c>
      <c r="C327" s="274" t="s">
        <v>1162</v>
      </c>
      <c r="D327" s="285">
        <v>92.683999999999983</v>
      </c>
      <c r="E327" s="286">
        <v>25.661999999999999</v>
      </c>
      <c r="F327" s="286"/>
      <c r="G327" s="286"/>
    </row>
    <row r="328" spans="1:7">
      <c r="A328" s="274">
        <v>324</v>
      </c>
      <c r="B328" s="275" t="s">
        <v>2362</v>
      </c>
      <c r="C328" s="274" t="s">
        <v>1162</v>
      </c>
      <c r="D328" s="285">
        <v>0</v>
      </c>
      <c r="E328" s="286">
        <v>20.492000000000001</v>
      </c>
      <c r="F328" s="286"/>
      <c r="G328" s="286"/>
    </row>
    <row r="329" spans="1:7">
      <c r="A329" s="274">
        <v>325</v>
      </c>
      <c r="B329" s="275" t="s">
        <v>2363</v>
      </c>
      <c r="C329" s="274" t="s">
        <v>1162</v>
      </c>
      <c r="D329" s="285">
        <v>0</v>
      </c>
      <c r="E329" s="286">
        <v>30.831999999999997</v>
      </c>
      <c r="F329" s="286"/>
      <c r="G329" s="286"/>
    </row>
    <row r="330" spans="1:7">
      <c r="A330" s="274">
        <v>326</v>
      </c>
      <c r="B330" s="275" t="s">
        <v>2364</v>
      </c>
      <c r="C330" s="274" t="s">
        <v>1162</v>
      </c>
      <c r="D330" s="285">
        <v>41.171999999999997</v>
      </c>
      <c r="E330" s="286">
        <v>20.492000000000001</v>
      </c>
      <c r="F330" s="286"/>
      <c r="G330" s="286"/>
    </row>
    <row r="331" spans="1:7">
      <c r="A331" s="274">
        <v>327</v>
      </c>
      <c r="B331" s="275" t="s">
        <v>2365</v>
      </c>
      <c r="C331" s="274" t="s">
        <v>1162</v>
      </c>
      <c r="D331" s="285">
        <v>82.438000000000002</v>
      </c>
      <c r="E331" s="286">
        <v>25.661999999999999</v>
      </c>
      <c r="F331" s="286"/>
      <c r="G331" s="286"/>
    </row>
    <row r="332" spans="1:7">
      <c r="A332" s="274">
        <v>328</v>
      </c>
      <c r="B332" s="275" t="s">
        <v>2366</v>
      </c>
      <c r="C332" s="274" t="s">
        <v>1162</v>
      </c>
      <c r="D332" s="285">
        <v>25.661999999999999</v>
      </c>
      <c r="E332" s="286">
        <v>10.151999999999999</v>
      </c>
      <c r="F332" s="286"/>
      <c r="G332" s="286"/>
    </row>
    <row r="333" spans="1:7">
      <c r="A333" s="274">
        <v>329</v>
      </c>
      <c r="B333" s="275" t="s">
        <v>2367</v>
      </c>
      <c r="C333" s="274" t="s">
        <v>1162</v>
      </c>
      <c r="D333" s="285">
        <v>15.321999999999999</v>
      </c>
      <c r="E333" s="286">
        <v>4.9819999999999993</v>
      </c>
      <c r="F333" s="286"/>
      <c r="G333" s="286"/>
    </row>
    <row r="334" spans="1:7">
      <c r="A334" s="274">
        <v>330</v>
      </c>
      <c r="B334" s="275" t="s">
        <v>2368</v>
      </c>
      <c r="C334" s="274" t="s">
        <v>1162</v>
      </c>
      <c r="D334" s="285">
        <v>123.70399999999999</v>
      </c>
      <c r="E334" s="286">
        <v>10.151999999999999</v>
      </c>
      <c r="F334" s="286"/>
      <c r="G334" s="286"/>
    </row>
    <row r="335" spans="1:7">
      <c r="A335" s="274">
        <v>331</v>
      </c>
      <c r="B335" s="275" t="s">
        <v>2369</v>
      </c>
      <c r="C335" s="274" t="s">
        <v>1162</v>
      </c>
      <c r="D335" s="285">
        <v>20.492000000000001</v>
      </c>
      <c r="E335" s="286">
        <v>10.151999999999999</v>
      </c>
      <c r="F335" s="286"/>
      <c r="G335" s="286"/>
    </row>
    <row r="336" spans="1:7">
      <c r="A336" s="274">
        <v>332</v>
      </c>
      <c r="B336" s="275" t="s">
        <v>2370</v>
      </c>
      <c r="C336" s="274" t="s">
        <v>1162</v>
      </c>
      <c r="D336" s="285">
        <v>0</v>
      </c>
      <c r="E336" s="286">
        <v>10.151999999999999</v>
      </c>
      <c r="F336" s="286"/>
      <c r="G336" s="286"/>
    </row>
    <row r="337" spans="1:7">
      <c r="A337" s="274">
        <v>333</v>
      </c>
      <c r="B337" s="275" t="s">
        <v>2371</v>
      </c>
      <c r="C337" s="274" t="s">
        <v>1162</v>
      </c>
      <c r="D337" s="285">
        <v>0</v>
      </c>
      <c r="E337" s="286">
        <v>15.321999999999999</v>
      </c>
      <c r="F337" s="286"/>
      <c r="G337" s="286"/>
    </row>
    <row r="338" spans="1:7">
      <c r="A338" s="274">
        <v>334</v>
      </c>
      <c r="B338" s="275" t="s">
        <v>2372</v>
      </c>
      <c r="C338" s="274" t="s">
        <v>1162</v>
      </c>
      <c r="D338" s="285">
        <v>51.417999999999999</v>
      </c>
      <c r="E338" s="286">
        <v>10.151999999999999</v>
      </c>
      <c r="F338" s="286"/>
      <c r="G338" s="286"/>
    </row>
    <row r="339" spans="1:7">
      <c r="A339" s="274">
        <v>335</v>
      </c>
      <c r="B339" s="275" t="s">
        <v>2373</v>
      </c>
      <c r="C339" s="274" t="s">
        <v>1162</v>
      </c>
      <c r="D339" s="285">
        <v>12.783999999999999</v>
      </c>
      <c r="E339" s="286">
        <v>2.444</v>
      </c>
      <c r="F339" s="286"/>
      <c r="G339" s="286"/>
    </row>
    <row r="340" spans="1:7">
      <c r="A340" s="274">
        <v>336</v>
      </c>
      <c r="B340" s="275" t="s">
        <v>2374</v>
      </c>
      <c r="C340" s="274" t="s">
        <v>1162</v>
      </c>
      <c r="D340" s="285">
        <v>17.954000000000001</v>
      </c>
      <c r="E340" s="286">
        <v>1.974</v>
      </c>
      <c r="F340" s="286"/>
      <c r="G340" s="286"/>
    </row>
    <row r="341" spans="1:7">
      <c r="A341" s="274">
        <v>337</v>
      </c>
      <c r="B341" s="275" t="s">
        <v>2375</v>
      </c>
      <c r="C341" s="274" t="s">
        <v>1162</v>
      </c>
      <c r="D341" s="285">
        <v>0</v>
      </c>
      <c r="E341" s="286">
        <v>25.661999999999999</v>
      </c>
      <c r="F341" s="286"/>
      <c r="G341" s="286"/>
    </row>
    <row r="342" spans="1:7">
      <c r="A342" s="274">
        <v>338</v>
      </c>
      <c r="B342" s="275" t="s">
        <v>1384</v>
      </c>
      <c r="C342" s="274" t="s">
        <v>1162</v>
      </c>
      <c r="D342" s="285">
        <v>103.02399999999999</v>
      </c>
      <c r="E342" s="286">
        <v>51.417999999999999</v>
      </c>
      <c r="F342" s="286"/>
      <c r="G342" s="286"/>
    </row>
    <row r="343" spans="1:7">
      <c r="A343" s="274">
        <v>339</v>
      </c>
      <c r="B343" s="275" t="s">
        <v>2376</v>
      </c>
      <c r="C343" s="274" t="s">
        <v>2091</v>
      </c>
      <c r="D343" s="285">
        <v>149.45999999999998</v>
      </c>
      <c r="E343" s="286">
        <v>51.417999999999999</v>
      </c>
      <c r="F343" s="286"/>
      <c r="G343" s="286"/>
    </row>
    <row r="344" spans="1:7">
      <c r="A344" s="274">
        <v>340</v>
      </c>
      <c r="B344" s="275" t="s">
        <v>2377</v>
      </c>
      <c r="C344" s="274" t="s">
        <v>1162</v>
      </c>
      <c r="D344" s="285">
        <v>61.758000000000003</v>
      </c>
      <c r="E344" s="286">
        <v>15.321999999999999</v>
      </c>
      <c r="F344" s="286"/>
      <c r="G344" s="286"/>
    </row>
    <row r="345" spans="1:7">
      <c r="A345" s="274">
        <v>341</v>
      </c>
      <c r="B345" s="275" t="s">
        <v>2378</v>
      </c>
      <c r="C345" s="274" t="s">
        <v>1162</v>
      </c>
      <c r="D345" s="285">
        <v>30.831999999999997</v>
      </c>
      <c r="E345" s="286">
        <v>4.9819999999999993</v>
      </c>
      <c r="F345" s="286"/>
      <c r="G345" s="286"/>
    </row>
    <row r="346" spans="1:7">
      <c r="A346" s="274">
        <v>342</v>
      </c>
      <c r="B346" s="275" t="s">
        <v>2379</v>
      </c>
      <c r="C346" s="274" t="s">
        <v>1162</v>
      </c>
      <c r="D346" s="285">
        <v>82.438000000000002</v>
      </c>
      <c r="E346" s="286">
        <v>20.492000000000001</v>
      </c>
      <c r="F346" s="286"/>
      <c r="G346" s="286"/>
    </row>
    <row r="347" spans="1:7">
      <c r="A347" s="274">
        <v>343</v>
      </c>
      <c r="B347" s="275" t="s">
        <v>2380</v>
      </c>
      <c r="C347" s="274" t="s">
        <v>1162</v>
      </c>
      <c r="D347" s="285">
        <v>46.247999999999998</v>
      </c>
      <c r="E347" s="286">
        <v>4.9819999999999993</v>
      </c>
      <c r="F347" s="286"/>
      <c r="G347" s="286"/>
    </row>
    <row r="348" spans="1:7">
      <c r="A348" s="274">
        <v>344</v>
      </c>
      <c r="B348" s="275" t="s">
        <v>1345</v>
      </c>
      <c r="C348" s="274" t="s">
        <v>1162</v>
      </c>
      <c r="D348" s="285">
        <v>77.268000000000001</v>
      </c>
      <c r="E348" s="286">
        <v>10.151999999999999</v>
      </c>
      <c r="F348" s="286"/>
      <c r="G348" s="286"/>
    </row>
    <row r="349" spans="1:7">
      <c r="A349" s="274">
        <v>345</v>
      </c>
      <c r="B349" s="275" t="s">
        <v>2381</v>
      </c>
      <c r="C349" s="274" t="s">
        <v>1162</v>
      </c>
      <c r="D349" s="285">
        <v>0</v>
      </c>
      <c r="E349" s="286">
        <v>92.683999999999983</v>
      </c>
      <c r="F349" s="286"/>
      <c r="G349" s="286"/>
    </row>
    <row r="350" spans="1:7">
      <c r="A350" s="274">
        <v>346</v>
      </c>
      <c r="B350" s="275" t="s">
        <v>2382</v>
      </c>
      <c r="C350" s="274" t="s">
        <v>1162</v>
      </c>
      <c r="D350" s="285">
        <v>82.438000000000002</v>
      </c>
      <c r="E350" s="286">
        <v>25.661999999999999</v>
      </c>
      <c r="F350" s="286"/>
      <c r="G350" s="286"/>
    </row>
    <row r="351" spans="1:7">
      <c r="A351" s="274">
        <v>347</v>
      </c>
      <c r="B351" s="275" t="s">
        <v>2383</v>
      </c>
      <c r="C351" s="274" t="s">
        <v>1162</v>
      </c>
      <c r="D351" s="285">
        <v>144.29</v>
      </c>
      <c r="E351" s="286">
        <v>25.661999999999999</v>
      </c>
      <c r="F351" s="286"/>
      <c r="G351" s="286"/>
    </row>
    <row r="352" spans="1:7">
      <c r="A352" s="274">
        <v>348</v>
      </c>
      <c r="B352" s="275" t="s">
        <v>2384</v>
      </c>
      <c r="C352" s="274" t="s">
        <v>1162</v>
      </c>
      <c r="D352" s="285">
        <v>72.097999999999999</v>
      </c>
      <c r="E352" s="286">
        <v>36.001999999999995</v>
      </c>
      <c r="F352" s="286"/>
      <c r="G352" s="286"/>
    </row>
    <row r="353" spans="1:7">
      <c r="A353" s="274">
        <v>349</v>
      </c>
      <c r="B353" s="275" t="s">
        <v>2385</v>
      </c>
      <c r="C353" s="274" t="s">
        <v>1162</v>
      </c>
      <c r="D353" s="285">
        <v>61.758000000000003</v>
      </c>
      <c r="E353" s="286">
        <v>25.661999999999999</v>
      </c>
      <c r="F353" s="286"/>
      <c r="G353" s="286"/>
    </row>
    <row r="354" spans="1:7">
      <c r="A354" s="274">
        <v>350</v>
      </c>
      <c r="B354" s="275" t="s">
        <v>2386</v>
      </c>
      <c r="C354" s="274" t="s">
        <v>1162</v>
      </c>
      <c r="D354" s="285">
        <v>103.02399999999999</v>
      </c>
      <c r="E354" s="286">
        <v>25.661999999999999</v>
      </c>
      <c r="F354" s="286"/>
      <c r="G354" s="286"/>
    </row>
    <row r="355" spans="1:7">
      <c r="A355" s="274">
        <v>351</v>
      </c>
      <c r="B355" s="275" t="s">
        <v>2387</v>
      </c>
      <c r="C355" s="274" t="s">
        <v>1162</v>
      </c>
      <c r="D355" s="285">
        <v>206.23599999999999</v>
      </c>
      <c r="E355" s="286">
        <v>51.417999999999999</v>
      </c>
      <c r="F355" s="286"/>
      <c r="G355" s="286"/>
    </row>
    <row r="356" spans="1:7">
      <c r="A356" s="274">
        <v>352</v>
      </c>
      <c r="B356" s="275" t="s">
        <v>2388</v>
      </c>
      <c r="C356" s="274" t="s">
        <v>1162</v>
      </c>
      <c r="D356" s="285">
        <v>0</v>
      </c>
      <c r="E356" s="286">
        <v>46.247999999999998</v>
      </c>
      <c r="F356" s="286"/>
      <c r="G356" s="286"/>
    </row>
    <row r="357" spans="1:7">
      <c r="A357" s="274">
        <v>353</v>
      </c>
      <c r="B357" s="275" t="s">
        <v>2389</v>
      </c>
      <c r="C357" s="274" t="s">
        <v>1162</v>
      </c>
      <c r="D357" s="285">
        <v>0</v>
      </c>
      <c r="E357" s="286">
        <v>77.268000000000001</v>
      </c>
      <c r="F357" s="286"/>
      <c r="G357" s="286"/>
    </row>
    <row r="358" spans="1:7">
      <c r="A358" s="274">
        <v>354</v>
      </c>
      <c r="B358" s="275" t="s">
        <v>2390</v>
      </c>
      <c r="C358" s="274" t="s">
        <v>1162</v>
      </c>
      <c r="D358" s="285">
        <v>0</v>
      </c>
      <c r="E358" s="286">
        <v>113.36399999999999</v>
      </c>
      <c r="F358" s="286"/>
      <c r="G358" s="286"/>
    </row>
    <row r="359" spans="1:7">
      <c r="A359" s="274">
        <v>355</v>
      </c>
      <c r="B359" s="275" t="s">
        <v>2391</v>
      </c>
      <c r="C359" s="274" t="s">
        <v>1162</v>
      </c>
      <c r="D359" s="285">
        <v>567.10199999999998</v>
      </c>
      <c r="E359" s="286">
        <v>61.758000000000003</v>
      </c>
      <c r="F359" s="286"/>
      <c r="G359" s="286"/>
    </row>
    <row r="360" spans="1:7">
      <c r="A360" s="274">
        <v>356</v>
      </c>
      <c r="B360" s="275" t="s">
        <v>2392</v>
      </c>
      <c r="C360" s="274" t="s">
        <v>1162</v>
      </c>
      <c r="D360" s="285">
        <v>61.758000000000003</v>
      </c>
      <c r="E360" s="286">
        <v>41.171999999999997</v>
      </c>
      <c r="F360" s="286"/>
      <c r="G360" s="286"/>
    </row>
    <row r="361" spans="1:7">
      <c r="A361" s="274">
        <v>357</v>
      </c>
      <c r="B361" s="275" t="s">
        <v>2393</v>
      </c>
      <c r="C361" s="274" t="s">
        <v>1162</v>
      </c>
      <c r="D361" s="285">
        <v>0</v>
      </c>
      <c r="E361" s="286">
        <v>41.171999999999997</v>
      </c>
      <c r="F361" s="286"/>
      <c r="G361" s="286"/>
    </row>
    <row r="362" spans="1:7">
      <c r="A362" s="274">
        <v>358</v>
      </c>
      <c r="B362" s="275" t="s">
        <v>2394</v>
      </c>
      <c r="C362" s="274" t="s">
        <v>1162</v>
      </c>
      <c r="D362" s="285">
        <v>0</v>
      </c>
      <c r="E362" s="286">
        <v>30.831999999999997</v>
      </c>
      <c r="F362" s="286"/>
      <c r="G362" s="286"/>
    </row>
    <row r="363" spans="1:7">
      <c r="A363" s="274">
        <v>359</v>
      </c>
      <c r="B363" s="275" t="s">
        <v>2395</v>
      </c>
      <c r="C363" s="274" t="s">
        <v>1162</v>
      </c>
      <c r="D363" s="285">
        <v>0</v>
      </c>
      <c r="E363" s="286">
        <v>20.492000000000001</v>
      </c>
      <c r="F363" s="286"/>
      <c r="G363" s="286"/>
    </row>
    <row r="364" spans="1:7">
      <c r="A364" s="274">
        <v>360</v>
      </c>
      <c r="B364" s="275" t="s">
        <v>2396</v>
      </c>
      <c r="C364" s="274" t="s">
        <v>1162</v>
      </c>
      <c r="D364" s="285">
        <v>15.321999999999999</v>
      </c>
      <c r="E364" s="286">
        <v>10.151999999999999</v>
      </c>
      <c r="F364" s="286"/>
      <c r="G364" s="286"/>
    </row>
    <row r="365" spans="1:7">
      <c r="A365" s="274">
        <v>361</v>
      </c>
      <c r="B365" s="275" t="s">
        <v>2397</v>
      </c>
      <c r="C365" s="274" t="s">
        <v>1162</v>
      </c>
      <c r="D365" s="285">
        <v>0</v>
      </c>
      <c r="E365" s="286">
        <v>51.417999999999999</v>
      </c>
      <c r="F365" s="286"/>
      <c r="G365" s="286"/>
    </row>
    <row r="366" spans="1:7">
      <c r="A366" s="274">
        <v>362</v>
      </c>
      <c r="B366" s="275" t="s">
        <v>2398</v>
      </c>
      <c r="C366" s="274" t="s">
        <v>1162</v>
      </c>
      <c r="D366" s="285">
        <v>185.55599999999998</v>
      </c>
      <c r="E366" s="286">
        <v>41.171999999999997</v>
      </c>
      <c r="F366" s="286"/>
      <c r="G366" s="286"/>
    </row>
    <row r="367" spans="1:7">
      <c r="A367" s="274">
        <v>363</v>
      </c>
      <c r="B367" s="275" t="s">
        <v>2399</v>
      </c>
      <c r="C367" s="274" t="s">
        <v>1162</v>
      </c>
      <c r="D367" s="285">
        <v>0</v>
      </c>
      <c r="E367" s="286">
        <v>30.831999999999997</v>
      </c>
      <c r="F367" s="286"/>
      <c r="G367" s="286"/>
    </row>
    <row r="368" spans="1:7">
      <c r="A368" s="274">
        <v>364</v>
      </c>
      <c r="B368" s="275" t="s">
        <v>2400</v>
      </c>
      <c r="C368" s="274" t="s">
        <v>1162</v>
      </c>
      <c r="D368" s="285">
        <v>82.438000000000002</v>
      </c>
      <c r="E368" s="286">
        <v>36.001999999999995</v>
      </c>
      <c r="F368" s="286"/>
      <c r="G368" s="286"/>
    </row>
    <row r="369" spans="1:7">
      <c r="A369" s="274">
        <v>365</v>
      </c>
      <c r="B369" s="275" t="s">
        <v>2401</v>
      </c>
      <c r="C369" s="274" t="s">
        <v>1162</v>
      </c>
      <c r="D369" s="285">
        <v>0</v>
      </c>
      <c r="E369" s="286">
        <v>59.22</v>
      </c>
      <c r="F369" s="286"/>
      <c r="G369" s="286"/>
    </row>
    <row r="370" spans="1:7">
      <c r="A370" s="274">
        <v>366</v>
      </c>
      <c r="B370" s="275" t="s">
        <v>2402</v>
      </c>
      <c r="C370" s="274" t="s">
        <v>1162</v>
      </c>
      <c r="D370" s="285">
        <v>15.321999999999999</v>
      </c>
      <c r="E370" s="286">
        <v>4.9819999999999993</v>
      </c>
      <c r="F370" s="286"/>
      <c r="G370" s="286"/>
    </row>
    <row r="371" spans="1:7">
      <c r="A371" s="274">
        <v>367</v>
      </c>
      <c r="B371" s="275" t="s">
        <v>2403</v>
      </c>
      <c r="C371" s="274" t="s">
        <v>1162</v>
      </c>
      <c r="D371" s="285">
        <v>123.70399999999999</v>
      </c>
      <c r="E371" s="286">
        <v>4.9819999999999993</v>
      </c>
      <c r="F371" s="286"/>
      <c r="G371" s="286"/>
    </row>
    <row r="372" spans="1:7">
      <c r="A372" s="274">
        <v>368</v>
      </c>
      <c r="B372" s="275" t="s">
        <v>2404</v>
      </c>
      <c r="C372" s="274" t="s">
        <v>1162</v>
      </c>
      <c r="D372" s="285">
        <v>180.386</v>
      </c>
      <c r="E372" s="286">
        <v>30.831999999999997</v>
      </c>
      <c r="F372" s="286"/>
      <c r="G372" s="286"/>
    </row>
    <row r="373" spans="1:7">
      <c r="A373" s="274">
        <v>369</v>
      </c>
      <c r="B373" s="275" t="s">
        <v>2405</v>
      </c>
      <c r="C373" s="274" t="s">
        <v>1162</v>
      </c>
      <c r="D373" s="285">
        <v>0</v>
      </c>
      <c r="E373" s="286">
        <v>12.783999999999999</v>
      </c>
      <c r="F373" s="286"/>
      <c r="G373" s="286"/>
    </row>
    <row r="374" spans="1:7">
      <c r="A374" s="274">
        <v>370</v>
      </c>
      <c r="B374" s="275" t="s">
        <v>2406</v>
      </c>
      <c r="C374" s="274" t="s">
        <v>1162</v>
      </c>
      <c r="D374" s="285">
        <v>7.613999999999999</v>
      </c>
      <c r="E374" s="286">
        <v>4.9819999999999993</v>
      </c>
      <c r="F374" s="286"/>
      <c r="G374" s="286"/>
    </row>
    <row r="375" spans="1:7">
      <c r="A375" s="274">
        <v>371</v>
      </c>
      <c r="B375" s="275" t="s">
        <v>2407</v>
      </c>
      <c r="C375" s="274" t="s">
        <v>1162</v>
      </c>
      <c r="D375" s="285">
        <v>10.151999999999999</v>
      </c>
      <c r="E375" s="286">
        <v>4.9819999999999993</v>
      </c>
      <c r="F375" s="286"/>
      <c r="G375" s="286"/>
    </row>
    <row r="376" spans="1:7">
      <c r="A376" s="274">
        <v>372</v>
      </c>
      <c r="B376" s="275" t="s">
        <v>2408</v>
      </c>
      <c r="C376" s="274" t="s">
        <v>1162</v>
      </c>
      <c r="D376" s="285">
        <v>0</v>
      </c>
      <c r="E376" s="286">
        <v>61.758000000000003</v>
      </c>
      <c r="F376" s="286"/>
      <c r="G376" s="286"/>
    </row>
    <row r="377" spans="1:7">
      <c r="A377" s="274">
        <v>373</v>
      </c>
      <c r="B377" s="275" t="s">
        <v>1668</v>
      </c>
      <c r="C377" s="274" t="s">
        <v>1162</v>
      </c>
      <c r="D377" s="285">
        <v>23.029999999999998</v>
      </c>
      <c r="E377" s="286">
        <v>7.613999999999999</v>
      </c>
      <c r="F377" s="286"/>
      <c r="G377" s="286"/>
    </row>
    <row r="378" spans="1:7">
      <c r="A378" s="274">
        <v>374</v>
      </c>
      <c r="B378" s="275" t="s">
        <v>2409</v>
      </c>
      <c r="C378" s="274" t="s">
        <v>1162</v>
      </c>
      <c r="D378" s="285">
        <v>0</v>
      </c>
      <c r="E378" s="286">
        <v>82.438000000000002</v>
      </c>
      <c r="F378" s="286"/>
      <c r="G378" s="286"/>
    </row>
    <row r="379" spans="1:7">
      <c r="A379" s="274">
        <v>375</v>
      </c>
      <c r="B379" s="275" t="s">
        <v>2410</v>
      </c>
      <c r="C379" s="274" t="s">
        <v>1162</v>
      </c>
      <c r="D379" s="285">
        <v>61.758000000000003</v>
      </c>
      <c r="E379" s="286">
        <v>23.029999999999998</v>
      </c>
      <c r="F379" s="286"/>
      <c r="G379" s="286"/>
    </row>
    <row r="380" spans="1:7">
      <c r="A380" s="274">
        <v>376</v>
      </c>
      <c r="B380" s="275" t="s">
        <v>2411</v>
      </c>
      <c r="C380" s="274" t="s">
        <v>1162</v>
      </c>
      <c r="D380" s="285">
        <v>0</v>
      </c>
      <c r="E380" s="286">
        <v>36.001999999999995</v>
      </c>
      <c r="F380" s="286"/>
      <c r="G380" s="286"/>
    </row>
    <row r="381" spans="1:7">
      <c r="A381" s="274">
        <v>377</v>
      </c>
      <c r="B381" s="275" t="s">
        <v>2412</v>
      </c>
      <c r="C381" s="274" t="s">
        <v>1162</v>
      </c>
      <c r="D381" s="285">
        <v>128.874</v>
      </c>
      <c r="E381" s="286">
        <v>20.492000000000001</v>
      </c>
      <c r="F381" s="286"/>
      <c r="G381" s="286"/>
    </row>
    <row r="382" spans="1:7">
      <c r="A382" s="274">
        <v>378</v>
      </c>
      <c r="B382" s="275" t="s">
        <v>2413</v>
      </c>
      <c r="C382" s="274" t="s">
        <v>1162</v>
      </c>
      <c r="D382" s="285">
        <v>0</v>
      </c>
      <c r="E382" s="286">
        <v>41.171999999999997</v>
      </c>
      <c r="F382" s="286"/>
      <c r="G382" s="286"/>
    </row>
    <row r="383" spans="1:7">
      <c r="A383" s="274">
        <v>379</v>
      </c>
      <c r="B383" s="275" t="s">
        <v>2414</v>
      </c>
      <c r="C383" s="274" t="s">
        <v>2091</v>
      </c>
      <c r="D383" s="285">
        <v>0</v>
      </c>
      <c r="E383" s="286">
        <v>46.247999999999998</v>
      </c>
      <c r="F383" s="286"/>
      <c r="G383" s="286"/>
    </row>
    <row r="384" spans="1:7">
      <c r="A384" s="274">
        <v>380</v>
      </c>
      <c r="B384" s="275" t="s">
        <v>2415</v>
      </c>
      <c r="C384" s="274" t="s">
        <v>1162</v>
      </c>
      <c r="D384" s="285">
        <v>77.268000000000001</v>
      </c>
      <c r="E384" s="286">
        <v>30.831999999999997</v>
      </c>
      <c r="F384" s="286"/>
      <c r="G384" s="286"/>
    </row>
    <row r="385" spans="1:7">
      <c r="A385" s="274">
        <v>381</v>
      </c>
      <c r="B385" s="275" t="s">
        <v>2416</v>
      </c>
      <c r="C385" s="274" t="s">
        <v>1162</v>
      </c>
      <c r="D385" s="285">
        <v>0</v>
      </c>
      <c r="E385" s="286">
        <v>41.171999999999997</v>
      </c>
      <c r="F385" s="286"/>
      <c r="G385" s="286"/>
    </row>
    <row r="386" spans="1:7">
      <c r="A386" s="274">
        <v>382</v>
      </c>
      <c r="B386" s="275" t="s">
        <v>2417</v>
      </c>
      <c r="C386" s="274" t="s">
        <v>1162</v>
      </c>
      <c r="D386" s="285">
        <v>0</v>
      </c>
      <c r="E386" s="286">
        <v>15.321999999999999</v>
      </c>
      <c r="F386" s="286"/>
      <c r="G386" s="286"/>
    </row>
    <row r="387" spans="1:7">
      <c r="A387" s="274">
        <v>383</v>
      </c>
      <c r="B387" s="275" t="s">
        <v>2418</v>
      </c>
      <c r="C387" s="274" t="s">
        <v>1162</v>
      </c>
      <c r="D387" s="285">
        <v>0</v>
      </c>
      <c r="E387" s="286">
        <v>25.661999999999999</v>
      </c>
      <c r="F387" s="286"/>
      <c r="G387" s="286"/>
    </row>
    <row r="388" spans="1:7">
      <c r="A388" s="274">
        <v>384</v>
      </c>
      <c r="B388" s="275" t="s">
        <v>2419</v>
      </c>
      <c r="C388" s="274" t="s">
        <v>1162</v>
      </c>
      <c r="D388" s="285">
        <v>0</v>
      </c>
      <c r="E388" s="286">
        <v>77.268000000000001</v>
      </c>
      <c r="F388" s="286"/>
      <c r="G388" s="286"/>
    </row>
    <row r="389" spans="1:7">
      <c r="A389" s="274">
        <v>385</v>
      </c>
      <c r="B389" s="275" t="s">
        <v>2420</v>
      </c>
      <c r="C389" s="274" t="s">
        <v>1162</v>
      </c>
      <c r="D389" s="285">
        <v>0</v>
      </c>
      <c r="E389" s="286">
        <v>61.758000000000003</v>
      </c>
      <c r="F389" s="286"/>
      <c r="G389" s="286"/>
    </row>
    <row r="390" spans="1:7">
      <c r="A390" s="274">
        <v>386</v>
      </c>
      <c r="B390" s="275" t="s">
        <v>2569</v>
      </c>
      <c r="C390" s="274" t="s">
        <v>2570</v>
      </c>
      <c r="D390" s="285">
        <v>0</v>
      </c>
      <c r="E390" s="286">
        <v>2.444</v>
      </c>
      <c r="F390" s="286"/>
      <c r="G390" s="286"/>
    </row>
    <row r="391" spans="1:7">
      <c r="A391" s="274">
        <v>387</v>
      </c>
      <c r="B391" s="275" t="s">
        <v>2421</v>
      </c>
      <c r="C391" s="274" t="s">
        <v>1162</v>
      </c>
      <c r="D391" s="285">
        <v>103.02399999999999</v>
      </c>
      <c r="E391" s="286">
        <v>15.321999999999999</v>
      </c>
      <c r="F391" s="286"/>
      <c r="G391" s="286"/>
    </row>
    <row r="392" spans="1:7">
      <c r="A392" s="274">
        <v>388</v>
      </c>
      <c r="B392" s="275" t="s">
        <v>2422</v>
      </c>
      <c r="C392" s="274" t="s">
        <v>1162</v>
      </c>
      <c r="D392" s="285">
        <v>103.02399999999999</v>
      </c>
      <c r="E392" s="286">
        <v>15.321999999999999</v>
      </c>
      <c r="F392" s="286"/>
      <c r="G392" s="286"/>
    </row>
    <row r="393" spans="1:7">
      <c r="A393" s="274">
        <v>389</v>
      </c>
      <c r="B393" s="275" t="s">
        <v>2423</v>
      </c>
      <c r="C393" s="274" t="s">
        <v>1162</v>
      </c>
      <c r="D393" s="285">
        <v>28.2</v>
      </c>
      <c r="E393" s="286">
        <v>4.9819999999999993</v>
      </c>
      <c r="F393" s="286"/>
      <c r="G393" s="286"/>
    </row>
    <row r="394" spans="1:7">
      <c r="A394" s="274">
        <v>390</v>
      </c>
      <c r="B394" s="275" t="s">
        <v>2424</v>
      </c>
      <c r="C394" s="274" t="s">
        <v>2091</v>
      </c>
      <c r="D394" s="285">
        <v>23.029999999999998</v>
      </c>
      <c r="E394" s="286">
        <v>2.444</v>
      </c>
      <c r="F394" s="286"/>
      <c r="G394" s="286"/>
    </row>
    <row r="395" spans="1:7">
      <c r="A395" s="274">
        <v>391</v>
      </c>
      <c r="B395" s="275" t="s">
        <v>2425</v>
      </c>
      <c r="C395" s="274" t="s">
        <v>1162</v>
      </c>
      <c r="D395" s="285">
        <v>1.41</v>
      </c>
      <c r="E395" s="286">
        <v>0.376</v>
      </c>
      <c r="F395" s="286"/>
      <c r="G395" s="286"/>
    </row>
    <row r="396" spans="1:7">
      <c r="A396" s="274">
        <v>392</v>
      </c>
      <c r="B396" s="275" t="s">
        <v>2426</v>
      </c>
      <c r="C396" s="274" t="s">
        <v>1162</v>
      </c>
      <c r="D396" s="285">
        <v>25.661999999999999</v>
      </c>
      <c r="E396" s="286">
        <v>4.9819999999999993</v>
      </c>
      <c r="F396" s="286"/>
      <c r="G396" s="286"/>
    </row>
    <row r="397" spans="1:7">
      <c r="A397" s="274">
        <v>393</v>
      </c>
      <c r="B397" s="275" t="s">
        <v>2427</v>
      </c>
      <c r="C397" s="274" t="s">
        <v>1162</v>
      </c>
      <c r="D397" s="285">
        <v>4.9819999999999993</v>
      </c>
      <c r="E397" s="286">
        <v>2.444</v>
      </c>
      <c r="F397" s="286"/>
      <c r="G397" s="286"/>
    </row>
    <row r="398" spans="1:7">
      <c r="A398" s="274">
        <v>394</v>
      </c>
      <c r="B398" s="275" t="s">
        <v>2428</v>
      </c>
      <c r="C398" s="274" t="s">
        <v>1162</v>
      </c>
      <c r="D398" s="285">
        <v>1.974</v>
      </c>
      <c r="E398" s="286">
        <v>7.613999999999999</v>
      </c>
      <c r="F398" s="286"/>
      <c r="G398" s="286"/>
    </row>
    <row r="399" spans="1:7">
      <c r="A399" s="274">
        <v>395</v>
      </c>
      <c r="B399" s="275" t="s">
        <v>1299</v>
      </c>
      <c r="C399" s="274" t="s">
        <v>1162</v>
      </c>
      <c r="D399" s="285">
        <v>0.376</v>
      </c>
      <c r="E399" s="286">
        <v>0.94</v>
      </c>
      <c r="F399" s="286"/>
      <c r="G399" s="286"/>
    </row>
    <row r="400" spans="1:7">
      <c r="A400" s="274">
        <v>396</v>
      </c>
      <c r="B400" s="275" t="s">
        <v>2429</v>
      </c>
      <c r="C400" s="274" t="s">
        <v>2091</v>
      </c>
      <c r="D400" s="285">
        <v>0</v>
      </c>
      <c r="E400" s="286">
        <v>20.492000000000001</v>
      </c>
      <c r="F400" s="286"/>
      <c r="G400" s="286"/>
    </row>
    <row r="401" spans="1:7">
      <c r="A401" s="274">
        <v>397</v>
      </c>
      <c r="B401" s="275" t="s">
        <v>2430</v>
      </c>
      <c r="C401" s="274" t="s">
        <v>1162</v>
      </c>
      <c r="D401" s="285">
        <v>2.444</v>
      </c>
      <c r="E401" s="286">
        <v>10.151999999999999</v>
      </c>
      <c r="F401" s="286"/>
      <c r="G401" s="286"/>
    </row>
    <row r="402" spans="1:7">
      <c r="A402" s="274">
        <v>398</v>
      </c>
      <c r="B402" s="275" t="s">
        <v>2431</v>
      </c>
      <c r="C402" s="274" t="s">
        <v>1162</v>
      </c>
      <c r="D402" s="285">
        <v>0</v>
      </c>
      <c r="E402" s="286">
        <v>10.151999999999999</v>
      </c>
      <c r="F402" s="286"/>
      <c r="G402" s="286"/>
    </row>
    <row r="403" spans="1:7">
      <c r="A403" s="274">
        <v>399</v>
      </c>
      <c r="B403" s="275" t="s">
        <v>2432</v>
      </c>
      <c r="C403" s="274" t="s">
        <v>1162</v>
      </c>
      <c r="D403" s="285">
        <v>0</v>
      </c>
      <c r="E403" s="286">
        <v>10.151999999999999</v>
      </c>
      <c r="F403" s="286"/>
      <c r="G403" s="286"/>
    </row>
    <row r="404" spans="1:7">
      <c r="A404" s="274">
        <v>400</v>
      </c>
      <c r="B404" s="275" t="s">
        <v>2433</v>
      </c>
      <c r="C404" s="274" t="s">
        <v>1162</v>
      </c>
      <c r="D404" s="285">
        <v>20.492000000000001</v>
      </c>
      <c r="E404" s="286">
        <v>4.9819999999999993</v>
      </c>
      <c r="F404" s="286"/>
      <c r="G404" s="286"/>
    </row>
    <row r="405" spans="1:7">
      <c r="A405" s="274">
        <v>401</v>
      </c>
      <c r="B405" s="275" t="s">
        <v>2434</v>
      </c>
      <c r="C405" s="274" t="s">
        <v>1162</v>
      </c>
      <c r="D405" s="285">
        <v>0</v>
      </c>
      <c r="E405" s="286">
        <v>30.831999999999997</v>
      </c>
      <c r="F405" s="286"/>
      <c r="G405" s="286"/>
    </row>
    <row r="406" spans="1:7">
      <c r="A406" s="274">
        <v>402</v>
      </c>
      <c r="B406" s="275" t="s">
        <v>2435</v>
      </c>
      <c r="C406" s="274" t="s">
        <v>1162</v>
      </c>
      <c r="D406" s="285">
        <v>0</v>
      </c>
      <c r="E406" s="286">
        <v>30.831999999999997</v>
      </c>
      <c r="F406" s="286"/>
      <c r="G406" s="286"/>
    </row>
    <row r="407" spans="1:7">
      <c r="A407" s="274">
        <v>403</v>
      </c>
      <c r="B407" s="275" t="s">
        <v>2436</v>
      </c>
      <c r="C407" s="274" t="s">
        <v>1162</v>
      </c>
      <c r="D407" s="285">
        <v>0</v>
      </c>
      <c r="E407" s="286">
        <v>283.50400000000002</v>
      </c>
      <c r="F407" s="286"/>
      <c r="G407" s="286"/>
    </row>
    <row r="408" spans="1:7">
      <c r="A408" s="274">
        <v>404</v>
      </c>
      <c r="B408" s="275" t="s">
        <v>2437</v>
      </c>
      <c r="C408" s="274" t="s">
        <v>2091</v>
      </c>
      <c r="D408" s="285">
        <v>0</v>
      </c>
      <c r="E408" s="286">
        <v>1495.3519999999999</v>
      </c>
      <c r="F408" s="286"/>
      <c r="G408" s="286"/>
    </row>
    <row r="409" spans="1:7">
      <c r="A409" s="274">
        <v>405</v>
      </c>
      <c r="B409" s="275" t="s">
        <v>2438</v>
      </c>
      <c r="C409" s="274" t="s">
        <v>2091</v>
      </c>
      <c r="D409" s="285">
        <v>0</v>
      </c>
      <c r="E409" s="286">
        <v>799.18799999999999</v>
      </c>
      <c r="F409" s="286"/>
      <c r="G409" s="286"/>
    </row>
    <row r="410" spans="1:7">
      <c r="A410" s="274">
        <v>406</v>
      </c>
      <c r="B410" s="275" t="s">
        <v>2439</v>
      </c>
      <c r="C410" s="274" t="s">
        <v>2091</v>
      </c>
      <c r="D410" s="285">
        <v>0</v>
      </c>
      <c r="E410" s="286">
        <v>489.73999999999995</v>
      </c>
      <c r="F410" s="286"/>
      <c r="G410" s="286"/>
    </row>
    <row r="411" spans="1:7">
      <c r="A411" s="274">
        <v>407</v>
      </c>
      <c r="B411" s="275" t="s">
        <v>2440</v>
      </c>
      <c r="C411" s="274" t="s">
        <v>2091</v>
      </c>
      <c r="D411" s="285">
        <v>494.90999999999997</v>
      </c>
      <c r="E411" s="286">
        <v>103.02399999999999</v>
      </c>
      <c r="F411" s="286"/>
      <c r="G411" s="286"/>
    </row>
    <row r="412" spans="1:7">
      <c r="A412" s="274">
        <v>408</v>
      </c>
      <c r="B412" s="275" t="s">
        <v>2441</v>
      </c>
      <c r="C412" s="274" t="s">
        <v>2091</v>
      </c>
      <c r="D412" s="285">
        <v>1804.8</v>
      </c>
      <c r="E412" s="286">
        <v>77.268000000000001</v>
      </c>
      <c r="F412" s="286"/>
      <c r="G412" s="286"/>
    </row>
    <row r="413" spans="1:7">
      <c r="A413" s="274">
        <v>409</v>
      </c>
      <c r="B413" s="275" t="s">
        <v>2442</v>
      </c>
      <c r="C413" s="274" t="s">
        <v>2091</v>
      </c>
      <c r="D413" s="285">
        <v>1804.8</v>
      </c>
      <c r="E413" s="286">
        <v>77.268000000000001</v>
      </c>
      <c r="F413" s="286"/>
      <c r="G413" s="286"/>
    </row>
    <row r="414" spans="1:7">
      <c r="A414" s="274">
        <v>410</v>
      </c>
      <c r="B414" s="275" t="s">
        <v>2443</v>
      </c>
      <c r="C414" s="274" t="s">
        <v>2091</v>
      </c>
      <c r="D414" s="285">
        <v>3609.6</v>
      </c>
      <c r="E414" s="286">
        <v>338.4</v>
      </c>
      <c r="F414" s="286"/>
      <c r="G414" s="286"/>
    </row>
    <row r="415" spans="1:7">
      <c r="A415" s="274">
        <v>411</v>
      </c>
      <c r="B415" s="275" t="s">
        <v>2444</v>
      </c>
      <c r="C415" s="274" t="s">
        <v>1162</v>
      </c>
      <c r="D415" s="285">
        <v>128.874</v>
      </c>
      <c r="E415" s="286">
        <v>41.171999999999997</v>
      </c>
      <c r="F415" s="286"/>
      <c r="G415" s="286"/>
    </row>
    <row r="416" spans="1:7">
      <c r="A416" s="274">
        <v>412</v>
      </c>
      <c r="B416" s="275" t="s">
        <v>2445</v>
      </c>
      <c r="C416" s="274" t="s">
        <v>1162</v>
      </c>
      <c r="D416" s="285">
        <v>72.097999999999999</v>
      </c>
      <c r="E416" s="286">
        <v>103.02399999999999</v>
      </c>
      <c r="F416" s="286"/>
      <c r="G416" s="286"/>
    </row>
    <row r="417" spans="1:7">
      <c r="A417" s="274">
        <v>413</v>
      </c>
      <c r="B417" s="275" t="s">
        <v>2446</v>
      </c>
      <c r="C417" s="274" t="s">
        <v>1162</v>
      </c>
      <c r="D417" s="285">
        <v>23.029999999999998</v>
      </c>
      <c r="E417" s="286">
        <v>10.151999999999999</v>
      </c>
      <c r="F417" s="286"/>
      <c r="G417" s="286"/>
    </row>
    <row r="418" spans="1:7">
      <c r="A418" s="274">
        <v>414</v>
      </c>
      <c r="B418" s="275" t="s">
        <v>2447</v>
      </c>
      <c r="C418" s="274" t="s">
        <v>1162</v>
      </c>
      <c r="D418" s="285">
        <v>412.47199999999998</v>
      </c>
      <c r="E418" s="286">
        <v>92.683999999999983</v>
      </c>
      <c r="F418" s="286"/>
      <c r="G418" s="286"/>
    </row>
    <row r="419" spans="1:7">
      <c r="A419" s="274">
        <v>415</v>
      </c>
      <c r="B419" s="275" t="s">
        <v>2448</v>
      </c>
      <c r="C419" s="274" t="s">
        <v>1162</v>
      </c>
      <c r="D419" s="285">
        <v>438.22799999999995</v>
      </c>
      <c r="E419" s="286">
        <v>25.661999999999999</v>
      </c>
      <c r="F419" s="286"/>
      <c r="G419" s="286"/>
    </row>
    <row r="420" spans="1:7">
      <c r="A420" s="274">
        <v>416</v>
      </c>
      <c r="B420" s="275" t="s">
        <v>2449</v>
      </c>
      <c r="C420" s="274" t="s">
        <v>1162</v>
      </c>
      <c r="D420" s="285">
        <v>438.22799999999995</v>
      </c>
      <c r="E420" s="286">
        <v>25.661999999999999</v>
      </c>
      <c r="F420" s="286"/>
      <c r="G420" s="286"/>
    </row>
    <row r="421" spans="1:7">
      <c r="A421" s="274">
        <v>417</v>
      </c>
      <c r="B421" s="275" t="s">
        <v>2450</v>
      </c>
      <c r="C421" s="274" t="s">
        <v>1162</v>
      </c>
      <c r="D421" s="285">
        <v>9.2119999999999997</v>
      </c>
      <c r="E421" s="286">
        <v>15.321999999999999</v>
      </c>
      <c r="F421" s="286"/>
      <c r="G421" s="286"/>
    </row>
    <row r="422" spans="1:7">
      <c r="A422" s="274">
        <v>418</v>
      </c>
      <c r="B422" s="275" t="s">
        <v>2451</v>
      </c>
      <c r="C422" s="274" t="s">
        <v>1162</v>
      </c>
      <c r="D422" s="285">
        <v>0</v>
      </c>
      <c r="E422" s="286">
        <v>167.50799999999998</v>
      </c>
      <c r="F422" s="286"/>
      <c r="G422" s="286"/>
    </row>
    <row r="423" spans="1:7">
      <c r="A423" s="274">
        <v>419</v>
      </c>
      <c r="B423" s="275" t="s">
        <v>2452</v>
      </c>
      <c r="C423" s="274" t="s">
        <v>1162</v>
      </c>
      <c r="D423" s="285">
        <v>1.41</v>
      </c>
      <c r="E423" s="286">
        <v>15.321999999999999</v>
      </c>
      <c r="F423" s="286"/>
      <c r="G423" s="286"/>
    </row>
    <row r="424" spans="1:7">
      <c r="A424" s="274">
        <v>420</v>
      </c>
      <c r="B424" s="275" t="s">
        <v>2453</v>
      </c>
      <c r="C424" s="274" t="s">
        <v>1162</v>
      </c>
      <c r="D424" s="285">
        <v>10.151999999999999</v>
      </c>
      <c r="E424" s="286">
        <v>0</v>
      </c>
      <c r="F424" s="286"/>
      <c r="G424" s="286"/>
    </row>
    <row r="425" spans="1:7">
      <c r="A425" s="274">
        <v>421</v>
      </c>
      <c r="B425" s="275" t="s">
        <v>1566</v>
      </c>
      <c r="C425" s="274" t="s">
        <v>1162</v>
      </c>
      <c r="D425" s="285">
        <v>60.72399999999999</v>
      </c>
      <c r="E425" s="286">
        <v>20.492000000000001</v>
      </c>
      <c r="F425" s="286"/>
      <c r="G425" s="286"/>
    </row>
    <row r="426" spans="1:7">
      <c r="A426" s="274">
        <v>422</v>
      </c>
      <c r="B426" s="275" t="s">
        <v>2454</v>
      </c>
      <c r="C426" s="274" t="s">
        <v>1162</v>
      </c>
      <c r="D426" s="285">
        <v>52.451999999999991</v>
      </c>
      <c r="E426" s="286">
        <v>77.268000000000001</v>
      </c>
      <c r="F426" s="286"/>
      <c r="G426" s="286"/>
    </row>
    <row r="427" spans="1:7">
      <c r="A427" s="274">
        <v>423</v>
      </c>
      <c r="B427" s="275" t="s">
        <v>1504</v>
      </c>
      <c r="C427" s="274" t="s">
        <v>1162</v>
      </c>
      <c r="D427" s="285">
        <v>47.751999999999995</v>
      </c>
      <c r="E427" s="286">
        <v>14.569999999999999</v>
      </c>
      <c r="F427" s="286"/>
      <c r="G427" s="286"/>
    </row>
    <row r="428" spans="1:7">
      <c r="A428" s="274">
        <v>424</v>
      </c>
      <c r="B428" s="275" t="s">
        <v>2461</v>
      </c>
      <c r="C428" s="274" t="s">
        <v>1162</v>
      </c>
      <c r="D428" s="285">
        <v>29.327999999999999</v>
      </c>
      <c r="E428" s="286">
        <v>73.60199999999999</v>
      </c>
      <c r="F428" s="286"/>
      <c r="G428" s="286"/>
    </row>
    <row r="429" spans="1:7">
      <c r="A429" s="274">
        <v>425</v>
      </c>
      <c r="B429" s="275" t="s">
        <v>2462</v>
      </c>
      <c r="C429" s="274" t="s">
        <v>1162</v>
      </c>
      <c r="D429" s="285">
        <v>103.02399999999999</v>
      </c>
      <c r="E429" s="286">
        <v>44.085999999999999</v>
      </c>
      <c r="F429" s="286"/>
      <c r="G429" s="286"/>
    </row>
    <row r="430" spans="1:7">
      <c r="A430" s="274">
        <v>426</v>
      </c>
      <c r="B430" s="275" t="s">
        <v>2464</v>
      </c>
      <c r="C430" s="274" t="s">
        <v>1162</v>
      </c>
      <c r="D430" s="285">
        <v>0</v>
      </c>
      <c r="E430" s="286">
        <v>29.327999999999999</v>
      </c>
      <c r="F430" s="286"/>
      <c r="G430" s="286"/>
    </row>
    <row r="431" spans="1:7">
      <c r="A431" s="274">
        <v>427</v>
      </c>
      <c r="B431" s="275" t="s">
        <v>2571</v>
      </c>
      <c r="C431" s="274" t="s">
        <v>1162</v>
      </c>
      <c r="D431" s="285">
        <v>0</v>
      </c>
      <c r="E431" s="286">
        <v>110.44999999999999</v>
      </c>
      <c r="F431" s="286"/>
      <c r="G431" s="286"/>
    </row>
    <row r="432" spans="1:7">
      <c r="A432" s="274">
        <v>428</v>
      </c>
      <c r="B432" s="275" t="s">
        <v>2572</v>
      </c>
      <c r="C432" s="274" t="s">
        <v>1162</v>
      </c>
      <c r="D432" s="285">
        <v>0</v>
      </c>
      <c r="E432" s="286">
        <v>110.44999999999999</v>
      </c>
      <c r="F432" s="286"/>
      <c r="G432" s="286"/>
    </row>
    <row r="433" spans="1:7">
      <c r="A433" s="274">
        <v>429</v>
      </c>
      <c r="B433" s="275" t="s">
        <v>2573</v>
      </c>
      <c r="C433" s="274" t="s">
        <v>1162</v>
      </c>
      <c r="D433" s="285">
        <v>0</v>
      </c>
      <c r="E433" s="286">
        <v>36.753999999999998</v>
      </c>
      <c r="F433" s="286"/>
      <c r="G433" s="286"/>
    </row>
    <row r="434" spans="1:7">
      <c r="A434" s="274">
        <v>430</v>
      </c>
      <c r="B434" s="275" t="s">
        <v>2574</v>
      </c>
      <c r="C434" s="274" t="s">
        <v>1162</v>
      </c>
      <c r="D434" s="285">
        <v>0</v>
      </c>
      <c r="E434" s="286">
        <v>51.417999999999999</v>
      </c>
      <c r="F434" s="286"/>
      <c r="G434" s="286"/>
    </row>
    <row r="435" spans="1:7">
      <c r="A435" s="274">
        <v>431</v>
      </c>
      <c r="B435" s="275" t="s">
        <v>2575</v>
      </c>
      <c r="C435" s="274" t="s">
        <v>1162</v>
      </c>
      <c r="D435" s="285">
        <v>313.11399999999998</v>
      </c>
      <c r="E435" s="286">
        <v>0</v>
      </c>
      <c r="F435" s="286"/>
      <c r="G435" s="286"/>
    </row>
    <row r="436" spans="1:7">
      <c r="A436" s="274">
        <v>432</v>
      </c>
      <c r="B436" s="275" t="s">
        <v>2465</v>
      </c>
      <c r="C436" s="274" t="s">
        <v>1162</v>
      </c>
      <c r="D436" s="285">
        <v>132.54</v>
      </c>
      <c r="E436" s="286">
        <v>29.327999999999999</v>
      </c>
      <c r="F436" s="286"/>
      <c r="G436" s="286"/>
    </row>
    <row r="437" spans="1:7">
      <c r="A437" s="274">
        <v>433</v>
      </c>
      <c r="B437" s="275" t="s">
        <v>2477</v>
      </c>
      <c r="C437" s="274" t="s">
        <v>1162</v>
      </c>
      <c r="D437" s="285">
        <v>598.78</v>
      </c>
      <c r="E437" s="286">
        <v>230.29999999999998</v>
      </c>
      <c r="F437" s="286"/>
      <c r="G437" s="286"/>
    </row>
    <row r="438" spans="1:7">
      <c r="A438" s="274">
        <v>434</v>
      </c>
      <c r="B438" s="276" t="s">
        <v>2498</v>
      </c>
      <c r="C438" s="274" t="s">
        <v>1162</v>
      </c>
      <c r="D438" s="285">
        <v>119.756</v>
      </c>
      <c r="E438" s="286">
        <v>0</v>
      </c>
      <c r="F438" s="286"/>
      <c r="G438" s="286"/>
    </row>
    <row r="439" spans="1:7">
      <c r="A439" s="274">
        <v>435</v>
      </c>
      <c r="B439" s="275" t="s">
        <v>2576</v>
      </c>
      <c r="C439" s="274" t="s">
        <v>1338</v>
      </c>
      <c r="D439" s="285">
        <v>7.3319999999999999</v>
      </c>
      <c r="E439" s="286">
        <v>0</v>
      </c>
      <c r="F439" s="286"/>
      <c r="G439" s="286"/>
    </row>
    <row r="440" spans="1:7">
      <c r="A440" s="274">
        <v>436</v>
      </c>
      <c r="B440" s="275" t="s">
        <v>2577</v>
      </c>
      <c r="C440" s="274" t="s">
        <v>1162</v>
      </c>
      <c r="D440" s="285">
        <v>0</v>
      </c>
      <c r="E440" s="286">
        <v>73.695999999999998</v>
      </c>
      <c r="F440" s="286"/>
      <c r="G440" s="286"/>
    </row>
    <row r="441" spans="1:7">
      <c r="A441" s="274">
        <v>437</v>
      </c>
      <c r="B441" s="275" t="s">
        <v>2578</v>
      </c>
      <c r="C441" s="274" t="s">
        <v>1162</v>
      </c>
      <c r="D441" s="285">
        <v>178.69399999999999</v>
      </c>
      <c r="E441" s="286">
        <v>46.059999999999995</v>
      </c>
      <c r="F441" s="286"/>
      <c r="G441" s="286"/>
    </row>
    <row r="442" spans="1:7">
      <c r="A442" s="274">
        <v>438</v>
      </c>
      <c r="B442" s="275" t="s">
        <v>2579</v>
      </c>
      <c r="C442" s="274" t="s">
        <v>1162</v>
      </c>
      <c r="D442" s="285">
        <v>55.271999999999991</v>
      </c>
      <c r="E442" s="286">
        <v>138.17999999999998</v>
      </c>
      <c r="F442" s="286"/>
      <c r="G442" s="286"/>
    </row>
    <row r="443" spans="1:7">
      <c r="A443" s="274">
        <v>439</v>
      </c>
      <c r="B443" s="275" t="s">
        <v>2484</v>
      </c>
      <c r="C443" s="274" t="s">
        <v>1162</v>
      </c>
      <c r="D443" s="285">
        <v>50.665999999999997</v>
      </c>
      <c r="E443" s="286">
        <v>55.271999999999991</v>
      </c>
      <c r="F443" s="286"/>
      <c r="G443" s="286"/>
    </row>
    <row r="444" spans="1:7">
      <c r="A444" s="274">
        <v>440</v>
      </c>
      <c r="B444" s="275" t="s">
        <v>2580</v>
      </c>
      <c r="C444" s="274" t="s">
        <v>1162</v>
      </c>
      <c r="D444" s="285">
        <v>32.241999999999997</v>
      </c>
      <c r="E444" s="286">
        <v>0</v>
      </c>
      <c r="F444" s="286"/>
      <c r="G444" s="286"/>
    </row>
    <row r="445" spans="1:7">
      <c r="A445" s="274">
        <v>441</v>
      </c>
      <c r="B445" s="275" t="s">
        <v>2581</v>
      </c>
      <c r="C445" s="274" t="s">
        <v>1162</v>
      </c>
      <c r="D445" s="285">
        <v>3684.7999999999997</v>
      </c>
      <c r="E445" s="286">
        <v>92.11999999999999</v>
      </c>
      <c r="F445" s="286"/>
      <c r="G445" s="286"/>
    </row>
    <row r="446" spans="1:7">
      <c r="A446" s="274">
        <v>442</v>
      </c>
      <c r="B446" s="275" t="s">
        <v>2582</v>
      </c>
      <c r="C446" s="274" t="s">
        <v>1162</v>
      </c>
      <c r="D446" s="285">
        <v>50.665999999999997</v>
      </c>
      <c r="E446" s="286">
        <v>0</v>
      </c>
      <c r="F446" s="286"/>
      <c r="G446" s="286"/>
    </row>
    <row r="447" spans="1:7">
      <c r="A447" s="274">
        <v>443</v>
      </c>
      <c r="B447" s="275" t="s">
        <v>2583</v>
      </c>
      <c r="C447" s="274" t="s">
        <v>1162</v>
      </c>
      <c r="D447" s="285">
        <v>87.513999999999996</v>
      </c>
      <c r="E447" s="286">
        <v>0</v>
      </c>
      <c r="F447" s="286"/>
      <c r="G447" s="286"/>
    </row>
    <row r="448" spans="1:7">
      <c r="A448" s="274">
        <v>444</v>
      </c>
      <c r="B448" s="275" t="s">
        <v>2584</v>
      </c>
      <c r="C448" s="274" t="s">
        <v>1162</v>
      </c>
      <c r="D448" s="285">
        <v>0</v>
      </c>
      <c r="E448" s="286">
        <v>92.11999999999999</v>
      </c>
      <c r="F448" s="286"/>
      <c r="G448" s="286"/>
    </row>
    <row r="449" spans="1:7">
      <c r="A449" s="274">
        <v>445</v>
      </c>
      <c r="B449" s="275" t="s">
        <v>2585</v>
      </c>
      <c r="C449" s="274" t="s">
        <v>1162</v>
      </c>
      <c r="D449" s="285">
        <v>0</v>
      </c>
      <c r="E449" s="286">
        <v>138.17999999999998</v>
      </c>
      <c r="F449" s="286"/>
      <c r="G449" s="286"/>
    </row>
    <row r="450" spans="1:7">
      <c r="A450" s="274">
        <v>446</v>
      </c>
      <c r="B450" s="275" t="s">
        <v>2586</v>
      </c>
      <c r="C450" s="274" t="s">
        <v>1162</v>
      </c>
      <c r="D450" s="285">
        <v>59.878</v>
      </c>
      <c r="E450" s="286">
        <v>18.423999999999999</v>
      </c>
      <c r="F450" s="286"/>
      <c r="G450" s="286"/>
    </row>
    <row r="451" spans="1:7">
      <c r="A451" s="274">
        <v>447</v>
      </c>
      <c r="B451" s="275" t="s">
        <v>2587</v>
      </c>
      <c r="C451" s="274" t="s">
        <v>1162</v>
      </c>
      <c r="D451" s="285">
        <v>147.392</v>
      </c>
      <c r="E451" s="286">
        <v>0</v>
      </c>
      <c r="F451" s="286"/>
      <c r="G451" s="286"/>
    </row>
    <row r="452" spans="1:7">
      <c r="A452" s="274">
        <v>448</v>
      </c>
      <c r="B452" s="275" t="s">
        <v>2588</v>
      </c>
      <c r="C452" s="274" t="s">
        <v>1162</v>
      </c>
      <c r="D452" s="285">
        <v>9.2119999999999997</v>
      </c>
      <c r="E452" s="286">
        <v>0</v>
      </c>
      <c r="F452" s="286"/>
      <c r="G452" s="286"/>
    </row>
    <row r="453" spans="1:7">
      <c r="A453" s="274">
        <v>449</v>
      </c>
      <c r="B453" s="275" t="s">
        <v>2589</v>
      </c>
      <c r="C453" s="274" t="s">
        <v>1162</v>
      </c>
      <c r="D453" s="285">
        <v>9.2119999999999997</v>
      </c>
      <c r="E453" s="286">
        <v>0</v>
      </c>
      <c r="F453" s="286"/>
      <c r="G453" s="286"/>
    </row>
    <row r="454" spans="1:7">
      <c r="A454" s="274">
        <v>450</v>
      </c>
      <c r="B454" s="275" t="s">
        <v>2590</v>
      </c>
      <c r="C454" s="274" t="s">
        <v>1162</v>
      </c>
      <c r="D454" s="285">
        <v>460.59999999999997</v>
      </c>
      <c r="E454" s="286">
        <v>73.695999999999998</v>
      </c>
      <c r="F454" s="286"/>
      <c r="G454" s="286"/>
    </row>
    <row r="455" spans="1:7">
      <c r="A455" s="274">
        <v>451</v>
      </c>
      <c r="B455" s="275" t="s">
        <v>2591</v>
      </c>
      <c r="C455" s="274" t="s">
        <v>1162</v>
      </c>
      <c r="D455" s="285">
        <v>0</v>
      </c>
      <c r="E455" s="286">
        <v>27.635999999999996</v>
      </c>
      <c r="F455" s="286"/>
      <c r="G455" s="286"/>
    </row>
    <row r="456" spans="1:7">
      <c r="A456" s="274">
        <v>452</v>
      </c>
      <c r="B456" s="275" t="s">
        <v>2592</v>
      </c>
      <c r="C456" s="274" t="s">
        <v>1162</v>
      </c>
      <c r="D456" s="285">
        <v>41.454000000000001</v>
      </c>
      <c r="E456" s="286">
        <v>20.209999999999997</v>
      </c>
      <c r="F456" s="286"/>
      <c r="G456" s="286"/>
    </row>
    <row r="457" spans="1:7">
      <c r="A457" s="274">
        <v>453</v>
      </c>
      <c r="B457" s="275" t="s">
        <v>2593</v>
      </c>
      <c r="C457" s="274" t="s">
        <v>1162</v>
      </c>
      <c r="D457" s="285">
        <v>151.99799999999999</v>
      </c>
      <c r="E457" s="286">
        <v>27.635999999999996</v>
      </c>
      <c r="F457" s="286"/>
      <c r="G457" s="286"/>
    </row>
    <row r="458" spans="1:7">
      <c r="A458" s="274">
        <v>454</v>
      </c>
      <c r="B458" s="275" t="s">
        <v>2594</v>
      </c>
      <c r="C458" s="274" t="s">
        <v>1162</v>
      </c>
      <c r="D458" s="285">
        <v>73.695999999999998</v>
      </c>
      <c r="E458" s="286">
        <v>27.635999999999996</v>
      </c>
      <c r="F458" s="286"/>
      <c r="G458" s="286"/>
    </row>
    <row r="459" spans="1:7">
      <c r="A459" s="274">
        <v>455</v>
      </c>
      <c r="B459" s="275" t="s">
        <v>2595</v>
      </c>
      <c r="C459" s="274" t="s">
        <v>1162</v>
      </c>
      <c r="D459" s="285">
        <v>0</v>
      </c>
      <c r="E459" s="286">
        <v>110.54399999999998</v>
      </c>
      <c r="F459" s="286"/>
      <c r="G459" s="286"/>
    </row>
    <row r="460" spans="1:7">
      <c r="A460" s="274">
        <v>456</v>
      </c>
      <c r="B460" s="275" t="s">
        <v>2596</v>
      </c>
      <c r="C460" s="274" t="s">
        <v>1162</v>
      </c>
      <c r="D460" s="285">
        <v>0</v>
      </c>
      <c r="E460" s="286">
        <v>110.54399999999998</v>
      </c>
      <c r="F460" s="286"/>
      <c r="G460" s="286"/>
    </row>
    <row r="461" spans="1:7">
      <c r="A461" s="274">
        <v>457</v>
      </c>
      <c r="B461" s="275" t="s">
        <v>2597</v>
      </c>
      <c r="C461" s="274" t="s">
        <v>1162</v>
      </c>
      <c r="D461" s="285">
        <v>0</v>
      </c>
      <c r="E461" s="286">
        <v>46.059999999999995</v>
      </c>
      <c r="F461" s="286"/>
      <c r="G461" s="286"/>
    </row>
    <row r="462" spans="1:7">
      <c r="A462" s="274">
        <v>458</v>
      </c>
      <c r="B462" s="275" t="s">
        <v>2533</v>
      </c>
      <c r="C462" s="274" t="s">
        <v>1162</v>
      </c>
      <c r="D462" s="285">
        <v>0</v>
      </c>
      <c r="E462" s="286">
        <v>263.2</v>
      </c>
      <c r="F462" s="286"/>
      <c r="G462" s="286"/>
    </row>
    <row r="463" spans="1:7">
      <c r="A463" s="274">
        <v>459</v>
      </c>
      <c r="B463" s="275" t="s">
        <v>2598</v>
      </c>
      <c r="C463" s="274" t="s">
        <v>1162</v>
      </c>
      <c r="D463" s="287">
        <v>0</v>
      </c>
      <c r="E463" s="286">
        <v>366.59999999999997</v>
      </c>
      <c r="F463" s="286"/>
      <c r="G463" s="286"/>
    </row>
    <row r="464" spans="1:7">
      <c r="A464" s="274">
        <v>460</v>
      </c>
      <c r="B464" s="275" t="s">
        <v>2519</v>
      </c>
      <c r="C464" s="274" t="s">
        <v>1162</v>
      </c>
      <c r="D464" s="287">
        <v>0</v>
      </c>
      <c r="E464" s="286">
        <v>366.59999999999997</v>
      </c>
      <c r="F464" s="286"/>
      <c r="G464" s="286"/>
    </row>
    <row r="465" spans="1:7">
      <c r="A465" s="274">
        <v>461</v>
      </c>
      <c r="B465" s="275" t="s">
        <v>2599</v>
      </c>
      <c r="C465" s="274" t="s">
        <v>1162</v>
      </c>
      <c r="D465" s="287">
        <v>11.28</v>
      </c>
      <c r="E465" s="286">
        <v>0</v>
      </c>
      <c r="F465" s="286"/>
      <c r="G465" s="286"/>
    </row>
    <row r="466" spans="1:7">
      <c r="A466" s="274">
        <v>462</v>
      </c>
      <c r="B466" s="275" t="s">
        <v>1840</v>
      </c>
      <c r="C466" s="274" t="s">
        <v>1162</v>
      </c>
      <c r="D466" s="287">
        <v>159.79999999999998</v>
      </c>
      <c r="E466" s="286">
        <v>18.799999999999997</v>
      </c>
      <c r="F466" s="286"/>
      <c r="G466" s="286"/>
    </row>
    <row r="467" spans="1:7">
      <c r="A467" s="274">
        <v>463</v>
      </c>
      <c r="B467" s="275" t="s">
        <v>2500</v>
      </c>
      <c r="C467" s="274" t="s">
        <v>1162</v>
      </c>
      <c r="D467" s="287">
        <v>70.5</v>
      </c>
      <c r="E467" s="286">
        <v>42.3</v>
      </c>
      <c r="F467" s="286"/>
      <c r="G467" s="286"/>
    </row>
    <row r="468" spans="1:7">
      <c r="A468" s="274">
        <v>464</v>
      </c>
      <c r="B468" s="275" t="s">
        <v>2600</v>
      </c>
      <c r="C468" s="274" t="s">
        <v>1162</v>
      </c>
      <c r="D468" s="287">
        <v>108.1</v>
      </c>
      <c r="E468" s="286">
        <v>19.739999999999998</v>
      </c>
      <c r="F468" s="286"/>
      <c r="G468" s="286"/>
    </row>
    <row r="469" spans="1:7">
      <c r="A469" s="274">
        <v>465</v>
      </c>
      <c r="B469" s="275" t="s">
        <v>2601</v>
      </c>
      <c r="C469" s="274" t="s">
        <v>1162</v>
      </c>
      <c r="D469" s="287">
        <v>131.6</v>
      </c>
      <c r="E469" s="286">
        <v>47</v>
      </c>
      <c r="F469" s="286"/>
      <c r="G469" s="286"/>
    </row>
    <row r="470" spans="1:7">
      <c r="A470" s="274">
        <v>466</v>
      </c>
      <c r="B470" s="275" t="s">
        <v>2456</v>
      </c>
      <c r="C470" s="274" t="s">
        <v>2091</v>
      </c>
      <c r="D470" s="287">
        <v>0</v>
      </c>
      <c r="E470" s="286">
        <v>300.79999999999995</v>
      </c>
      <c r="F470" s="286"/>
      <c r="G470" s="286"/>
    </row>
    <row r="471" spans="1:7">
      <c r="A471" s="274">
        <v>467</v>
      </c>
      <c r="B471" s="275" t="s">
        <v>2602</v>
      </c>
      <c r="C471" s="274" t="s">
        <v>1162</v>
      </c>
      <c r="D471" s="287">
        <v>23.5</v>
      </c>
      <c r="E471" s="286">
        <v>0</v>
      </c>
      <c r="F471" s="286"/>
      <c r="G471" s="286"/>
    </row>
    <row r="472" spans="1:7">
      <c r="A472" s="274">
        <v>468</v>
      </c>
      <c r="B472" s="275" t="s">
        <v>1935</v>
      </c>
      <c r="C472" s="274" t="s">
        <v>1162</v>
      </c>
      <c r="D472" s="287">
        <v>0</v>
      </c>
      <c r="E472" s="286">
        <v>131.6</v>
      </c>
      <c r="F472" s="286"/>
      <c r="G472" s="286"/>
    </row>
    <row r="473" spans="1:7">
      <c r="A473" s="274">
        <v>469</v>
      </c>
      <c r="B473" s="275" t="s">
        <v>2603</v>
      </c>
      <c r="C473" s="274" t="s">
        <v>1162</v>
      </c>
      <c r="D473" s="286">
        <v>1842.3999999999999</v>
      </c>
      <c r="E473" s="286">
        <v>92.11999999999999</v>
      </c>
      <c r="F473" s="286"/>
      <c r="G473" s="286"/>
    </row>
    <row r="474" spans="1:7">
      <c r="A474" s="274">
        <v>470</v>
      </c>
      <c r="B474" s="275" t="s">
        <v>2604</v>
      </c>
      <c r="C474" s="274" t="s">
        <v>1162</v>
      </c>
      <c r="D474" s="286">
        <v>752</v>
      </c>
      <c r="E474" s="286">
        <v>47</v>
      </c>
      <c r="F474" s="286"/>
      <c r="G474" s="286"/>
    </row>
    <row r="475" spans="1:7">
      <c r="A475" s="274">
        <v>471</v>
      </c>
      <c r="B475" s="275" t="s">
        <v>2492</v>
      </c>
      <c r="C475" s="274" t="s">
        <v>1162</v>
      </c>
      <c r="D475" s="286">
        <v>552</v>
      </c>
      <c r="E475" s="286">
        <v>230</v>
      </c>
      <c r="F475" s="286"/>
      <c r="G475" s="286"/>
    </row>
    <row r="476" spans="1:7">
      <c r="A476" s="274">
        <v>472</v>
      </c>
      <c r="B476" s="275" t="s">
        <v>2471</v>
      </c>
      <c r="C476" s="274" t="s">
        <v>1162</v>
      </c>
      <c r="D476" s="286">
        <v>786</v>
      </c>
      <c r="E476" s="286">
        <v>103</v>
      </c>
      <c r="F476" s="286"/>
      <c r="G476" s="286"/>
    </row>
    <row r="477" spans="1:7">
      <c r="A477" s="274">
        <v>473</v>
      </c>
      <c r="B477" s="275" t="s">
        <v>2605</v>
      </c>
      <c r="C477" s="274" t="s">
        <v>1162</v>
      </c>
      <c r="D477" s="286">
        <v>0</v>
      </c>
      <c r="E477" s="286">
        <v>370</v>
      </c>
      <c r="F477" s="286"/>
      <c r="G477" s="286"/>
    </row>
    <row r="478" spans="1:7">
      <c r="A478" s="274">
        <v>474</v>
      </c>
      <c r="B478" s="275" t="s">
        <v>2606</v>
      </c>
      <c r="C478" s="274" t="s">
        <v>1162</v>
      </c>
      <c r="D478" s="286">
        <v>120</v>
      </c>
      <c r="E478" s="286">
        <v>0</v>
      </c>
      <c r="F478" s="286"/>
      <c r="G478" s="286"/>
    </row>
    <row r="479" spans="1:7">
      <c r="A479" s="274">
        <v>475</v>
      </c>
      <c r="B479" s="275" t="s">
        <v>2607</v>
      </c>
      <c r="C479" s="274" t="s">
        <v>1162</v>
      </c>
      <c r="D479" s="286">
        <v>0</v>
      </c>
      <c r="E479" s="286">
        <v>150</v>
      </c>
      <c r="F479" s="286"/>
      <c r="G479" s="286"/>
    </row>
    <row r="480" spans="1:7">
      <c r="A480" s="274">
        <v>476</v>
      </c>
      <c r="B480" s="275" t="s">
        <v>2608</v>
      </c>
      <c r="C480" s="274" t="s">
        <v>1162</v>
      </c>
      <c r="D480" s="286">
        <v>0</v>
      </c>
      <c r="E480" s="286">
        <v>80</v>
      </c>
      <c r="F480" s="286"/>
      <c r="G480" s="286"/>
    </row>
    <row r="481" spans="1:7">
      <c r="A481" s="274">
        <v>477</v>
      </c>
      <c r="B481" s="275" t="s">
        <v>2609</v>
      </c>
      <c r="C481" s="274" t="s">
        <v>1162</v>
      </c>
      <c r="D481" s="286">
        <v>165.82</v>
      </c>
      <c r="E481" s="286">
        <v>0</v>
      </c>
      <c r="F481" s="286"/>
      <c r="G481" s="286"/>
    </row>
    <row r="482" spans="1:7">
      <c r="A482" s="274">
        <v>478</v>
      </c>
      <c r="B482" s="275" t="s">
        <v>2610</v>
      </c>
      <c r="C482" s="274" t="s">
        <v>1162</v>
      </c>
      <c r="D482" s="286">
        <v>90.15</v>
      </c>
      <c r="E482" s="286">
        <v>25.66</v>
      </c>
      <c r="F482" s="286"/>
      <c r="G482" s="286"/>
    </row>
    <row r="483" spans="1:7">
      <c r="A483" s="274">
        <v>479</v>
      </c>
      <c r="B483" s="275" t="s">
        <v>2611</v>
      </c>
      <c r="C483" s="274" t="s">
        <v>1162</v>
      </c>
      <c r="D483" s="286">
        <v>114</v>
      </c>
      <c r="E483" s="286">
        <v>50</v>
      </c>
      <c r="F483" s="286"/>
      <c r="G483" s="286"/>
    </row>
    <row r="484" spans="1:7">
      <c r="A484" s="274">
        <v>480</v>
      </c>
      <c r="B484" s="275" t="s">
        <v>2612</v>
      </c>
      <c r="C484" s="274" t="s">
        <v>1162</v>
      </c>
      <c r="D484" s="286">
        <v>82</v>
      </c>
      <c r="E484" s="286">
        <v>0</v>
      </c>
      <c r="F484" s="286"/>
      <c r="G484" s="286"/>
    </row>
    <row r="485" spans="1:7">
      <c r="A485" s="274">
        <v>481</v>
      </c>
      <c r="B485" s="275" t="s">
        <v>2613</v>
      </c>
      <c r="C485" s="274" t="s">
        <v>1162</v>
      </c>
      <c r="D485" s="286">
        <v>0</v>
      </c>
      <c r="E485" s="286">
        <v>35</v>
      </c>
      <c r="F485" s="286"/>
      <c r="G485" s="286"/>
    </row>
    <row r="486" spans="1:7">
      <c r="A486" s="274">
        <v>482</v>
      </c>
      <c r="B486" s="275" t="s">
        <v>2614</v>
      </c>
      <c r="C486" s="274" t="s">
        <v>1162</v>
      </c>
      <c r="D486" s="286">
        <v>0</v>
      </c>
      <c r="E486" s="286">
        <v>40</v>
      </c>
      <c r="F486" s="286"/>
      <c r="G486" s="286"/>
    </row>
    <row r="487" spans="1:7">
      <c r="A487" s="274">
        <v>483</v>
      </c>
      <c r="B487" s="275" t="s">
        <v>2615</v>
      </c>
      <c r="C487" s="274" t="s">
        <v>1162</v>
      </c>
      <c r="D487" s="286">
        <v>0</v>
      </c>
      <c r="E487" s="286">
        <v>80</v>
      </c>
      <c r="F487" s="286"/>
      <c r="G487" s="286"/>
    </row>
    <row r="488" spans="1:7">
      <c r="A488" s="274">
        <v>484</v>
      </c>
      <c r="B488" s="277" t="s">
        <v>2616</v>
      </c>
      <c r="C488" s="274" t="s">
        <v>1162</v>
      </c>
      <c r="D488" s="286">
        <v>0</v>
      </c>
      <c r="E488" s="286">
        <v>40</v>
      </c>
      <c r="F488" s="286"/>
      <c r="G488" s="286"/>
    </row>
    <row r="489" spans="1:7">
      <c r="A489" s="274">
        <v>485</v>
      </c>
      <c r="B489" s="277" t="s">
        <v>2549</v>
      </c>
      <c r="C489" s="274" t="s">
        <v>2091</v>
      </c>
      <c r="D489" s="286">
        <v>0</v>
      </c>
      <c r="E489" s="286">
        <v>140</v>
      </c>
      <c r="F489" s="286"/>
      <c r="G489" s="286"/>
    </row>
    <row r="490" spans="1:7">
      <c r="A490" s="274">
        <v>486</v>
      </c>
      <c r="B490" s="277" t="s">
        <v>2550</v>
      </c>
      <c r="C490" s="274" t="s">
        <v>1162</v>
      </c>
      <c r="D490" s="286">
        <v>0</v>
      </c>
      <c r="E490" s="286">
        <v>70</v>
      </c>
      <c r="F490" s="286"/>
      <c r="G490" s="286"/>
    </row>
    <row r="491" spans="1:7">
      <c r="A491" s="274">
        <v>487</v>
      </c>
      <c r="B491" s="277" t="s">
        <v>2556</v>
      </c>
      <c r="C491" s="274" t="s">
        <v>1162</v>
      </c>
      <c r="D491" s="285">
        <v>0</v>
      </c>
      <c r="E491" s="286">
        <v>6000</v>
      </c>
      <c r="F491" s="286"/>
      <c r="G491" s="286"/>
    </row>
    <row r="492" spans="1:7">
      <c r="A492" s="274">
        <v>488</v>
      </c>
      <c r="B492" s="277" t="s">
        <v>2557</v>
      </c>
      <c r="C492" s="274" t="s">
        <v>1162</v>
      </c>
      <c r="D492" s="285">
        <v>0</v>
      </c>
      <c r="E492" s="286">
        <v>2800</v>
      </c>
      <c r="F492" s="286"/>
      <c r="G492" s="286"/>
    </row>
    <row r="493" spans="1:7" ht="30">
      <c r="A493" s="274">
        <v>489</v>
      </c>
      <c r="B493" s="277" t="s">
        <v>2558</v>
      </c>
      <c r="C493" s="274" t="s">
        <v>1162</v>
      </c>
      <c r="D493" s="285">
        <v>0</v>
      </c>
      <c r="E493" s="286">
        <v>3200</v>
      </c>
      <c r="F493" s="286"/>
      <c r="G493" s="286"/>
    </row>
    <row r="494" spans="1:7" ht="30">
      <c r="A494" s="274">
        <v>490</v>
      </c>
      <c r="B494" s="277" t="s">
        <v>2559</v>
      </c>
      <c r="C494" s="274" t="s">
        <v>1162</v>
      </c>
      <c r="D494" s="285">
        <v>0</v>
      </c>
      <c r="E494" s="286">
        <v>4500</v>
      </c>
      <c r="F494" s="286"/>
      <c r="G494" s="286"/>
    </row>
    <row r="495" spans="1:7" ht="30">
      <c r="A495" s="274">
        <v>491</v>
      </c>
      <c r="B495" s="277" t="s">
        <v>2560</v>
      </c>
      <c r="C495" s="274" t="s">
        <v>1162</v>
      </c>
      <c r="D495" s="285">
        <v>0</v>
      </c>
      <c r="E495" s="286">
        <v>5500</v>
      </c>
      <c r="F495" s="286"/>
      <c r="G495" s="286"/>
    </row>
    <row r="496" spans="1:7">
      <c r="A496" s="274">
        <v>492</v>
      </c>
      <c r="B496" s="277" t="s">
        <v>2617</v>
      </c>
      <c r="C496" s="274" t="s">
        <v>1162</v>
      </c>
      <c r="D496" s="286">
        <v>0</v>
      </c>
      <c r="E496" s="286">
        <v>200</v>
      </c>
      <c r="F496" s="286"/>
      <c r="G496" s="286"/>
    </row>
    <row r="497" spans="1:7">
      <c r="A497" s="274">
        <v>493</v>
      </c>
      <c r="B497" s="278" t="s">
        <v>2618</v>
      </c>
      <c r="C497" s="279" t="s">
        <v>1338</v>
      </c>
      <c r="D497" s="286">
        <v>25</v>
      </c>
      <c r="E497" s="286">
        <v>20</v>
      </c>
      <c r="F497" s="286"/>
      <c r="G497" s="286"/>
    </row>
    <row r="498" spans="1:7">
      <c r="A498" s="274">
        <v>494</v>
      </c>
      <c r="B498" s="278" t="s">
        <v>2862</v>
      </c>
      <c r="C498" s="279" t="s">
        <v>1338</v>
      </c>
      <c r="D498" s="286">
        <v>18</v>
      </c>
      <c r="E498" s="286">
        <v>5</v>
      </c>
      <c r="F498" s="286"/>
      <c r="G498" s="286"/>
    </row>
    <row r="499" spans="1:7">
      <c r="A499" s="274">
        <v>495</v>
      </c>
      <c r="B499" s="278" t="s">
        <v>2619</v>
      </c>
      <c r="C499" s="274" t="s">
        <v>1699</v>
      </c>
      <c r="D499" s="286">
        <v>300</v>
      </c>
      <c r="E499" s="286">
        <v>0</v>
      </c>
      <c r="F499" s="286"/>
      <c r="G499" s="286"/>
    </row>
    <row r="500" spans="1:7">
      <c r="A500" s="274">
        <v>496</v>
      </c>
      <c r="B500" s="278" t="s">
        <v>2620</v>
      </c>
      <c r="C500" s="279" t="s">
        <v>1338</v>
      </c>
      <c r="D500" s="286">
        <v>15</v>
      </c>
      <c r="E500" s="286">
        <v>10</v>
      </c>
      <c r="F500" s="286"/>
      <c r="G500" s="286"/>
    </row>
    <row r="501" spans="1:7">
      <c r="A501" s="274">
        <v>497</v>
      </c>
      <c r="B501" s="278" t="s">
        <v>1536</v>
      </c>
      <c r="C501" s="279" t="s">
        <v>1338</v>
      </c>
      <c r="D501" s="286">
        <v>40</v>
      </c>
      <c r="E501" s="286">
        <v>30</v>
      </c>
      <c r="F501" s="286"/>
      <c r="G501" s="286"/>
    </row>
    <row r="502" spans="1:7">
      <c r="A502" s="274">
        <v>498</v>
      </c>
      <c r="B502" s="278" t="s">
        <v>2621</v>
      </c>
      <c r="C502" s="274" t="s">
        <v>2622</v>
      </c>
      <c r="D502" s="286">
        <v>25</v>
      </c>
      <c r="E502" s="286">
        <v>40</v>
      </c>
      <c r="F502" s="286"/>
      <c r="G502" s="286"/>
    </row>
    <row r="503" spans="1:7">
      <c r="A503" s="274">
        <v>499</v>
      </c>
      <c r="B503" s="278" t="s">
        <v>2623</v>
      </c>
      <c r="C503" s="274" t="s">
        <v>1699</v>
      </c>
      <c r="D503" s="286">
        <v>25</v>
      </c>
      <c r="E503" s="286">
        <v>0</v>
      </c>
      <c r="F503" s="286"/>
      <c r="G503" s="286"/>
    </row>
    <row r="504" spans="1:7">
      <c r="A504" s="274">
        <v>500</v>
      </c>
      <c r="B504" s="278" t="s">
        <v>2624</v>
      </c>
      <c r="C504" s="274" t="s">
        <v>1162</v>
      </c>
      <c r="D504" s="286">
        <v>15</v>
      </c>
      <c r="E504" s="286">
        <v>0</v>
      </c>
      <c r="F504" s="286"/>
      <c r="G504" s="286"/>
    </row>
    <row r="505" spans="1:7">
      <c r="A505" s="274">
        <v>501</v>
      </c>
      <c r="B505" s="278" t="s">
        <v>1231</v>
      </c>
      <c r="C505" s="274" t="s">
        <v>1699</v>
      </c>
      <c r="D505" s="286">
        <v>15</v>
      </c>
      <c r="E505" s="286">
        <v>0</v>
      </c>
      <c r="F505" s="286"/>
      <c r="G505" s="286"/>
    </row>
    <row r="506" spans="1:7">
      <c r="A506" s="274">
        <v>502</v>
      </c>
      <c r="B506" s="278" t="s">
        <v>2625</v>
      </c>
      <c r="C506" s="274"/>
      <c r="D506" s="286">
        <v>0</v>
      </c>
      <c r="E506" s="286">
        <v>25</v>
      </c>
      <c r="F506" s="286"/>
      <c r="G506" s="286"/>
    </row>
    <row r="507" spans="1:7">
      <c r="A507" s="274">
        <v>503</v>
      </c>
      <c r="B507" s="278" t="s">
        <v>1534</v>
      </c>
      <c r="C507" s="279" t="s">
        <v>1338</v>
      </c>
      <c r="D507" s="286">
        <v>50</v>
      </c>
      <c r="E507" s="286">
        <v>0</v>
      </c>
      <c r="F507" s="286"/>
      <c r="G507" s="286"/>
    </row>
    <row r="508" spans="1:7">
      <c r="A508" s="274">
        <v>504</v>
      </c>
      <c r="B508" s="278" t="s">
        <v>2626</v>
      </c>
      <c r="C508" s="274"/>
      <c r="D508" s="286">
        <v>0</v>
      </c>
      <c r="E508" s="286">
        <v>40</v>
      </c>
      <c r="F508" s="286"/>
      <c r="G508" s="286"/>
    </row>
    <row r="509" spans="1:7">
      <c r="A509" s="274">
        <v>505</v>
      </c>
      <c r="B509" s="278" t="s">
        <v>2627</v>
      </c>
      <c r="C509" s="279" t="s">
        <v>1338</v>
      </c>
      <c r="D509" s="286">
        <v>10</v>
      </c>
      <c r="E509" s="286">
        <v>0</v>
      </c>
      <c r="F509" s="286"/>
      <c r="G509" s="286"/>
    </row>
    <row r="510" spans="1:7">
      <c r="A510" s="274">
        <v>506</v>
      </c>
      <c r="B510" s="278" t="s">
        <v>2628</v>
      </c>
      <c r="C510" s="279" t="s">
        <v>1338</v>
      </c>
      <c r="D510" s="286">
        <v>1.5</v>
      </c>
      <c r="E510" s="286">
        <v>0</v>
      </c>
      <c r="F510" s="286"/>
      <c r="G510" s="286"/>
    </row>
    <row r="511" spans="1:7">
      <c r="A511" s="274">
        <v>507</v>
      </c>
      <c r="B511" s="278" t="s">
        <v>2629</v>
      </c>
      <c r="C511" s="279" t="s">
        <v>1338</v>
      </c>
      <c r="D511" s="286">
        <v>15</v>
      </c>
      <c r="E511" s="286">
        <v>0</v>
      </c>
      <c r="F511" s="286"/>
      <c r="G511" s="286"/>
    </row>
    <row r="512" spans="1:7">
      <c r="A512" s="274">
        <v>508</v>
      </c>
      <c r="B512" s="278" t="s">
        <v>2630</v>
      </c>
      <c r="C512" s="279" t="s">
        <v>1338</v>
      </c>
      <c r="D512" s="286">
        <v>50</v>
      </c>
      <c r="E512" s="286">
        <v>40</v>
      </c>
      <c r="F512" s="286"/>
      <c r="G512" s="286"/>
    </row>
    <row r="513" spans="1:7">
      <c r="A513" s="274">
        <v>509</v>
      </c>
      <c r="B513" s="278" t="s">
        <v>2631</v>
      </c>
      <c r="C513" s="280" t="s">
        <v>1238</v>
      </c>
      <c r="D513" s="286">
        <v>0</v>
      </c>
      <c r="E513" s="286">
        <v>30</v>
      </c>
      <c r="F513" s="286"/>
      <c r="G513" s="286"/>
    </row>
    <row r="514" spans="1:7">
      <c r="A514" s="274">
        <v>510</v>
      </c>
      <c r="B514" s="278" t="s">
        <v>2632</v>
      </c>
      <c r="C514" s="280" t="s">
        <v>1238</v>
      </c>
      <c r="D514" s="286">
        <v>0</v>
      </c>
      <c r="E514" s="286">
        <v>30</v>
      </c>
      <c r="F514" s="286"/>
      <c r="G514" s="286"/>
    </row>
    <row r="515" spans="1:7">
      <c r="A515" s="274">
        <v>511</v>
      </c>
      <c r="B515" s="278" t="s">
        <v>2633</v>
      </c>
      <c r="C515" s="274" t="s">
        <v>2634</v>
      </c>
      <c r="D515" s="286">
        <v>0</v>
      </c>
      <c r="E515" s="286">
        <v>3</v>
      </c>
      <c r="F515" s="286"/>
      <c r="G515" s="286"/>
    </row>
    <row r="516" spans="1:7">
      <c r="A516" s="274">
        <v>512</v>
      </c>
      <c r="B516" s="278" t="s">
        <v>1125</v>
      </c>
      <c r="C516" s="279" t="s">
        <v>1162</v>
      </c>
      <c r="D516" s="286">
        <v>20</v>
      </c>
      <c r="E516" s="286">
        <v>5</v>
      </c>
      <c r="F516" s="286"/>
      <c r="G516" s="286"/>
    </row>
    <row r="517" spans="1:7">
      <c r="A517" s="274">
        <v>513</v>
      </c>
      <c r="B517" s="278" t="s">
        <v>2635</v>
      </c>
      <c r="C517" s="274" t="s">
        <v>1162</v>
      </c>
      <c r="D517" s="286">
        <v>0</v>
      </c>
      <c r="E517" s="286">
        <v>100</v>
      </c>
      <c r="F517" s="286"/>
      <c r="G517" s="286"/>
    </row>
    <row r="518" spans="1:7">
      <c r="A518" s="274">
        <v>514</v>
      </c>
      <c r="B518" s="278" t="s">
        <v>2636</v>
      </c>
      <c r="C518" s="274" t="s">
        <v>1162</v>
      </c>
      <c r="D518" s="286">
        <v>0</v>
      </c>
      <c r="E518" s="286">
        <v>100</v>
      </c>
      <c r="F518" s="286"/>
      <c r="G518" s="286"/>
    </row>
    <row r="519" spans="1:7">
      <c r="A519" s="274">
        <v>515</v>
      </c>
      <c r="B519" s="281" t="s">
        <v>2637</v>
      </c>
      <c r="C519" s="274" t="s">
        <v>1162</v>
      </c>
      <c r="D519" s="286">
        <v>0</v>
      </c>
      <c r="E519" s="286">
        <v>5</v>
      </c>
      <c r="F519" s="286"/>
      <c r="G519" s="286"/>
    </row>
    <row r="520" spans="1:7">
      <c r="A520" s="274">
        <v>516</v>
      </c>
      <c r="B520" s="281" t="s">
        <v>2638</v>
      </c>
      <c r="C520" s="274" t="s">
        <v>1162</v>
      </c>
      <c r="D520" s="286">
        <v>0</v>
      </c>
      <c r="E520" s="286">
        <v>5</v>
      </c>
      <c r="F520" s="286"/>
      <c r="G520" s="286"/>
    </row>
    <row r="521" spans="1:7">
      <c r="A521" s="274">
        <v>517</v>
      </c>
      <c r="B521" s="281" t="s">
        <v>1911</v>
      </c>
      <c r="C521" s="274" t="s">
        <v>1162</v>
      </c>
      <c r="D521" s="286">
        <v>0</v>
      </c>
      <c r="E521" s="286">
        <v>5</v>
      </c>
      <c r="F521" s="286"/>
      <c r="G521" s="286"/>
    </row>
    <row r="522" spans="1:7">
      <c r="A522" s="274">
        <v>518</v>
      </c>
      <c r="B522" s="281" t="s">
        <v>2639</v>
      </c>
      <c r="C522" s="274" t="s">
        <v>1162</v>
      </c>
      <c r="D522" s="286">
        <v>0</v>
      </c>
      <c r="E522" s="286">
        <v>50</v>
      </c>
      <c r="F522" s="286"/>
      <c r="G522" s="286"/>
    </row>
    <row r="523" spans="1:7">
      <c r="A523" s="274">
        <v>519</v>
      </c>
      <c r="B523" s="281" t="s">
        <v>2640</v>
      </c>
      <c r="C523" s="274" t="s">
        <v>1162</v>
      </c>
      <c r="D523" s="286">
        <v>0</v>
      </c>
      <c r="E523" s="286">
        <v>150</v>
      </c>
      <c r="F523" s="286"/>
      <c r="G523" s="286"/>
    </row>
    <row r="524" spans="1:7">
      <c r="A524" s="507" t="s">
        <v>1234</v>
      </c>
      <c r="B524" s="507"/>
      <c r="C524" s="269"/>
      <c r="D524" s="283">
        <f>SUM(D5:D523)</f>
        <v>90324.266000000003</v>
      </c>
      <c r="E524" s="283">
        <f>SUM(E5:E523)</f>
        <v>49126.796000000002</v>
      </c>
      <c r="F524" s="283"/>
      <c r="G524" s="283"/>
    </row>
    <row r="525" spans="1:7">
      <c r="A525" s="508" t="s">
        <v>1235</v>
      </c>
      <c r="B525" s="508"/>
      <c r="C525" s="269"/>
      <c r="D525" s="288"/>
      <c r="E525" s="283">
        <f>E524+D524</f>
        <v>139451.06200000001</v>
      </c>
      <c r="F525" s="283"/>
      <c r="G525" s="283"/>
    </row>
  </sheetData>
  <mergeCells count="5">
    <mergeCell ref="A524:B524"/>
    <mergeCell ref="A525:B525"/>
    <mergeCell ref="F3:G3"/>
    <mergeCell ref="A2:C2"/>
    <mergeCell ref="A1:B1"/>
  </mergeCells>
  <conditionalFormatting sqref="B3:B1048576">
    <cfRule type="duplicateValues" dxfId="25" priority="1"/>
  </conditionalFormatting>
  <pageMargins left="0.12" right="0.12" top="0.3" bottom="0.32" header="0.3" footer="0.3"/>
  <pageSetup scale="73" fitToHeight="0" orientation="portrait" horizontalDpi="4294967292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87"/>
  <sheetViews>
    <sheetView view="pageBreakPreview" topLeftCell="A179" zoomScaleNormal="100" zoomScaleSheetLayoutView="100" workbookViewId="0">
      <selection activeCell="D5" sqref="D5:E5"/>
    </sheetView>
  </sheetViews>
  <sheetFormatPr defaultColWidth="9.140625" defaultRowHeight="15"/>
  <cols>
    <col min="1" max="1" width="4" style="384" bestFit="1" customWidth="1"/>
    <col min="2" max="2" width="52.7109375" style="385" customWidth="1"/>
    <col min="3" max="3" width="15.85546875" style="384" customWidth="1"/>
    <col min="4" max="4" width="13.140625" style="431" customWidth="1"/>
    <col min="5" max="5" width="13.42578125" style="431" customWidth="1"/>
    <col min="6" max="6" width="16.85546875" style="385" customWidth="1"/>
    <col min="7" max="7" width="16.28515625" style="385" customWidth="1"/>
    <col min="8" max="16384" width="9.140625" style="385"/>
  </cols>
  <sheetData>
    <row r="2" spans="1:7" s="384" customFormat="1" ht="43.5" customHeight="1">
      <c r="A2" s="271" t="s">
        <v>3017</v>
      </c>
      <c r="B2" s="271" t="s">
        <v>1120</v>
      </c>
      <c r="C2" s="271" t="s">
        <v>21</v>
      </c>
      <c r="D2" s="548"/>
      <c r="E2" s="542"/>
    </row>
    <row r="3" spans="1:7" s="384" customFormat="1" ht="30">
      <c r="A3" s="271">
        <v>1</v>
      </c>
      <c r="B3" s="381" t="s">
        <v>2026</v>
      </c>
      <c r="C3" s="271">
        <v>1</v>
      </c>
      <c r="D3" s="548"/>
      <c r="E3" s="542"/>
    </row>
    <row r="4" spans="1:7" ht="51" customHeight="1">
      <c r="D4" s="549"/>
      <c r="E4" s="550"/>
      <c r="F4" s="551" t="s">
        <v>3018</v>
      </c>
      <c r="G4" s="551"/>
    </row>
    <row r="5" spans="1:7" s="359" customFormat="1" ht="60">
      <c r="A5" s="323" t="s">
        <v>0</v>
      </c>
      <c r="B5" s="324" t="s">
        <v>2081</v>
      </c>
      <c r="C5" s="271" t="s">
        <v>1121</v>
      </c>
      <c r="D5" s="472" t="s">
        <v>1306</v>
      </c>
      <c r="E5" s="473" t="s">
        <v>1937</v>
      </c>
      <c r="F5" s="475" t="s">
        <v>1306</v>
      </c>
      <c r="G5" s="475" t="s">
        <v>1937</v>
      </c>
    </row>
    <row r="6" spans="1:7" s="387" customFormat="1">
      <c r="A6" s="352">
        <v>1</v>
      </c>
      <c r="B6" s="382" t="s">
        <v>1552</v>
      </c>
      <c r="C6" s="386" t="s">
        <v>1162</v>
      </c>
      <c r="D6" s="422">
        <v>148.18</v>
      </c>
      <c r="E6" s="422">
        <v>11.8544</v>
      </c>
      <c r="F6" s="492"/>
      <c r="G6" s="492"/>
    </row>
    <row r="7" spans="1:7" s="387" customFormat="1">
      <c r="A7" s="352">
        <v>2</v>
      </c>
      <c r="B7" s="382" t="s">
        <v>1553</v>
      </c>
      <c r="C7" s="386" t="s">
        <v>1162</v>
      </c>
      <c r="D7" s="422">
        <v>148.18</v>
      </c>
      <c r="E7" s="422">
        <v>11.8544</v>
      </c>
      <c r="F7" s="492"/>
      <c r="G7" s="492"/>
    </row>
    <row r="8" spans="1:7" s="387" customFormat="1">
      <c r="A8" s="352">
        <v>3</v>
      </c>
      <c r="B8" s="351" t="s">
        <v>1341</v>
      </c>
      <c r="C8" s="352" t="s">
        <v>1338</v>
      </c>
      <c r="D8" s="422">
        <v>8.8908000000000005</v>
      </c>
      <c r="E8" s="422">
        <v>0</v>
      </c>
      <c r="F8" s="492"/>
      <c r="G8" s="492"/>
    </row>
    <row r="9" spans="1:7" s="387" customFormat="1">
      <c r="A9" s="352">
        <v>4</v>
      </c>
      <c r="B9" s="351" t="s">
        <v>1554</v>
      </c>
      <c r="C9" s="352" t="s">
        <v>1162</v>
      </c>
      <c r="D9" s="422">
        <v>20.597020000000001</v>
      </c>
      <c r="E9" s="422">
        <v>5.1418460000000001</v>
      </c>
      <c r="F9" s="492"/>
      <c r="G9" s="492"/>
    </row>
    <row r="10" spans="1:7" s="387" customFormat="1">
      <c r="A10" s="352">
        <v>5</v>
      </c>
      <c r="B10" s="351" t="s">
        <v>1555</v>
      </c>
      <c r="C10" s="352" t="s">
        <v>1162</v>
      </c>
      <c r="D10" s="422">
        <v>177.816</v>
      </c>
      <c r="E10" s="422">
        <v>11.8544</v>
      </c>
      <c r="F10" s="492"/>
      <c r="G10" s="492"/>
    </row>
    <row r="11" spans="1:7" s="387" customFormat="1">
      <c r="A11" s="352">
        <v>6</v>
      </c>
      <c r="B11" s="351" t="s">
        <v>1133</v>
      </c>
      <c r="C11" s="352" t="s">
        <v>1162</v>
      </c>
      <c r="D11" s="422">
        <v>106.6896</v>
      </c>
      <c r="E11" s="422">
        <v>71.126400000000004</v>
      </c>
      <c r="F11" s="492"/>
      <c r="G11" s="492"/>
    </row>
    <row r="12" spans="1:7" s="387" customFormat="1">
      <c r="A12" s="352">
        <v>7</v>
      </c>
      <c r="B12" s="351" t="s">
        <v>1134</v>
      </c>
      <c r="C12" s="352" t="s">
        <v>1162</v>
      </c>
      <c r="D12" s="422">
        <v>88.908000000000001</v>
      </c>
      <c r="E12" s="422">
        <v>0</v>
      </c>
      <c r="F12" s="492"/>
      <c r="G12" s="492"/>
    </row>
    <row r="13" spans="1:7" s="387" customFormat="1">
      <c r="A13" s="352">
        <v>8</v>
      </c>
      <c r="B13" s="351" t="s">
        <v>1135</v>
      </c>
      <c r="C13" s="352" t="s">
        <v>1162</v>
      </c>
      <c r="D13" s="422">
        <v>64.013760000000005</v>
      </c>
      <c r="E13" s="422">
        <v>0</v>
      </c>
      <c r="F13" s="492"/>
      <c r="G13" s="492"/>
    </row>
    <row r="14" spans="1:7" s="387" customFormat="1">
      <c r="A14" s="352">
        <v>9</v>
      </c>
      <c r="B14" s="351" t="s">
        <v>1556</v>
      </c>
      <c r="C14" s="352" t="s">
        <v>1162</v>
      </c>
      <c r="D14" s="422">
        <v>0.71126400000000001</v>
      </c>
      <c r="E14" s="422">
        <v>0.177816</v>
      </c>
      <c r="F14" s="492"/>
      <c r="G14" s="492"/>
    </row>
    <row r="15" spans="1:7" s="387" customFormat="1">
      <c r="A15" s="352">
        <v>10</v>
      </c>
      <c r="B15" s="351" t="s">
        <v>1557</v>
      </c>
      <c r="C15" s="352" t="s">
        <v>1162</v>
      </c>
      <c r="D15" s="422">
        <v>0.71126400000000001</v>
      </c>
      <c r="E15" s="422">
        <v>0.177816</v>
      </c>
      <c r="F15" s="492"/>
      <c r="G15" s="492"/>
    </row>
    <row r="16" spans="1:7" s="387" customFormat="1">
      <c r="A16" s="352">
        <v>11</v>
      </c>
      <c r="B16" s="351" t="s">
        <v>1307</v>
      </c>
      <c r="C16" s="352" t="s">
        <v>1162</v>
      </c>
      <c r="D16" s="422">
        <v>7.1126399999999999</v>
      </c>
      <c r="E16" s="422">
        <v>0.177816</v>
      </c>
      <c r="F16" s="492"/>
      <c r="G16" s="492"/>
    </row>
    <row r="17" spans="1:7" s="387" customFormat="1">
      <c r="A17" s="352">
        <v>12</v>
      </c>
      <c r="B17" s="351" t="s">
        <v>1225</v>
      </c>
      <c r="C17" s="352" t="s">
        <v>1338</v>
      </c>
      <c r="D17" s="422">
        <v>10.313328</v>
      </c>
      <c r="E17" s="422">
        <v>5.3344800000000001</v>
      </c>
      <c r="F17" s="492"/>
      <c r="G17" s="492"/>
    </row>
    <row r="18" spans="1:7" s="387" customFormat="1">
      <c r="A18" s="352">
        <v>13</v>
      </c>
      <c r="B18" s="351" t="s">
        <v>1237</v>
      </c>
      <c r="C18" s="352" t="s">
        <v>1162</v>
      </c>
      <c r="D18" s="422">
        <v>17.781600000000001</v>
      </c>
      <c r="E18" s="422">
        <v>1.77816</v>
      </c>
      <c r="F18" s="492"/>
      <c r="G18" s="492"/>
    </row>
    <row r="19" spans="1:7" s="387" customFormat="1">
      <c r="A19" s="352">
        <v>14</v>
      </c>
      <c r="B19" s="351" t="s">
        <v>1996</v>
      </c>
      <c r="C19" s="352" t="s">
        <v>1162</v>
      </c>
      <c r="D19" s="422">
        <v>53.344799999999999</v>
      </c>
      <c r="E19" s="422">
        <v>3.5563199999999999</v>
      </c>
      <c r="F19" s="492"/>
      <c r="G19" s="492"/>
    </row>
    <row r="20" spans="1:7" s="387" customFormat="1">
      <c r="A20" s="352">
        <v>15</v>
      </c>
      <c r="B20" s="351" t="s">
        <v>1997</v>
      </c>
      <c r="C20" s="352" t="s">
        <v>1162</v>
      </c>
      <c r="D20" s="422">
        <v>17.781600000000001</v>
      </c>
      <c r="E20" s="422">
        <v>1.77816</v>
      </c>
      <c r="F20" s="492"/>
      <c r="G20" s="492"/>
    </row>
    <row r="21" spans="1:7" s="387" customFormat="1">
      <c r="A21" s="352">
        <v>16</v>
      </c>
      <c r="B21" s="351" t="s">
        <v>1998</v>
      </c>
      <c r="C21" s="352" t="s">
        <v>1162</v>
      </c>
      <c r="D21" s="422">
        <v>53.344799999999999</v>
      </c>
      <c r="E21" s="422">
        <v>10.66896</v>
      </c>
      <c r="F21" s="492"/>
      <c r="G21" s="492"/>
    </row>
    <row r="22" spans="1:7" s="387" customFormat="1">
      <c r="A22" s="352">
        <v>17</v>
      </c>
      <c r="B22" s="351" t="s">
        <v>1999</v>
      </c>
      <c r="C22" s="352" t="s">
        <v>1162</v>
      </c>
      <c r="D22" s="422">
        <v>7.1126399999999999</v>
      </c>
      <c r="E22" s="422">
        <v>1.77816</v>
      </c>
      <c r="F22" s="492"/>
      <c r="G22" s="492"/>
    </row>
    <row r="23" spans="1:7" s="387" customFormat="1">
      <c r="A23" s="352">
        <v>18</v>
      </c>
      <c r="B23" s="351" t="s">
        <v>2000</v>
      </c>
      <c r="C23" s="352" t="s">
        <v>1162</v>
      </c>
      <c r="D23" s="422">
        <v>10.66896</v>
      </c>
      <c r="E23" s="422">
        <v>1.77816</v>
      </c>
      <c r="F23" s="492"/>
      <c r="G23" s="492"/>
    </row>
    <row r="24" spans="1:7" s="387" customFormat="1">
      <c r="A24" s="352">
        <v>19</v>
      </c>
      <c r="B24" s="351" t="s">
        <v>2001</v>
      </c>
      <c r="C24" s="352" t="s">
        <v>1162</v>
      </c>
      <c r="D24" s="422">
        <v>1.77816</v>
      </c>
      <c r="E24" s="422">
        <v>0.71126400000000001</v>
      </c>
      <c r="F24" s="492"/>
      <c r="G24" s="492"/>
    </row>
    <row r="25" spans="1:7" s="387" customFormat="1">
      <c r="A25" s="352">
        <v>20</v>
      </c>
      <c r="B25" s="351" t="s">
        <v>1231</v>
      </c>
      <c r="C25" s="352" t="s">
        <v>1342</v>
      </c>
      <c r="D25" s="422">
        <v>11.8544</v>
      </c>
      <c r="E25" s="422">
        <v>8.8908000000000005</v>
      </c>
      <c r="F25" s="492"/>
      <c r="G25" s="492"/>
    </row>
    <row r="26" spans="1:7" s="387" customFormat="1">
      <c r="A26" s="352">
        <v>21</v>
      </c>
      <c r="B26" s="351" t="s">
        <v>1308</v>
      </c>
      <c r="C26" s="352" t="s">
        <v>1162</v>
      </c>
      <c r="D26" s="422">
        <v>0.71126400000000001</v>
      </c>
      <c r="E26" s="422">
        <v>0.355632</v>
      </c>
      <c r="F26" s="492"/>
      <c r="G26" s="492"/>
    </row>
    <row r="27" spans="1:7" s="387" customFormat="1">
      <c r="A27" s="352">
        <v>22</v>
      </c>
      <c r="B27" s="351" t="s">
        <v>1309</v>
      </c>
      <c r="C27" s="352" t="s">
        <v>1162</v>
      </c>
      <c r="D27" s="422">
        <v>0.71126400000000001</v>
      </c>
      <c r="E27" s="422">
        <v>0.355632</v>
      </c>
      <c r="F27" s="492"/>
      <c r="G27" s="492"/>
    </row>
    <row r="28" spans="1:7" s="387" customFormat="1">
      <c r="A28" s="352">
        <v>23</v>
      </c>
      <c r="B28" s="351" t="s">
        <v>1127</v>
      </c>
      <c r="C28" s="352" t="s">
        <v>1162</v>
      </c>
      <c r="D28" s="422">
        <v>47.4176</v>
      </c>
      <c r="E28" s="422">
        <v>5.9272</v>
      </c>
      <c r="F28" s="492"/>
      <c r="G28" s="492"/>
    </row>
    <row r="29" spans="1:7" s="387" customFormat="1">
      <c r="A29" s="352">
        <v>24</v>
      </c>
      <c r="B29" s="351" t="s">
        <v>1558</v>
      </c>
      <c r="C29" s="352" t="s">
        <v>1162</v>
      </c>
      <c r="D29" s="422">
        <v>0</v>
      </c>
      <c r="E29" s="422">
        <v>0</v>
      </c>
      <c r="F29" s="492"/>
      <c r="G29" s="492"/>
    </row>
    <row r="30" spans="1:7" s="387" customFormat="1">
      <c r="A30" s="352">
        <v>25</v>
      </c>
      <c r="B30" s="351" t="s">
        <v>1313</v>
      </c>
      <c r="C30" s="352" t="s">
        <v>1162</v>
      </c>
      <c r="D30" s="422">
        <v>29.635999999999999</v>
      </c>
      <c r="E30" s="422">
        <v>14.818</v>
      </c>
      <c r="F30" s="492"/>
      <c r="G30" s="492"/>
    </row>
    <row r="31" spans="1:7" s="387" customFormat="1">
      <c r="A31" s="352">
        <v>26</v>
      </c>
      <c r="B31" s="351" t="s">
        <v>1314</v>
      </c>
      <c r="C31" s="352" t="s">
        <v>1162</v>
      </c>
      <c r="D31" s="422">
        <v>29.635999999999999</v>
      </c>
      <c r="E31" s="422">
        <v>14.818</v>
      </c>
      <c r="F31" s="492"/>
      <c r="G31" s="492"/>
    </row>
    <row r="32" spans="1:7" s="387" customFormat="1">
      <c r="A32" s="352">
        <v>27</v>
      </c>
      <c r="B32" s="351" t="s">
        <v>1315</v>
      </c>
      <c r="C32" s="352" t="s">
        <v>1162</v>
      </c>
      <c r="D32" s="422">
        <v>9.0093440000000005</v>
      </c>
      <c r="E32" s="422">
        <v>2.5709230000000001</v>
      </c>
      <c r="F32" s="492"/>
      <c r="G32" s="492"/>
    </row>
    <row r="33" spans="1:7" s="387" customFormat="1">
      <c r="A33" s="352">
        <v>28</v>
      </c>
      <c r="B33" s="351" t="s">
        <v>1316</v>
      </c>
      <c r="C33" s="352" t="s">
        <v>1162</v>
      </c>
      <c r="D33" s="422">
        <v>9.0093440000000005</v>
      </c>
      <c r="E33" s="422">
        <v>2.5709230000000001</v>
      </c>
      <c r="F33" s="492"/>
      <c r="G33" s="492"/>
    </row>
    <row r="34" spans="1:7" s="387" customFormat="1">
      <c r="A34" s="352">
        <v>29</v>
      </c>
      <c r="B34" s="351" t="s">
        <v>1559</v>
      </c>
      <c r="C34" s="352" t="s">
        <v>1353</v>
      </c>
      <c r="D34" s="422">
        <v>47.4176</v>
      </c>
      <c r="E34" s="422">
        <v>2.5709230000000001</v>
      </c>
      <c r="F34" s="492"/>
      <c r="G34" s="492"/>
    </row>
    <row r="35" spans="1:7" s="387" customFormat="1">
      <c r="A35" s="352">
        <v>30</v>
      </c>
      <c r="B35" s="351" t="s">
        <v>1393</v>
      </c>
      <c r="C35" s="352" t="s">
        <v>1162</v>
      </c>
      <c r="D35" s="422">
        <v>5.9272</v>
      </c>
      <c r="E35" s="422">
        <v>1.18544</v>
      </c>
      <c r="F35" s="492"/>
      <c r="G35" s="492"/>
    </row>
    <row r="36" spans="1:7" s="387" customFormat="1">
      <c r="A36" s="352">
        <v>31</v>
      </c>
      <c r="B36" s="351" t="s">
        <v>1394</v>
      </c>
      <c r="C36" s="352" t="s">
        <v>1162</v>
      </c>
      <c r="D36" s="422">
        <v>12.869433000000001</v>
      </c>
      <c r="E36" s="422">
        <v>2.5709230000000001</v>
      </c>
      <c r="F36" s="492"/>
      <c r="G36" s="492"/>
    </row>
    <row r="37" spans="1:7" s="387" customFormat="1">
      <c r="A37" s="352">
        <v>32</v>
      </c>
      <c r="B37" s="351" t="s">
        <v>1317</v>
      </c>
      <c r="C37" s="352" t="s">
        <v>1162</v>
      </c>
      <c r="D37" s="422">
        <v>47.4176</v>
      </c>
      <c r="E37" s="422">
        <v>2.5709230000000001</v>
      </c>
      <c r="F37" s="492"/>
      <c r="G37" s="492"/>
    </row>
    <row r="38" spans="1:7" s="387" customFormat="1">
      <c r="A38" s="352">
        <v>33</v>
      </c>
      <c r="B38" s="351" t="s">
        <v>1334</v>
      </c>
      <c r="C38" s="352" t="s">
        <v>1162</v>
      </c>
      <c r="D38" s="422">
        <v>47.4176</v>
      </c>
      <c r="E38" s="422">
        <v>11.8544</v>
      </c>
      <c r="F38" s="492"/>
      <c r="G38" s="492"/>
    </row>
    <row r="39" spans="1:7" s="387" customFormat="1">
      <c r="A39" s="352">
        <v>34</v>
      </c>
      <c r="B39" s="351" t="s">
        <v>1335</v>
      </c>
      <c r="C39" s="352" t="s">
        <v>1162</v>
      </c>
      <c r="D39" s="422">
        <v>3.8526800000000003</v>
      </c>
      <c r="E39" s="422">
        <v>1.281757</v>
      </c>
      <c r="F39" s="492"/>
      <c r="G39" s="492"/>
    </row>
    <row r="40" spans="1:7" s="387" customFormat="1">
      <c r="A40" s="352">
        <v>35</v>
      </c>
      <c r="B40" s="351" t="s">
        <v>1336</v>
      </c>
      <c r="C40" s="352" t="s">
        <v>1162</v>
      </c>
      <c r="D40" s="422">
        <v>53.344799999999999</v>
      </c>
      <c r="E40" s="422">
        <v>8.8908000000000005</v>
      </c>
      <c r="F40" s="492"/>
      <c r="G40" s="492"/>
    </row>
    <row r="41" spans="1:7" s="387" customFormat="1">
      <c r="A41" s="352">
        <v>36</v>
      </c>
      <c r="B41" s="351" t="s">
        <v>1156</v>
      </c>
      <c r="C41" s="352" t="s">
        <v>1353</v>
      </c>
      <c r="D41" s="422">
        <v>148.18</v>
      </c>
      <c r="E41" s="422">
        <v>11.8544</v>
      </c>
      <c r="F41" s="492"/>
      <c r="G41" s="492"/>
    </row>
    <row r="42" spans="1:7" s="387" customFormat="1">
      <c r="A42" s="352">
        <v>37</v>
      </c>
      <c r="B42" s="351" t="s">
        <v>1387</v>
      </c>
      <c r="C42" s="352" t="s">
        <v>1162</v>
      </c>
      <c r="D42" s="422">
        <v>0</v>
      </c>
      <c r="E42" s="422">
        <v>38.623117000000001</v>
      </c>
      <c r="F42" s="492"/>
      <c r="G42" s="492"/>
    </row>
    <row r="43" spans="1:7" s="387" customFormat="1">
      <c r="A43" s="352">
        <v>38</v>
      </c>
      <c r="B43" s="351" t="s">
        <v>1268</v>
      </c>
      <c r="C43" s="352" t="s">
        <v>1162</v>
      </c>
      <c r="D43" s="422">
        <v>0</v>
      </c>
      <c r="E43" s="422">
        <v>2.9636</v>
      </c>
      <c r="F43" s="492"/>
      <c r="G43" s="492"/>
    </row>
    <row r="44" spans="1:7" s="387" customFormat="1">
      <c r="A44" s="352">
        <v>39</v>
      </c>
      <c r="B44" s="351" t="s">
        <v>1386</v>
      </c>
      <c r="C44" s="352" t="s">
        <v>1162</v>
      </c>
      <c r="D44" s="422">
        <v>0</v>
      </c>
      <c r="E44" s="422">
        <v>32.184696000000002</v>
      </c>
      <c r="F44" s="492"/>
      <c r="G44" s="492"/>
    </row>
    <row r="45" spans="1:7" s="387" customFormat="1">
      <c r="A45" s="352">
        <v>40</v>
      </c>
      <c r="B45" s="351" t="s">
        <v>1345</v>
      </c>
      <c r="C45" s="352" t="s">
        <v>1162</v>
      </c>
      <c r="D45" s="422">
        <v>3.7044999999999999</v>
      </c>
      <c r="E45" s="422">
        <v>0.50381200000000004</v>
      </c>
      <c r="F45" s="492"/>
      <c r="G45" s="492"/>
    </row>
    <row r="46" spans="1:7" s="387" customFormat="1">
      <c r="A46" s="352">
        <v>41</v>
      </c>
      <c r="B46" s="351" t="s">
        <v>1560</v>
      </c>
      <c r="C46" s="352" t="s">
        <v>1162</v>
      </c>
      <c r="D46" s="422">
        <v>38.623117000000001</v>
      </c>
      <c r="E46" s="422">
        <v>5.1418460000000001</v>
      </c>
      <c r="F46" s="492"/>
      <c r="G46" s="492"/>
    </row>
    <row r="47" spans="1:7" s="387" customFormat="1">
      <c r="A47" s="352">
        <v>42</v>
      </c>
      <c r="B47" s="351" t="s">
        <v>1561</v>
      </c>
      <c r="C47" s="352" t="s">
        <v>1162</v>
      </c>
      <c r="D47" s="422">
        <v>35.563200000000002</v>
      </c>
      <c r="E47" s="422">
        <v>17.781600000000001</v>
      </c>
      <c r="F47" s="492"/>
      <c r="G47" s="492"/>
    </row>
    <row r="48" spans="1:7" s="387" customFormat="1">
      <c r="A48" s="352">
        <v>43</v>
      </c>
      <c r="B48" s="351" t="s">
        <v>1562</v>
      </c>
      <c r="C48" s="352" t="s">
        <v>1162</v>
      </c>
      <c r="D48" s="422">
        <v>59.271999999999998</v>
      </c>
      <c r="E48" s="422">
        <v>23.7088</v>
      </c>
      <c r="F48" s="492"/>
      <c r="G48" s="492"/>
    </row>
    <row r="49" spans="1:7" s="387" customFormat="1">
      <c r="A49" s="352">
        <v>44</v>
      </c>
      <c r="B49" s="351" t="s">
        <v>1563</v>
      </c>
      <c r="C49" s="352" t="s">
        <v>1162</v>
      </c>
      <c r="D49" s="422">
        <v>20.597020000000001</v>
      </c>
      <c r="E49" s="422">
        <v>9.0093440000000005</v>
      </c>
      <c r="F49" s="492"/>
      <c r="G49" s="492"/>
    </row>
    <row r="50" spans="1:7" s="387" customFormat="1">
      <c r="A50" s="352">
        <v>45</v>
      </c>
      <c r="B50" s="351" t="s">
        <v>1327</v>
      </c>
      <c r="C50" s="352" t="s">
        <v>1162</v>
      </c>
      <c r="D50" s="422">
        <v>12.869433000000001</v>
      </c>
      <c r="E50" s="422">
        <v>5.1418460000000001</v>
      </c>
      <c r="F50" s="492"/>
      <c r="G50" s="492"/>
    </row>
    <row r="51" spans="1:7" s="387" customFormat="1">
      <c r="A51" s="352">
        <v>46</v>
      </c>
      <c r="B51" s="351" t="s">
        <v>1228</v>
      </c>
      <c r="C51" s="352" t="s">
        <v>1338</v>
      </c>
      <c r="D51" s="422">
        <v>5.1418460000000001</v>
      </c>
      <c r="E51" s="422">
        <v>0</v>
      </c>
      <c r="F51" s="492"/>
      <c r="G51" s="492"/>
    </row>
    <row r="52" spans="1:7" s="387" customFormat="1">
      <c r="A52" s="352">
        <v>47</v>
      </c>
      <c r="B52" s="351" t="s">
        <v>1328</v>
      </c>
      <c r="C52" s="352" t="s">
        <v>1162</v>
      </c>
      <c r="D52" s="422">
        <v>2.5709230000000001</v>
      </c>
      <c r="E52" s="422">
        <v>1.281757</v>
      </c>
      <c r="F52" s="492"/>
      <c r="G52" s="492"/>
    </row>
    <row r="53" spans="1:7" s="387" customFormat="1">
      <c r="A53" s="352">
        <v>48</v>
      </c>
      <c r="B53" s="351" t="s">
        <v>1564</v>
      </c>
      <c r="C53" s="352" t="s">
        <v>1162</v>
      </c>
      <c r="D53" s="422">
        <v>0.50381200000000004</v>
      </c>
      <c r="E53" s="422">
        <v>0.50381200000000004</v>
      </c>
      <c r="F53" s="492"/>
      <c r="G53" s="492"/>
    </row>
    <row r="54" spans="1:7" s="387" customFormat="1">
      <c r="A54" s="352">
        <v>49</v>
      </c>
      <c r="B54" s="351" t="s">
        <v>1310</v>
      </c>
      <c r="C54" s="352" t="s">
        <v>1162</v>
      </c>
      <c r="D54" s="422">
        <v>53.344799999999999</v>
      </c>
      <c r="E54" s="422">
        <v>14.818</v>
      </c>
      <c r="F54" s="492"/>
      <c r="G54" s="492"/>
    </row>
    <row r="55" spans="1:7" s="387" customFormat="1">
      <c r="A55" s="352">
        <v>50</v>
      </c>
      <c r="B55" s="351" t="s">
        <v>2040</v>
      </c>
      <c r="C55" s="352" t="s">
        <v>1130</v>
      </c>
      <c r="D55" s="422">
        <v>1600</v>
      </c>
      <c r="E55" s="422">
        <v>250</v>
      </c>
      <c r="F55" s="492"/>
      <c r="G55" s="492"/>
    </row>
    <row r="56" spans="1:7" s="387" customFormat="1">
      <c r="A56" s="352">
        <v>51</v>
      </c>
      <c r="B56" s="351" t="s">
        <v>2056</v>
      </c>
      <c r="C56" s="352" t="s">
        <v>1130</v>
      </c>
      <c r="D56" s="422">
        <v>80</v>
      </c>
      <c r="E56" s="422">
        <v>150</v>
      </c>
      <c r="F56" s="492"/>
      <c r="G56" s="492"/>
    </row>
    <row r="57" spans="1:7" s="387" customFormat="1">
      <c r="A57" s="352">
        <v>52</v>
      </c>
      <c r="B57" s="351" t="s">
        <v>2057</v>
      </c>
      <c r="C57" s="352" t="s">
        <v>1130</v>
      </c>
      <c r="D57" s="422">
        <v>80</v>
      </c>
      <c r="E57" s="422">
        <v>150</v>
      </c>
      <c r="F57" s="492"/>
      <c r="G57" s="492"/>
    </row>
    <row r="58" spans="1:7" s="387" customFormat="1">
      <c r="A58" s="352">
        <v>53</v>
      </c>
      <c r="B58" s="351" t="s">
        <v>2041</v>
      </c>
      <c r="C58" s="352" t="s">
        <v>1162</v>
      </c>
      <c r="D58" s="422">
        <v>350</v>
      </c>
      <c r="E58" s="422">
        <v>150</v>
      </c>
      <c r="F58" s="492"/>
      <c r="G58" s="492"/>
    </row>
    <row r="59" spans="1:7" s="387" customFormat="1">
      <c r="A59" s="352">
        <v>54</v>
      </c>
      <c r="B59" s="351" t="s">
        <v>2042</v>
      </c>
      <c r="C59" s="352" t="s">
        <v>1162</v>
      </c>
      <c r="D59" s="422">
        <v>180</v>
      </c>
      <c r="E59" s="422">
        <v>50</v>
      </c>
      <c r="F59" s="492"/>
      <c r="G59" s="492"/>
    </row>
    <row r="60" spans="1:7" s="387" customFormat="1">
      <c r="A60" s="352">
        <v>55</v>
      </c>
      <c r="B60" s="351" t="s">
        <v>1935</v>
      </c>
      <c r="C60" s="352" t="s">
        <v>1162</v>
      </c>
      <c r="D60" s="422">
        <v>0</v>
      </c>
      <c r="E60" s="422">
        <v>400</v>
      </c>
      <c r="F60" s="492"/>
      <c r="G60" s="492"/>
    </row>
    <row r="61" spans="1:7" s="387" customFormat="1">
      <c r="A61" s="352">
        <v>56</v>
      </c>
      <c r="B61" s="351" t="s">
        <v>2048</v>
      </c>
      <c r="C61" s="352" t="s">
        <v>1162</v>
      </c>
      <c r="D61" s="422">
        <v>0</v>
      </c>
      <c r="E61" s="422">
        <v>60</v>
      </c>
      <c r="F61" s="492"/>
      <c r="G61" s="492"/>
    </row>
    <row r="62" spans="1:7" s="387" customFormat="1">
      <c r="A62" s="352">
        <v>57</v>
      </c>
      <c r="B62" s="351" t="s">
        <v>2051</v>
      </c>
      <c r="C62" s="352" t="s">
        <v>1162</v>
      </c>
      <c r="D62" s="422">
        <v>0</v>
      </c>
      <c r="E62" s="422">
        <v>150</v>
      </c>
      <c r="F62" s="492"/>
      <c r="G62" s="492"/>
    </row>
    <row r="63" spans="1:7" s="387" customFormat="1">
      <c r="A63" s="352">
        <v>58</v>
      </c>
      <c r="B63" s="351" t="s">
        <v>2058</v>
      </c>
      <c r="C63" s="352" t="s">
        <v>1162</v>
      </c>
      <c r="D63" s="422">
        <v>80</v>
      </c>
      <c r="E63" s="422">
        <v>120</v>
      </c>
      <c r="F63" s="492"/>
      <c r="G63" s="492"/>
    </row>
    <row r="64" spans="1:7" s="387" customFormat="1">
      <c r="A64" s="352">
        <v>59</v>
      </c>
      <c r="B64" s="351" t="s">
        <v>2046</v>
      </c>
      <c r="C64" s="352" t="s">
        <v>1162</v>
      </c>
      <c r="D64" s="422">
        <v>0</v>
      </c>
      <c r="E64" s="422">
        <v>100</v>
      </c>
      <c r="F64" s="492"/>
      <c r="G64" s="492"/>
    </row>
    <row r="65" spans="1:7" s="387" customFormat="1">
      <c r="A65" s="352">
        <v>60</v>
      </c>
      <c r="B65" s="351" t="s">
        <v>2059</v>
      </c>
      <c r="C65" s="352" t="s">
        <v>1162</v>
      </c>
      <c r="D65" s="422">
        <v>80</v>
      </c>
      <c r="E65" s="422">
        <v>120</v>
      </c>
      <c r="F65" s="492"/>
      <c r="G65" s="492"/>
    </row>
    <row r="66" spans="1:7" s="387" customFormat="1">
      <c r="A66" s="352">
        <v>61</v>
      </c>
      <c r="B66" s="351" t="s">
        <v>2060</v>
      </c>
      <c r="C66" s="352" t="s">
        <v>1162</v>
      </c>
      <c r="D66" s="422">
        <v>200</v>
      </c>
      <c r="E66" s="422">
        <v>150</v>
      </c>
      <c r="F66" s="492"/>
      <c r="G66" s="492"/>
    </row>
    <row r="67" spans="1:7" s="387" customFormat="1">
      <c r="A67" s="352">
        <v>62</v>
      </c>
      <c r="B67" s="351" t="s">
        <v>2061</v>
      </c>
      <c r="C67" s="352" t="s">
        <v>1162</v>
      </c>
      <c r="D67" s="422">
        <v>80</v>
      </c>
      <c r="E67" s="422">
        <v>150</v>
      </c>
      <c r="F67" s="492"/>
      <c r="G67" s="492"/>
    </row>
    <row r="68" spans="1:7" s="387" customFormat="1">
      <c r="A68" s="352">
        <v>63</v>
      </c>
      <c r="B68" s="351" t="s">
        <v>2036</v>
      </c>
      <c r="C68" s="352" t="s">
        <v>1162</v>
      </c>
      <c r="D68" s="422">
        <v>900</v>
      </c>
      <c r="E68" s="422">
        <v>100</v>
      </c>
      <c r="F68" s="492"/>
      <c r="G68" s="492"/>
    </row>
    <row r="69" spans="1:7" s="387" customFormat="1">
      <c r="A69" s="352">
        <v>64</v>
      </c>
      <c r="B69" s="351" t="s">
        <v>2062</v>
      </c>
      <c r="C69" s="352" t="s">
        <v>1162</v>
      </c>
      <c r="D69" s="422">
        <v>70</v>
      </c>
      <c r="E69" s="422">
        <v>80</v>
      </c>
      <c r="F69" s="492"/>
      <c r="G69" s="492"/>
    </row>
    <row r="70" spans="1:7" s="387" customFormat="1">
      <c r="A70" s="352">
        <v>65</v>
      </c>
      <c r="B70" s="351" t="s">
        <v>2044</v>
      </c>
      <c r="C70" s="352" t="s">
        <v>1162</v>
      </c>
      <c r="D70" s="422">
        <v>120</v>
      </c>
      <c r="E70" s="422">
        <v>80</v>
      </c>
      <c r="F70" s="492"/>
      <c r="G70" s="492"/>
    </row>
    <row r="71" spans="1:7" s="387" customFormat="1">
      <c r="A71" s="352">
        <v>66</v>
      </c>
      <c r="B71" s="351" t="s">
        <v>2063</v>
      </c>
      <c r="C71" s="352" t="s">
        <v>1137</v>
      </c>
      <c r="D71" s="422">
        <v>150</v>
      </c>
      <c r="E71" s="422">
        <v>90</v>
      </c>
      <c r="F71" s="492"/>
      <c r="G71" s="492"/>
    </row>
    <row r="72" spans="1:7" s="387" customFormat="1">
      <c r="A72" s="352">
        <v>67</v>
      </c>
      <c r="B72" s="351" t="s">
        <v>1519</v>
      </c>
      <c r="C72" s="352" t="s">
        <v>1162</v>
      </c>
      <c r="D72" s="422">
        <v>150</v>
      </c>
      <c r="E72" s="422">
        <v>50</v>
      </c>
      <c r="F72" s="492"/>
      <c r="G72" s="492"/>
    </row>
    <row r="73" spans="1:7" s="387" customFormat="1">
      <c r="A73" s="352">
        <v>68</v>
      </c>
      <c r="B73" s="351" t="s">
        <v>2065</v>
      </c>
      <c r="C73" s="352" t="s">
        <v>1162</v>
      </c>
      <c r="D73" s="422">
        <v>2400</v>
      </c>
      <c r="E73" s="422">
        <v>200</v>
      </c>
      <c r="F73" s="492"/>
      <c r="G73" s="492"/>
    </row>
    <row r="74" spans="1:7" s="387" customFormat="1">
      <c r="A74" s="352">
        <v>69</v>
      </c>
      <c r="B74" s="351" t="s">
        <v>2066</v>
      </c>
      <c r="C74" s="352" t="s">
        <v>1162</v>
      </c>
      <c r="D74" s="422">
        <v>800</v>
      </c>
      <c r="E74" s="422">
        <v>150</v>
      </c>
      <c r="F74" s="492"/>
      <c r="G74" s="492"/>
    </row>
    <row r="75" spans="1:7" s="387" customFormat="1">
      <c r="A75" s="352">
        <v>70</v>
      </c>
      <c r="B75" s="351" t="s">
        <v>2067</v>
      </c>
      <c r="C75" s="352" t="s">
        <v>1162</v>
      </c>
      <c r="D75" s="422">
        <v>300</v>
      </c>
      <c r="E75" s="422">
        <v>60</v>
      </c>
      <c r="F75" s="492"/>
      <c r="G75" s="492"/>
    </row>
    <row r="76" spans="1:7" s="387" customFormat="1">
      <c r="A76" s="352">
        <v>71</v>
      </c>
      <c r="B76" s="351" t="s">
        <v>2068</v>
      </c>
      <c r="C76" s="352" t="s">
        <v>1162</v>
      </c>
      <c r="D76" s="422">
        <v>150</v>
      </c>
      <c r="E76" s="422">
        <v>30</v>
      </c>
      <c r="F76" s="492"/>
      <c r="G76" s="492"/>
    </row>
    <row r="77" spans="1:7" s="387" customFormat="1">
      <c r="A77" s="352">
        <v>72</v>
      </c>
      <c r="B77" s="351" t="s">
        <v>1933</v>
      </c>
      <c r="C77" s="352" t="s">
        <v>1162</v>
      </c>
      <c r="D77" s="422">
        <v>120</v>
      </c>
      <c r="E77" s="422">
        <v>60</v>
      </c>
      <c r="F77" s="492"/>
      <c r="G77" s="492"/>
    </row>
    <row r="78" spans="1:7" s="387" customFormat="1">
      <c r="A78" s="352">
        <v>73</v>
      </c>
      <c r="B78" s="351" t="s">
        <v>2069</v>
      </c>
      <c r="C78" s="352" t="s">
        <v>1162</v>
      </c>
      <c r="D78" s="422">
        <v>280</v>
      </c>
      <c r="E78" s="422">
        <v>60</v>
      </c>
      <c r="F78" s="492"/>
      <c r="G78" s="492"/>
    </row>
    <row r="79" spans="1:7" s="387" customFormat="1">
      <c r="A79" s="352">
        <v>74</v>
      </c>
      <c r="B79" s="351" t="s">
        <v>2070</v>
      </c>
      <c r="C79" s="352" t="s">
        <v>1162</v>
      </c>
      <c r="D79" s="422">
        <v>300</v>
      </c>
      <c r="E79" s="422">
        <v>150</v>
      </c>
      <c r="F79" s="492"/>
      <c r="G79" s="492"/>
    </row>
    <row r="80" spans="1:7" s="387" customFormat="1">
      <c r="A80" s="352">
        <v>75</v>
      </c>
      <c r="B80" s="351" t="s">
        <v>2071</v>
      </c>
      <c r="C80" s="352" t="s">
        <v>1162</v>
      </c>
      <c r="D80" s="422">
        <v>600</v>
      </c>
      <c r="E80" s="422">
        <v>60</v>
      </c>
      <c r="F80" s="492"/>
      <c r="G80" s="492"/>
    </row>
    <row r="81" spans="1:7" s="387" customFormat="1">
      <c r="A81" s="352">
        <v>76</v>
      </c>
      <c r="B81" s="351" t="s">
        <v>2072</v>
      </c>
      <c r="C81" s="352" t="s">
        <v>1162</v>
      </c>
      <c r="D81" s="422">
        <v>400</v>
      </c>
      <c r="E81" s="422">
        <v>60</v>
      </c>
      <c r="F81" s="492"/>
      <c r="G81" s="492"/>
    </row>
    <row r="82" spans="1:7" s="387" customFormat="1">
      <c r="A82" s="352">
        <v>77</v>
      </c>
      <c r="B82" s="351" t="s">
        <v>2073</v>
      </c>
      <c r="C82" s="352" t="s">
        <v>1162</v>
      </c>
      <c r="D82" s="422">
        <v>400</v>
      </c>
      <c r="E82" s="422">
        <v>90</v>
      </c>
      <c r="F82" s="492"/>
      <c r="G82" s="492"/>
    </row>
    <row r="83" spans="1:7" s="387" customFormat="1">
      <c r="A83" s="352">
        <v>78</v>
      </c>
      <c r="B83" s="351" t="s">
        <v>2074</v>
      </c>
      <c r="C83" s="352" t="s">
        <v>1137</v>
      </c>
      <c r="D83" s="422">
        <v>170</v>
      </c>
      <c r="E83" s="422">
        <v>60</v>
      </c>
      <c r="F83" s="492"/>
      <c r="G83" s="492"/>
    </row>
    <row r="84" spans="1:7" s="387" customFormat="1">
      <c r="A84" s="352">
        <v>79</v>
      </c>
      <c r="B84" s="351" t="s">
        <v>2075</v>
      </c>
      <c r="C84" s="352" t="s">
        <v>1162</v>
      </c>
      <c r="D84" s="422">
        <v>0</v>
      </c>
      <c r="E84" s="422">
        <v>150</v>
      </c>
      <c r="F84" s="492"/>
      <c r="G84" s="492"/>
    </row>
    <row r="85" spans="1:7" s="387" customFormat="1">
      <c r="A85" s="352">
        <v>80</v>
      </c>
      <c r="B85" s="351" t="s">
        <v>2076</v>
      </c>
      <c r="C85" s="352" t="s">
        <v>1162</v>
      </c>
      <c r="D85" s="422">
        <v>150</v>
      </c>
      <c r="E85" s="422">
        <v>60</v>
      </c>
      <c r="F85" s="492"/>
      <c r="G85" s="492"/>
    </row>
    <row r="86" spans="1:7" s="387" customFormat="1">
      <c r="A86" s="352">
        <v>81</v>
      </c>
      <c r="B86" s="351" t="s">
        <v>1240</v>
      </c>
      <c r="C86" s="352" t="s">
        <v>1353</v>
      </c>
      <c r="D86" s="422">
        <v>90</v>
      </c>
      <c r="E86" s="422">
        <v>60</v>
      </c>
      <c r="F86" s="492"/>
      <c r="G86" s="492"/>
    </row>
    <row r="87" spans="1:7" s="387" customFormat="1">
      <c r="A87" s="352">
        <v>82</v>
      </c>
      <c r="B87" s="351" t="s">
        <v>1164</v>
      </c>
      <c r="C87" s="352" t="s">
        <v>1137</v>
      </c>
      <c r="D87" s="422">
        <v>0</v>
      </c>
      <c r="E87" s="422">
        <v>64.376801</v>
      </c>
      <c r="F87" s="492"/>
      <c r="G87" s="492"/>
    </row>
    <row r="88" spans="1:7" s="387" customFormat="1">
      <c r="A88" s="352">
        <v>83</v>
      </c>
      <c r="B88" s="351" t="s">
        <v>1165</v>
      </c>
      <c r="C88" s="352" t="s">
        <v>1137</v>
      </c>
      <c r="D88" s="422">
        <v>0</v>
      </c>
      <c r="E88" s="422">
        <v>62.235600000000005</v>
      </c>
      <c r="F88" s="492"/>
      <c r="G88" s="492"/>
    </row>
    <row r="89" spans="1:7" s="387" customFormat="1">
      <c r="A89" s="352">
        <v>84</v>
      </c>
      <c r="B89" s="351" t="s">
        <v>1161</v>
      </c>
      <c r="C89" s="352"/>
      <c r="D89" s="422">
        <v>5.1418460000000001</v>
      </c>
      <c r="E89" s="422">
        <v>0</v>
      </c>
      <c r="F89" s="492"/>
      <c r="G89" s="492"/>
    </row>
    <row r="90" spans="1:7" s="387" customFormat="1">
      <c r="A90" s="352">
        <v>85</v>
      </c>
      <c r="B90" s="351" t="s">
        <v>1159</v>
      </c>
      <c r="C90" s="352" t="s">
        <v>1137</v>
      </c>
      <c r="D90" s="422">
        <v>0</v>
      </c>
      <c r="E90" s="422">
        <v>51.499959000000004</v>
      </c>
      <c r="F90" s="492"/>
      <c r="G90" s="492"/>
    </row>
    <row r="91" spans="1:7" s="387" customFormat="1">
      <c r="A91" s="352">
        <v>86</v>
      </c>
      <c r="B91" s="351" t="s">
        <v>1167</v>
      </c>
      <c r="C91" s="352" t="s">
        <v>1353</v>
      </c>
      <c r="D91" s="422">
        <v>15000</v>
      </c>
      <c r="E91" s="422">
        <v>600</v>
      </c>
      <c r="F91" s="492"/>
      <c r="G91" s="492"/>
    </row>
    <row r="92" spans="1:7" s="387" customFormat="1">
      <c r="A92" s="352">
        <v>87</v>
      </c>
      <c r="B92" s="351" t="s">
        <v>1169</v>
      </c>
      <c r="C92" s="352" t="s">
        <v>1137</v>
      </c>
      <c r="D92" s="422">
        <v>0</v>
      </c>
      <c r="E92" s="422">
        <v>51.499959000000004</v>
      </c>
      <c r="F92" s="492"/>
      <c r="G92" s="492"/>
    </row>
    <row r="93" spans="1:7" s="387" customFormat="1">
      <c r="A93" s="352">
        <v>88</v>
      </c>
      <c r="B93" s="351" t="s">
        <v>1170</v>
      </c>
      <c r="C93" s="352" t="s">
        <v>1137</v>
      </c>
      <c r="D93" s="422">
        <v>0</v>
      </c>
      <c r="E93" s="422">
        <v>59.271999999999998</v>
      </c>
      <c r="F93" s="492"/>
      <c r="G93" s="492"/>
    </row>
    <row r="94" spans="1:7" s="387" customFormat="1">
      <c r="A94" s="352">
        <v>89</v>
      </c>
      <c r="B94" s="351" t="s">
        <v>1340</v>
      </c>
      <c r="C94" s="352" t="s">
        <v>1338</v>
      </c>
      <c r="D94" s="422">
        <v>16.596159999999998</v>
      </c>
      <c r="E94" s="422">
        <v>17.781600000000001</v>
      </c>
      <c r="F94" s="492"/>
      <c r="G94" s="492"/>
    </row>
    <row r="95" spans="1:7" s="387" customFormat="1">
      <c r="A95" s="352">
        <v>90</v>
      </c>
      <c r="B95" s="351" t="s">
        <v>1565</v>
      </c>
      <c r="C95" s="352" t="s">
        <v>1338</v>
      </c>
      <c r="D95" s="422">
        <v>1.281757</v>
      </c>
      <c r="E95" s="422">
        <v>1.281757</v>
      </c>
      <c r="F95" s="492"/>
      <c r="G95" s="492"/>
    </row>
    <row r="96" spans="1:7" s="387" customFormat="1">
      <c r="A96" s="352">
        <v>91</v>
      </c>
      <c r="B96" s="351" t="s">
        <v>1566</v>
      </c>
      <c r="C96" s="352" t="s">
        <v>1162</v>
      </c>
      <c r="D96" s="422">
        <v>1.281757</v>
      </c>
      <c r="E96" s="422">
        <v>1.281757</v>
      </c>
      <c r="F96" s="492"/>
      <c r="G96" s="492"/>
    </row>
    <row r="97" spans="1:7" s="387" customFormat="1">
      <c r="A97" s="352">
        <v>92</v>
      </c>
      <c r="B97" s="351" t="s">
        <v>1233</v>
      </c>
      <c r="C97" s="352" t="s">
        <v>1162</v>
      </c>
      <c r="D97" s="422">
        <v>13.388062999999999</v>
      </c>
      <c r="E97" s="422">
        <v>3.8526800000000003</v>
      </c>
      <c r="F97" s="492"/>
      <c r="G97" s="492"/>
    </row>
    <row r="98" spans="1:7" s="387" customFormat="1" ht="30">
      <c r="A98" s="352">
        <v>93</v>
      </c>
      <c r="B98" s="351" t="s">
        <v>1567</v>
      </c>
      <c r="C98" s="352" t="s">
        <v>1162</v>
      </c>
      <c r="D98" s="422">
        <v>1.281757</v>
      </c>
      <c r="E98" s="422">
        <v>1.281757</v>
      </c>
      <c r="F98" s="492"/>
      <c r="G98" s="492"/>
    </row>
    <row r="99" spans="1:7" s="387" customFormat="1">
      <c r="A99" s="352">
        <v>94</v>
      </c>
      <c r="B99" s="351" t="s">
        <v>1568</v>
      </c>
      <c r="C99" s="352" t="s">
        <v>1162</v>
      </c>
      <c r="D99" s="422">
        <v>1.281757</v>
      </c>
      <c r="E99" s="422">
        <v>1.281757</v>
      </c>
      <c r="F99" s="492"/>
      <c r="G99" s="492"/>
    </row>
    <row r="100" spans="1:7" s="387" customFormat="1">
      <c r="A100" s="352">
        <v>95</v>
      </c>
      <c r="B100" s="351" t="s">
        <v>1569</v>
      </c>
      <c r="C100" s="352" t="s">
        <v>1162</v>
      </c>
      <c r="D100" s="422">
        <v>1.281757</v>
      </c>
      <c r="E100" s="422">
        <v>1.281757</v>
      </c>
      <c r="F100" s="492"/>
      <c r="G100" s="492"/>
    </row>
    <row r="101" spans="1:7" s="387" customFormat="1">
      <c r="A101" s="352">
        <v>96</v>
      </c>
      <c r="B101" s="351" t="s">
        <v>1318</v>
      </c>
      <c r="C101" s="352" t="s">
        <v>1162</v>
      </c>
      <c r="D101" s="422">
        <v>1.281757</v>
      </c>
      <c r="E101" s="422">
        <v>1.281757</v>
      </c>
      <c r="F101" s="492"/>
      <c r="G101" s="492"/>
    </row>
    <row r="102" spans="1:7" s="387" customFormat="1">
      <c r="A102" s="352">
        <v>97</v>
      </c>
      <c r="B102" s="351" t="s">
        <v>1570</v>
      </c>
      <c r="C102" s="352" t="s">
        <v>1162</v>
      </c>
      <c r="D102" s="422">
        <v>51.499959000000004</v>
      </c>
      <c r="E102" s="422">
        <v>9.0093440000000005</v>
      </c>
      <c r="F102" s="492"/>
      <c r="G102" s="492"/>
    </row>
    <row r="103" spans="1:7" s="387" customFormat="1">
      <c r="A103" s="352">
        <v>98</v>
      </c>
      <c r="B103" s="351" t="s">
        <v>1571</v>
      </c>
      <c r="C103" s="352" t="s">
        <v>1353</v>
      </c>
      <c r="D103" s="422">
        <v>144.216185</v>
      </c>
      <c r="E103" s="422">
        <v>46.350704</v>
      </c>
      <c r="F103" s="492"/>
      <c r="G103" s="492"/>
    </row>
    <row r="104" spans="1:7" s="387" customFormat="1">
      <c r="A104" s="352">
        <v>99</v>
      </c>
      <c r="B104" s="351" t="s">
        <v>1572</v>
      </c>
      <c r="C104" s="352" t="s">
        <v>1162</v>
      </c>
      <c r="D104" s="422">
        <v>1.281757</v>
      </c>
      <c r="E104" s="422">
        <v>1.281757</v>
      </c>
      <c r="F104" s="492"/>
      <c r="G104" s="492"/>
    </row>
    <row r="105" spans="1:7" s="387" customFormat="1">
      <c r="A105" s="352">
        <v>100</v>
      </c>
      <c r="B105" s="351" t="s">
        <v>1573</v>
      </c>
      <c r="C105" s="352" t="s">
        <v>1162</v>
      </c>
      <c r="D105" s="422">
        <v>0.50381200000000004</v>
      </c>
      <c r="E105" s="422">
        <v>0.50381200000000004</v>
      </c>
      <c r="F105" s="492"/>
      <c r="G105" s="492"/>
    </row>
    <row r="106" spans="1:7" s="387" customFormat="1">
      <c r="A106" s="352">
        <v>101</v>
      </c>
      <c r="B106" s="351" t="s">
        <v>1333</v>
      </c>
      <c r="C106" s="352" t="s">
        <v>1162</v>
      </c>
      <c r="D106" s="422">
        <v>12.869433000000001</v>
      </c>
      <c r="E106" s="422">
        <v>5.1418460000000001</v>
      </c>
      <c r="F106" s="492"/>
      <c r="G106" s="492"/>
    </row>
    <row r="107" spans="1:7" s="387" customFormat="1">
      <c r="A107" s="352">
        <v>102</v>
      </c>
      <c r="B107" s="351" t="s">
        <v>1332</v>
      </c>
      <c r="C107" s="352" t="s">
        <v>1162</v>
      </c>
      <c r="D107" s="422">
        <v>148.18</v>
      </c>
      <c r="E107" s="422">
        <v>5.1418460000000001</v>
      </c>
      <c r="F107" s="492"/>
      <c r="G107" s="492"/>
    </row>
    <row r="108" spans="1:7" s="387" customFormat="1">
      <c r="A108" s="352">
        <v>103</v>
      </c>
      <c r="B108" s="351" t="s">
        <v>1349</v>
      </c>
      <c r="C108" s="352" t="s">
        <v>1162</v>
      </c>
      <c r="D108" s="422">
        <v>2.5709230000000001</v>
      </c>
      <c r="E108" s="422">
        <v>2.5709230000000001</v>
      </c>
      <c r="F108" s="492"/>
      <c r="G108" s="492"/>
    </row>
    <row r="109" spans="1:7" s="387" customFormat="1">
      <c r="A109" s="352">
        <v>104</v>
      </c>
      <c r="B109" s="351" t="s">
        <v>1350</v>
      </c>
      <c r="C109" s="352" t="s">
        <v>1162</v>
      </c>
      <c r="D109" s="422">
        <v>25.746275000000001</v>
      </c>
      <c r="E109" s="422">
        <v>12.869433000000001</v>
      </c>
      <c r="F109" s="492"/>
      <c r="G109" s="492"/>
    </row>
    <row r="110" spans="1:7" s="387" customFormat="1">
      <c r="A110" s="352">
        <v>105</v>
      </c>
      <c r="B110" s="351" t="s">
        <v>1222</v>
      </c>
      <c r="C110" s="352" t="s">
        <v>1162</v>
      </c>
      <c r="D110" s="422">
        <v>20.597020000000001</v>
      </c>
      <c r="E110" s="422">
        <v>9.0093440000000005</v>
      </c>
      <c r="F110" s="492"/>
      <c r="G110" s="492"/>
    </row>
    <row r="111" spans="1:7" s="387" customFormat="1">
      <c r="A111" s="352">
        <v>106</v>
      </c>
      <c r="B111" s="351" t="s">
        <v>1574</v>
      </c>
      <c r="C111" s="352" t="s">
        <v>1162</v>
      </c>
      <c r="D111" s="422">
        <v>20.597020000000001</v>
      </c>
      <c r="E111" s="422">
        <v>7.7201779999999998</v>
      </c>
      <c r="F111" s="492"/>
      <c r="G111" s="492"/>
    </row>
    <row r="112" spans="1:7" s="387" customFormat="1">
      <c r="A112" s="352">
        <v>107</v>
      </c>
      <c r="B112" s="351" t="s">
        <v>1347</v>
      </c>
      <c r="C112" s="352" t="s">
        <v>1162</v>
      </c>
      <c r="D112" s="422">
        <v>41.490400000000001</v>
      </c>
      <c r="E112" s="422">
        <v>17.781600000000001</v>
      </c>
      <c r="F112" s="492"/>
      <c r="G112" s="492"/>
    </row>
    <row r="113" spans="1:7" s="387" customFormat="1">
      <c r="A113" s="352">
        <v>108</v>
      </c>
      <c r="B113" s="351" t="s">
        <v>1575</v>
      </c>
      <c r="C113" s="352" t="s">
        <v>1162</v>
      </c>
      <c r="D113" s="422">
        <v>500</v>
      </c>
      <c r="E113" s="422">
        <v>80</v>
      </c>
      <c r="F113" s="492"/>
      <c r="G113" s="492"/>
    </row>
    <row r="114" spans="1:7" s="387" customFormat="1">
      <c r="A114" s="352">
        <v>109</v>
      </c>
      <c r="B114" s="351" t="s">
        <v>1576</v>
      </c>
      <c r="C114" s="352" t="s">
        <v>1162</v>
      </c>
      <c r="D114" s="422">
        <v>280</v>
      </c>
      <c r="E114" s="422">
        <v>70</v>
      </c>
      <c r="F114" s="492"/>
      <c r="G114" s="492"/>
    </row>
    <row r="115" spans="1:7" s="387" customFormat="1">
      <c r="A115" s="352">
        <v>110</v>
      </c>
      <c r="B115" s="351" t="s">
        <v>1478</v>
      </c>
      <c r="C115" s="352" t="s">
        <v>1162</v>
      </c>
      <c r="D115" s="422">
        <v>5.1418460000000001</v>
      </c>
      <c r="E115" s="422">
        <v>2.5709230000000001</v>
      </c>
      <c r="F115" s="492"/>
      <c r="G115" s="492"/>
    </row>
    <row r="116" spans="1:7" s="387" customFormat="1">
      <c r="A116" s="352">
        <v>111</v>
      </c>
      <c r="B116" s="351" t="s">
        <v>1577</v>
      </c>
      <c r="C116" s="352" t="s">
        <v>1353</v>
      </c>
      <c r="D116" s="422">
        <v>125.953</v>
      </c>
      <c r="E116" s="422">
        <v>14.818</v>
      </c>
      <c r="F116" s="492"/>
      <c r="G116" s="492"/>
    </row>
    <row r="117" spans="1:7" s="387" customFormat="1">
      <c r="A117" s="352">
        <v>112</v>
      </c>
      <c r="B117" s="351" t="s">
        <v>1578</v>
      </c>
      <c r="C117" s="352" t="s">
        <v>1353</v>
      </c>
      <c r="D117" s="422">
        <v>162.99799999999999</v>
      </c>
      <c r="E117" s="422">
        <v>14.818</v>
      </c>
      <c r="F117" s="492"/>
      <c r="G117" s="492"/>
    </row>
    <row r="118" spans="1:7" s="387" customFormat="1">
      <c r="A118" s="352">
        <v>113</v>
      </c>
      <c r="B118" s="351" t="s">
        <v>1579</v>
      </c>
      <c r="C118" s="352" t="s">
        <v>1353</v>
      </c>
      <c r="D118" s="422">
        <v>7.7201779999999998</v>
      </c>
      <c r="E118" s="422">
        <v>5.1418460000000001</v>
      </c>
      <c r="F118" s="492"/>
      <c r="G118" s="492"/>
    </row>
    <row r="119" spans="1:7" s="387" customFormat="1">
      <c r="A119" s="352">
        <v>114</v>
      </c>
      <c r="B119" s="351" t="s">
        <v>1346</v>
      </c>
      <c r="C119" s="352" t="s">
        <v>1162</v>
      </c>
      <c r="D119" s="422">
        <v>6.431012</v>
      </c>
      <c r="E119" s="422">
        <v>3.8526800000000003</v>
      </c>
      <c r="F119" s="492"/>
      <c r="G119" s="492"/>
    </row>
    <row r="120" spans="1:7" s="387" customFormat="1">
      <c r="A120" s="352">
        <v>115</v>
      </c>
      <c r="B120" s="351" t="s">
        <v>1580</v>
      </c>
      <c r="C120" s="352" t="s">
        <v>1162</v>
      </c>
      <c r="D120" s="422">
        <v>2.9636</v>
      </c>
      <c r="E120" s="422">
        <v>0.50381200000000004</v>
      </c>
      <c r="F120" s="492"/>
      <c r="G120" s="492"/>
    </row>
    <row r="121" spans="1:7" s="387" customFormat="1">
      <c r="A121" s="352">
        <v>116</v>
      </c>
      <c r="B121" s="351" t="s">
        <v>1581</v>
      </c>
      <c r="C121" s="352" t="s">
        <v>1162</v>
      </c>
      <c r="D121" s="422">
        <v>20.597020000000001</v>
      </c>
      <c r="E121" s="422">
        <v>7.7201779999999998</v>
      </c>
      <c r="F121" s="492"/>
      <c r="G121" s="492"/>
    </row>
    <row r="122" spans="1:7" s="387" customFormat="1">
      <c r="A122" s="352">
        <v>117</v>
      </c>
      <c r="B122" s="351" t="s">
        <v>1224</v>
      </c>
      <c r="C122" s="352" t="s">
        <v>1338</v>
      </c>
      <c r="D122" s="422">
        <v>16.596159999999998</v>
      </c>
      <c r="E122" s="422">
        <v>0</v>
      </c>
      <c r="F122" s="492"/>
      <c r="G122" s="492"/>
    </row>
    <row r="123" spans="1:7" s="387" customFormat="1">
      <c r="A123" s="352">
        <v>118</v>
      </c>
      <c r="B123" s="351" t="s">
        <v>1582</v>
      </c>
      <c r="C123" s="352" t="s">
        <v>1338</v>
      </c>
      <c r="D123" s="422">
        <v>13.3362</v>
      </c>
      <c r="E123" s="422">
        <v>0</v>
      </c>
      <c r="F123" s="492"/>
      <c r="G123" s="492"/>
    </row>
    <row r="124" spans="1:7" s="387" customFormat="1">
      <c r="A124" s="352">
        <v>119</v>
      </c>
      <c r="B124" s="351" t="s">
        <v>1583</v>
      </c>
      <c r="C124" s="352" t="s">
        <v>1338</v>
      </c>
      <c r="D124" s="422">
        <v>14.818</v>
      </c>
      <c r="E124" s="422">
        <v>0</v>
      </c>
      <c r="F124" s="492"/>
      <c r="G124" s="492"/>
    </row>
    <row r="125" spans="1:7" s="387" customFormat="1">
      <c r="A125" s="352">
        <v>120</v>
      </c>
      <c r="B125" s="351" t="s">
        <v>1125</v>
      </c>
      <c r="C125" s="352" t="s">
        <v>1162</v>
      </c>
      <c r="D125" s="422">
        <v>11.8544</v>
      </c>
      <c r="E125" s="422">
        <v>1.281757</v>
      </c>
      <c r="F125" s="492"/>
      <c r="G125" s="492"/>
    </row>
    <row r="126" spans="1:7" s="387" customFormat="1">
      <c r="A126" s="352">
        <v>121</v>
      </c>
      <c r="B126" s="351" t="s">
        <v>1324</v>
      </c>
      <c r="C126" s="352" t="s">
        <v>1162</v>
      </c>
      <c r="D126" s="422">
        <v>50.210792999999995</v>
      </c>
      <c r="E126" s="422">
        <v>25.746275000000001</v>
      </c>
      <c r="F126" s="492"/>
      <c r="G126" s="492"/>
    </row>
    <row r="127" spans="1:7" s="387" customFormat="1">
      <c r="A127" s="352">
        <v>122</v>
      </c>
      <c r="B127" s="351" t="s">
        <v>1511</v>
      </c>
      <c r="C127" s="352" t="s">
        <v>1162</v>
      </c>
      <c r="D127" s="422">
        <v>51.499959000000004</v>
      </c>
      <c r="E127" s="422">
        <v>10.291101000000001</v>
      </c>
      <c r="F127" s="492"/>
      <c r="G127" s="492"/>
    </row>
    <row r="128" spans="1:7" s="387" customFormat="1">
      <c r="A128" s="352">
        <v>123</v>
      </c>
      <c r="B128" s="351" t="s">
        <v>1584</v>
      </c>
      <c r="C128" s="352" t="s">
        <v>1162</v>
      </c>
      <c r="D128" s="422">
        <v>0</v>
      </c>
      <c r="E128" s="422">
        <v>0.25190600000000002</v>
      </c>
      <c r="F128" s="492"/>
      <c r="G128" s="492"/>
    </row>
    <row r="129" spans="1:7" s="387" customFormat="1">
      <c r="A129" s="352">
        <v>124</v>
      </c>
      <c r="B129" s="351" t="s">
        <v>1585</v>
      </c>
      <c r="C129" s="352" t="s">
        <v>1162</v>
      </c>
      <c r="D129" s="422">
        <v>14.818</v>
      </c>
      <c r="E129" s="422">
        <v>3.7044999999999999</v>
      </c>
      <c r="F129" s="492"/>
      <c r="G129" s="492"/>
    </row>
    <row r="130" spans="1:7" s="387" customFormat="1">
      <c r="A130" s="352">
        <v>125</v>
      </c>
      <c r="B130" s="351" t="s">
        <v>1539</v>
      </c>
      <c r="C130" s="352" t="s">
        <v>1162</v>
      </c>
      <c r="D130" s="422">
        <v>38.623117000000001</v>
      </c>
      <c r="E130" s="422">
        <v>3.7044999999999999</v>
      </c>
      <c r="F130" s="492"/>
      <c r="G130" s="492"/>
    </row>
    <row r="131" spans="1:7" s="387" customFormat="1">
      <c r="A131" s="352">
        <v>126</v>
      </c>
      <c r="B131" s="351" t="s">
        <v>1586</v>
      </c>
      <c r="C131" s="352" t="s">
        <v>1162</v>
      </c>
      <c r="D131" s="422">
        <v>38.623117000000001</v>
      </c>
      <c r="E131" s="422">
        <v>3.7044999999999999</v>
      </c>
      <c r="F131" s="492"/>
      <c r="G131" s="492"/>
    </row>
    <row r="132" spans="1:7" s="387" customFormat="1">
      <c r="A132" s="352">
        <v>127</v>
      </c>
      <c r="B132" s="351" t="s">
        <v>1406</v>
      </c>
      <c r="C132" s="352" t="s">
        <v>1162</v>
      </c>
      <c r="D132" s="422">
        <v>11.8544</v>
      </c>
      <c r="E132" s="422">
        <v>5.9272</v>
      </c>
      <c r="F132" s="492"/>
      <c r="G132" s="492"/>
    </row>
    <row r="133" spans="1:7" s="387" customFormat="1">
      <c r="A133" s="352">
        <v>128</v>
      </c>
      <c r="B133" s="351" t="s">
        <v>1227</v>
      </c>
      <c r="C133" s="352" t="s">
        <v>1162</v>
      </c>
      <c r="D133" s="422">
        <v>20.597020000000001</v>
      </c>
      <c r="E133" s="422">
        <v>3.7044999999999999</v>
      </c>
      <c r="F133" s="492"/>
      <c r="G133" s="492"/>
    </row>
    <row r="134" spans="1:7" s="387" customFormat="1">
      <c r="A134" s="352">
        <v>129</v>
      </c>
      <c r="B134" s="351" t="s">
        <v>1587</v>
      </c>
      <c r="C134" s="352" t="s">
        <v>1162</v>
      </c>
      <c r="D134" s="422">
        <v>23.434666999999997</v>
      </c>
      <c r="E134" s="422">
        <v>3.7044999999999999</v>
      </c>
      <c r="F134" s="492"/>
      <c r="G134" s="492"/>
    </row>
    <row r="135" spans="1:7" s="387" customFormat="1">
      <c r="A135" s="352">
        <v>130</v>
      </c>
      <c r="B135" s="351" t="s">
        <v>1149</v>
      </c>
      <c r="C135" s="352" t="s">
        <v>1162</v>
      </c>
      <c r="D135" s="422">
        <v>0</v>
      </c>
      <c r="E135" s="422">
        <v>0</v>
      </c>
      <c r="F135" s="492"/>
      <c r="G135" s="492"/>
    </row>
    <row r="136" spans="1:7" s="387" customFormat="1">
      <c r="A136" s="352">
        <v>131</v>
      </c>
      <c r="B136" s="351" t="s">
        <v>1588</v>
      </c>
      <c r="C136" s="352" t="s">
        <v>1162</v>
      </c>
      <c r="D136" s="422">
        <v>1.281757</v>
      </c>
      <c r="E136" s="422">
        <v>1.281757</v>
      </c>
      <c r="F136" s="492"/>
      <c r="G136" s="492"/>
    </row>
    <row r="137" spans="1:7" s="387" customFormat="1">
      <c r="A137" s="352">
        <v>132</v>
      </c>
      <c r="B137" s="351" t="s">
        <v>1526</v>
      </c>
      <c r="C137" s="352" t="s">
        <v>1162</v>
      </c>
      <c r="D137" s="422">
        <v>148.18</v>
      </c>
      <c r="E137" s="422">
        <v>22.656721999999998</v>
      </c>
      <c r="F137" s="492"/>
      <c r="G137" s="492"/>
    </row>
    <row r="138" spans="1:7" s="387" customFormat="1">
      <c r="A138" s="352">
        <v>133</v>
      </c>
      <c r="B138" s="351" t="s">
        <v>1450</v>
      </c>
      <c r="C138" s="352" t="s">
        <v>1353</v>
      </c>
      <c r="D138" s="422">
        <v>25.746275000000001</v>
      </c>
      <c r="E138" s="422">
        <v>3.7044999999999999</v>
      </c>
      <c r="F138" s="492"/>
      <c r="G138" s="492"/>
    </row>
    <row r="139" spans="1:7" s="387" customFormat="1">
      <c r="A139" s="352">
        <v>134</v>
      </c>
      <c r="B139" s="351" t="s">
        <v>1451</v>
      </c>
      <c r="C139" s="352" t="s">
        <v>1353</v>
      </c>
      <c r="D139" s="422">
        <v>25.746275000000001</v>
      </c>
      <c r="E139" s="422">
        <v>3.7044999999999999</v>
      </c>
      <c r="F139" s="492"/>
      <c r="G139" s="492"/>
    </row>
    <row r="140" spans="1:7" s="387" customFormat="1">
      <c r="A140" s="352">
        <v>135</v>
      </c>
      <c r="B140" s="382" t="s">
        <v>1323</v>
      </c>
      <c r="C140" s="352" t="s">
        <v>1162</v>
      </c>
      <c r="D140" s="422">
        <v>118.544</v>
      </c>
      <c r="E140" s="422">
        <v>3.7044999999999999</v>
      </c>
      <c r="F140" s="492"/>
      <c r="G140" s="492"/>
    </row>
    <row r="141" spans="1:7" s="387" customFormat="1">
      <c r="A141" s="352">
        <v>136</v>
      </c>
      <c r="B141" s="382" t="s">
        <v>1589</v>
      </c>
      <c r="C141" s="352" t="s">
        <v>1162</v>
      </c>
      <c r="D141" s="422">
        <v>17.781600000000001</v>
      </c>
      <c r="E141" s="422">
        <v>2.5709230000000001</v>
      </c>
      <c r="F141" s="492"/>
      <c r="G141" s="492"/>
    </row>
    <row r="142" spans="1:7" s="387" customFormat="1">
      <c r="A142" s="352">
        <v>137</v>
      </c>
      <c r="B142" s="382" t="s">
        <v>1344</v>
      </c>
      <c r="C142" s="352" t="s">
        <v>1162</v>
      </c>
      <c r="D142" s="422">
        <v>0.25190600000000002</v>
      </c>
      <c r="E142" s="422">
        <v>0.25190600000000002</v>
      </c>
      <c r="F142" s="492"/>
      <c r="G142" s="492"/>
    </row>
    <row r="143" spans="1:7" s="387" customFormat="1">
      <c r="A143" s="352">
        <v>138</v>
      </c>
      <c r="B143" s="382" t="s">
        <v>1590</v>
      </c>
      <c r="C143" s="352" t="s">
        <v>1162</v>
      </c>
      <c r="D143" s="422">
        <v>8.8908000000000005</v>
      </c>
      <c r="E143" s="422">
        <v>1.281757</v>
      </c>
      <c r="F143" s="492"/>
      <c r="G143" s="492"/>
    </row>
    <row r="144" spans="1:7" s="387" customFormat="1">
      <c r="A144" s="352">
        <v>139</v>
      </c>
      <c r="B144" s="382" t="s">
        <v>1591</v>
      </c>
      <c r="C144" s="352" t="s">
        <v>1137</v>
      </c>
      <c r="D144" s="422">
        <v>0</v>
      </c>
      <c r="E144" s="422">
        <v>37.045000000000002</v>
      </c>
      <c r="F144" s="492"/>
      <c r="G144" s="492"/>
    </row>
    <row r="145" spans="1:7" s="387" customFormat="1">
      <c r="A145" s="352">
        <v>140</v>
      </c>
      <c r="B145" s="382" t="s">
        <v>1592</v>
      </c>
      <c r="C145" s="352" t="s">
        <v>1137</v>
      </c>
      <c r="D145" s="422">
        <v>0</v>
      </c>
      <c r="E145" s="422">
        <v>0</v>
      </c>
      <c r="F145" s="492"/>
      <c r="G145" s="492"/>
    </row>
    <row r="146" spans="1:7" s="387" customFormat="1">
      <c r="A146" s="352">
        <v>141</v>
      </c>
      <c r="B146" s="351" t="s">
        <v>1388</v>
      </c>
      <c r="C146" s="352" t="s">
        <v>1137</v>
      </c>
      <c r="D146" s="422">
        <v>0</v>
      </c>
      <c r="E146" s="422">
        <v>1.281757</v>
      </c>
      <c r="F146" s="492"/>
      <c r="G146" s="492"/>
    </row>
    <row r="147" spans="1:7" s="387" customFormat="1">
      <c r="A147" s="352">
        <v>142</v>
      </c>
      <c r="B147" s="351" t="s">
        <v>1389</v>
      </c>
      <c r="C147" s="352" t="s">
        <v>1137</v>
      </c>
      <c r="D147" s="422">
        <v>0</v>
      </c>
      <c r="E147" s="422">
        <v>1.281757</v>
      </c>
      <c r="F147" s="492"/>
      <c r="G147" s="492"/>
    </row>
    <row r="148" spans="1:7" s="387" customFormat="1">
      <c r="A148" s="352">
        <v>143</v>
      </c>
      <c r="B148" s="351" t="s">
        <v>1390</v>
      </c>
      <c r="C148" s="352" t="s">
        <v>1162</v>
      </c>
      <c r="D148" s="422">
        <v>2.5709230000000001</v>
      </c>
      <c r="E148" s="422">
        <v>2.5709230000000001</v>
      </c>
      <c r="F148" s="492"/>
      <c r="G148" s="492"/>
    </row>
    <row r="149" spans="1:7" s="387" customFormat="1">
      <c r="A149" s="352">
        <v>144</v>
      </c>
      <c r="B149" s="351" t="s">
        <v>1391</v>
      </c>
      <c r="C149" s="352" t="s">
        <v>1162</v>
      </c>
      <c r="D149" s="422">
        <v>0.50381200000000004</v>
      </c>
      <c r="E149" s="422">
        <v>0.50381200000000004</v>
      </c>
      <c r="F149" s="492"/>
      <c r="G149" s="492"/>
    </row>
    <row r="150" spans="1:7" s="387" customFormat="1">
      <c r="A150" s="352">
        <v>145</v>
      </c>
      <c r="B150" s="351" t="s">
        <v>1392</v>
      </c>
      <c r="C150" s="352" t="s">
        <v>1137</v>
      </c>
      <c r="D150" s="422">
        <v>0</v>
      </c>
      <c r="E150" s="422">
        <v>5.9272</v>
      </c>
      <c r="F150" s="492"/>
      <c r="G150" s="492"/>
    </row>
    <row r="151" spans="1:7" s="387" customFormat="1" ht="30">
      <c r="A151" s="352">
        <v>146</v>
      </c>
      <c r="B151" s="351" t="s">
        <v>1593</v>
      </c>
      <c r="C151" s="352" t="s">
        <v>1137</v>
      </c>
      <c r="D151" s="422">
        <v>0</v>
      </c>
      <c r="E151" s="422">
        <v>5.9272</v>
      </c>
      <c r="F151" s="492"/>
      <c r="G151" s="492"/>
    </row>
    <row r="152" spans="1:7" s="387" customFormat="1">
      <c r="A152" s="352">
        <v>147</v>
      </c>
      <c r="B152" s="388" t="s">
        <v>1355</v>
      </c>
      <c r="C152" s="352" t="s">
        <v>1162</v>
      </c>
      <c r="D152" s="422">
        <v>11.8544</v>
      </c>
      <c r="E152" s="422">
        <v>2.9636</v>
      </c>
      <c r="F152" s="492"/>
      <c r="G152" s="492"/>
    </row>
    <row r="153" spans="1:7" s="387" customFormat="1">
      <c r="A153" s="352">
        <v>148</v>
      </c>
      <c r="B153" s="388" t="s">
        <v>1356</v>
      </c>
      <c r="C153" s="352" t="s">
        <v>1162</v>
      </c>
      <c r="D153" s="422">
        <v>5.1418460000000001</v>
      </c>
      <c r="E153" s="422">
        <v>2.5709230000000001</v>
      </c>
      <c r="F153" s="492"/>
      <c r="G153" s="492"/>
    </row>
    <row r="154" spans="1:7" s="387" customFormat="1">
      <c r="A154" s="352">
        <v>149</v>
      </c>
      <c r="B154" s="388" t="s">
        <v>1357</v>
      </c>
      <c r="C154" s="352" t="s">
        <v>1162</v>
      </c>
      <c r="D154" s="422">
        <v>17.781600000000001</v>
      </c>
      <c r="E154" s="422">
        <v>2.9636</v>
      </c>
      <c r="F154" s="492"/>
      <c r="G154" s="492"/>
    </row>
    <row r="155" spans="1:7" s="387" customFormat="1">
      <c r="A155" s="352">
        <v>150</v>
      </c>
      <c r="B155" s="382" t="s">
        <v>1594</v>
      </c>
      <c r="C155" s="352" t="s">
        <v>1137</v>
      </c>
      <c r="D155" s="422">
        <v>0</v>
      </c>
      <c r="E155" s="422">
        <v>17.781600000000001</v>
      </c>
      <c r="F155" s="492"/>
      <c r="G155" s="492"/>
    </row>
    <row r="156" spans="1:7" s="387" customFormat="1">
      <c r="A156" s="352">
        <v>151</v>
      </c>
      <c r="B156" s="382" t="s">
        <v>1595</v>
      </c>
      <c r="C156" s="352" t="s">
        <v>1137</v>
      </c>
      <c r="D156" s="422">
        <v>0</v>
      </c>
      <c r="E156" s="422">
        <v>133.36199999999999</v>
      </c>
      <c r="F156" s="492"/>
      <c r="G156" s="492"/>
    </row>
    <row r="157" spans="1:7" s="387" customFormat="1">
      <c r="A157" s="352">
        <v>152</v>
      </c>
      <c r="B157" s="382" t="s">
        <v>1203</v>
      </c>
      <c r="C157" s="352" t="s">
        <v>1137</v>
      </c>
      <c r="D157" s="422">
        <v>0</v>
      </c>
      <c r="E157" s="422">
        <v>23.7088</v>
      </c>
      <c r="F157" s="492"/>
      <c r="G157" s="492"/>
    </row>
    <row r="158" spans="1:7" s="387" customFormat="1">
      <c r="A158" s="352">
        <v>153</v>
      </c>
      <c r="B158" s="388" t="s">
        <v>1354</v>
      </c>
      <c r="C158" s="352" t="s">
        <v>1137</v>
      </c>
      <c r="D158" s="422">
        <v>0</v>
      </c>
      <c r="E158" s="422">
        <v>23.7088</v>
      </c>
      <c r="F158" s="492"/>
      <c r="G158" s="492"/>
    </row>
    <row r="159" spans="1:7" s="387" customFormat="1">
      <c r="A159" s="352">
        <v>154</v>
      </c>
      <c r="B159" s="388" t="s">
        <v>1331</v>
      </c>
      <c r="C159" s="352" t="s">
        <v>1137</v>
      </c>
      <c r="D159" s="422">
        <v>0</v>
      </c>
      <c r="E159" s="422">
        <v>37.045000000000002</v>
      </c>
      <c r="F159" s="492"/>
      <c r="G159" s="492"/>
    </row>
    <row r="160" spans="1:7" s="387" customFormat="1">
      <c r="A160" s="352">
        <v>155</v>
      </c>
      <c r="B160" s="351" t="s">
        <v>1596</v>
      </c>
      <c r="C160" s="352" t="s">
        <v>1137</v>
      </c>
      <c r="D160" s="422">
        <v>0</v>
      </c>
      <c r="E160" s="422">
        <v>7.7201779999999998</v>
      </c>
      <c r="F160" s="492"/>
      <c r="G160" s="492"/>
    </row>
    <row r="161" spans="1:7" s="387" customFormat="1">
      <c r="A161" s="352">
        <v>156</v>
      </c>
      <c r="B161" s="388" t="s">
        <v>1362</v>
      </c>
      <c r="C161" s="352" t="s">
        <v>1162</v>
      </c>
      <c r="D161" s="422">
        <v>0</v>
      </c>
      <c r="E161" s="422">
        <v>0.50381200000000004</v>
      </c>
      <c r="F161" s="492"/>
      <c r="G161" s="492"/>
    </row>
    <row r="162" spans="1:7" s="387" customFormat="1">
      <c r="A162" s="352">
        <v>157</v>
      </c>
      <c r="B162" s="388" t="s">
        <v>1597</v>
      </c>
      <c r="C162" s="352" t="s">
        <v>1162</v>
      </c>
      <c r="D162" s="422">
        <v>0</v>
      </c>
      <c r="E162" s="422">
        <v>7.7201779999999998</v>
      </c>
      <c r="F162" s="492"/>
      <c r="G162" s="492"/>
    </row>
    <row r="163" spans="1:7" s="387" customFormat="1">
      <c r="A163" s="352">
        <v>158</v>
      </c>
      <c r="B163" s="351" t="s">
        <v>1214</v>
      </c>
      <c r="C163" s="352" t="s">
        <v>1162</v>
      </c>
      <c r="D163" s="422">
        <v>1.281757</v>
      </c>
      <c r="E163" s="422">
        <v>0.50381200000000004</v>
      </c>
      <c r="F163" s="492"/>
      <c r="G163" s="492"/>
    </row>
    <row r="164" spans="1:7" s="387" customFormat="1">
      <c r="A164" s="352">
        <v>159</v>
      </c>
      <c r="B164" s="351" t="s">
        <v>1213</v>
      </c>
      <c r="C164" s="352" t="s">
        <v>1162</v>
      </c>
      <c r="D164" s="422">
        <v>0.50381200000000004</v>
      </c>
      <c r="E164" s="422">
        <v>0.50381200000000004</v>
      </c>
      <c r="F164" s="492"/>
      <c r="G164" s="492"/>
    </row>
    <row r="165" spans="1:7" s="387" customFormat="1">
      <c r="A165" s="352">
        <v>160</v>
      </c>
      <c r="B165" s="388" t="s">
        <v>1598</v>
      </c>
      <c r="C165" s="352" t="s">
        <v>1162</v>
      </c>
      <c r="D165" s="422">
        <v>0</v>
      </c>
      <c r="E165" s="422">
        <v>7.7201779999999998</v>
      </c>
      <c r="F165" s="492"/>
      <c r="G165" s="492"/>
    </row>
    <row r="166" spans="1:7" s="387" customFormat="1">
      <c r="A166" s="352">
        <v>161</v>
      </c>
      <c r="B166" s="388" t="s">
        <v>1361</v>
      </c>
      <c r="C166" s="352" t="s">
        <v>1162</v>
      </c>
      <c r="D166" s="422">
        <v>0</v>
      </c>
      <c r="E166" s="422">
        <v>11.1135</v>
      </c>
      <c r="F166" s="492"/>
      <c r="G166" s="492"/>
    </row>
    <row r="167" spans="1:7" s="387" customFormat="1" ht="30">
      <c r="A167" s="352">
        <v>162</v>
      </c>
      <c r="B167" s="383" t="s">
        <v>1599</v>
      </c>
      <c r="C167" s="352" t="s">
        <v>1162</v>
      </c>
      <c r="D167" s="422">
        <v>0</v>
      </c>
      <c r="E167" s="422">
        <v>12.5953</v>
      </c>
      <c r="F167" s="492"/>
      <c r="G167" s="492"/>
    </row>
    <row r="168" spans="1:7" s="387" customFormat="1">
      <c r="A168" s="352">
        <v>163</v>
      </c>
      <c r="B168" s="388" t="s">
        <v>1364</v>
      </c>
      <c r="C168" s="352" t="s">
        <v>1162</v>
      </c>
      <c r="D168" s="422">
        <v>0</v>
      </c>
      <c r="E168" s="422">
        <v>19.307853999999999</v>
      </c>
      <c r="F168" s="492"/>
      <c r="G168" s="492"/>
    </row>
    <row r="169" spans="1:7" s="387" customFormat="1">
      <c r="A169" s="352">
        <v>164</v>
      </c>
      <c r="B169" s="389" t="s">
        <v>1366</v>
      </c>
      <c r="C169" s="390" t="s">
        <v>1600</v>
      </c>
      <c r="D169" s="422">
        <v>0</v>
      </c>
      <c r="E169" s="422">
        <v>5.1418460000000001</v>
      </c>
      <c r="F169" s="492"/>
      <c r="G169" s="492"/>
    </row>
    <row r="170" spans="1:7" s="387" customFormat="1">
      <c r="A170" s="352">
        <v>165</v>
      </c>
      <c r="B170" s="383" t="s">
        <v>1216</v>
      </c>
      <c r="C170" s="352" t="s">
        <v>1137</v>
      </c>
      <c r="D170" s="422">
        <v>0</v>
      </c>
      <c r="E170" s="422">
        <v>13.039840000000002</v>
      </c>
      <c r="F170" s="492"/>
      <c r="G170" s="492"/>
    </row>
    <row r="171" spans="1:7" s="387" customFormat="1">
      <c r="A171" s="352">
        <v>166</v>
      </c>
      <c r="B171" s="391" t="s">
        <v>1601</v>
      </c>
      <c r="C171" s="390" t="s">
        <v>1602</v>
      </c>
      <c r="D171" s="422">
        <v>2.5709230000000001</v>
      </c>
      <c r="E171" s="422">
        <v>0</v>
      </c>
      <c r="F171" s="492"/>
      <c r="G171" s="492"/>
    </row>
    <row r="172" spans="1:7">
      <c r="A172" s="352">
        <v>167</v>
      </c>
      <c r="B172" s="351" t="s">
        <v>1217</v>
      </c>
      <c r="C172" s="352" t="s">
        <v>1218</v>
      </c>
      <c r="D172" s="422">
        <v>1.0150330000000001</v>
      </c>
      <c r="E172" s="422">
        <v>2.6672400000000001</v>
      </c>
      <c r="F172" s="363"/>
      <c r="G172" s="363"/>
    </row>
    <row r="173" spans="1:7">
      <c r="A173" s="352">
        <v>168</v>
      </c>
      <c r="B173" s="392" t="s">
        <v>1603</v>
      </c>
      <c r="C173" s="393" t="s">
        <v>1272</v>
      </c>
      <c r="D173" s="422">
        <v>0</v>
      </c>
      <c r="E173" s="422">
        <v>3.8526800000000003</v>
      </c>
      <c r="F173" s="363"/>
      <c r="G173" s="363"/>
    </row>
    <row r="174" spans="1:7">
      <c r="A174" s="352">
        <v>169</v>
      </c>
      <c r="B174" s="392" t="s">
        <v>1604</v>
      </c>
      <c r="C174" s="352" t="s">
        <v>1272</v>
      </c>
      <c r="D174" s="422">
        <v>0</v>
      </c>
      <c r="E174" s="422">
        <v>20.597020000000001</v>
      </c>
      <c r="F174" s="363"/>
      <c r="G174" s="363"/>
    </row>
    <row r="175" spans="1:7">
      <c r="A175" s="352">
        <v>170</v>
      </c>
      <c r="B175" s="392" t="s">
        <v>1605</v>
      </c>
      <c r="C175" s="352" t="s">
        <v>89</v>
      </c>
      <c r="D175" s="422">
        <v>222.26999999999998</v>
      </c>
      <c r="E175" s="422">
        <v>7.4089999999999998</v>
      </c>
      <c r="F175" s="363"/>
      <c r="G175" s="363"/>
    </row>
    <row r="176" spans="1:7">
      <c r="A176" s="352">
        <v>171</v>
      </c>
      <c r="B176" s="392" t="s">
        <v>1606</v>
      </c>
      <c r="C176" s="352" t="s">
        <v>89</v>
      </c>
      <c r="D176" s="422">
        <v>32.184696000000002</v>
      </c>
      <c r="E176" s="422">
        <v>10.291101000000001</v>
      </c>
      <c r="F176" s="363"/>
      <c r="G176" s="363"/>
    </row>
    <row r="177" spans="1:7">
      <c r="A177" s="352">
        <v>172</v>
      </c>
      <c r="B177" s="392" t="s">
        <v>1607</v>
      </c>
      <c r="C177" s="352" t="s">
        <v>89</v>
      </c>
      <c r="D177" s="422">
        <v>25.746275000000001</v>
      </c>
      <c r="E177" s="422">
        <v>2.5709230000000001</v>
      </c>
      <c r="F177" s="363"/>
      <c r="G177" s="363"/>
    </row>
    <row r="178" spans="1:7">
      <c r="A178" s="352">
        <v>173</v>
      </c>
      <c r="B178" s="351" t="s">
        <v>1608</v>
      </c>
      <c r="C178" s="393" t="s">
        <v>1272</v>
      </c>
      <c r="D178" s="422">
        <v>0</v>
      </c>
      <c r="E178" s="422">
        <v>0.50381200000000004</v>
      </c>
      <c r="F178" s="363"/>
      <c r="G178" s="363"/>
    </row>
    <row r="179" spans="1:7">
      <c r="A179" s="352">
        <v>174</v>
      </c>
      <c r="B179" s="351" t="s">
        <v>1609</v>
      </c>
      <c r="C179" s="393" t="s">
        <v>1272</v>
      </c>
      <c r="D179" s="422">
        <v>0</v>
      </c>
      <c r="E179" s="422">
        <v>17.781600000000001</v>
      </c>
      <c r="F179" s="363"/>
      <c r="G179" s="363"/>
    </row>
    <row r="180" spans="1:7">
      <c r="A180" s="352">
        <v>175</v>
      </c>
      <c r="B180" s="351" t="s">
        <v>1610</v>
      </c>
      <c r="C180" s="393" t="s">
        <v>1272</v>
      </c>
      <c r="D180" s="422">
        <v>0</v>
      </c>
      <c r="E180" s="422">
        <v>17.781600000000001</v>
      </c>
      <c r="F180" s="363"/>
      <c r="G180" s="363"/>
    </row>
    <row r="181" spans="1:7">
      <c r="A181" s="352">
        <v>176</v>
      </c>
      <c r="B181" s="394" t="s">
        <v>2037</v>
      </c>
      <c r="C181" s="352" t="s">
        <v>1130</v>
      </c>
      <c r="D181" s="422">
        <v>0</v>
      </c>
      <c r="E181" s="422">
        <v>40</v>
      </c>
      <c r="F181" s="363"/>
      <c r="G181" s="363"/>
    </row>
    <row r="182" spans="1:7">
      <c r="A182" s="352">
        <v>177</v>
      </c>
      <c r="B182" s="351" t="s">
        <v>2039</v>
      </c>
      <c r="C182" s="352" t="s">
        <v>1130</v>
      </c>
      <c r="D182" s="422">
        <v>0</v>
      </c>
      <c r="E182" s="422">
        <v>60</v>
      </c>
      <c r="F182" s="363"/>
      <c r="G182" s="363"/>
    </row>
    <row r="183" spans="1:7">
      <c r="A183" s="352">
        <v>178</v>
      </c>
      <c r="B183" s="351" t="s">
        <v>2038</v>
      </c>
      <c r="C183" s="352" t="s">
        <v>2034</v>
      </c>
      <c r="D183" s="422">
        <v>0</v>
      </c>
      <c r="E183" s="422">
        <v>40</v>
      </c>
      <c r="F183" s="363"/>
      <c r="G183" s="363"/>
    </row>
    <row r="184" spans="1:7" s="375" customFormat="1" ht="12" customHeight="1">
      <c r="A184" s="507" t="s">
        <v>1234</v>
      </c>
      <c r="B184" s="507"/>
      <c r="C184" s="268"/>
      <c r="D184" s="424">
        <f>SUM(D6:D183)</f>
        <v>29560.826590000011</v>
      </c>
      <c r="E184" s="424">
        <f>SUM(E6:E183)</f>
        <v>5978.6573929999995</v>
      </c>
      <c r="F184" s="268"/>
      <c r="G184" s="268"/>
    </row>
    <row r="185" spans="1:7" s="375" customFormat="1">
      <c r="A185" s="507" t="s">
        <v>1235</v>
      </c>
      <c r="B185" s="507"/>
      <c r="C185" s="268"/>
      <c r="D185" s="424"/>
      <c r="E185" s="424">
        <f>E184+D184</f>
        <v>35539.483983000013</v>
      </c>
      <c r="F185" s="268"/>
      <c r="G185" s="268"/>
    </row>
    <row r="187" spans="1:7">
      <c r="B187" s="367"/>
    </row>
  </sheetData>
  <mergeCells count="4">
    <mergeCell ref="A184:B184"/>
    <mergeCell ref="A185:B185"/>
    <mergeCell ref="D2:E4"/>
    <mergeCell ref="F4:G4"/>
  </mergeCells>
  <conditionalFormatting sqref="B1:B4 B6:B1048576">
    <cfRule type="duplicateValues" dxfId="11" priority="2"/>
  </conditionalFormatting>
  <conditionalFormatting sqref="B5">
    <cfRule type="duplicateValues" dxfId="10" priority="1"/>
  </conditionalFormatting>
  <pageMargins left="0.7" right="0.7" top="0.75" bottom="0.75" header="0.3" footer="0.3"/>
  <pageSetup scale="85" orientation="portrait" horizontalDpi="4294967294" verticalDpi="429496729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137"/>
  <sheetViews>
    <sheetView view="pageBreakPreview" topLeftCell="A124" zoomScaleNormal="100" zoomScaleSheetLayoutView="100" workbookViewId="0">
      <selection activeCell="D6" sqref="D6:E6"/>
    </sheetView>
  </sheetViews>
  <sheetFormatPr defaultColWidth="9.140625" defaultRowHeight="15"/>
  <cols>
    <col min="1" max="1" width="4.28515625" style="369" customWidth="1"/>
    <col min="2" max="2" width="53.28515625" style="396" customWidth="1"/>
    <col min="3" max="3" width="16" style="396" customWidth="1"/>
    <col min="4" max="4" width="11.7109375" style="431" customWidth="1"/>
    <col min="5" max="5" width="18" style="431" customWidth="1"/>
    <col min="6" max="6" width="15.85546875" style="396" customWidth="1"/>
    <col min="7" max="7" width="15.7109375" style="396" customWidth="1"/>
    <col min="8" max="16384" width="9.140625" style="396"/>
  </cols>
  <sheetData>
    <row r="3" spans="1:7" s="369" customFormat="1" ht="36" customHeight="1">
      <c r="A3" s="346" t="s">
        <v>3016</v>
      </c>
      <c r="B3" s="347" t="s">
        <v>1120</v>
      </c>
      <c r="C3" s="347" t="s">
        <v>21</v>
      </c>
      <c r="D3" s="548"/>
      <c r="E3" s="542"/>
    </row>
    <row r="4" spans="1:7" s="369" customFormat="1" ht="30">
      <c r="A4" s="346">
        <v>1</v>
      </c>
      <c r="B4" s="395" t="s">
        <v>2027</v>
      </c>
      <c r="C4" s="347">
        <v>1</v>
      </c>
      <c r="D4" s="548"/>
      <c r="E4" s="542"/>
    </row>
    <row r="5" spans="1:7" ht="42" customHeight="1">
      <c r="A5" s="479"/>
      <c r="B5" s="493"/>
      <c r="C5" s="493"/>
      <c r="D5" s="550"/>
      <c r="E5" s="550"/>
      <c r="F5" s="554" t="s">
        <v>3018</v>
      </c>
      <c r="G5" s="554"/>
    </row>
    <row r="6" spans="1:7" s="397" customFormat="1" ht="30">
      <c r="A6" s="323" t="s">
        <v>0</v>
      </c>
      <c r="B6" s="324" t="s">
        <v>2081</v>
      </c>
      <c r="C6" s="271" t="s">
        <v>1121</v>
      </c>
      <c r="D6" s="472" t="s">
        <v>1306</v>
      </c>
      <c r="E6" s="473" t="s">
        <v>1937</v>
      </c>
      <c r="F6" s="475" t="s">
        <v>1306</v>
      </c>
      <c r="G6" s="475" t="s">
        <v>1937</v>
      </c>
    </row>
    <row r="7" spans="1:7" s="398" customFormat="1">
      <c r="A7" s="352">
        <v>1</v>
      </c>
      <c r="B7" s="351" t="s">
        <v>1341</v>
      </c>
      <c r="C7" s="352" t="s">
        <v>1338</v>
      </c>
      <c r="D7" s="422">
        <v>14.818</v>
      </c>
      <c r="E7" s="422">
        <v>0</v>
      </c>
      <c r="F7" s="494"/>
      <c r="G7" s="494"/>
    </row>
    <row r="8" spans="1:7" s="398" customFormat="1">
      <c r="A8" s="352">
        <v>2</v>
      </c>
      <c r="B8" s="351" t="s">
        <v>1554</v>
      </c>
      <c r="C8" s="352" t="s">
        <v>1162</v>
      </c>
      <c r="D8" s="422">
        <v>32.184696000000002</v>
      </c>
      <c r="E8" s="422">
        <v>3.215506</v>
      </c>
      <c r="F8" s="494"/>
      <c r="G8" s="494"/>
    </row>
    <row r="9" spans="1:7" s="398" customFormat="1">
      <c r="A9" s="352">
        <v>3</v>
      </c>
      <c r="B9" s="351" t="s">
        <v>1555</v>
      </c>
      <c r="C9" s="352" t="s">
        <v>1162</v>
      </c>
      <c r="D9" s="422">
        <v>64.376801</v>
      </c>
      <c r="E9" s="422">
        <v>3.215506</v>
      </c>
      <c r="F9" s="494"/>
      <c r="G9" s="494"/>
    </row>
    <row r="10" spans="1:7" s="398" customFormat="1">
      <c r="A10" s="352">
        <v>4</v>
      </c>
      <c r="B10" s="351" t="s">
        <v>1197</v>
      </c>
      <c r="C10" s="352" t="s">
        <v>1162</v>
      </c>
      <c r="D10" s="422">
        <v>48.284452999999999</v>
      </c>
      <c r="E10" s="422">
        <v>16.092348000000001</v>
      </c>
      <c r="F10" s="494"/>
      <c r="G10" s="494"/>
    </row>
    <row r="11" spans="1:7" s="398" customFormat="1">
      <c r="A11" s="352">
        <v>5</v>
      </c>
      <c r="B11" s="351" t="s">
        <v>1133</v>
      </c>
      <c r="C11" s="352" t="s">
        <v>1162</v>
      </c>
      <c r="D11" s="422">
        <v>122.32999900000002</v>
      </c>
      <c r="E11" s="422">
        <v>48.284452999999999</v>
      </c>
      <c r="F11" s="494"/>
      <c r="G11" s="494"/>
    </row>
    <row r="12" spans="1:7" s="398" customFormat="1">
      <c r="A12" s="352">
        <v>6</v>
      </c>
      <c r="B12" s="351" t="s">
        <v>1134</v>
      </c>
      <c r="C12" s="352" t="s">
        <v>1162</v>
      </c>
      <c r="D12" s="422">
        <v>48.284452999999999</v>
      </c>
      <c r="E12" s="422">
        <v>0</v>
      </c>
      <c r="F12" s="494"/>
      <c r="G12" s="494"/>
    </row>
    <row r="13" spans="1:7" s="398" customFormat="1">
      <c r="A13" s="352">
        <v>7</v>
      </c>
      <c r="B13" s="351" t="s">
        <v>1135</v>
      </c>
      <c r="C13" s="352" t="s">
        <v>1162</v>
      </c>
      <c r="D13" s="422">
        <v>32.184696000000002</v>
      </c>
      <c r="E13" s="422">
        <v>0</v>
      </c>
      <c r="F13" s="494"/>
      <c r="G13" s="494"/>
    </row>
    <row r="14" spans="1:7" s="398" customFormat="1">
      <c r="A14" s="352">
        <v>8</v>
      </c>
      <c r="B14" s="351" t="s">
        <v>1611</v>
      </c>
      <c r="C14" s="352" t="s">
        <v>1162</v>
      </c>
      <c r="D14" s="422">
        <v>31.384523999999999</v>
      </c>
      <c r="E14" s="422">
        <v>4.8232590000000002</v>
      </c>
      <c r="F14" s="494"/>
      <c r="G14" s="494"/>
    </row>
    <row r="15" spans="1:7" s="398" customFormat="1">
      <c r="A15" s="352">
        <v>9</v>
      </c>
      <c r="B15" s="351" t="s">
        <v>1191</v>
      </c>
      <c r="C15" s="352" t="s">
        <v>1162</v>
      </c>
      <c r="D15" s="422">
        <v>88.908000000000001</v>
      </c>
      <c r="E15" s="422">
        <v>6.431012</v>
      </c>
      <c r="F15" s="494"/>
      <c r="G15" s="494"/>
    </row>
    <row r="16" spans="1:7" s="398" customFormat="1">
      <c r="A16" s="352">
        <v>10</v>
      </c>
      <c r="B16" s="351" t="s">
        <v>1612</v>
      </c>
      <c r="C16" s="352" t="s">
        <v>1162</v>
      </c>
      <c r="D16" s="422">
        <v>11.26168</v>
      </c>
      <c r="E16" s="422">
        <v>3.215506</v>
      </c>
      <c r="F16" s="494"/>
      <c r="G16" s="494"/>
    </row>
    <row r="17" spans="1:7" s="398" customFormat="1">
      <c r="A17" s="352">
        <v>11</v>
      </c>
      <c r="B17" s="351" t="s">
        <v>1231</v>
      </c>
      <c r="C17" s="352" t="s">
        <v>1342</v>
      </c>
      <c r="D17" s="422">
        <v>16.299800000000001</v>
      </c>
      <c r="E17" s="422">
        <v>0</v>
      </c>
      <c r="F17" s="494"/>
      <c r="G17" s="494"/>
    </row>
    <row r="18" spans="1:7" s="398" customFormat="1">
      <c r="A18" s="352">
        <v>12</v>
      </c>
      <c r="B18" s="351" t="s">
        <v>1207</v>
      </c>
      <c r="C18" s="352" t="s">
        <v>1162</v>
      </c>
      <c r="D18" s="422">
        <v>350</v>
      </c>
      <c r="E18" s="422">
        <v>150</v>
      </c>
      <c r="F18" s="494"/>
      <c r="G18" s="494"/>
    </row>
    <row r="19" spans="1:7" s="398" customFormat="1">
      <c r="A19" s="352">
        <v>13</v>
      </c>
      <c r="B19" s="351" t="s">
        <v>1613</v>
      </c>
      <c r="C19" s="352" t="s">
        <v>1162</v>
      </c>
      <c r="D19" s="422">
        <v>88.908000000000001</v>
      </c>
      <c r="E19" s="422">
        <v>3.215506</v>
      </c>
      <c r="F19" s="494"/>
      <c r="G19" s="494"/>
    </row>
    <row r="20" spans="1:7" s="398" customFormat="1">
      <c r="A20" s="352">
        <v>14</v>
      </c>
      <c r="B20" s="351" t="s">
        <v>1127</v>
      </c>
      <c r="C20" s="352" t="s">
        <v>1162</v>
      </c>
      <c r="D20" s="422">
        <v>66.680999999999997</v>
      </c>
      <c r="E20" s="422">
        <v>2.0893379999999997</v>
      </c>
      <c r="F20" s="494"/>
      <c r="G20" s="494"/>
    </row>
    <row r="21" spans="1:7" s="398" customFormat="1">
      <c r="A21" s="352">
        <v>15</v>
      </c>
      <c r="B21" s="351" t="s">
        <v>1239</v>
      </c>
      <c r="C21" s="352" t="s">
        <v>1162</v>
      </c>
      <c r="D21" s="422">
        <v>6.6680999999999999</v>
      </c>
      <c r="E21" s="422">
        <v>0</v>
      </c>
      <c r="F21" s="494"/>
      <c r="G21" s="494"/>
    </row>
    <row r="22" spans="1:7" s="398" customFormat="1">
      <c r="A22" s="352">
        <v>16</v>
      </c>
      <c r="B22" s="351" t="s">
        <v>1343</v>
      </c>
      <c r="C22" s="352" t="s">
        <v>1162</v>
      </c>
      <c r="D22" s="422">
        <v>74.09</v>
      </c>
      <c r="E22" s="422">
        <v>3.215506</v>
      </c>
      <c r="F22" s="494"/>
      <c r="G22" s="494"/>
    </row>
    <row r="23" spans="1:7" s="398" customFormat="1">
      <c r="A23" s="352">
        <v>17</v>
      </c>
      <c r="B23" s="351" t="s">
        <v>1614</v>
      </c>
      <c r="C23" s="352" t="s">
        <v>1162</v>
      </c>
      <c r="D23" s="422">
        <v>111.13499999999999</v>
      </c>
      <c r="E23" s="422">
        <v>9.6539269999999995</v>
      </c>
      <c r="F23" s="494"/>
      <c r="G23" s="494"/>
    </row>
    <row r="24" spans="1:7" s="398" customFormat="1">
      <c r="A24" s="352">
        <v>18</v>
      </c>
      <c r="B24" s="351" t="s">
        <v>1393</v>
      </c>
      <c r="C24" s="352" t="s">
        <v>1162</v>
      </c>
      <c r="D24" s="422">
        <v>0.63717400000000002</v>
      </c>
      <c r="E24" s="422">
        <v>0.63717400000000002</v>
      </c>
      <c r="F24" s="494"/>
      <c r="G24" s="494"/>
    </row>
    <row r="25" spans="1:7" s="398" customFormat="1">
      <c r="A25" s="352">
        <v>19</v>
      </c>
      <c r="B25" s="351" t="s">
        <v>1394</v>
      </c>
      <c r="C25" s="352" t="s">
        <v>1162</v>
      </c>
      <c r="D25" s="422">
        <v>6.431012</v>
      </c>
      <c r="E25" s="422">
        <v>1.607753</v>
      </c>
      <c r="F25" s="494"/>
      <c r="G25" s="494"/>
    </row>
    <row r="26" spans="1:7" s="398" customFormat="1">
      <c r="A26" s="352">
        <v>20</v>
      </c>
      <c r="B26" s="351" t="s">
        <v>1615</v>
      </c>
      <c r="C26" s="352" t="s">
        <v>1353</v>
      </c>
      <c r="D26" s="422">
        <v>74.09</v>
      </c>
      <c r="E26" s="422">
        <v>0</v>
      </c>
      <c r="F26" s="494"/>
      <c r="G26" s="494"/>
    </row>
    <row r="27" spans="1:7" s="398" customFormat="1">
      <c r="A27" s="352">
        <v>21</v>
      </c>
      <c r="B27" s="351" t="s">
        <v>1616</v>
      </c>
      <c r="C27" s="352" t="s">
        <v>1162</v>
      </c>
      <c r="D27" s="422">
        <v>111.13499999999999</v>
      </c>
      <c r="E27" s="422">
        <v>4.8232590000000002</v>
      </c>
      <c r="F27" s="494"/>
      <c r="G27" s="494"/>
    </row>
    <row r="28" spans="1:7" s="398" customFormat="1">
      <c r="A28" s="352">
        <v>22</v>
      </c>
      <c r="B28" s="351" t="s">
        <v>1617</v>
      </c>
      <c r="C28" s="352" t="s">
        <v>1162</v>
      </c>
      <c r="D28" s="422">
        <v>27.361437000000002</v>
      </c>
      <c r="E28" s="422">
        <v>8.0461740000000006</v>
      </c>
      <c r="F28" s="494"/>
      <c r="G28" s="494"/>
    </row>
    <row r="29" spans="1:7" s="398" customFormat="1">
      <c r="A29" s="352">
        <v>23</v>
      </c>
      <c r="B29" s="351" t="s">
        <v>1618</v>
      </c>
      <c r="C29" s="352" t="s">
        <v>1162</v>
      </c>
      <c r="D29" s="422">
        <v>3.7044999999999999</v>
      </c>
      <c r="E29" s="422">
        <v>3.7044999999999999</v>
      </c>
      <c r="F29" s="494"/>
      <c r="G29" s="494"/>
    </row>
    <row r="30" spans="1:7" s="398" customFormat="1">
      <c r="A30" s="352">
        <v>24</v>
      </c>
      <c r="B30" s="351" t="s">
        <v>1619</v>
      </c>
      <c r="C30" s="352" t="s">
        <v>1162</v>
      </c>
      <c r="D30" s="422">
        <v>3.7044999999999999</v>
      </c>
      <c r="E30" s="422">
        <v>3.7044999999999999</v>
      </c>
      <c r="F30" s="494"/>
      <c r="G30" s="494"/>
    </row>
    <row r="31" spans="1:7" s="398" customFormat="1">
      <c r="A31" s="352">
        <v>25</v>
      </c>
      <c r="B31" s="351" t="s">
        <v>1620</v>
      </c>
      <c r="C31" s="352" t="s">
        <v>1162</v>
      </c>
      <c r="D31" s="422">
        <v>20.923015999999997</v>
      </c>
      <c r="E31" s="422">
        <v>9.6539269999999995</v>
      </c>
      <c r="F31" s="494"/>
      <c r="G31" s="494"/>
    </row>
    <row r="32" spans="1:7" s="398" customFormat="1">
      <c r="A32" s="352">
        <v>26</v>
      </c>
      <c r="B32" s="351" t="s">
        <v>1621</v>
      </c>
      <c r="C32" s="352" t="s">
        <v>1162</v>
      </c>
      <c r="D32" s="422">
        <v>51.507368</v>
      </c>
      <c r="E32" s="422">
        <v>8.0461740000000006</v>
      </c>
      <c r="F32" s="494"/>
      <c r="G32" s="494"/>
    </row>
    <row r="33" spans="1:7" s="398" customFormat="1">
      <c r="A33" s="352">
        <v>27</v>
      </c>
      <c r="B33" s="351" t="s">
        <v>1622</v>
      </c>
      <c r="C33" s="352" t="s">
        <v>1162</v>
      </c>
      <c r="D33" s="422">
        <v>25.746275000000001</v>
      </c>
      <c r="E33" s="422">
        <v>8.0461740000000006</v>
      </c>
      <c r="F33" s="494"/>
      <c r="G33" s="494"/>
    </row>
    <row r="34" spans="1:7" s="398" customFormat="1">
      <c r="A34" s="352">
        <v>28</v>
      </c>
      <c r="B34" s="351" t="s">
        <v>1225</v>
      </c>
      <c r="C34" s="352" t="s">
        <v>1338</v>
      </c>
      <c r="D34" s="422">
        <v>8.0461740000000006</v>
      </c>
      <c r="E34" s="422">
        <v>0</v>
      </c>
      <c r="F34" s="494"/>
      <c r="G34" s="494"/>
    </row>
    <row r="35" spans="1:7" s="398" customFormat="1">
      <c r="A35" s="352">
        <v>29</v>
      </c>
      <c r="B35" s="351" t="s">
        <v>1228</v>
      </c>
      <c r="C35" s="352" t="s">
        <v>1338</v>
      </c>
      <c r="D35" s="422">
        <v>6.008699</v>
      </c>
      <c r="E35" s="422">
        <v>0</v>
      </c>
      <c r="F35" s="494"/>
      <c r="G35" s="494"/>
    </row>
    <row r="36" spans="1:7" s="398" customFormat="1">
      <c r="A36" s="352">
        <v>30</v>
      </c>
      <c r="B36" s="351" t="s">
        <v>1623</v>
      </c>
      <c r="C36" s="352" t="s">
        <v>1162</v>
      </c>
      <c r="D36" s="422">
        <v>111.13499999999999</v>
      </c>
      <c r="E36" s="422">
        <v>29.635999999999999</v>
      </c>
      <c r="F36" s="494"/>
      <c r="G36" s="494"/>
    </row>
    <row r="37" spans="1:7" s="398" customFormat="1">
      <c r="A37" s="352">
        <v>31</v>
      </c>
      <c r="B37" s="351" t="s">
        <v>1233</v>
      </c>
      <c r="C37" s="352" t="s">
        <v>1162</v>
      </c>
      <c r="D37" s="422">
        <v>32.184696000000002</v>
      </c>
      <c r="E37" s="422">
        <v>9.6539269999999995</v>
      </c>
      <c r="F37" s="494"/>
      <c r="G37" s="494"/>
    </row>
    <row r="38" spans="1:7" s="398" customFormat="1">
      <c r="A38" s="352">
        <v>32</v>
      </c>
      <c r="B38" s="351" t="s">
        <v>1624</v>
      </c>
      <c r="C38" s="352" t="s">
        <v>1162</v>
      </c>
      <c r="D38" s="422">
        <v>32.184696000000002</v>
      </c>
      <c r="E38" s="422">
        <v>9.6539269999999995</v>
      </c>
      <c r="F38" s="494"/>
      <c r="G38" s="494"/>
    </row>
    <row r="39" spans="1:7" s="398" customFormat="1">
      <c r="A39" s="352">
        <v>33</v>
      </c>
      <c r="B39" s="351" t="s">
        <v>1522</v>
      </c>
      <c r="C39" s="352" t="s">
        <v>1353</v>
      </c>
      <c r="D39" s="422">
        <v>147.4391</v>
      </c>
      <c r="E39" s="422">
        <v>48.284452999999999</v>
      </c>
      <c r="F39" s="494"/>
      <c r="G39" s="494"/>
    </row>
    <row r="40" spans="1:7" s="398" customFormat="1">
      <c r="A40" s="352">
        <v>34</v>
      </c>
      <c r="B40" s="351" t="s">
        <v>1159</v>
      </c>
      <c r="C40" s="399" t="s">
        <v>1137</v>
      </c>
      <c r="D40" s="422">
        <v>0</v>
      </c>
      <c r="E40" s="422">
        <v>64.376801</v>
      </c>
      <c r="F40" s="494"/>
      <c r="G40" s="494"/>
    </row>
    <row r="41" spans="1:7" s="398" customFormat="1">
      <c r="A41" s="352">
        <v>35</v>
      </c>
      <c r="B41" s="351" t="s">
        <v>1161</v>
      </c>
      <c r="C41" s="352" t="s">
        <v>1162</v>
      </c>
      <c r="D41" s="422">
        <v>11.55804</v>
      </c>
      <c r="E41" s="422">
        <v>0</v>
      </c>
      <c r="F41" s="494"/>
      <c r="G41" s="494"/>
    </row>
    <row r="42" spans="1:7" s="398" customFormat="1">
      <c r="A42" s="352">
        <v>36</v>
      </c>
      <c r="B42" s="351" t="s">
        <v>1163</v>
      </c>
      <c r="C42" s="399" t="s">
        <v>1137</v>
      </c>
      <c r="D42" s="422">
        <v>40.171598000000003</v>
      </c>
      <c r="E42" s="422">
        <v>3.7044999999999999</v>
      </c>
      <c r="F42" s="494"/>
      <c r="G42" s="494"/>
    </row>
    <row r="43" spans="1:7" s="398" customFormat="1">
      <c r="A43" s="352">
        <v>37</v>
      </c>
      <c r="B43" s="351" t="s">
        <v>1164</v>
      </c>
      <c r="C43" s="399" t="s">
        <v>1137</v>
      </c>
      <c r="D43" s="422">
        <v>0</v>
      </c>
      <c r="E43" s="422">
        <v>48.284452999999999</v>
      </c>
      <c r="F43" s="494"/>
      <c r="G43" s="494"/>
    </row>
    <row r="44" spans="1:7" s="398" customFormat="1">
      <c r="A44" s="352">
        <v>38</v>
      </c>
      <c r="B44" s="351" t="s">
        <v>1165</v>
      </c>
      <c r="C44" s="399" t="s">
        <v>1137</v>
      </c>
      <c r="D44" s="422">
        <v>0</v>
      </c>
      <c r="E44" s="422">
        <v>48.284452999999999</v>
      </c>
      <c r="F44" s="494"/>
      <c r="G44" s="494"/>
    </row>
    <row r="45" spans="1:7" s="398" customFormat="1">
      <c r="A45" s="352">
        <v>39</v>
      </c>
      <c r="B45" s="351" t="s">
        <v>1346</v>
      </c>
      <c r="C45" s="352" t="s">
        <v>1162</v>
      </c>
      <c r="D45" s="422">
        <v>6.431012</v>
      </c>
      <c r="E45" s="422">
        <v>1.607753</v>
      </c>
      <c r="F45" s="494"/>
      <c r="G45" s="494"/>
    </row>
    <row r="46" spans="1:7" s="398" customFormat="1">
      <c r="A46" s="352">
        <v>40</v>
      </c>
      <c r="B46" s="351" t="s">
        <v>2040</v>
      </c>
      <c r="C46" s="352" t="s">
        <v>1130</v>
      </c>
      <c r="D46" s="422">
        <v>1600</v>
      </c>
      <c r="E46" s="422">
        <v>250</v>
      </c>
      <c r="F46" s="494"/>
      <c r="G46" s="494"/>
    </row>
    <row r="47" spans="1:7" s="398" customFormat="1">
      <c r="A47" s="352">
        <v>41</v>
      </c>
      <c r="B47" s="351" t="s">
        <v>2056</v>
      </c>
      <c r="C47" s="352" t="s">
        <v>1130</v>
      </c>
      <c r="D47" s="422">
        <v>80</v>
      </c>
      <c r="E47" s="422">
        <v>150</v>
      </c>
      <c r="F47" s="494"/>
      <c r="G47" s="494"/>
    </row>
    <row r="48" spans="1:7" s="398" customFormat="1">
      <c r="A48" s="352">
        <v>42</v>
      </c>
      <c r="B48" s="351" t="s">
        <v>2057</v>
      </c>
      <c r="C48" s="352" t="s">
        <v>1130</v>
      </c>
      <c r="D48" s="422">
        <v>80</v>
      </c>
      <c r="E48" s="422">
        <v>150</v>
      </c>
      <c r="F48" s="494"/>
      <c r="G48" s="494"/>
    </row>
    <row r="49" spans="1:7" s="398" customFormat="1">
      <c r="A49" s="352">
        <v>43</v>
      </c>
      <c r="B49" s="351" t="s">
        <v>2041</v>
      </c>
      <c r="C49" s="352" t="s">
        <v>1162</v>
      </c>
      <c r="D49" s="422">
        <v>350</v>
      </c>
      <c r="E49" s="422">
        <v>150</v>
      </c>
      <c r="F49" s="494"/>
      <c r="G49" s="494"/>
    </row>
    <row r="50" spans="1:7" s="398" customFormat="1">
      <c r="A50" s="352">
        <v>44</v>
      </c>
      <c r="B50" s="351" t="s">
        <v>2042</v>
      </c>
      <c r="C50" s="352" t="s">
        <v>1162</v>
      </c>
      <c r="D50" s="422">
        <v>180</v>
      </c>
      <c r="E50" s="422">
        <v>50</v>
      </c>
      <c r="F50" s="494"/>
      <c r="G50" s="494"/>
    </row>
    <row r="51" spans="1:7" s="398" customFormat="1">
      <c r="A51" s="352">
        <v>45</v>
      </c>
      <c r="B51" s="351" t="s">
        <v>1935</v>
      </c>
      <c r="C51" s="352" t="s">
        <v>1162</v>
      </c>
      <c r="D51" s="422">
        <v>0</v>
      </c>
      <c r="E51" s="422">
        <v>400</v>
      </c>
      <c r="F51" s="494"/>
      <c r="G51" s="494"/>
    </row>
    <row r="52" spans="1:7" s="398" customFormat="1">
      <c r="A52" s="352">
        <v>46</v>
      </c>
      <c r="B52" s="351" t="s">
        <v>1331</v>
      </c>
      <c r="C52" s="352" t="s">
        <v>1162</v>
      </c>
      <c r="D52" s="422">
        <v>0</v>
      </c>
      <c r="E52" s="422">
        <v>60</v>
      </c>
      <c r="F52" s="494"/>
      <c r="G52" s="494"/>
    </row>
    <row r="53" spans="1:7" s="398" customFormat="1">
      <c r="A53" s="352">
        <v>47</v>
      </c>
      <c r="B53" s="351" t="s">
        <v>2048</v>
      </c>
      <c r="C53" s="352" t="s">
        <v>1162</v>
      </c>
      <c r="D53" s="422">
        <v>0</v>
      </c>
      <c r="E53" s="422">
        <v>150</v>
      </c>
      <c r="F53" s="494"/>
      <c r="G53" s="494"/>
    </row>
    <row r="54" spans="1:7" s="398" customFormat="1">
      <c r="A54" s="352">
        <v>48</v>
      </c>
      <c r="B54" s="351" t="s">
        <v>2051</v>
      </c>
      <c r="C54" s="352" t="s">
        <v>1162</v>
      </c>
      <c r="D54" s="422">
        <v>80</v>
      </c>
      <c r="E54" s="422">
        <v>120</v>
      </c>
      <c r="F54" s="494"/>
      <c r="G54" s="494"/>
    </row>
    <row r="55" spans="1:7" s="398" customFormat="1">
      <c r="A55" s="352">
        <v>49</v>
      </c>
      <c r="B55" s="351" t="s">
        <v>2058</v>
      </c>
      <c r="C55" s="352" t="s">
        <v>1162</v>
      </c>
      <c r="D55" s="422">
        <v>0</v>
      </c>
      <c r="E55" s="422">
        <v>100</v>
      </c>
      <c r="F55" s="494"/>
      <c r="G55" s="494"/>
    </row>
    <row r="56" spans="1:7" s="398" customFormat="1">
      <c r="A56" s="352">
        <v>50</v>
      </c>
      <c r="B56" s="351" t="s">
        <v>2046</v>
      </c>
      <c r="C56" s="352" t="s">
        <v>1162</v>
      </c>
      <c r="D56" s="422">
        <v>80</v>
      </c>
      <c r="E56" s="422">
        <v>120</v>
      </c>
      <c r="F56" s="494"/>
      <c r="G56" s="494"/>
    </row>
    <row r="57" spans="1:7" s="398" customFormat="1">
      <c r="A57" s="352">
        <v>51</v>
      </c>
      <c r="B57" s="351" t="s">
        <v>2059</v>
      </c>
      <c r="C57" s="352" t="s">
        <v>1162</v>
      </c>
      <c r="D57" s="422">
        <v>200</v>
      </c>
      <c r="E57" s="422">
        <v>150</v>
      </c>
      <c r="F57" s="494"/>
      <c r="G57" s="494"/>
    </row>
    <row r="58" spans="1:7" s="398" customFormat="1">
      <c r="A58" s="352">
        <v>52</v>
      </c>
      <c r="B58" s="351" t="s">
        <v>2060</v>
      </c>
      <c r="C58" s="352" t="s">
        <v>1162</v>
      </c>
      <c r="D58" s="422">
        <v>80</v>
      </c>
      <c r="E58" s="422">
        <v>150</v>
      </c>
      <c r="F58" s="494"/>
      <c r="G58" s="494"/>
    </row>
    <row r="59" spans="1:7" s="398" customFormat="1">
      <c r="A59" s="352">
        <v>53</v>
      </c>
      <c r="B59" s="351" t="s">
        <v>2061</v>
      </c>
      <c r="C59" s="352" t="s">
        <v>1162</v>
      </c>
      <c r="D59" s="422">
        <v>900</v>
      </c>
      <c r="E59" s="422">
        <v>100</v>
      </c>
      <c r="F59" s="494"/>
      <c r="G59" s="494"/>
    </row>
    <row r="60" spans="1:7" s="398" customFormat="1">
      <c r="A60" s="352">
        <v>54</v>
      </c>
      <c r="B60" s="351" t="s">
        <v>2036</v>
      </c>
      <c r="C60" s="352" t="s">
        <v>1162</v>
      </c>
      <c r="D60" s="422">
        <v>70</v>
      </c>
      <c r="E60" s="422">
        <v>80</v>
      </c>
      <c r="F60" s="494"/>
      <c r="G60" s="494"/>
    </row>
    <row r="61" spans="1:7" s="398" customFormat="1">
      <c r="A61" s="352">
        <v>55</v>
      </c>
      <c r="B61" s="351" t="s">
        <v>2062</v>
      </c>
      <c r="C61" s="352" t="s">
        <v>1162</v>
      </c>
      <c r="D61" s="422">
        <v>120</v>
      </c>
      <c r="E61" s="422">
        <v>80</v>
      </c>
      <c r="F61" s="494"/>
      <c r="G61" s="494"/>
    </row>
    <row r="62" spans="1:7" s="398" customFormat="1">
      <c r="A62" s="352">
        <v>56</v>
      </c>
      <c r="B62" s="351" t="s">
        <v>2044</v>
      </c>
      <c r="C62" s="352" t="s">
        <v>1162</v>
      </c>
      <c r="D62" s="422">
        <v>150</v>
      </c>
      <c r="E62" s="422">
        <v>90</v>
      </c>
      <c r="F62" s="494"/>
      <c r="G62" s="494"/>
    </row>
    <row r="63" spans="1:7" s="398" customFormat="1">
      <c r="A63" s="352">
        <v>57</v>
      </c>
      <c r="B63" s="351" t="s">
        <v>2063</v>
      </c>
      <c r="C63" s="352" t="s">
        <v>1137</v>
      </c>
      <c r="D63" s="422">
        <v>150</v>
      </c>
      <c r="E63" s="422">
        <v>50</v>
      </c>
      <c r="F63" s="494"/>
      <c r="G63" s="494"/>
    </row>
    <row r="64" spans="1:7" s="398" customFormat="1">
      <c r="A64" s="352">
        <v>58</v>
      </c>
      <c r="B64" s="351" t="s">
        <v>1519</v>
      </c>
      <c r="C64" s="352" t="s">
        <v>1162</v>
      </c>
      <c r="D64" s="422">
        <v>2400</v>
      </c>
      <c r="E64" s="422">
        <v>200</v>
      </c>
      <c r="F64" s="494"/>
      <c r="G64" s="494"/>
    </row>
    <row r="65" spans="1:7" s="398" customFormat="1">
      <c r="A65" s="352">
        <v>59</v>
      </c>
      <c r="B65" s="351" t="s">
        <v>2065</v>
      </c>
      <c r="C65" s="352" t="s">
        <v>1162</v>
      </c>
      <c r="D65" s="422">
        <v>800</v>
      </c>
      <c r="E65" s="422">
        <v>150</v>
      </c>
      <c r="F65" s="494"/>
      <c r="G65" s="494"/>
    </row>
    <row r="66" spans="1:7" s="398" customFormat="1">
      <c r="A66" s="352">
        <v>60</v>
      </c>
      <c r="B66" s="351" t="s">
        <v>2066</v>
      </c>
      <c r="C66" s="352" t="s">
        <v>1162</v>
      </c>
      <c r="D66" s="422">
        <v>300</v>
      </c>
      <c r="E66" s="422">
        <v>60</v>
      </c>
      <c r="F66" s="494"/>
      <c r="G66" s="494"/>
    </row>
    <row r="67" spans="1:7" s="398" customFormat="1">
      <c r="A67" s="352">
        <v>61</v>
      </c>
      <c r="B67" s="351" t="s">
        <v>2067</v>
      </c>
      <c r="C67" s="352" t="s">
        <v>1162</v>
      </c>
      <c r="D67" s="422">
        <v>150</v>
      </c>
      <c r="E67" s="422">
        <v>30</v>
      </c>
      <c r="F67" s="494"/>
      <c r="G67" s="494"/>
    </row>
    <row r="68" spans="1:7" s="398" customFormat="1">
      <c r="A68" s="352">
        <v>62</v>
      </c>
      <c r="B68" s="351" t="s">
        <v>2068</v>
      </c>
      <c r="C68" s="352" t="s">
        <v>1162</v>
      </c>
      <c r="D68" s="422">
        <v>120</v>
      </c>
      <c r="E68" s="422">
        <v>60</v>
      </c>
      <c r="F68" s="494"/>
      <c r="G68" s="494"/>
    </row>
    <row r="69" spans="1:7" s="398" customFormat="1">
      <c r="A69" s="352">
        <v>63</v>
      </c>
      <c r="B69" s="351" t="s">
        <v>1933</v>
      </c>
      <c r="C69" s="352" t="s">
        <v>1162</v>
      </c>
      <c r="D69" s="422">
        <v>280</v>
      </c>
      <c r="E69" s="422">
        <v>60</v>
      </c>
      <c r="F69" s="494"/>
      <c r="G69" s="494"/>
    </row>
    <row r="70" spans="1:7" s="398" customFormat="1">
      <c r="A70" s="352">
        <v>64</v>
      </c>
      <c r="B70" s="351" t="s">
        <v>2069</v>
      </c>
      <c r="C70" s="352" t="s">
        <v>1162</v>
      </c>
      <c r="D70" s="422">
        <v>300</v>
      </c>
      <c r="E70" s="422">
        <v>150</v>
      </c>
      <c r="F70" s="494"/>
      <c r="G70" s="494"/>
    </row>
    <row r="71" spans="1:7" s="398" customFormat="1">
      <c r="A71" s="352">
        <v>65</v>
      </c>
      <c r="B71" s="351" t="s">
        <v>2070</v>
      </c>
      <c r="C71" s="352" t="s">
        <v>1162</v>
      </c>
      <c r="D71" s="422">
        <v>600</v>
      </c>
      <c r="E71" s="422">
        <v>60</v>
      </c>
      <c r="F71" s="494"/>
      <c r="G71" s="494"/>
    </row>
    <row r="72" spans="1:7" s="398" customFormat="1">
      <c r="A72" s="352">
        <v>66</v>
      </c>
      <c r="B72" s="351" t="s">
        <v>2071</v>
      </c>
      <c r="C72" s="352" t="s">
        <v>1162</v>
      </c>
      <c r="D72" s="422">
        <v>400</v>
      </c>
      <c r="E72" s="422">
        <v>60</v>
      </c>
      <c r="F72" s="494"/>
      <c r="G72" s="494"/>
    </row>
    <row r="73" spans="1:7" s="398" customFormat="1">
      <c r="A73" s="352">
        <v>67</v>
      </c>
      <c r="B73" s="351" t="s">
        <v>2072</v>
      </c>
      <c r="C73" s="352" t="s">
        <v>1162</v>
      </c>
      <c r="D73" s="422">
        <v>400</v>
      </c>
      <c r="E73" s="422">
        <v>90</v>
      </c>
      <c r="F73" s="494"/>
      <c r="G73" s="494"/>
    </row>
    <row r="74" spans="1:7" s="398" customFormat="1">
      <c r="A74" s="352">
        <v>68</v>
      </c>
      <c r="B74" s="351" t="s">
        <v>2073</v>
      </c>
      <c r="C74" s="352" t="s">
        <v>1162</v>
      </c>
      <c r="D74" s="422">
        <v>170</v>
      </c>
      <c r="E74" s="422">
        <v>60</v>
      </c>
      <c r="F74" s="494"/>
      <c r="G74" s="494"/>
    </row>
    <row r="75" spans="1:7" s="398" customFormat="1">
      <c r="A75" s="352">
        <v>69</v>
      </c>
      <c r="B75" s="351" t="s">
        <v>2074</v>
      </c>
      <c r="C75" s="352" t="s">
        <v>1137</v>
      </c>
      <c r="D75" s="422">
        <v>0</v>
      </c>
      <c r="E75" s="422">
        <v>150</v>
      </c>
      <c r="F75" s="494"/>
      <c r="G75" s="494"/>
    </row>
    <row r="76" spans="1:7" s="398" customFormat="1">
      <c r="A76" s="352">
        <v>70</v>
      </c>
      <c r="B76" s="351" t="s">
        <v>2075</v>
      </c>
      <c r="C76" s="352" t="s">
        <v>1162</v>
      </c>
      <c r="D76" s="422">
        <v>150</v>
      </c>
      <c r="E76" s="422">
        <v>60</v>
      </c>
      <c r="F76" s="494"/>
      <c r="G76" s="494"/>
    </row>
    <row r="77" spans="1:7" s="398" customFormat="1">
      <c r="A77" s="352">
        <v>71</v>
      </c>
      <c r="B77" s="351" t="s">
        <v>2076</v>
      </c>
      <c r="C77" s="352" t="s">
        <v>1162</v>
      </c>
      <c r="D77" s="422">
        <v>90</v>
      </c>
      <c r="E77" s="422">
        <v>60</v>
      </c>
      <c r="F77" s="494"/>
      <c r="G77" s="494"/>
    </row>
    <row r="78" spans="1:7" s="398" customFormat="1">
      <c r="A78" s="352">
        <v>72</v>
      </c>
      <c r="B78" s="351" t="s">
        <v>1169</v>
      </c>
      <c r="C78" s="399" t="s">
        <v>1137</v>
      </c>
      <c r="D78" s="422">
        <v>0</v>
      </c>
      <c r="E78" s="422">
        <v>32.184696000000002</v>
      </c>
      <c r="F78" s="494"/>
      <c r="G78" s="494"/>
    </row>
    <row r="79" spans="1:7" s="398" customFormat="1">
      <c r="A79" s="352">
        <v>73</v>
      </c>
      <c r="B79" s="351" t="s">
        <v>1170</v>
      </c>
      <c r="C79" s="399" t="s">
        <v>1137</v>
      </c>
      <c r="D79" s="422">
        <v>0</v>
      </c>
      <c r="E79" s="422">
        <v>400</v>
      </c>
      <c r="F79" s="494"/>
      <c r="G79" s="494"/>
    </row>
    <row r="80" spans="1:7" s="398" customFormat="1">
      <c r="A80" s="352">
        <v>74</v>
      </c>
      <c r="B80" s="351" t="s">
        <v>1386</v>
      </c>
      <c r="C80" s="399" t="s">
        <v>1137</v>
      </c>
      <c r="D80" s="422">
        <v>0</v>
      </c>
      <c r="E80" s="422">
        <v>90.137894000000003</v>
      </c>
      <c r="F80" s="494"/>
      <c r="G80" s="494"/>
    </row>
    <row r="81" spans="1:7" s="398" customFormat="1">
      <c r="A81" s="352">
        <v>75</v>
      </c>
      <c r="B81" s="351" t="s">
        <v>1156</v>
      </c>
      <c r="C81" s="352" t="s">
        <v>1353</v>
      </c>
      <c r="D81" s="422">
        <v>7.7201779999999998</v>
      </c>
      <c r="E81" s="422">
        <v>1.607753</v>
      </c>
      <c r="F81" s="494"/>
      <c r="G81" s="494"/>
    </row>
    <row r="82" spans="1:7" s="398" customFormat="1">
      <c r="A82" s="352">
        <v>76</v>
      </c>
      <c r="B82" s="351" t="s">
        <v>1268</v>
      </c>
      <c r="C82" s="399" t="s">
        <v>1137</v>
      </c>
      <c r="D82" s="422">
        <v>0</v>
      </c>
      <c r="E82" s="422">
        <v>3.215506</v>
      </c>
      <c r="F82" s="494"/>
      <c r="G82" s="494"/>
    </row>
    <row r="83" spans="1:7" s="398" customFormat="1">
      <c r="A83" s="352">
        <v>77</v>
      </c>
      <c r="B83" s="351" t="s">
        <v>1387</v>
      </c>
      <c r="C83" s="399" t="s">
        <v>1137</v>
      </c>
      <c r="D83" s="422">
        <v>0</v>
      </c>
      <c r="E83" s="422">
        <v>48.284452999999999</v>
      </c>
      <c r="F83" s="494"/>
      <c r="G83" s="494"/>
    </row>
    <row r="84" spans="1:7" s="398" customFormat="1">
      <c r="A84" s="352">
        <v>78</v>
      </c>
      <c r="B84" s="351" t="s">
        <v>1388</v>
      </c>
      <c r="C84" s="399" t="s">
        <v>1137</v>
      </c>
      <c r="D84" s="422">
        <v>0</v>
      </c>
      <c r="E84" s="422">
        <v>1.607753</v>
      </c>
      <c r="F84" s="494"/>
      <c r="G84" s="494"/>
    </row>
    <row r="85" spans="1:7" s="398" customFormat="1">
      <c r="A85" s="352">
        <v>79</v>
      </c>
      <c r="B85" s="351" t="s">
        <v>1389</v>
      </c>
      <c r="C85" s="399" t="s">
        <v>1137</v>
      </c>
      <c r="D85" s="422">
        <v>0</v>
      </c>
      <c r="E85" s="422">
        <v>1.607753</v>
      </c>
      <c r="F85" s="494"/>
      <c r="G85" s="494"/>
    </row>
    <row r="86" spans="1:7" s="398" customFormat="1">
      <c r="A86" s="352">
        <v>80</v>
      </c>
      <c r="B86" s="351" t="s">
        <v>1390</v>
      </c>
      <c r="C86" s="352" t="s">
        <v>1162</v>
      </c>
      <c r="D86" s="422">
        <v>1.607753</v>
      </c>
      <c r="E86" s="422">
        <v>0.31858700000000001</v>
      </c>
      <c r="F86" s="494"/>
      <c r="G86" s="494"/>
    </row>
    <row r="87" spans="1:7" s="398" customFormat="1">
      <c r="A87" s="352">
        <v>81</v>
      </c>
      <c r="B87" s="351" t="s">
        <v>1391</v>
      </c>
      <c r="C87" s="352" t="s">
        <v>1162</v>
      </c>
      <c r="D87" s="422">
        <v>0.63717400000000002</v>
      </c>
      <c r="E87" s="422">
        <v>0.31858700000000001</v>
      </c>
      <c r="F87" s="494"/>
      <c r="G87" s="494"/>
    </row>
    <row r="88" spans="1:7" s="398" customFormat="1">
      <c r="A88" s="352">
        <v>82</v>
      </c>
      <c r="B88" s="351" t="s">
        <v>1392</v>
      </c>
      <c r="C88" s="399" t="s">
        <v>1137</v>
      </c>
      <c r="D88" s="422">
        <v>0</v>
      </c>
      <c r="E88" s="422">
        <v>1.607753</v>
      </c>
      <c r="F88" s="494"/>
      <c r="G88" s="494"/>
    </row>
    <row r="89" spans="1:7" s="398" customFormat="1" ht="30">
      <c r="A89" s="352">
        <v>83</v>
      </c>
      <c r="B89" s="351" t="s">
        <v>1593</v>
      </c>
      <c r="C89" s="399" t="s">
        <v>1137</v>
      </c>
      <c r="D89" s="422">
        <v>0</v>
      </c>
      <c r="E89" s="422">
        <v>3.215506</v>
      </c>
      <c r="F89" s="494"/>
      <c r="G89" s="494"/>
    </row>
    <row r="90" spans="1:7" s="398" customFormat="1">
      <c r="A90" s="352">
        <v>84</v>
      </c>
      <c r="B90" s="351" t="s">
        <v>1586</v>
      </c>
      <c r="C90" s="352" t="s">
        <v>1162</v>
      </c>
      <c r="D90" s="422">
        <v>1500</v>
      </c>
      <c r="E90" s="422">
        <v>80</v>
      </c>
      <c r="F90" s="494"/>
      <c r="G90" s="494"/>
    </row>
    <row r="91" spans="1:7" s="398" customFormat="1">
      <c r="A91" s="352">
        <v>85</v>
      </c>
      <c r="B91" s="351" t="s">
        <v>1625</v>
      </c>
      <c r="C91" s="352" t="s">
        <v>1162</v>
      </c>
      <c r="D91" s="422">
        <v>38.630526000000003</v>
      </c>
      <c r="E91" s="422">
        <v>11.26168</v>
      </c>
      <c r="F91" s="494"/>
      <c r="G91" s="494"/>
    </row>
    <row r="92" spans="1:7" s="398" customFormat="1">
      <c r="A92" s="352">
        <v>86</v>
      </c>
      <c r="B92" s="351" t="s">
        <v>1626</v>
      </c>
      <c r="C92" s="352" t="s">
        <v>1162</v>
      </c>
      <c r="D92" s="422">
        <v>44.454000000000001</v>
      </c>
      <c r="E92" s="422">
        <v>4.8232590000000002</v>
      </c>
      <c r="F92" s="494"/>
      <c r="G92" s="494"/>
    </row>
    <row r="93" spans="1:7" s="398" customFormat="1">
      <c r="A93" s="352">
        <v>87</v>
      </c>
      <c r="B93" s="351" t="s">
        <v>1627</v>
      </c>
      <c r="C93" s="352" t="s">
        <v>1162</v>
      </c>
      <c r="D93" s="422">
        <v>48.284452999999999</v>
      </c>
      <c r="E93" s="422">
        <v>11.26168</v>
      </c>
      <c r="F93" s="494"/>
      <c r="G93" s="494"/>
    </row>
    <row r="94" spans="1:7" s="398" customFormat="1">
      <c r="A94" s="352">
        <v>88</v>
      </c>
      <c r="B94" s="351" t="s">
        <v>1553</v>
      </c>
      <c r="C94" s="352" t="s">
        <v>1162</v>
      </c>
      <c r="D94" s="422">
        <v>185.22499999999999</v>
      </c>
      <c r="E94" s="422">
        <v>11.26168</v>
      </c>
      <c r="F94" s="494"/>
      <c r="G94" s="494"/>
    </row>
    <row r="95" spans="1:7" s="398" customFormat="1">
      <c r="A95" s="352">
        <v>89</v>
      </c>
      <c r="B95" s="351" t="s">
        <v>1552</v>
      </c>
      <c r="C95" s="352" t="s">
        <v>1162</v>
      </c>
      <c r="D95" s="422">
        <v>148.18</v>
      </c>
      <c r="E95" s="422">
        <v>11.26168</v>
      </c>
      <c r="F95" s="494"/>
      <c r="G95" s="494"/>
    </row>
    <row r="96" spans="1:7" s="398" customFormat="1">
      <c r="A96" s="352">
        <v>90</v>
      </c>
      <c r="B96" s="351" t="s">
        <v>1526</v>
      </c>
      <c r="C96" s="352" t="s">
        <v>1162</v>
      </c>
      <c r="D96" s="422">
        <v>111.13499999999999</v>
      </c>
      <c r="E96" s="422">
        <v>24.138521999999998</v>
      </c>
      <c r="F96" s="494"/>
      <c r="G96" s="494"/>
    </row>
    <row r="97" spans="1:7" s="398" customFormat="1">
      <c r="A97" s="352">
        <v>91</v>
      </c>
      <c r="B97" s="351" t="s">
        <v>1628</v>
      </c>
      <c r="C97" s="352" t="s">
        <v>1162</v>
      </c>
      <c r="D97" s="422">
        <v>48.284452999999999</v>
      </c>
      <c r="E97" s="422">
        <v>11.26168</v>
      </c>
      <c r="F97" s="494"/>
      <c r="G97" s="494"/>
    </row>
    <row r="98" spans="1:7" s="398" customFormat="1">
      <c r="A98" s="352">
        <v>92</v>
      </c>
      <c r="B98" s="351" t="s">
        <v>1629</v>
      </c>
      <c r="C98" s="352" t="s">
        <v>1162</v>
      </c>
      <c r="D98" s="422">
        <v>0</v>
      </c>
      <c r="E98" s="422">
        <v>0</v>
      </c>
      <c r="F98" s="494"/>
      <c r="G98" s="494"/>
    </row>
    <row r="99" spans="1:7" s="398" customFormat="1">
      <c r="A99" s="352">
        <v>93</v>
      </c>
      <c r="B99" s="351" t="s">
        <v>1323</v>
      </c>
      <c r="C99" s="352" t="s">
        <v>1162</v>
      </c>
      <c r="D99" s="422">
        <v>64.376801</v>
      </c>
      <c r="E99" s="422">
        <v>12.869433000000001</v>
      </c>
      <c r="F99" s="494"/>
      <c r="G99" s="494"/>
    </row>
    <row r="100" spans="1:7" s="398" customFormat="1">
      <c r="A100" s="352">
        <v>94</v>
      </c>
      <c r="B100" s="351" t="s">
        <v>1227</v>
      </c>
      <c r="C100" s="352" t="s">
        <v>1162</v>
      </c>
      <c r="D100" s="422">
        <v>48.284452999999999</v>
      </c>
      <c r="E100" s="422">
        <v>19.315263000000002</v>
      </c>
      <c r="F100" s="494"/>
      <c r="G100" s="494"/>
    </row>
    <row r="101" spans="1:7" s="398" customFormat="1">
      <c r="A101" s="352">
        <v>95</v>
      </c>
      <c r="B101" s="351" t="s">
        <v>1149</v>
      </c>
      <c r="C101" s="352" t="s">
        <v>1162</v>
      </c>
      <c r="D101" s="422">
        <v>1800</v>
      </c>
      <c r="E101" s="422">
        <v>150</v>
      </c>
      <c r="F101" s="494"/>
      <c r="G101" s="494"/>
    </row>
    <row r="102" spans="1:7" s="398" customFormat="1">
      <c r="A102" s="352">
        <v>96</v>
      </c>
      <c r="B102" s="351" t="s">
        <v>1322</v>
      </c>
      <c r="C102" s="352" t="s">
        <v>1162</v>
      </c>
      <c r="D102" s="422">
        <v>1500</v>
      </c>
      <c r="E102" s="422">
        <v>150</v>
      </c>
      <c r="F102" s="494"/>
      <c r="G102" s="494"/>
    </row>
    <row r="103" spans="1:7" s="398" customFormat="1">
      <c r="A103" s="352">
        <v>97</v>
      </c>
      <c r="B103" s="351" t="s">
        <v>1630</v>
      </c>
      <c r="C103" s="352" t="s">
        <v>1162</v>
      </c>
      <c r="D103" s="422">
        <v>2.0893379999999997</v>
      </c>
      <c r="E103" s="422">
        <v>1.252121</v>
      </c>
      <c r="F103" s="494"/>
      <c r="G103" s="494"/>
    </row>
    <row r="104" spans="1:7" s="398" customFormat="1">
      <c r="A104" s="352">
        <v>98</v>
      </c>
      <c r="B104" s="351" t="s">
        <v>1596</v>
      </c>
      <c r="C104" s="352" t="s">
        <v>1137</v>
      </c>
      <c r="D104" s="422">
        <v>0</v>
      </c>
      <c r="E104" s="422">
        <v>9.6539269999999995</v>
      </c>
      <c r="F104" s="494"/>
      <c r="G104" s="494"/>
    </row>
    <row r="105" spans="1:7" s="398" customFormat="1">
      <c r="A105" s="352">
        <v>99</v>
      </c>
      <c r="B105" s="351" t="s">
        <v>1345</v>
      </c>
      <c r="C105" s="352" t="s">
        <v>1162</v>
      </c>
      <c r="D105" s="422">
        <v>250</v>
      </c>
      <c r="E105" s="422">
        <v>30</v>
      </c>
      <c r="F105" s="494"/>
      <c r="G105" s="494"/>
    </row>
    <row r="106" spans="1:7" s="398" customFormat="1">
      <c r="A106" s="352">
        <v>100</v>
      </c>
      <c r="B106" s="351" t="s">
        <v>1575</v>
      </c>
      <c r="C106" s="352" t="s">
        <v>1162</v>
      </c>
      <c r="D106" s="422">
        <v>350</v>
      </c>
      <c r="E106" s="422">
        <v>80</v>
      </c>
      <c r="F106" s="494"/>
      <c r="G106" s="494"/>
    </row>
    <row r="107" spans="1:7" s="398" customFormat="1">
      <c r="A107" s="352">
        <v>101</v>
      </c>
      <c r="B107" s="351" t="s">
        <v>1576</v>
      </c>
      <c r="C107" s="352" t="s">
        <v>1162</v>
      </c>
      <c r="D107" s="422">
        <v>80</v>
      </c>
      <c r="E107" s="422">
        <v>150</v>
      </c>
      <c r="F107" s="494"/>
      <c r="G107" s="494"/>
    </row>
    <row r="108" spans="1:7" s="398" customFormat="1">
      <c r="A108" s="352">
        <v>102</v>
      </c>
      <c r="B108" s="351" t="s">
        <v>1478</v>
      </c>
      <c r="C108" s="352" t="s">
        <v>1353</v>
      </c>
      <c r="D108" s="422">
        <v>190</v>
      </c>
      <c r="E108" s="422">
        <v>50</v>
      </c>
      <c r="F108" s="494"/>
      <c r="G108" s="494"/>
    </row>
    <row r="109" spans="1:7" s="398" customFormat="1">
      <c r="A109" s="352">
        <v>103</v>
      </c>
      <c r="B109" s="351" t="s">
        <v>1631</v>
      </c>
      <c r="C109" s="352" t="s">
        <v>1353</v>
      </c>
      <c r="D109" s="422">
        <v>200.04300000000001</v>
      </c>
      <c r="E109" s="422">
        <v>20.745200000000001</v>
      </c>
      <c r="F109" s="494"/>
      <c r="G109" s="494"/>
    </row>
    <row r="110" spans="1:7" s="398" customFormat="1">
      <c r="A110" s="352">
        <v>104</v>
      </c>
      <c r="B110" s="351" t="s">
        <v>1632</v>
      </c>
      <c r="C110" s="352" t="s">
        <v>1353</v>
      </c>
      <c r="D110" s="422">
        <v>191.15219999999999</v>
      </c>
      <c r="E110" s="422">
        <v>20.745200000000001</v>
      </c>
      <c r="F110" s="494"/>
      <c r="G110" s="494"/>
    </row>
    <row r="111" spans="1:7" s="398" customFormat="1">
      <c r="A111" s="352">
        <v>105</v>
      </c>
      <c r="B111" s="351" t="s">
        <v>1340</v>
      </c>
      <c r="C111" s="352" t="s">
        <v>1338</v>
      </c>
      <c r="D111" s="422">
        <v>25.9315</v>
      </c>
      <c r="E111" s="422">
        <v>3.215506</v>
      </c>
      <c r="F111" s="494"/>
      <c r="G111" s="494"/>
    </row>
    <row r="112" spans="1:7" s="398" customFormat="1">
      <c r="A112" s="352">
        <v>106</v>
      </c>
      <c r="B112" s="351" t="s">
        <v>1224</v>
      </c>
      <c r="C112" s="352" t="s">
        <v>1338</v>
      </c>
      <c r="D112" s="422">
        <v>20.745200000000001</v>
      </c>
      <c r="E112" s="422">
        <v>1.607753</v>
      </c>
      <c r="F112" s="494"/>
      <c r="G112" s="494"/>
    </row>
    <row r="113" spans="1:7" s="398" customFormat="1">
      <c r="A113" s="352">
        <v>107</v>
      </c>
      <c r="B113" s="351" t="s">
        <v>1633</v>
      </c>
      <c r="C113" s="352" t="s">
        <v>1338</v>
      </c>
      <c r="D113" s="422">
        <v>19.263400000000001</v>
      </c>
      <c r="E113" s="422">
        <v>0</v>
      </c>
      <c r="F113" s="494"/>
      <c r="G113" s="494"/>
    </row>
    <row r="114" spans="1:7" s="398" customFormat="1">
      <c r="A114" s="352">
        <v>108</v>
      </c>
      <c r="B114" s="351" t="s">
        <v>1634</v>
      </c>
      <c r="C114" s="352" t="s">
        <v>1338</v>
      </c>
      <c r="D114" s="422">
        <v>14.818</v>
      </c>
      <c r="E114" s="422">
        <v>0</v>
      </c>
      <c r="F114" s="494"/>
      <c r="G114" s="494"/>
    </row>
    <row r="115" spans="1:7" s="398" customFormat="1">
      <c r="A115" s="352">
        <v>109</v>
      </c>
      <c r="B115" s="351" t="s">
        <v>1125</v>
      </c>
      <c r="C115" s="352" t="s">
        <v>1162</v>
      </c>
      <c r="D115" s="422">
        <v>18.522500000000001</v>
      </c>
      <c r="E115" s="422">
        <v>0</v>
      </c>
      <c r="F115" s="494"/>
      <c r="G115" s="494"/>
    </row>
    <row r="116" spans="1:7" s="398" customFormat="1">
      <c r="A116" s="352">
        <v>110</v>
      </c>
      <c r="B116" s="351" t="s">
        <v>1348</v>
      </c>
      <c r="C116" s="352" t="s">
        <v>1162</v>
      </c>
      <c r="D116" s="422">
        <v>74.09</v>
      </c>
      <c r="E116" s="422">
        <v>0</v>
      </c>
      <c r="F116" s="494"/>
      <c r="G116" s="494"/>
    </row>
    <row r="117" spans="1:7" s="398" customFormat="1">
      <c r="A117" s="352">
        <v>111</v>
      </c>
      <c r="B117" s="351" t="s">
        <v>1635</v>
      </c>
      <c r="C117" s="352" t="s">
        <v>1162</v>
      </c>
      <c r="D117" s="422">
        <v>14.818</v>
      </c>
      <c r="E117" s="422">
        <v>1.4818</v>
      </c>
      <c r="F117" s="494"/>
      <c r="G117" s="494"/>
    </row>
    <row r="118" spans="1:7" s="398" customFormat="1">
      <c r="A118" s="352">
        <v>112</v>
      </c>
      <c r="B118" s="382" t="s">
        <v>1226</v>
      </c>
      <c r="C118" s="352" t="s">
        <v>1338</v>
      </c>
      <c r="D118" s="422">
        <v>3.215506</v>
      </c>
      <c r="E118" s="422">
        <v>0</v>
      </c>
      <c r="F118" s="494"/>
      <c r="G118" s="494"/>
    </row>
    <row r="119" spans="1:7" s="398" customFormat="1">
      <c r="A119" s="352">
        <v>113</v>
      </c>
      <c r="B119" s="382" t="s">
        <v>1636</v>
      </c>
      <c r="C119" s="352" t="s">
        <v>1162</v>
      </c>
      <c r="D119" s="422">
        <v>3.215506</v>
      </c>
      <c r="E119" s="422">
        <v>0.31858700000000001</v>
      </c>
      <c r="F119" s="494"/>
      <c r="G119" s="494"/>
    </row>
    <row r="120" spans="1:7" s="398" customFormat="1">
      <c r="A120" s="352">
        <v>114</v>
      </c>
      <c r="B120" s="382" t="s">
        <v>1637</v>
      </c>
      <c r="C120" s="352" t="s">
        <v>1162</v>
      </c>
      <c r="D120" s="422">
        <v>22.227</v>
      </c>
      <c r="E120" s="422">
        <v>3.7044999999999999</v>
      </c>
      <c r="F120" s="494"/>
      <c r="G120" s="494"/>
    </row>
    <row r="121" spans="1:7" s="398" customFormat="1">
      <c r="A121" s="352">
        <v>115</v>
      </c>
      <c r="B121" s="382" t="s">
        <v>1364</v>
      </c>
      <c r="C121" s="352" t="s">
        <v>1162</v>
      </c>
      <c r="D121" s="422">
        <v>0</v>
      </c>
      <c r="E121" s="422">
        <v>7.4089999999999998</v>
      </c>
      <c r="F121" s="494"/>
      <c r="G121" s="494"/>
    </row>
    <row r="122" spans="1:7" s="398" customFormat="1">
      <c r="A122" s="352">
        <v>116</v>
      </c>
      <c r="B122" s="382" t="s">
        <v>1360</v>
      </c>
      <c r="C122" s="352" t="s">
        <v>1137</v>
      </c>
      <c r="D122" s="422">
        <v>0</v>
      </c>
      <c r="E122" s="422">
        <v>37.045000000000002</v>
      </c>
      <c r="F122" s="494"/>
      <c r="G122" s="494"/>
    </row>
    <row r="123" spans="1:7" s="398" customFormat="1">
      <c r="A123" s="352">
        <v>117</v>
      </c>
      <c r="B123" s="382" t="s">
        <v>1203</v>
      </c>
      <c r="C123" s="352" t="s">
        <v>1137</v>
      </c>
      <c r="D123" s="422">
        <v>0</v>
      </c>
      <c r="E123" s="422">
        <v>37.045000000000002</v>
      </c>
      <c r="F123" s="494"/>
      <c r="G123" s="494"/>
    </row>
    <row r="124" spans="1:7" s="398" customFormat="1">
      <c r="A124" s="352">
        <v>118</v>
      </c>
      <c r="B124" s="400" t="s">
        <v>1354</v>
      </c>
      <c r="C124" s="352" t="s">
        <v>1137</v>
      </c>
      <c r="D124" s="422">
        <v>0</v>
      </c>
      <c r="E124" s="422">
        <v>29.635999999999999</v>
      </c>
      <c r="F124" s="494"/>
      <c r="G124" s="494"/>
    </row>
    <row r="125" spans="1:7" s="398" customFormat="1">
      <c r="A125" s="352">
        <v>119</v>
      </c>
      <c r="B125" s="400" t="s">
        <v>1362</v>
      </c>
      <c r="C125" s="352" t="s">
        <v>1162</v>
      </c>
      <c r="D125" s="422">
        <v>0</v>
      </c>
      <c r="E125" s="422">
        <v>0.47417600000000004</v>
      </c>
      <c r="F125" s="494"/>
      <c r="G125" s="494"/>
    </row>
    <row r="126" spans="1:7" s="398" customFormat="1">
      <c r="A126" s="352">
        <v>120</v>
      </c>
      <c r="B126" s="400" t="s">
        <v>1361</v>
      </c>
      <c r="C126" s="352" t="s">
        <v>1162</v>
      </c>
      <c r="D126" s="422">
        <v>0</v>
      </c>
      <c r="E126" s="422">
        <v>18.522500000000001</v>
      </c>
      <c r="F126" s="494"/>
      <c r="G126" s="494"/>
    </row>
    <row r="127" spans="1:7" s="398" customFormat="1" ht="30">
      <c r="A127" s="352">
        <v>121</v>
      </c>
      <c r="B127" s="383" t="s">
        <v>1638</v>
      </c>
      <c r="C127" s="352" t="s">
        <v>1162</v>
      </c>
      <c r="D127" s="422">
        <v>0</v>
      </c>
      <c r="E127" s="422">
        <v>20.745200000000001</v>
      </c>
      <c r="F127" s="494"/>
      <c r="G127" s="494"/>
    </row>
    <row r="128" spans="1:7" ht="15.75" customHeight="1">
      <c r="A128" s="352">
        <v>122</v>
      </c>
      <c r="B128" s="383" t="s">
        <v>1216</v>
      </c>
      <c r="C128" s="352" t="s">
        <v>1137</v>
      </c>
      <c r="D128" s="422">
        <v>0</v>
      </c>
      <c r="E128" s="422">
        <v>51.863</v>
      </c>
      <c r="F128" s="495"/>
      <c r="G128" s="495"/>
    </row>
    <row r="129" spans="1:8">
      <c r="A129" s="352">
        <v>123</v>
      </c>
      <c r="B129" s="351" t="s">
        <v>1217</v>
      </c>
      <c r="C129" s="352" t="s">
        <v>1218</v>
      </c>
      <c r="D129" s="422">
        <v>0</v>
      </c>
      <c r="E129" s="422">
        <v>29.635999999999999</v>
      </c>
      <c r="F129" s="495"/>
      <c r="G129" s="495"/>
    </row>
    <row r="130" spans="1:8">
      <c r="A130" s="352">
        <v>124</v>
      </c>
      <c r="B130" s="351" t="s">
        <v>1366</v>
      </c>
      <c r="C130" s="352" t="s">
        <v>1353</v>
      </c>
      <c r="D130" s="422">
        <v>0</v>
      </c>
      <c r="E130" s="422">
        <v>11.1135</v>
      </c>
      <c r="F130" s="495"/>
      <c r="G130" s="495"/>
    </row>
    <row r="131" spans="1:8">
      <c r="A131" s="352">
        <v>125</v>
      </c>
      <c r="B131" s="394" t="s">
        <v>2037</v>
      </c>
      <c r="C131" s="352" t="s">
        <v>1130</v>
      </c>
      <c r="D131" s="422">
        <v>0</v>
      </c>
      <c r="E131" s="422">
        <v>40</v>
      </c>
      <c r="F131" s="495"/>
      <c r="G131" s="495"/>
    </row>
    <row r="132" spans="1:8">
      <c r="A132" s="352">
        <v>126</v>
      </c>
      <c r="B132" s="351" t="s">
        <v>2039</v>
      </c>
      <c r="C132" s="352" t="s">
        <v>1130</v>
      </c>
      <c r="D132" s="422">
        <v>0</v>
      </c>
      <c r="E132" s="422">
        <v>60</v>
      </c>
      <c r="F132" s="495"/>
      <c r="G132" s="495"/>
    </row>
    <row r="133" spans="1:8">
      <c r="A133" s="352">
        <v>127</v>
      </c>
      <c r="B133" s="351" t="s">
        <v>2038</v>
      </c>
      <c r="C133" s="352" t="s">
        <v>2034</v>
      </c>
      <c r="D133" s="422">
        <v>0</v>
      </c>
      <c r="E133" s="422">
        <v>40</v>
      </c>
      <c r="F133" s="495"/>
      <c r="G133" s="495"/>
    </row>
    <row r="134" spans="1:8">
      <c r="A134" s="552" t="s">
        <v>1234</v>
      </c>
      <c r="B134" s="552"/>
      <c r="C134" s="401"/>
      <c r="D134" s="424">
        <f>SUM(D7:D133)</f>
        <v>19235.149440000001</v>
      </c>
      <c r="E134" s="424">
        <f>SUM(E7:E133)</f>
        <v>6052.9828570000009</v>
      </c>
      <c r="F134" s="495"/>
      <c r="G134" s="495"/>
    </row>
    <row r="135" spans="1:8">
      <c r="A135" s="553" t="s">
        <v>1235</v>
      </c>
      <c r="B135" s="553"/>
      <c r="C135" s="401"/>
      <c r="D135" s="424"/>
      <c r="E135" s="424">
        <f>E134+D134</f>
        <v>25288.132297000004</v>
      </c>
      <c r="F135" s="495"/>
      <c r="G135" s="495"/>
      <c r="H135" s="402"/>
    </row>
    <row r="137" spans="1:8">
      <c r="B137" s="403"/>
    </row>
  </sheetData>
  <mergeCells count="4">
    <mergeCell ref="A134:B134"/>
    <mergeCell ref="A135:B135"/>
    <mergeCell ref="D3:E5"/>
    <mergeCell ref="F5:G5"/>
  </mergeCells>
  <conditionalFormatting sqref="B1:B5 B7:B1048576">
    <cfRule type="duplicateValues" dxfId="9" priority="2"/>
  </conditionalFormatting>
  <conditionalFormatting sqref="B6">
    <cfRule type="duplicateValues" dxfId="8" priority="1"/>
  </conditionalFormatting>
  <pageMargins left="0.7" right="0.7" top="0.75" bottom="0.75" header="0.3" footer="0.3"/>
  <pageSetup scale="90" orientation="portrait" horizontalDpi="4294967294" vertic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8"/>
  <sheetViews>
    <sheetView view="pageBreakPreview" topLeftCell="A181" zoomScaleNormal="100" zoomScaleSheetLayoutView="100" workbookViewId="0">
      <selection activeCell="D4" sqref="D4:E4"/>
    </sheetView>
  </sheetViews>
  <sheetFormatPr defaultColWidth="9.140625" defaultRowHeight="15"/>
  <cols>
    <col min="1" max="1" width="4" style="404" bestFit="1" customWidth="1"/>
    <col min="2" max="2" width="51.85546875" style="404" bestFit="1" customWidth="1"/>
    <col min="3" max="3" width="16" style="404" customWidth="1"/>
    <col min="4" max="4" width="14.28515625" style="432" customWidth="1"/>
    <col min="5" max="5" width="15" style="432" customWidth="1"/>
    <col min="6" max="7" width="16.140625" style="404" customWidth="1"/>
    <col min="8" max="16384" width="9.140625" style="404"/>
  </cols>
  <sheetData>
    <row r="1" spans="1:7" ht="27.6" customHeight="1">
      <c r="A1" s="358" t="s">
        <v>1119</v>
      </c>
      <c r="B1" s="271" t="s">
        <v>1120</v>
      </c>
      <c r="C1" s="271" t="s">
        <v>21</v>
      </c>
      <c r="D1" s="555"/>
      <c r="E1" s="556"/>
    </row>
    <row r="2" spans="1:7" ht="30">
      <c r="A2" s="358">
        <v>1</v>
      </c>
      <c r="B2" s="360" t="s">
        <v>2028</v>
      </c>
      <c r="C2" s="271">
        <v>1</v>
      </c>
      <c r="D2" s="555"/>
      <c r="E2" s="556"/>
    </row>
    <row r="3" spans="1:7" ht="39" customHeight="1">
      <c r="A3" s="496"/>
      <c r="B3" s="497"/>
      <c r="C3" s="480"/>
      <c r="D3" s="452"/>
      <c r="E3" s="452"/>
      <c r="F3" s="547" t="s">
        <v>3018</v>
      </c>
      <c r="G3" s="547"/>
    </row>
    <row r="4" spans="1:7" ht="60">
      <c r="A4" s="323" t="s">
        <v>0</v>
      </c>
      <c r="B4" s="324" t="s">
        <v>2081</v>
      </c>
      <c r="C4" s="271" t="s">
        <v>1121</v>
      </c>
      <c r="D4" s="472" t="s">
        <v>1306</v>
      </c>
      <c r="E4" s="473" t="s">
        <v>1937</v>
      </c>
      <c r="F4" s="475" t="s">
        <v>1306</v>
      </c>
      <c r="G4" s="475" t="s">
        <v>1937</v>
      </c>
    </row>
    <row r="5" spans="1:7">
      <c r="A5" s="317">
        <v>1</v>
      </c>
      <c r="B5" s="319" t="s">
        <v>1129</v>
      </c>
      <c r="C5" s="317" t="s">
        <v>1353</v>
      </c>
      <c r="D5" s="422">
        <v>161.14574999999999</v>
      </c>
      <c r="E5" s="422">
        <v>11.1135</v>
      </c>
      <c r="F5" s="269"/>
      <c r="G5" s="269"/>
    </row>
    <row r="6" spans="1:7">
      <c r="A6" s="317">
        <v>2</v>
      </c>
      <c r="B6" s="319" t="s">
        <v>1131</v>
      </c>
      <c r="C6" s="317" t="s">
        <v>1353</v>
      </c>
      <c r="D6" s="422">
        <v>150.03225</v>
      </c>
      <c r="E6" s="422">
        <v>11.1135</v>
      </c>
      <c r="F6" s="269"/>
      <c r="G6" s="269"/>
    </row>
    <row r="7" spans="1:7">
      <c r="A7" s="317">
        <v>3</v>
      </c>
      <c r="B7" s="319" t="s">
        <v>1132</v>
      </c>
      <c r="C7" s="317" t="s">
        <v>1353</v>
      </c>
      <c r="D7" s="422">
        <v>2.778375</v>
      </c>
      <c r="E7" s="422">
        <v>1.200258</v>
      </c>
      <c r="F7" s="269"/>
      <c r="G7" s="269"/>
    </row>
    <row r="8" spans="1:7">
      <c r="A8" s="317">
        <v>4</v>
      </c>
      <c r="B8" s="319" t="s">
        <v>1639</v>
      </c>
      <c r="C8" s="317" t="s">
        <v>1162</v>
      </c>
      <c r="D8" s="422">
        <v>0</v>
      </c>
      <c r="E8" s="422">
        <v>0</v>
      </c>
      <c r="F8" s="269"/>
      <c r="G8" s="269"/>
    </row>
    <row r="9" spans="1:7">
      <c r="A9" s="317">
        <v>5</v>
      </c>
      <c r="B9" s="319" t="s">
        <v>1151</v>
      </c>
      <c r="C9" s="317" t="s">
        <v>1162</v>
      </c>
      <c r="D9" s="422">
        <v>194.48624999999998</v>
      </c>
      <c r="E9" s="422">
        <v>22.227</v>
      </c>
      <c r="F9" s="269"/>
      <c r="G9" s="269"/>
    </row>
    <row r="10" spans="1:7">
      <c r="A10" s="317">
        <v>6</v>
      </c>
      <c r="B10" s="319" t="s">
        <v>1718</v>
      </c>
      <c r="C10" s="317" t="s">
        <v>1162</v>
      </c>
      <c r="D10" s="422">
        <v>138.91874999999999</v>
      </c>
      <c r="E10" s="422">
        <v>22.227</v>
      </c>
      <c r="F10" s="269"/>
      <c r="G10" s="269"/>
    </row>
    <row r="11" spans="1:7">
      <c r="A11" s="317">
        <v>7</v>
      </c>
      <c r="B11" s="319" t="s">
        <v>1175</v>
      </c>
      <c r="C11" s="317" t="s">
        <v>1162</v>
      </c>
      <c r="D11" s="422">
        <v>43.453784999999996</v>
      </c>
      <c r="E11" s="422">
        <v>6.0309260000000009</v>
      </c>
      <c r="F11" s="269"/>
      <c r="G11" s="269"/>
    </row>
    <row r="12" spans="1:7">
      <c r="A12" s="317">
        <v>8</v>
      </c>
      <c r="B12" s="319" t="s">
        <v>1249</v>
      </c>
      <c r="C12" s="317" t="s">
        <v>1162</v>
      </c>
      <c r="D12" s="422">
        <v>3.7044999999999999</v>
      </c>
      <c r="E12" s="422">
        <v>1.4818</v>
      </c>
      <c r="F12" s="269"/>
      <c r="G12" s="269"/>
    </row>
    <row r="13" spans="1:7">
      <c r="A13" s="317">
        <v>9</v>
      </c>
      <c r="B13" s="319" t="s">
        <v>1642</v>
      </c>
      <c r="C13" s="317" t="s">
        <v>1162</v>
      </c>
      <c r="D13" s="422">
        <v>3.7044999999999999</v>
      </c>
      <c r="E13" s="422">
        <v>1.4818</v>
      </c>
      <c r="F13" s="269"/>
      <c r="G13" s="269"/>
    </row>
    <row r="14" spans="1:7">
      <c r="A14" s="317">
        <v>10</v>
      </c>
      <c r="B14" s="319" t="s">
        <v>1643</v>
      </c>
      <c r="C14" s="317" t="s">
        <v>1162</v>
      </c>
      <c r="D14" s="422">
        <v>3.7044999999999999</v>
      </c>
      <c r="E14" s="422">
        <v>1.4818</v>
      </c>
      <c r="F14" s="269"/>
      <c r="G14" s="269"/>
    </row>
    <row r="15" spans="1:7">
      <c r="A15" s="317">
        <v>11</v>
      </c>
      <c r="B15" s="319" t="s">
        <v>1644</v>
      </c>
      <c r="C15" s="317" t="s">
        <v>1162</v>
      </c>
      <c r="D15" s="422">
        <v>3.7044999999999999</v>
      </c>
      <c r="E15" s="422">
        <v>1.4818</v>
      </c>
      <c r="F15" s="269"/>
      <c r="G15" s="269"/>
    </row>
    <row r="16" spans="1:7">
      <c r="A16" s="317">
        <v>12</v>
      </c>
      <c r="B16" s="319" t="s">
        <v>1645</v>
      </c>
      <c r="C16" s="317" t="s">
        <v>1162</v>
      </c>
      <c r="D16" s="422">
        <v>3.7044999999999999</v>
      </c>
      <c r="E16" s="422">
        <v>1.4818</v>
      </c>
      <c r="F16" s="269"/>
      <c r="G16" s="269"/>
    </row>
    <row r="17" spans="1:7">
      <c r="A17" s="317">
        <v>13</v>
      </c>
      <c r="B17" s="319" t="s">
        <v>1485</v>
      </c>
      <c r="C17" s="317" t="s">
        <v>1162</v>
      </c>
      <c r="D17" s="422">
        <v>3.7044999999999999</v>
      </c>
      <c r="E17" s="422">
        <v>1.4818</v>
      </c>
      <c r="F17" s="269"/>
      <c r="G17" s="269"/>
    </row>
    <row r="18" spans="1:7">
      <c r="A18" s="317">
        <v>14</v>
      </c>
      <c r="B18" s="319" t="s">
        <v>1486</v>
      </c>
      <c r="C18" s="317" t="s">
        <v>1162</v>
      </c>
      <c r="D18" s="422">
        <v>3.7044999999999999</v>
      </c>
      <c r="E18" s="422">
        <v>1.4818</v>
      </c>
      <c r="F18" s="269"/>
      <c r="G18" s="269"/>
    </row>
    <row r="19" spans="1:7">
      <c r="A19" s="317">
        <v>15</v>
      </c>
      <c r="B19" s="319" t="s">
        <v>1542</v>
      </c>
      <c r="C19" s="317" t="s">
        <v>1162</v>
      </c>
      <c r="D19" s="422">
        <v>3.7044999999999999</v>
      </c>
      <c r="E19" s="422">
        <v>1.4818</v>
      </c>
      <c r="F19" s="269"/>
      <c r="G19" s="269"/>
    </row>
    <row r="20" spans="1:7">
      <c r="A20" s="317">
        <v>16</v>
      </c>
      <c r="B20" s="319" t="s">
        <v>1646</v>
      </c>
      <c r="C20" s="317" t="s">
        <v>1162</v>
      </c>
      <c r="D20" s="422">
        <v>3.7044999999999999</v>
      </c>
      <c r="E20" s="422">
        <v>1.4818</v>
      </c>
      <c r="F20" s="269"/>
      <c r="G20" s="269"/>
    </row>
    <row r="21" spans="1:7">
      <c r="A21" s="317">
        <v>17</v>
      </c>
      <c r="B21" s="319" t="s">
        <v>1719</v>
      </c>
      <c r="C21" s="317" t="s">
        <v>1162</v>
      </c>
      <c r="D21" s="422">
        <v>13.269518999999999</v>
      </c>
      <c r="E21" s="422">
        <v>4.8232590000000002</v>
      </c>
      <c r="F21" s="269"/>
      <c r="G21" s="269"/>
    </row>
    <row r="22" spans="1:7">
      <c r="A22" s="317">
        <v>18</v>
      </c>
      <c r="B22" s="319" t="s">
        <v>1720</v>
      </c>
      <c r="C22" s="399" t="s">
        <v>1137</v>
      </c>
      <c r="D22" s="422">
        <v>0</v>
      </c>
      <c r="E22" s="422">
        <v>4.8232590000000002</v>
      </c>
      <c r="F22" s="269"/>
      <c r="G22" s="269"/>
    </row>
    <row r="23" spans="1:7">
      <c r="A23" s="317">
        <v>19</v>
      </c>
      <c r="B23" s="319" t="s">
        <v>1721</v>
      </c>
      <c r="C23" s="399" t="s">
        <v>1137</v>
      </c>
      <c r="D23" s="422">
        <v>0</v>
      </c>
      <c r="E23" s="422">
        <v>72.430384000000004</v>
      </c>
      <c r="F23" s="269"/>
      <c r="G23" s="269"/>
    </row>
    <row r="24" spans="1:7">
      <c r="A24" s="317">
        <v>20</v>
      </c>
      <c r="B24" s="319" t="s">
        <v>1647</v>
      </c>
      <c r="C24" s="317" t="s">
        <v>1162</v>
      </c>
      <c r="D24" s="422">
        <v>83.351249999999993</v>
      </c>
      <c r="E24" s="422">
        <v>16.670249999999999</v>
      </c>
      <c r="F24" s="269"/>
      <c r="G24" s="269"/>
    </row>
    <row r="25" spans="1:7">
      <c r="A25" s="317">
        <v>21</v>
      </c>
      <c r="B25" s="319" t="s">
        <v>1648</v>
      </c>
      <c r="C25" s="317" t="s">
        <v>1162</v>
      </c>
      <c r="D25" s="422">
        <v>83.351249999999993</v>
      </c>
      <c r="E25" s="422">
        <v>16.670249999999999</v>
      </c>
      <c r="F25" s="269"/>
      <c r="G25" s="269"/>
    </row>
    <row r="26" spans="1:7">
      <c r="A26" s="317">
        <v>22</v>
      </c>
      <c r="B26" s="319" t="s">
        <v>1649</v>
      </c>
      <c r="C26" s="317" t="s">
        <v>1162</v>
      </c>
      <c r="D26" s="422">
        <v>0</v>
      </c>
      <c r="E26" s="422">
        <v>0</v>
      </c>
      <c r="F26" s="269"/>
      <c r="G26" s="269"/>
    </row>
    <row r="27" spans="1:7">
      <c r="A27" s="317">
        <v>23</v>
      </c>
      <c r="B27" s="319" t="s">
        <v>1722</v>
      </c>
      <c r="C27" s="317" t="s">
        <v>1162</v>
      </c>
      <c r="D27" s="422">
        <v>50.010750000000002</v>
      </c>
      <c r="E27" s="422">
        <v>19.448625</v>
      </c>
      <c r="F27" s="269"/>
      <c r="G27" s="269"/>
    </row>
    <row r="28" spans="1:7">
      <c r="A28" s="317">
        <v>24</v>
      </c>
      <c r="B28" s="319" t="s">
        <v>1723</v>
      </c>
      <c r="C28" s="317" t="s">
        <v>1162</v>
      </c>
      <c r="D28" s="422">
        <v>50.010750000000002</v>
      </c>
      <c r="E28" s="422">
        <v>19.448625</v>
      </c>
      <c r="F28" s="269"/>
      <c r="G28" s="269"/>
    </row>
    <row r="29" spans="1:7">
      <c r="A29" s="317">
        <v>25</v>
      </c>
      <c r="B29" s="319" t="s">
        <v>1651</v>
      </c>
      <c r="C29" s="317" t="s">
        <v>1162</v>
      </c>
      <c r="D29" s="422">
        <v>180</v>
      </c>
      <c r="E29" s="422">
        <v>40</v>
      </c>
      <c r="F29" s="269"/>
      <c r="G29" s="269"/>
    </row>
    <row r="30" spans="1:7">
      <c r="A30" s="317">
        <v>26</v>
      </c>
      <c r="B30" s="319" t="s">
        <v>1724</v>
      </c>
      <c r="C30" s="317" t="s">
        <v>1162</v>
      </c>
      <c r="D30" s="422">
        <v>500</v>
      </c>
      <c r="E30" s="422">
        <v>150</v>
      </c>
      <c r="F30" s="269"/>
      <c r="G30" s="269"/>
    </row>
    <row r="31" spans="1:7">
      <c r="A31" s="317">
        <v>27</v>
      </c>
      <c r="B31" s="319" t="s">
        <v>1480</v>
      </c>
      <c r="C31" s="317" t="s">
        <v>1162</v>
      </c>
      <c r="D31" s="422">
        <v>400</v>
      </c>
      <c r="E31" s="422">
        <v>150</v>
      </c>
      <c r="F31" s="269"/>
      <c r="G31" s="269"/>
    </row>
    <row r="32" spans="1:7" s="405" customFormat="1">
      <c r="A32" s="317">
        <v>28</v>
      </c>
      <c r="B32" s="319" t="s">
        <v>1481</v>
      </c>
      <c r="C32" s="317" t="s">
        <v>1162</v>
      </c>
      <c r="D32" s="422">
        <v>55.567499999999995</v>
      </c>
      <c r="E32" s="422">
        <v>22.227</v>
      </c>
      <c r="F32" s="498"/>
      <c r="G32" s="498"/>
    </row>
    <row r="33" spans="1:7" s="405" customFormat="1">
      <c r="A33" s="317">
        <v>29</v>
      </c>
      <c r="B33" s="319" t="s">
        <v>1725</v>
      </c>
      <c r="C33" s="317" t="s">
        <v>1162</v>
      </c>
      <c r="D33" s="422">
        <v>138.91874999999999</v>
      </c>
      <c r="E33" s="422">
        <v>13.891874999999999</v>
      </c>
      <c r="F33" s="498"/>
      <c r="G33" s="498"/>
    </row>
    <row r="34" spans="1:7">
      <c r="A34" s="317">
        <v>30</v>
      </c>
      <c r="B34" s="319" t="s">
        <v>1726</v>
      </c>
      <c r="C34" s="317" t="s">
        <v>1162</v>
      </c>
      <c r="D34" s="422">
        <v>138.91874999999999</v>
      </c>
      <c r="E34" s="422">
        <v>13.891874999999999</v>
      </c>
      <c r="F34" s="269"/>
      <c r="G34" s="269"/>
    </row>
    <row r="35" spans="1:7">
      <c r="A35" s="317">
        <v>31</v>
      </c>
      <c r="B35" s="319" t="s">
        <v>1187</v>
      </c>
      <c r="C35" s="317" t="s">
        <v>1162</v>
      </c>
      <c r="D35" s="422">
        <v>138.91874999999999</v>
      </c>
      <c r="E35" s="422">
        <v>16.670249999999999</v>
      </c>
      <c r="F35" s="269"/>
      <c r="G35" s="269"/>
    </row>
    <row r="36" spans="1:7">
      <c r="A36" s="317">
        <v>32</v>
      </c>
      <c r="B36" s="319" t="s">
        <v>1406</v>
      </c>
      <c r="C36" s="317" t="s">
        <v>1162</v>
      </c>
      <c r="D36" s="422">
        <v>800</v>
      </c>
      <c r="E36" s="422">
        <v>150</v>
      </c>
      <c r="F36" s="269"/>
      <c r="G36" s="269"/>
    </row>
    <row r="37" spans="1:7">
      <c r="A37" s="317">
        <v>33</v>
      </c>
      <c r="B37" s="319" t="s">
        <v>1408</v>
      </c>
      <c r="C37" s="317" t="s">
        <v>1162</v>
      </c>
      <c r="D37" s="422">
        <v>600</v>
      </c>
      <c r="E37" s="422">
        <v>120</v>
      </c>
      <c r="F37" s="269"/>
      <c r="G37" s="269"/>
    </row>
    <row r="38" spans="1:7">
      <c r="A38" s="317">
        <v>34</v>
      </c>
      <c r="B38" s="319" t="s">
        <v>1407</v>
      </c>
      <c r="C38" s="317" t="s">
        <v>1162</v>
      </c>
      <c r="D38" s="422">
        <v>138.91874999999999</v>
      </c>
      <c r="E38" s="422">
        <v>19.448625</v>
      </c>
      <c r="F38" s="269"/>
      <c r="G38" s="269"/>
    </row>
    <row r="39" spans="1:7">
      <c r="A39" s="317">
        <v>35</v>
      </c>
      <c r="B39" s="319" t="s">
        <v>1655</v>
      </c>
      <c r="C39" s="317" t="s">
        <v>1162</v>
      </c>
      <c r="D39" s="422">
        <v>80</v>
      </c>
      <c r="E39" s="422">
        <v>20</v>
      </c>
      <c r="F39" s="269"/>
      <c r="G39" s="269"/>
    </row>
    <row r="40" spans="1:7">
      <c r="A40" s="317">
        <v>36</v>
      </c>
      <c r="B40" s="319" t="s">
        <v>1656</v>
      </c>
      <c r="C40" s="317" t="s">
        <v>1162</v>
      </c>
      <c r="D40" s="422">
        <v>2.4079250000000001</v>
      </c>
      <c r="E40" s="422">
        <v>0</v>
      </c>
      <c r="F40" s="269"/>
      <c r="G40" s="269"/>
    </row>
    <row r="41" spans="1:7">
      <c r="A41" s="317">
        <v>37</v>
      </c>
      <c r="B41" s="319" t="s">
        <v>1727</v>
      </c>
      <c r="C41" s="317" t="s">
        <v>1353</v>
      </c>
      <c r="D41" s="422">
        <v>83.351249999999993</v>
      </c>
      <c r="E41" s="422">
        <v>6.0309260000000009</v>
      </c>
      <c r="F41" s="269"/>
      <c r="G41" s="269"/>
    </row>
    <row r="42" spans="1:7">
      <c r="A42" s="317">
        <v>38</v>
      </c>
      <c r="B42" s="319" t="s">
        <v>1728</v>
      </c>
      <c r="C42" s="317" t="s">
        <v>1353</v>
      </c>
      <c r="D42" s="422">
        <v>83.351249999999993</v>
      </c>
      <c r="E42" s="422">
        <v>6.0309260000000009</v>
      </c>
      <c r="F42" s="269"/>
      <c r="G42" s="269"/>
    </row>
    <row r="43" spans="1:7">
      <c r="A43" s="317">
        <v>39</v>
      </c>
      <c r="B43" s="319" t="s">
        <v>1729</v>
      </c>
      <c r="C43" s="317" t="s">
        <v>1162</v>
      </c>
      <c r="D43" s="422">
        <v>48.277043999999997</v>
      </c>
      <c r="E43" s="422">
        <v>6.0309260000000009</v>
      </c>
      <c r="F43" s="269"/>
      <c r="G43" s="269"/>
    </row>
    <row r="44" spans="1:7">
      <c r="A44" s="317">
        <v>40</v>
      </c>
      <c r="B44" s="319" t="s">
        <v>1730</v>
      </c>
      <c r="C44" s="317" t="s">
        <v>1162</v>
      </c>
      <c r="D44" s="422">
        <v>28.969190000000001</v>
      </c>
      <c r="E44" s="422">
        <v>6.0309260000000009</v>
      </c>
      <c r="F44" s="269"/>
      <c r="G44" s="269"/>
    </row>
    <row r="45" spans="1:7">
      <c r="A45" s="317">
        <v>41</v>
      </c>
      <c r="B45" s="319" t="s">
        <v>1731</v>
      </c>
      <c r="C45" s="317" t="s">
        <v>1162</v>
      </c>
      <c r="D45" s="422">
        <v>8.4462600000000005</v>
      </c>
      <c r="E45" s="422">
        <v>6.0309260000000009</v>
      </c>
      <c r="F45" s="269"/>
      <c r="G45" s="269"/>
    </row>
    <row r="46" spans="1:7">
      <c r="A46" s="317">
        <v>42</v>
      </c>
      <c r="B46" s="319" t="s">
        <v>1732</v>
      </c>
      <c r="C46" s="317" t="s">
        <v>1162</v>
      </c>
      <c r="D46" s="422">
        <v>8.4462600000000005</v>
      </c>
      <c r="E46" s="422">
        <v>4.8232590000000002</v>
      </c>
      <c r="F46" s="269"/>
      <c r="G46" s="269"/>
    </row>
    <row r="47" spans="1:7">
      <c r="A47" s="317">
        <v>43</v>
      </c>
      <c r="B47" s="319" t="s">
        <v>1659</v>
      </c>
      <c r="C47" s="317" t="s">
        <v>1162</v>
      </c>
      <c r="D47" s="422">
        <v>800</v>
      </c>
      <c r="E47" s="422">
        <v>100</v>
      </c>
      <c r="F47" s="269"/>
      <c r="G47" s="269"/>
    </row>
    <row r="48" spans="1:7">
      <c r="A48" s="317">
        <v>44</v>
      </c>
      <c r="B48" s="319" t="s">
        <v>1660</v>
      </c>
      <c r="C48" s="317" t="s">
        <v>1162</v>
      </c>
      <c r="D48" s="422">
        <v>800</v>
      </c>
      <c r="E48" s="422">
        <v>100</v>
      </c>
      <c r="F48" s="269"/>
      <c r="G48" s="269"/>
    </row>
    <row r="49" spans="1:7">
      <c r="A49" s="317">
        <v>45</v>
      </c>
      <c r="B49" s="319" t="s">
        <v>1733</v>
      </c>
      <c r="C49" s="317" t="s">
        <v>1162</v>
      </c>
      <c r="D49" s="422">
        <v>280</v>
      </c>
      <c r="E49" s="422">
        <v>100</v>
      </c>
      <c r="F49" s="269"/>
      <c r="G49" s="269"/>
    </row>
    <row r="50" spans="1:7">
      <c r="A50" s="317">
        <v>46</v>
      </c>
      <c r="B50" s="319" t="s">
        <v>1662</v>
      </c>
      <c r="C50" s="317" t="s">
        <v>1162</v>
      </c>
      <c r="D50" s="422">
        <v>48.277043999999997</v>
      </c>
      <c r="E50" s="422">
        <v>14.484595000000001</v>
      </c>
      <c r="F50" s="269"/>
      <c r="G50" s="269"/>
    </row>
    <row r="51" spans="1:7">
      <c r="A51" s="317">
        <v>47</v>
      </c>
      <c r="B51" s="319" t="s">
        <v>1497</v>
      </c>
      <c r="C51" s="317" t="s">
        <v>1162</v>
      </c>
      <c r="D51" s="422">
        <v>900</v>
      </c>
      <c r="E51" s="422">
        <v>120</v>
      </c>
      <c r="F51" s="269"/>
      <c r="G51" s="269"/>
    </row>
    <row r="52" spans="1:7">
      <c r="A52" s="317">
        <v>48</v>
      </c>
      <c r="B52" s="319" t="s">
        <v>1491</v>
      </c>
      <c r="C52" s="317" t="s">
        <v>1162</v>
      </c>
      <c r="D52" s="422">
        <v>4.8232590000000002</v>
      </c>
      <c r="E52" s="422">
        <v>2.4079250000000001</v>
      </c>
      <c r="F52" s="269"/>
      <c r="G52" s="269"/>
    </row>
    <row r="53" spans="1:7">
      <c r="A53" s="317">
        <v>49</v>
      </c>
      <c r="B53" s="319" t="s">
        <v>1498</v>
      </c>
      <c r="C53" s="317" t="s">
        <v>1162</v>
      </c>
      <c r="D53" s="422">
        <v>36.118875000000003</v>
      </c>
      <c r="E53" s="422">
        <v>13.891874999999999</v>
      </c>
      <c r="F53" s="269"/>
      <c r="G53" s="269"/>
    </row>
    <row r="54" spans="1:7">
      <c r="A54" s="317">
        <v>50</v>
      </c>
      <c r="B54" s="319" t="s">
        <v>1499</v>
      </c>
      <c r="C54" s="317" t="s">
        <v>1162</v>
      </c>
      <c r="D54" s="422">
        <v>36.118875000000003</v>
      </c>
      <c r="E54" s="422">
        <v>13.891874999999999</v>
      </c>
      <c r="F54" s="269"/>
      <c r="G54" s="269"/>
    </row>
    <row r="55" spans="1:7">
      <c r="A55" s="317">
        <v>51</v>
      </c>
      <c r="B55" s="319" t="s">
        <v>1500</v>
      </c>
      <c r="C55" s="317" t="s">
        <v>1162</v>
      </c>
      <c r="D55" s="422">
        <v>180</v>
      </c>
      <c r="E55" s="422">
        <v>60</v>
      </c>
      <c r="F55" s="269"/>
      <c r="G55" s="269"/>
    </row>
    <row r="56" spans="1:7">
      <c r="A56" s="317">
        <v>52</v>
      </c>
      <c r="B56" s="319" t="s">
        <v>1664</v>
      </c>
      <c r="C56" s="317" t="s">
        <v>1162</v>
      </c>
      <c r="D56" s="422">
        <v>83.351249999999993</v>
      </c>
      <c r="E56" s="422">
        <v>16.670249999999999</v>
      </c>
      <c r="F56" s="269"/>
      <c r="G56" s="269"/>
    </row>
    <row r="57" spans="1:7">
      <c r="A57" s="317">
        <v>53</v>
      </c>
      <c r="B57" s="319" t="s">
        <v>1665</v>
      </c>
      <c r="C57" s="317" t="s">
        <v>1162</v>
      </c>
      <c r="D57" s="422">
        <v>83.351249999999993</v>
      </c>
      <c r="E57" s="422">
        <v>16.670249999999999</v>
      </c>
      <c r="F57" s="269"/>
      <c r="G57" s="269"/>
    </row>
    <row r="58" spans="1:7">
      <c r="A58" s="317">
        <v>54</v>
      </c>
      <c r="B58" s="319" t="s">
        <v>1734</v>
      </c>
      <c r="C58" s="317" t="s">
        <v>1162</v>
      </c>
      <c r="D58" s="422">
        <v>1500</v>
      </c>
      <c r="E58" s="422">
        <v>300</v>
      </c>
      <c r="F58" s="269"/>
      <c r="G58" s="269"/>
    </row>
    <row r="59" spans="1:7">
      <c r="A59" s="317">
        <v>55</v>
      </c>
      <c r="B59" s="319" t="s">
        <v>1735</v>
      </c>
      <c r="C59" s="317" t="s">
        <v>1162</v>
      </c>
      <c r="D59" s="422">
        <v>3.6155919999999999</v>
      </c>
      <c r="E59" s="422">
        <v>0.95576100000000008</v>
      </c>
      <c r="F59" s="269"/>
      <c r="G59" s="269"/>
    </row>
    <row r="60" spans="1:7">
      <c r="A60" s="317">
        <v>56</v>
      </c>
      <c r="B60" s="319" t="s">
        <v>1127</v>
      </c>
      <c r="C60" s="317" t="s">
        <v>1162</v>
      </c>
      <c r="D60" s="422">
        <v>83.351249999999993</v>
      </c>
      <c r="E60" s="422">
        <v>0</v>
      </c>
      <c r="F60" s="269"/>
      <c r="G60" s="269"/>
    </row>
    <row r="61" spans="1:7">
      <c r="A61" s="317">
        <v>57</v>
      </c>
      <c r="B61" s="319" t="s">
        <v>1125</v>
      </c>
      <c r="C61" s="317" t="s">
        <v>1162</v>
      </c>
      <c r="D61" s="422">
        <v>16.670249999999999</v>
      </c>
      <c r="E61" s="422">
        <v>0</v>
      </c>
      <c r="F61" s="269"/>
      <c r="G61" s="269"/>
    </row>
    <row r="62" spans="1:7">
      <c r="A62" s="317">
        <v>58</v>
      </c>
      <c r="B62" s="319" t="s">
        <v>1668</v>
      </c>
      <c r="C62" s="317" t="s">
        <v>1162</v>
      </c>
      <c r="D62" s="422">
        <v>19.307853999999999</v>
      </c>
      <c r="E62" s="422">
        <v>2.4079250000000001</v>
      </c>
      <c r="F62" s="269"/>
      <c r="G62" s="269"/>
    </row>
    <row r="63" spans="1:7">
      <c r="A63" s="317">
        <v>59</v>
      </c>
      <c r="B63" s="319" t="s">
        <v>1510</v>
      </c>
      <c r="C63" s="317" t="s">
        <v>1162</v>
      </c>
      <c r="D63" s="422">
        <v>28.969190000000001</v>
      </c>
      <c r="E63" s="422">
        <v>0</v>
      </c>
      <c r="F63" s="269"/>
      <c r="G63" s="269"/>
    </row>
    <row r="64" spans="1:7">
      <c r="A64" s="317">
        <v>60</v>
      </c>
      <c r="B64" s="319" t="s">
        <v>1669</v>
      </c>
      <c r="C64" s="317" t="s">
        <v>1162</v>
      </c>
      <c r="D64" s="422">
        <v>66.680999999999997</v>
      </c>
      <c r="E64" s="422">
        <v>2.4079250000000001</v>
      </c>
      <c r="F64" s="269"/>
      <c r="G64" s="269"/>
    </row>
    <row r="65" spans="1:7">
      <c r="A65" s="317">
        <v>61</v>
      </c>
      <c r="B65" s="319" t="s">
        <v>1507</v>
      </c>
      <c r="C65" s="317" t="s">
        <v>1162</v>
      </c>
      <c r="D65" s="422">
        <v>28.969190000000001</v>
      </c>
      <c r="E65" s="422">
        <v>12.069260999999999</v>
      </c>
      <c r="F65" s="269"/>
      <c r="G65" s="269"/>
    </row>
    <row r="66" spans="1:7">
      <c r="A66" s="317">
        <v>62</v>
      </c>
      <c r="B66" s="319" t="s">
        <v>1324</v>
      </c>
      <c r="C66" s="317" t="s">
        <v>1162</v>
      </c>
      <c r="D66" s="422">
        <v>60.353713999999997</v>
      </c>
      <c r="E66" s="422">
        <v>19.307853999999999</v>
      </c>
      <c r="F66" s="269"/>
      <c r="G66" s="269"/>
    </row>
    <row r="67" spans="1:7">
      <c r="A67" s="317">
        <v>63</v>
      </c>
      <c r="B67" s="319" t="s">
        <v>1227</v>
      </c>
      <c r="C67" s="317" t="s">
        <v>1162</v>
      </c>
      <c r="D67" s="422">
        <v>28.969190000000001</v>
      </c>
      <c r="E67" s="422">
        <v>19.307853999999999</v>
      </c>
      <c r="F67" s="269"/>
      <c r="G67" s="269"/>
    </row>
    <row r="68" spans="1:7">
      <c r="A68" s="317">
        <v>64</v>
      </c>
      <c r="B68" s="319" t="s">
        <v>1511</v>
      </c>
      <c r="C68" s="317" t="s">
        <v>1162</v>
      </c>
      <c r="D68" s="422">
        <v>83.351249999999993</v>
      </c>
      <c r="E68" s="422">
        <v>2.778375</v>
      </c>
      <c r="F68" s="269"/>
      <c r="G68" s="269"/>
    </row>
    <row r="69" spans="1:7">
      <c r="A69" s="317">
        <v>65</v>
      </c>
      <c r="B69" s="319" t="s">
        <v>1512</v>
      </c>
      <c r="C69" s="317" t="s">
        <v>1162</v>
      </c>
      <c r="D69" s="422">
        <v>28.969190000000001</v>
      </c>
      <c r="E69" s="422">
        <v>4.8232590000000002</v>
      </c>
      <c r="F69" s="269"/>
      <c r="G69" s="269"/>
    </row>
    <row r="70" spans="1:7">
      <c r="A70" s="317">
        <v>66</v>
      </c>
      <c r="B70" s="319" t="s">
        <v>1513</v>
      </c>
      <c r="C70" s="317" t="s">
        <v>1162</v>
      </c>
      <c r="D70" s="422">
        <v>28.969190000000001</v>
      </c>
      <c r="E70" s="422">
        <v>4.8232590000000002</v>
      </c>
      <c r="F70" s="269"/>
      <c r="G70" s="269"/>
    </row>
    <row r="71" spans="1:7">
      <c r="A71" s="317">
        <v>67</v>
      </c>
      <c r="B71" s="319" t="s">
        <v>1670</v>
      </c>
      <c r="C71" s="317" t="s">
        <v>1162</v>
      </c>
      <c r="D71" s="422">
        <v>0</v>
      </c>
      <c r="E71" s="422">
        <v>0</v>
      </c>
      <c r="F71" s="269"/>
      <c r="G71" s="269"/>
    </row>
    <row r="72" spans="1:7">
      <c r="A72" s="317">
        <v>68</v>
      </c>
      <c r="B72" s="319" t="s">
        <v>1671</v>
      </c>
      <c r="C72" s="317" t="s">
        <v>1162</v>
      </c>
      <c r="D72" s="422">
        <v>28.969190000000001</v>
      </c>
      <c r="E72" s="422">
        <v>7.2385929999999998</v>
      </c>
      <c r="F72" s="269"/>
      <c r="G72" s="269"/>
    </row>
    <row r="73" spans="1:7">
      <c r="A73" s="317">
        <v>69</v>
      </c>
      <c r="B73" s="319" t="s">
        <v>1672</v>
      </c>
      <c r="C73" s="317" t="s">
        <v>1162</v>
      </c>
      <c r="D73" s="422">
        <v>0</v>
      </c>
      <c r="E73" s="422">
        <v>0</v>
      </c>
      <c r="F73" s="269"/>
      <c r="G73" s="269"/>
    </row>
    <row r="74" spans="1:7">
      <c r="A74" s="317">
        <v>70</v>
      </c>
      <c r="B74" s="319" t="s">
        <v>1673</v>
      </c>
      <c r="C74" s="317" t="s">
        <v>1162</v>
      </c>
      <c r="D74" s="422">
        <v>32.584781999999997</v>
      </c>
      <c r="E74" s="422">
        <v>7.2385929999999998</v>
      </c>
      <c r="F74" s="269"/>
      <c r="G74" s="269"/>
    </row>
    <row r="75" spans="1:7">
      <c r="A75" s="317">
        <v>71</v>
      </c>
      <c r="B75" s="319" t="s">
        <v>1518</v>
      </c>
      <c r="C75" s="317" t="s">
        <v>1162</v>
      </c>
      <c r="D75" s="422">
        <v>28.969190000000001</v>
      </c>
      <c r="E75" s="422">
        <v>7.2385929999999998</v>
      </c>
      <c r="F75" s="269"/>
      <c r="G75" s="269"/>
    </row>
    <row r="76" spans="1:7">
      <c r="A76" s="317">
        <v>72</v>
      </c>
      <c r="B76" s="319" t="s">
        <v>1736</v>
      </c>
      <c r="C76" s="317" t="s">
        <v>1162</v>
      </c>
      <c r="D76" s="422">
        <v>22.227</v>
      </c>
      <c r="E76" s="422">
        <v>2.4079250000000001</v>
      </c>
      <c r="F76" s="269"/>
      <c r="G76" s="269"/>
    </row>
    <row r="77" spans="1:7">
      <c r="A77" s="317">
        <v>73</v>
      </c>
      <c r="B77" s="319" t="s">
        <v>1990</v>
      </c>
      <c r="C77" s="317" t="s">
        <v>1162</v>
      </c>
      <c r="D77" s="422">
        <v>48.277043999999997</v>
      </c>
      <c r="E77" s="422">
        <v>36.207782999999999</v>
      </c>
      <c r="F77" s="269"/>
      <c r="G77" s="269"/>
    </row>
    <row r="78" spans="1:7">
      <c r="A78" s="317">
        <v>74</v>
      </c>
      <c r="B78" s="319" t="s">
        <v>1991</v>
      </c>
      <c r="C78" s="317" t="s">
        <v>1162</v>
      </c>
      <c r="D78" s="422">
        <v>28.969190000000001</v>
      </c>
      <c r="E78" s="422">
        <v>0</v>
      </c>
      <c r="F78" s="269"/>
      <c r="G78" s="269"/>
    </row>
    <row r="79" spans="1:7">
      <c r="A79" s="317">
        <v>75</v>
      </c>
      <c r="B79" s="319" t="s">
        <v>1568</v>
      </c>
      <c r="C79" s="317" t="s">
        <v>1162</v>
      </c>
      <c r="D79" s="422">
        <v>80.476558000000011</v>
      </c>
      <c r="E79" s="422">
        <v>60.353713999999997</v>
      </c>
      <c r="F79" s="269"/>
      <c r="G79" s="269"/>
    </row>
    <row r="80" spans="1:7">
      <c r="A80" s="317">
        <v>76</v>
      </c>
      <c r="B80" s="319" t="s">
        <v>1320</v>
      </c>
      <c r="C80" s="317" t="s">
        <v>1162</v>
      </c>
      <c r="D80" s="422">
        <v>48.284452999999999</v>
      </c>
      <c r="E80" s="422">
        <v>0</v>
      </c>
      <c r="F80" s="269"/>
      <c r="G80" s="269"/>
    </row>
    <row r="81" spans="1:7">
      <c r="A81" s="317">
        <v>77</v>
      </c>
      <c r="B81" s="319" t="s">
        <v>1677</v>
      </c>
      <c r="C81" s="317" t="s">
        <v>1162</v>
      </c>
      <c r="D81" s="422">
        <v>32.184696000000002</v>
      </c>
      <c r="E81" s="422">
        <v>12.069260999999999</v>
      </c>
      <c r="F81" s="269"/>
      <c r="G81" s="269"/>
    </row>
    <row r="82" spans="1:7">
      <c r="A82" s="317">
        <v>78</v>
      </c>
      <c r="B82" s="319" t="s">
        <v>1678</v>
      </c>
      <c r="C82" s="317" t="s">
        <v>1162</v>
      </c>
      <c r="D82" s="422">
        <v>32.184696000000002</v>
      </c>
      <c r="E82" s="422">
        <v>12.069260999999999</v>
      </c>
      <c r="F82" s="269"/>
      <c r="G82" s="269"/>
    </row>
    <row r="83" spans="1:7">
      <c r="A83" s="317">
        <v>79</v>
      </c>
      <c r="B83" s="319" t="s">
        <v>1679</v>
      </c>
      <c r="C83" s="317" t="s">
        <v>1162</v>
      </c>
      <c r="D83" s="422">
        <v>40.230869999999996</v>
      </c>
      <c r="E83" s="422">
        <v>20.115434999999998</v>
      </c>
      <c r="F83" s="269"/>
      <c r="G83" s="269"/>
    </row>
    <row r="84" spans="1:7">
      <c r="A84" s="317">
        <v>80</v>
      </c>
      <c r="B84" s="319" t="s">
        <v>1680</v>
      </c>
      <c r="C84" s="317" t="s">
        <v>1162</v>
      </c>
      <c r="D84" s="422">
        <v>40.230869999999996</v>
      </c>
      <c r="E84" s="422">
        <v>12.069260999999999</v>
      </c>
      <c r="F84" s="269"/>
      <c r="G84" s="269"/>
    </row>
    <row r="85" spans="1:7">
      <c r="A85" s="317">
        <v>81</v>
      </c>
      <c r="B85" s="319" t="s">
        <v>1737</v>
      </c>
      <c r="C85" s="317" t="s">
        <v>1162</v>
      </c>
      <c r="D85" s="422">
        <v>40.230869999999996</v>
      </c>
      <c r="E85" s="422">
        <v>20.115434999999998</v>
      </c>
      <c r="F85" s="269"/>
      <c r="G85" s="269"/>
    </row>
    <row r="86" spans="1:7">
      <c r="A86" s="317">
        <v>82</v>
      </c>
      <c r="B86" s="319" t="s">
        <v>1738</v>
      </c>
      <c r="C86" s="317" t="s">
        <v>1162</v>
      </c>
      <c r="D86" s="422">
        <v>40.230869999999996</v>
      </c>
      <c r="E86" s="422">
        <v>0</v>
      </c>
      <c r="F86" s="269"/>
      <c r="G86" s="269"/>
    </row>
    <row r="87" spans="1:7">
      <c r="A87" s="317">
        <v>83</v>
      </c>
      <c r="B87" s="319" t="s">
        <v>1739</v>
      </c>
      <c r="C87" s="317" t="s">
        <v>1162</v>
      </c>
      <c r="D87" s="422">
        <v>40.230869999999996</v>
      </c>
      <c r="E87" s="422">
        <v>16.092348000000001</v>
      </c>
      <c r="F87" s="269"/>
      <c r="G87" s="269"/>
    </row>
    <row r="88" spans="1:7">
      <c r="A88" s="317">
        <v>84</v>
      </c>
      <c r="B88" s="319" t="s">
        <v>1687</v>
      </c>
      <c r="C88" s="317" t="s">
        <v>1162</v>
      </c>
      <c r="D88" s="422">
        <v>48.284452999999999</v>
      </c>
      <c r="E88" s="422">
        <v>16.092348000000001</v>
      </c>
      <c r="F88" s="269"/>
      <c r="G88" s="269"/>
    </row>
    <row r="89" spans="1:7">
      <c r="A89" s="317">
        <v>85</v>
      </c>
      <c r="B89" s="319" t="s">
        <v>1532</v>
      </c>
      <c r="C89" s="317" t="s">
        <v>1162</v>
      </c>
      <c r="D89" s="422">
        <v>74.438222999999994</v>
      </c>
      <c r="E89" s="422">
        <v>22.130683000000001</v>
      </c>
      <c r="F89" s="269"/>
      <c r="G89" s="269"/>
    </row>
    <row r="90" spans="1:7">
      <c r="A90" s="317">
        <v>86</v>
      </c>
      <c r="B90" s="319" t="s">
        <v>1740</v>
      </c>
      <c r="C90" s="317" t="s">
        <v>1162</v>
      </c>
      <c r="D90" s="422">
        <v>18.100186999999998</v>
      </c>
      <c r="E90" s="422">
        <v>2.0078389999999997</v>
      </c>
      <c r="F90" s="269"/>
      <c r="G90" s="269"/>
    </row>
    <row r="91" spans="1:7">
      <c r="A91" s="317">
        <v>87</v>
      </c>
      <c r="B91" s="319" t="s">
        <v>1741</v>
      </c>
      <c r="C91" s="317" t="s">
        <v>1162</v>
      </c>
      <c r="D91" s="422">
        <v>18.100186999999998</v>
      </c>
      <c r="E91" s="422">
        <v>8.0461740000000006</v>
      </c>
      <c r="F91" s="269"/>
      <c r="G91" s="269"/>
    </row>
    <row r="92" spans="1:7">
      <c r="A92" s="317">
        <v>88</v>
      </c>
      <c r="B92" s="319" t="s">
        <v>1742</v>
      </c>
      <c r="C92" s="317" t="s">
        <v>1162</v>
      </c>
      <c r="D92" s="422">
        <v>280</v>
      </c>
      <c r="E92" s="422">
        <v>60</v>
      </c>
      <c r="F92" s="269"/>
      <c r="G92" s="269"/>
    </row>
    <row r="93" spans="1:7">
      <c r="A93" s="317">
        <v>89</v>
      </c>
      <c r="B93" s="319" t="s">
        <v>1953</v>
      </c>
      <c r="C93" s="317" t="s">
        <v>1162</v>
      </c>
      <c r="D93" s="422">
        <v>10.054013000000001</v>
      </c>
      <c r="E93" s="422">
        <v>4.0230870000000003</v>
      </c>
      <c r="F93" s="269"/>
      <c r="G93" s="269"/>
    </row>
    <row r="94" spans="1:7">
      <c r="A94" s="317">
        <v>90</v>
      </c>
      <c r="B94" s="319" t="s">
        <v>1996</v>
      </c>
      <c r="C94" s="317"/>
      <c r="D94" s="422">
        <v>1500</v>
      </c>
      <c r="E94" s="422">
        <v>150</v>
      </c>
      <c r="F94" s="269"/>
      <c r="G94" s="269"/>
    </row>
    <row r="95" spans="1:7">
      <c r="A95" s="317">
        <v>91</v>
      </c>
      <c r="B95" s="319" t="s">
        <v>1964</v>
      </c>
      <c r="C95" s="317" t="s">
        <v>1162</v>
      </c>
      <c r="D95" s="422">
        <v>0</v>
      </c>
      <c r="E95" s="422">
        <v>400</v>
      </c>
      <c r="F95" s="269"/>
      <c r="G95" s="269"/>
    </row>
    <row r="96" spans="1:7">
      <c r="A96" s="317">
        <v>92</v>
      </c>
      <c r="B96" s="319" t="s">
        <v>1965</v>
      </c>
      <c r="C96" s="317" t="s">
        <v>1162</v>
      </c>
      <c r="D96" s="422">
        <v>0</v>
      </c>
      <c r="E96" s="422">
        <v>150</v>
      </c>
      <c r="F96" s="269"/>
      <c r="G96" s="269"/>
    </row>
    <row r="97" spans="1:7">
      <c r="A97" s="317">
        <v>93</v>
      </c>
      <c r="B97" s="319" t="s">
        <v>1205</v>
      </c>
      <c r="C97" s="317" t="s">
        <v>1162</v>
      </c>
      <c r="D97" s="422">
        <v>5.1122100000000001</v>
      </c>
      <c r="E97" s="422">
        <v>3.2006880000000004</v>
      </c>
      <c r="F97" s="269"/>
      <c r="G97" s="269"/>
    </row>
    <row r="98" spans="1:7">
      <c r="A98" s="317">
        <v>94</v>
      </c>
      <c r="B98" s="319" t="s">
        <v>1743</v>
      </c>
      <c r="C98" s="317" t="s">
        <v>1162</v>
      </c>
      <c r="D98" s="422">
        <v>27.783749999999998</v>
      </c>
      <c r="E98" s="422">
        <v>3.2006880000000004</v>
      </c>
      <c r="F98" s="269"/>
      <c r="G98" s="269"/>
    </row>
    <row r="99" spans="1:7">
      <c r="A99" s="317">
        <v>95</v>
      </c>
      <c r="B99" s="319" t="s">
        <v>1744</v>
      </c>
      <c r="C99" s="317" t="s">
        <v>1162</v>
      </c>
      <c r="D99" s="422">
        <v>10.22442</v>
      </c>
      <c r="E99" s="422">
        <v>1.6003440000000002</v>
      </c>
      <c r="F99" s="269"/>
      <c r="G99" s="269"/>
    </row>
    <row r="100" spans="1:7">
      <c r="A100" s="317">
        <v>96</v>
      </c>
      <c r="B100" s="319" t="s">
        <v>1343</v>
      </c>
      <c r="C100" s="317" t="s">
        <v>1162</v>
      </c>
      <c r="D100" s="422">
        <v>11.1135</v>
      </c>
      <c r="E100" s="422">
        <v>1.6003440000000002</v>
      </c>
      <c r="F100" s="269"/>
      <c r="G100" s="269"/>
    </row>
    <row r="101" spans="1:7">
      <c r="A101" s="317">
        <v>97</v>
      </c>
      <c r="B101" s="319" t="s">
        <v>1140</v>
      </c>
      <c r="C101" s="317" t="s">
        <v>1162</v>
      </c>
      <c r="D101" s="422">
        <v>16.670249999999999</v>
      </c>
      <c r="E101" s="422">
        <v>0</v>
      </c>
      <c r="F101" s="269"/>
      <c r="G101" s="269"/>
    </row>
    <row r="102" spans="1:7">
      <c r="A102" s="317">
        <v>98</v>
      </c>
      <c r="B102" s="319" t="s">
        <v>1239</v>
      </c>
      <c r="C102" s="317" t="s">
        <v>1162</v>
      </c>
      <c r="D102" s="422">
        <v>5.0010750000000002</v>
      </c>
      <c r="E102" s="422">
        <v>0</v>
      </c>
      <c r="F102" s="269"/>
      <c r="G102" s="269"/>
    </row>
    <row r="103" spans="1:7">
      <c r="A103" s="317">
        <v>99</v>
      </c>
      <c r="B103" s="319" t="s">
        <v>1533</v>
      </c>
      <c r="C103" s="317" t="s">
        <v>1162</v>
      </c>
      <c r="D103" s="422">
        <v>5.1122100000000001</v>
      </c>
      <c r="E103" s="422">
        <v>0</v>
      </c>
      <c r="F103" s="269"/>
      <c r="G103" s="269"/>
    </row>
    <row r="104" spans="1:7">
      <c r="A104" s="317">
        <v>100</v>
      </c>
      <c r="B104" s="319" t="s">
        <v>1337</v>
      </c>
      <c r="C104" s="317" t="s">
        <v>1697</v>
      </c>
      <c r="D104" s="422">
        <v>10.22442</v>
      </c>
      <c r="E104" s="422">
        <v>0</v>
      </c>
      <c r="F104" s="269"/>
      <c r="G104" s="269"/>
    </row>
    <row r="105" spans="1:7">
      <c r="A105" s="317">
        <v>101</v>
      </c>
      <c r="B105" s="319" t="s">
        <v>1339</v>
      </c>
      <c r="C105" s="317" t="s">
        <v>1697</v>
      </c>
      <c r="D105" s="422">
        <v>10.22442</v>
      </c>
      <c r="E105" s="422">
        <v>0</v>
      </c>
      <c r="F105" s="269"/>
      <c r="G105" s="269"/>
    </row>
    <row r="106" spans="1:7">
      <c r="A106" s="317">
        <v>102</v>
      </c>
      <c r="B106" s="319" t="s">
        <v>1534</v>
      </c>
      <c r="C106" s="317" t="s">
        <v>1697</v>
      </c>
      <c r="D106" s="422">
        <v>16.670249999999999</v>
      </c>
      <c r="E106" s="422">
        <v>0</v>
      </c>
      <c r="F106" s="269"/>
      <c r="G106" s="269"/>
    </row>
    <row r="107" spans="1:7">
      <c r="A107" s="317">
        <v>103</v>
      </c>
      <c r="B107" s="319" t="s">
        <v>1698</v>
      </c>
      <c r="C107" s="317" t="s">
        <v>1697</v>
      </c>
      <c r="D107" s="422">
        <v>11.1135</v>
      </c>
      <c r="E107" s="422">
        <v>0</v>
      </c>
      <c r="F107" s="269"/>
      <c r="G107" s="269"/>
    </row>
    <row r="108" spans="1:7">
      <c r="A108" s="317">
        <v>104</v>
      </c>
      <c r="B108" s="319" t="s">
        <v>1536</v>
      </c>
      <c r="C108" s="317" t="s">
        <v>1697</v>
      </c>
      <c r="D108" s="422">
        <v>19.448625</v>
      </c>
      <c r="E108" s="422">
        <v>0</v>
      </c>
      <c r="F108" s="269"/>
      <c r="G108" s="269"/>
    </row>
    <row r="109" spans="1:7">
      <c r="A109" s="317">
        <v>105</v>
      </c>
      <c r="B109" s="319" t="s">
        <v>1341</v>
      </c>
      <c r="C109" s="317" t="s">
        <v>1697</v>
      </c>
      <c r="D109" s="422">
        <v>11.1135</v>
      </c>
      <c r="E109" s="422">
        <v>0</v>
      </c>
      <c r="F109" s="269"/>
      <c r="G109" s="269"/>
    </row>
    <row r="110" spans="1:7">
      <c r="A110" s="317">
        <v>106</v>
      </c>
      <c r="B110" s="319" t="s">
        <v>1228</v>
      </c>
      <c r="C110" s="317" t="s">
        <v>1697</v>
      </c>
      <c r="D110" s="422">
        <v>12.22485</v>
      </c>
      <c r="E110" s="422">
        <v>2.2227000000000001</v>
      </c>
      <c r="F110" s="269"/>
      <c r="G110" s="269"/>
    </row>
    <row r="111" spans="1:7">
      <c r="A111" s="317">
        <v>107</v>
      </c>
      <c r="B111" s="319" t="s">
        <v>1231</v>
      </c>
      <c r="C111" s="317" t="s">
        <v>1699</v>
      </c>
      <c r="D111" s="422">
        <v>10.00215</v>
      </c>
      <c r="E111" s="422">
        <v>2.778375</v>
      </c>
      <c r="F111" s="269"/>
      <c r="G111" s="269"/>
    </row>
    <row r="112" spans="1:7">
      <c r="A112" s="317">
        <v>108</v>
      </c>
      <c r="B112" s="319" t="s">
        <v>1601</v>
      </c>
      <c r="C112" s="317" t="s">
        <v>1697</v>
      </c>
      <c r="D112" s="422">
        <v>8.3351249999999997</v>
      </c>
      <c r="E112" s="422">
        <v>0</v>
      </c>
      <c r="F112" s="269"/>
      <c r="G112" s="269"/>
    </row>
    <row r="113" spans="1:7">
      <c r="A113" s="317">
        <v>109</v>
      </c>
      <c r="B113" s="319" t="s">
        <v>1745</v>
      </c>
      <c r="C113" s="317" t="s">
        <v>1353</v>
      </c>
      <c r="D113" s="422">
        <v>0</v>
      </c>
      <c r="E113" s="422">
        <v>44.454000000000001</v>
      </c>
      <c r="F113" s="269"/>
      <c r="G113" s="269"/>
    </row>
    <row r="114" spans="1:7">
      <c r="A114" s="317">
        <v>110</v>
      </c>
      <c r="B114" s="351" t="s">
        <v>2040</v>
      </c>
      <c r="C114" s="352" t="s">
        <v>1130</v>
      </c>
      <c r="D114" s="422">
        <v>1600</v>
      </c>
      <c r="E114" s="422">
        <v>250</v>
      </c>
      <c r="F114" s="269"/>
      <c r="G114" s="269"/>
    </row>
    <row r="115" spans="1:7">
      <c r="A115" s="317">
        <v>111</v>
      </c>
      <c r="B115" s="351" t="s">
        <v>2056</v>
      </c>
      <c r="C115" s="352" t="s">
        <v>1130</v>
      </c>
      <c r="D115" s="422">
        <v>80</v>
      </c>
      <c r="E115" s="422">
        <v>150</v>
      </c>
      <c r="F115" s="269"/>
      <c r="G115" s="269"/>
    </row>
    <row r="116" spans="1:7">
      <c r="A116" s="317">
        <v>112</v>
      </c>
      <c r="B116" s="351" t="s">
        <v>2057</v>
      </c>
      <c r="C116" s="352" t="s">
        <v>1130</v>
      </c>
      <c r="D116" s="422">
        <v>80</v>
      </c>
      <c r="E116" s="422">
        <v>150</v>
      </c>
      <c r="F116" s="269"/>
      <c r="G116" s="269"/>
    </row>
    <row r="117" spans="1:7">
      <c r="A117" s="317">
        <v>113</v>
      </c>
      <c r="B117" s="351" t="s">
        <v>2041</v>
      </c>
      <c r="C117" s="352" t="s">
        <v>1162</v>
      </c>
      <c r="D117" s="422">
        <v>350</v>
      </c>
      <c r="E117" s="422">
        <v>150</v>
      </c>
      <c r="F117" s="269"/>
      <c r="G117" s="269"/>
    </row>
    <row r="118" spans="1:7">
      <c r="A118" s="317">
        <v>114</v>
      </c>
      <c r="B118" s="351" t="s">
        <v>2042</v>
      </c>
      <c r="C118" s="352" t="s">
        <v>1162</v>
      </c>
      <c r="D118" s="422">
        <v>180</v>
      </c>
      <c r="E118" s="422">
        <v>50</v>
      </c>
      <c r="F118" s="269"/>
      <c r="G118" s="269"/>
    </row>
    <row r="119" spans="1:7">
      <c r="A119" s="317">
        <v>115</v>
      </c>
      <c r="B119" s="351" t="s">
        <v>1935</v>
      </c>
      <c r="C119" s="352" t="s">
        <v>1162</v>
      </c>
      <c r="D119" s="422">
        <v>0</v>
      </c>
      <c r="E119" s="422">
        <v>400</v>
      </c>
      <c r="F119" s="269"/>
      <c r="G119" s="269"/>
    </row>
    <row r="120" spans="1:7">
      <c r="A120" s="317">
        <v>116</v>
      </c>
      <c r="B120" s="351" t="s">
        <v>2043</v>
      </c>
      <c r="C120" s="352" t="s">
        <v>1162</v>
      </c>
      <c r="D120" s="422">
        <v>600</v>
      </c>
      <c r="E120" s="422">
        <v>60</v>
      </c>
      <c r="F120" s="269"/>
      <c r="G120" s="269"/>
    </row>
    <row r="121" spans="1:7">
      <c r="A121" s="317">
        <v>117</v>
      </c>
      <c r="B121" s="351" t="s">
        <v>1331</v>
      </c>
      <c r="C121" s="352" t="s">
        <v>1162</v>
      </c>
      <c r="D121" s="422">
        <v>0</v>
      </c>
      <c r="E121" s="422">
        <v>80</v>
      </c>
      <c r="F121" s="269"/>
      <c r="G121" s="269"/>
    </row>
    <row r="122" spans="1:7">
      <c r="A122" s="317">
        <v>118</v>
      </c>
      <c r="B122" s="351" t="s">
        <v>2051</v>
      </c>
      <c r="C122" s="352" t="s">
        <v>1162</v>
      </c>
      <c r="D122" s="422">
        <v>120</v>
      </c>
      <c r="E122" s="422">
        <v>90</v>
      </c>
      <c r="F122" s="269"/>
      <c r="G122" s="269"/>
    </row>
    <row r="123" spans="1:7">
      <c r="A123" s="317">
        <v>119</v>
      </c>
      <c r="B123" s="351" t="s">
        <v>2058</v>
      </c>
      <c r="C123" s="352" t="s">
        <v>1162</v>
      </c>
      <c r="D123" s="422">
        <v>0</v>
      </c>
      <c r="E123" s="422">
        <v>100</v>
      </c>
      <c r="F123" s="269"/>
      <c r="G123" s="269"/>
    </row>
    <row r="124" spans="1:7">
      <c r="A124" s="317">
        <v>120</v>
      </c>
      <c r="B124" s="351" t="s">
        <v>2059</v>
      </c>
      <c r="C124" s="352" t="s">
        <v>1162</v>
      </c>
      <c r="D124" s="422">
        <v>260</v>
      </c>
      <c r="E124" s="422">
        <v>120</v>
      </c>
      <c r="F124" s="269"/>
      <c r="G124" s="269"/>
    </row>
    <row r="125" spans="1:7">
      <c r="A125" s="317">
        <v>121</v>
      </c>
      <c r="B125" s="351" t="s">
        <v>2061</v>
      </c>
      <c r="C125" s="352" t="s">
        <v>1162</v>
      </c>
      <c r="D125" s="422">
        <v>200</v>
      </c>
      <c r="E125" s="422">
        <v>150</v>
      </c>
      <c r="F125" s="269"/>
      <c r="G125" s="269"/>
    </row>
    <row r="126" spans="1:7">
      <c r="A126" s="317">
        <v>122</v>
      </c>
      <c r="B126" s="351" t="s">
        <v>2036</v>
      </c>
      <c r="C126" s="352" t="s">
        <v>1162</v>
      </c>
      <c r="D126" s="422">
        <v>80</v>
      </c>
      <c r="E126" s="422">
        <v>150</v>
      </c>
      <c r="F126" s="269"/>
      <c r="G126" s="269"/>
    </row>
    <row r="127" spans="1:7">
      <c r="A127" s="317">
        <v>123</v>
      </c>
      <c r="B127" s="351" t="s">
        <v>2062</v>
      </c>
      <c r="C127" s="352" t="s">
        <v>1162</v>
      </c>
      <c r="D127" s="422">
        <v>0</v>
      </c>
      <c r="E127" s="422">
        <v>100</v>
      </c>
      <c r="F127" s="269"/>
      <c r="G127" s="269"/>
    </row>
    <row r="128" spans="1:7">
      <c r="A128" s="317">
        <v>124</v>
      </c>
      <c r="B128" s="351" t="s">
        <v>2044</v>
      </c>
      <c r="C128" s="352" t="s">
        <v>1162</v>
      </c>
      <c r="D128" s="422">
        <v>180</v>
      </c>
      <c r="E128" s="422">
        <v>80</v>
      </c>
      <c r="F128" s="269"/>
      <c r="G128" s="269"/>
    </row>
    <row r="129" spans="1:7">
      <c r="A129" s="317">
        <v>125</v>
      </c>
      <c r="B129" s="351" t="s">
        <v>2063</v>
      </c>
      <c r="C129" s="352" t="s">
        <v>1137</v>
      </c>
      <c r="D129" s="422">
        <v>0</v>
      </c>
      <c r="E129" s="422">
        <v>180</v>
      </c>
      <c r="F129" s="269"/>
      <c r="G129" s="269"/>
    </row>
    <row r="130" spans="1:7">
      <c r="A130" s="317">
        <v>126</v>
      </c>
      <c r="B130" s="351" t="s">
        <v>1519</v>
      </c>
      <c r="C130" s="352" t="s">
        <v>1162</v>
      </c>
      <c r="D130" s="422">
        <v>2300</v>
      </c>
      <c r="E130" s="422">
        <v>190</v>
      </c>
      <c r="F130" s="269"/>
      <c r="G130" s="269"/>
    </row>
    <row r="131" spans="1:7">
      <c r="A131" s="317">
        <v>127</v>
      </c>
      <c r="B131" s="351" t="s">
        <v>2064</v>
      </c>
      <c r="C131" s="352" t="s">
        <v>1162</v>
      </c>
      <c r="D131" s="422">
        <v>1400</v>
      </c>
      <c r="E131" s="422">
        <v>50</v>
      </c>
      <c r="F131" s="269"/>
      <c r="G131" s="269"/>
    </row>
    <row r="132" spans="1:7">
      <c r="A132" s="317">
        <v>128</v>
      </c>
      <c r="B132" s="351" t="s">
        <v>1870</v>
      </c>
      <c r="C132" s="352" t="s">
        <v>1162</v>
      </c>
      <c r="D132" s="422">
        <v>180</v>
      </c>
      <c r="E132" s="422">
        <v>30</v>
      </c>
      <c r="F132" s="269"/>
      <c r="G132" s="269"/>
    </row>
    <row r="133" spans="1:7">
      <c r="A133" s="317">
        <v>129</v>
      </c>
      <c r="B133" s="351" t="s">
        <v>2065</v>
      </c>
      <c r="C133" s="352" t="s">
        <v>1162</v>
      </c>
      <c r="D133" s="422">
        <v>800</v>
      </c>
      <c r="E133" s="422">
        <v>150</v>
      </c>
      <c r="F133" s="269"/>
      <c r="G133" s="269"/>
    </row>
    <row r="134" spans="1:7">
      <c r="A134" s="317">
        <v>130</v>
      </c>
      <c r="B134" s="351" t="s">
        <v>2066</v>
      </c>
      <c r="C134" s="352" t="s">
        <v>1162</v>
      </c>
      <c r="D134" s="422">
        <v>300</v>
      </c>
      <c r="E134" s="422">
        <v>60</v>
      </c>
      <c r="F134" s="269"/>
      <c r="G134" s="269"/>
    </row>
    <row r="135" spans="1:7">
      <c r="A135" s="317">
        <v>131</v>
      </c>
      <c r="B135" s="351" t="s">
        <v>2067</v>
      </c>
      <c r="C135" s="352" t="s">
        <v>1162</v>
      </c>
      <c r="D135" s="422">
        <v>150</v>
      </c>
      <c r="E135" s="422">
        <v>30</v>
      </c>
      <c r="F135" s="269"/>
      <c r="G135" s="269"/>
    </row>
    <row r="136" spans="1:7">
      <c r="A136" s="317">
        <v>132</v>
      </c>
      <c r="B136" s="351" t="s">
        <v>1391</v>
      </c>
      <c r="C136" s="352" t="s">
        <v>1162</v>
      </c>
      <c r="D136" s="422">
        <v>120</v>
      </c>
      <c r="E136" s="422">
        <v>60</v>
      </c>
      <c r="F136" s="269"/>
      <c r="G136" s="269"/>
    </row>
    <row r="137" spans="1:7">
      <c r="A137" s="317">
        <v>133</v>
      </c>
      <c r="B137" s="351" t="s">
        <v>2068</v>
      </c>
      <c r="C137" s="352" t="s">
        <v>1162</v>
      </c>
      <c r="D137" s="422">
        <v>120</v>
      </c>
      <c r="E137" s="422">
        <v>60</v>
      </c>
      <c r="F137" s="269"/>
      <c r="G137" s="269"/>
    </row>
    <row r="138" spans="1:7">
      <c r="A138" s="317">
        <v>134</v>
      </c>
      <c r="B138" s="351" t="s">
        <v>1933</v>
      </c>
      <c r="C138" s="352" t="s">
        <v>1162</v>
      </c>
      <c r="D138" s="422">
        <v>300</v>
      </c>
      <c r="E138" s="422">
        <v>150</v>
      </c>
      <c r="F138" s="269"/>
      <c r="G138" s="269"/>
    </row>
    <row r="139" spans="1:7">
      <c r="A139" s="317">
        <v>135</v>
      </c>
      <c r="B139" s="351" t="s">
        <v>2069</v>
      </c>
      <c r="C139" s="352" t="s">
        <v>1162</v>
      </c>
      <c r="D139" s="422">
        <v>600</v>
      </c>
      <c r="E139" s="422">
        <v>60</v>
      </c>
      <c r="F139" s="269"/>
      <c r="G139" s="269"/>
    </row>
    <row r="140" spans="1:7">
      <c r="A140" s="317">
        <v>136</v>
      </c>
      <c r="B140" s="351" t="s">
        <v>2070</v>
      </c>
      <c r="C140" s="352" t="s">
        <v>1162</v>
      </c>
      <c r="D140" s="422">
        <v>400</v>
      </c>
      <c r="E140" s="422">
        <v>60</v>
      </c>
      <c r="F140" s="269"/>
      <c r="G140" s="269"/>
    </row>
    <row r="141" spans="1:7">
      <c r="A141" s="317">
        <v>137</v>
      </c>
      <c r="B141" s="351" t="s">
        <v>2071</v>
      </c>
      <c r="C141" s="352" t="s">
        <v>1162</v>
      </c>
      <c r="D141" s="422">
        <v>400</v>
      </c>
      <c r="E141" s="422">
        <v>90</v>
      </c>
      <c r="F141" s="269"/>
      <c r="G141" s="269"/>
    </row>
    <row r="142" spans="1:7">
      <c r="A142" s="317">
        <v>138</v>
      </c>
      <c r="B142" s="351" t="s">
        <v>2072</v>
      </c>
      <c r="C142" s="352" t="s">
        <v>1162</v>
      </c>
      <c r="D142" s="422">
        <v>170</v>
      </c>
      <c r="E142" s="422">
        <v>60</v>
      </c>
      <c r="F142" s="269"/>
      <c r="G142" s="269"/>
    </row>
    <row r="143" spans="1:7">
      <c r="A143" s="317">
        <v>139</v>
      </c>
      <c r="B143" s="351" t="s">
        <v>2073</v>
      </c>
      <c r="C143" s="352" t="s">
        <v>1162</v>
      </c>
      <c r="D143" s="422">
        <v>180</v>
      </c>
      <c r="E143" s="422">
        <v>90</v>
      </c>
      <c r="F143" s="269"/>
      <c r="G143" s="269"/>
    </row>
    <row r="144" spans="1:7">
      <c r="A144" s="317">
        <v>140</v>
      </c>
      <c r="B144" s="351" t="s">
        <v>2074</v>
      </c>
      <c r="C144" s="352" t="s">
        <v>1137</v>
      </c>
      <c r="D144" s="422">
        <v>0</v>
      </c>
      <c r="E144" s="422">
        <v>180</v>
      </c>
      <c r="F144" s="269"/>
      <c r="G144" s="269"/>
    </row>
    <row r="145" spans="1:7">
      <c r="A145" s="317">
        <v>141</v>
      </c>
      <c r="B145" s="351" t="s">
        <v>2075</v>
      </c>
      <c r="C145" s="352" t="s">
        <v>1162</v>
      </c>
      <c r="D145" s="422">
        <v>90</v>
      </c>
      <c r="E145" s="422">
        <v>60</v>
      </c>
      <c r="F145" s="269"/>
      <c r="G145" s="269"/>
    </row>
    <row r="146" spans="1:7">
      <c r="A146" s="317">
        <v>142</v>
      </c>
      <c r="B146" s="351" t="s">
        <v>2076</v>
      </c>
      <c r="C146" s="352" t="s">
        <v>1162</v>
      </c>
      <c r="D146" s="422">
        <v>90</v>
      </c>
      <c r="E146" s="422">
        <v>80</v>
      </c>
      <c r="F146" s="269"/>
      <c r="G146" s="269"/>
    </row>
    <row r="147" spans="1:7">
      <c r="A147" s="317">
        <v>143</v>
      </c>
      <c r="B147" s="351" t="s">
        <v>1159</v>
      </c>
      <c r="C147" s="399" t="s">
        <v>1137</v>
      </c>
      <c r="D147" s="422">
        <v>0</v>
      </c>
      <c r="E147" s="422">
        <v>350</v>
      </c>
      <c r="F147" s="269"/>
      <c r="G147" s="269"/>
    </row>
    <row r="148" spans="1:7">
      <c r="A148" s="317">
        <v>144</v>
      </c>
      <c r="B148" s="351" t="s">
        <v>1161</v>
      </c>
      <c r="C148" s="352" t="s">
        <v>1162</v>
      </c>
      <c r="D148" s="422">
        <v>60</v>
      </c>
      <c r="E148" s="422">
        <v>0</v>
      </c>
      <c r="F148" s="269"/>
      <c r="G148" s="269"/>
    </row>
    <row r="149" spans="1:7">
      <c r="A149" s="317">
        <v>145</v>
      </c>
      <c r="B149" s="351" t="s">
        <v>1163</v>
      </c>
      <c r="C149" s="399" t="s">
        <v>1137</v>
      </c>
      <c r="D149" s="422">
        <v>138.91874999999999</v>
      </c>
      <c r="E149" s="422">
        <v>111.13499999999999</v>
      </c>
      <c r="F149" s="269"/>
      <c r="G149" s="269"/>
    </row>
    <row r="150" spans="1:7">
      <c r="A150" s="317">
        <v>146</v>
      </c>
      <c r="B150" s="351" t="s">
        <v>1164</v>
      </c>
      <c r="C150" s="399" t="s">
        <v>1137</v>
      </c>
      <c r="D150" s="422">
        <v>0</v>
      </c>
      <c r="E150" s="422">
        <v>72.237750000000005</v>
      </c>
      <c r="F150" s="269"/>
      <c r="G150" s="269"/>
    </row>
    <row r="151" spans="1:7">
      <c r="A151" s="317">
        <v>147</v>
      </c>
      <c r="B151" s="351" t="s">
        <v>1165</v>
      </c>
      <c r="C151" s="399" t="s">
        <v>1137</v>
      </c>
      <c r="D151" s="422">
        <v>0</v>
      </c>
      <c r="E151" s="422">
        <v>72.430384000000004</v>
      </c>
      <c r="F151" s="269"/>
      <c r="G151" s="269"/>
    </row>
    <row r="152" spans="1:7">
      <c r="A152" s="317">
        <v>148</v>
      </c>
      <c r="B152" s="351" t="s">
        <v>1240</v>
      </c>
      <c r="C152" s="352" t="s">
        <v>1162</v>
      </c>
      <c r="D152" s="422">
        <v>18000</v>
      </c>
      <c r="E152" s="422">
        <v>300</v>
      </c>
      <c r="F152" s="269"/>
      <c r="G152" s="269"/>
    </row>
    <row r="153" spans="1:7">
      <c r="A153" s="317">
        <v>149</v>
      </c>
      <c r="B153" s="351" t="s">
        <v>1172</v>
      </c>
      <c r="C153" s="352" t="s">
        <v>1162</v>
      </c>
      <c r="D153" s="422">
        <v>180</v>
      </c>
      <c r="E153" s="422">
        <v>20</v>
      </c>
      <c r="F153" s="269"/>
      <c r="G153" s="269"/>
    </row>
    <row r="154" spans="1:7">
      <c r="A154" s="317">
        <v>150</v>
      </c>
      <c r="B154" s="351" t="s">
        <v>1173</v>
      </c>
      <c r="C154" s="352" t="s">
        <v>1162</v>
      </c>
      <c r="D154" s="422">
        <v>900</v>
      </c>
      <c r="E154" s="422">
        <v>0</v>
      </c>
      <c r="F154" s="269"/>
      <c r="G154" s="269"/>
    </row>
    <row r="155" spans="1:7">
      <c r="A155" s="317">
        <v>151</v>
      </c>
      <c r="B155" s="351" t="s">
        <v>1174</v>
      </c>
      <c r="C155" s="352" t="s">
        <v>1130</v>
      </c>
      <c r="D155" s="422">
        <v>500</v>
      </c>
      <c r="E155" s="422">
        <v>0</v>
      </c>
      <c r="F155" s="269"/>
      <c r="G155" s="269"/>
    </row>
    <row r="156" spans="1:7">
      <c r="A156" s="317">
        <v>152</v>
      </c>
      <c r="B156" s="351" t="s">
        <v>1166</v>
      </c>
      <c r="C156" s="352" t="s">
        <v>1162</v>
      </c>
      <c r="D156" s="422">
        <v>600</v>
      </c>
      <c r="E156" s="422">
        <v>48.284452999999999</v>
      </c>
      <c r="F156" s="269"/>
      <c r="G156" s="269"/>
    </row>
    <row r="157" spans="1:7">
      <c r="A157" s="317">
        <v>153</v>
      </c>
      <c r="B157" s="351" t="s">
        <v>1168</v>
      </c>
      <c r="C157" s="352" t="s">
        <v>1162</v>
      </c>
      <c r="D157" s="422">
        <v>1800</v>
      </c>
      <c r="E157" s="422">
        <v>50</v>
      </c>
      <c r="F157" s="269"/>
      <c r="G157" s="269"/>
    </row>
    <row r="158" spans="1:7">
      <c r="A158" s="317">
        <v>154</v>
      </c>
      <c r="B158" s="351" t="s">
        <v>1167</v>
      </c>
      <c r="C158" s="352" t="s">
        <v>1130</v>
      </c>
      <c r="D158" s="422">
        <v>12000</v>
      </c>
      <c r="E158" s="422">
        <v>600</v>
      </c>
      <c r="F158" s="269"/>
      <c r="G158" s="269"/>
    </row>
    <row r="159" spans="1:7">
      <c r="A159" s="317">
        <v>155</v>
      </c>
      <c r="B159" s="351" t="s">
        <v>1171</v>
      </c>
      <c r="C159" s="352" t="s">
        <v>1137</v>
      </c>
      <c r="D159" s="422">
        <v>0</v>
      </c>
      <c r="E159" s="422">
        <v>250</v>
      </c>
      <c r="F159" s="269"/>
      <c r="G159" s="269"/>
    </row>
    <row r="160" spans="1:7">
      <c r="A160" s="317">
        <v>156</v>
      </c>
      <c r="B160" s="351" t="s">
        <v>1169</v>
      </c>
      <c r="C160" s="399" t="s">
        <v>1137</v>
      </c>
      <c r="D160" s="422">
        <v>0</v>
      </c>
      <c r="E160" s="422">
        <v>1200</v>
      </c>
      <c r="F160" s="269"/>
      <c r="G160" s="269"/>
    </row>
    <row r="161" spans="1:7">
      <c r="A161" s="317">
        <v>157</v>
      </c>
      <c r="B161" s="351" t="s">
        <v>1170</v>
      </c>
      <c r="C161" s="399" t="s">
        <v>1137</v>
      </c>
      <c r="D161" s="422">
        <v>0</v>
      </c>
      <c r="E161" s="422">
        <v>300</v>
      </c>
      <c r="F161" s="269"/>
      <c r="G161" s="269"/>
    </row>
    <row r="162" spans="1:7">
      <c r="A162" s="317">
        <v>158</v>
      </c>
      <c r="B162" s="351" t="s">
        <v>1596</v>
      </c>
      <c r="C162" s="399" t="s">
        <v>1137</v>
      </c>
      <c r="D162" s="422">
        <v>0</v>
      </c>
      <c r="E162" s="422">
        <v>350</v>
      </c>
      <c r="F162" s="269"/>
      <c r="G162" s="269"/>
    </row>
    <row r="163" spans="1:7">
      <c r="A163" s="317">
        <v>159</v>
      </c>
      <c r="B163" s="351" t="s">
        <v>1149</v>
      </c>
      <c r="C163" s="352" t="s">
        <v>1162</v>
      </c>
      <c r="D163" s="422">
        <v>1500</v>
      </c>
      <c r="E163" s="422">
        <v>150</v>
      </c>
      <c r="F163" s="269"/>
      <c r="G163" s="269"/>
    </row>
    <row r="164" spans="1:7">
      <c r="A164" s="317">
        <v>160</v>
      </c>
      <c r="B164" s="351" t="s">
        <v>1702</v>
      </c>
      <c r="C164" s="399" t="s">
        <v>1137</v>
      </c>
      <c r="D164" s="422">
        <v>0</v>
      </c>
      <c r="E164" s="422">
        <v>1.4003009999999998</v>
      </c>
      <c r="F164" s="269"/>
      <c r="G164" s="269"/>
    </row>
    <row r="165" spans="1:7">
      <c r="A165" s="317">
        <v>161</v>
      </c>
      <c r="B165" s="351" t="s">
        <v>1203</v>
      </c>
      <c r="C165" s="399" t="s">
        <v>1137</v>
      </c>
      <c r="D165" s="422">
        <v>0</v>
      </c>
      <c r="E165" s="422">
        <v>33.340499999999999</v>
      </c>
      <c r="F165" s="269"/>
      <c r="G165" s="269"/>
    </row>
    <row r="166" spans="1:7">
      <c r="A166" s="317">
        <v>162</v>
      </c>
      <c r="B166" s="351" t="s">
        <v>1216</v>
      </c>
      <c r="C166" s="399" t="s">
        <v>1137</v>
      </c>
      <c r="D166" s="422">
        <v>0</v>
      </c>
      <c r="E166" s="422">
        <v>16.670249999999999</v>
      </c>
      <c r="F166" s="269"/>
      <c r="G166" s="269"/>
    </row>
    <row r="167" spans="1:7">
      <c r="A167" s="317">
        <v>163</v>
      </c>
      <c r="B167" s="351" t="s">
        <v>1217</v>
      </c>
      <c r="C167" s="352" t="s">
        <v>1218</v>
      </c>
      <c r="D167" s="422">
        <v>0</v>
      </c>
      <c r="E167" s="422">
        <v>2.2227000000000001</v>
      </c>
      <c r="F167" s="269"/>
      <c r="G167" s="269"/>
    </row>
    <row r="168" spans="1:7">
      <c r="A168" s="317">
        <v>164</v>
      </c>
      <c r="B168" s="351" t="s">
        <v>1214</v>
      </c>
      <c r="C168" s="352" t="s">
        <v>1162</v>
      </c>
      <c r="D168" s="422">
        <v>0</v>
      </c>
      <c r="E168" s="422">
        <v>4.0230870000000003</v>
      </c>
      <c r="F168" s="269"/>
      <c r="G168" s="269"/>
    </row>
    <row r="169" spans="1:7">
      <c r="A169" s="317">
        <v>165</v>
      </c>
      <c r="B169" s="351" t="s">
        <v>1213</v>
      </c>
      <c r="C169" s="352" t="s">
        <v>1162</v>
      </c>
      <c r="D169" s="422">
        <v>7.4089999999999998</v>
      </c>
      <c r="E169" s="422">
        <v>0</v>
      </c>
      <c r="F169" s="269"/>
      <c r="G169" s="269"/>
    </row>
    <row r="170" spans="1:7">
      <c r="A170" s="317">
        <v>166</v>
      </c>
      <c r="B170" s="351" t="s">
        <v>1366</v>
      </c>
      <c r="C170" s="352" t="s">
        <v>1353</v>
      </c>
      <c r="D170" s="422">
        <v>0</v>
      </c>
      <c r="E170" s="422">
        <v>6.0309260000000009</v>
      </c>
      <c r="F170" s="269"/>
      <c r="G170" s="269"/>
    </row>
    <row r="171" spans="1:7">
      <c r="A171" s="317">
        <v>167</v>
      </c>
      <c r="B171" s="406" t="s">
        <v>1364</v>
      </c>
      <c r="C171" s="352" t="s">
        <v>1162</v>
      </c>
      <c r="D171" s="422">
        <v>0</v>
      </c>
      <c r="E171" s="422">
        <v>8.0239469999999997</v>
      </c>
      <c r="F171" s="269"/>
      <c r="G171" s="269"/>
    </row>
    <row r="172" spans="1:7">
      <c r="A172" s="317">
        <v>168</v>
      </c>
      <c r="B172" s="406" t="s">
        <v>1746</v>
      </c>
      <c r="C172" s="317" t="s">
        <v>1353</v>
      </c>
      <c r="D172" s="422">
        <v>27.783749999999998</v>
      </c>
      <c r="E172" s="422">
        <v>0</v>
      </c>
      <c r="F172" s="269"/>
      <c r="G172" s="269"/>
    </row>
    <row r="173" spans="1:7">
      <c r="A173" s="317">
        <v>169</v>
      </c>
      <c r="B173" s="406" t="s">
        <v>1361</v>
      </c>
      <c r="C173" s="352" t="s">
        <v>1162</v>
      </c>
      <c r="D173" s="422">
        <v>0</v>
      </c>
      <c r="E173" s="422">
        <v>4.0230870000000003</v>
      </c>
      <c r="F173" s="269"/>
      <c r="G173" s="269"/>
    </row>
    <row r="174" spans="1:7">
      <c r="A174" s="317">
        <v>170</v>
      </c>
      <c r="B174" s="406" t="s">
        <v>1362</v>
      </c>
      <c r="C174" s="352" t="s">
        <v>1162</v>
      </c>
      <c r="D174" s="422">
        <v>0</v>
      </c>
      <c r="E174" s="422">
        <v>6.416194</v>
      </c>
      <c r="F174" s="269"/>
      <c r="G174" s="269"/>
    </row>
    <row r="175" spans="1:7">
      <c r="A175" s="317">
        <v>171</v>
      </c>
      <c r="B175" s="351" t="s">
        <v>1388</v>
      </c>
      <c r="C175" s="399" t="s">
        <v>1137</v>
      </c>
      <c r="D175" s="422">
        <v>0</v>
      </c>
      <c r="E175" s="422">
        <v>2.778375</v>
      </c>
      <c r="F175" s="269"/>
      <c r="G175" s="269"/>
    </row>
    <row r="176" spans="1:7">
      <c r="A176" s="317">
        <v>172</v>
      </c>
      <c r="B176" s="351" t="s">
        <v>1389</v>
      </c>
      <c r="C176" s="399" t="s">
        <v>1137</v>
      </c>
      <c r="D176" s="422">
        <v>0</v>
      </c>
      <c r="E176" s="422">
        <v>2.778375</v>
      </c>
      <c r="F176" s="269"/>
      <c r="G176" s="269"/>
    </row>
    <row r="177" spans="1:7" ht="30">
      <c r="A177" s="317">
        <v>173</v>
      </c>
      <c r="B177" s="319" t="s">
        <v>1700</v>
      </c>
      <c r="C177" s="317" t="s">
        <v>1162</v>
      </c>
      <c r="D177" s="422">
        <v>0</v>
      </c>
      <c r="E177" s="422">
        <v>10.00215</v>
      </c>
      <c r="F177" s="269"/>
      <c r="G177" s="269"/>
    </row>
    <row r="178" spans="1:7">
      <c r="A178" s="317">
        <v>174</v>
      </c>
      <c r="B178" s="351" t="s">
        <v>1345</v>
      </c>
      <c r="C178" s="352" t="s">
        <v>1162</v>
      </c>
      <c r="D178" s="422">
        <v>11.1135</v>
      </c>
      <c r="E178" s="422">
        <v>0</v>
      </c>
      <c r="F178" s="269"/>
      <c r="G178" s="269"/>
    </row>
    <row r="179" spans="1:7">
      <c r="A179" s="317">
        <v>175</v>
      </c>
      <c r="B179" s="319" t="s">
        <v>1747</v>
      </c>
      <c r="C179" s="317" t="s">
        <v>1353</v>
      </c>
      <c r="D179" s="422">
        <v>0</v>
      </c>
      <c r="E179" s="422">
        <v>22.227</v>
      </c>
      <c r="F179" s="269"/>
      <c r="G179" s="269"/>
    </row>
    <row r="180" spans="1:7">
      <c r="A180" s="317">
        <v>176</v>
      </c>
      <c r="B180" s="394" t="s">
        <v>2045</v>
      </c>
      <c r="C180" s="317" t="s">
        <v>1162</v>
      </c>
      <c r="D180" s="422">
        <v>250</v>
      </c>
      <c r="E180" s="422">
        <v>50</v>
      </c>
      <c r="F180" s="269"/>
      <c r="G180" s="269"/>
    </row>
    <row r="181" spans="1:7">
      <c r="A181" s="317">
        <v>177</v>
      </c>
      <c r="B181" s="394" t="s">
        <v>2046</v>
      </c>
      <c r="C181" s="317" t="s">
        <v>1162</v>
      </c>
      <c r="D181" s="422">
        <v>80</v>
      </c>
      <c r="E181" s="422">
        <v>80</v>
      </c>
      <c r="F181" s="269"/>
      <c r="G181" s="269"/>
    </row>
    <row r="182" spans="1:7">
      <c r="A182" s="317">
        <v>178</v>
      </c>
      <c r="B182" s="394" t="s">
        <v>2047</v>
      </c>
      <c r="C182" s="317" t="s">
        <v>1162</v>
      </c>
      <c r="D182" s="422">
        <v>100</v>
      </c>
      <c r="E182" s="422">
        <v>80</v>
      </c>
      <c r="F182" s="269"/>
      <c r="G182" s="269"/>
    </row>
    <row r="183" spans="1:7">
      <c r="A183" s="317">
        <v>179</v>
      </c>
      <c r="B183" s="394" t="s">
        <v>1312</v>
      </c>
      <c r="C183" s="317" t="s">
        <v>1162</v>
      </c>
      <c r="D183" s="422">
        <v>150</v>
      </c>
      <c r="E183" s="422">
        <v>80</v>
      </c>
      <c r="F183" s="269"/>
      <c r="G183" s="269"/>
    </row>
    <row r="184" spans="1:7">
      <c r="A184" s="317">
        <v>180</v>
      </c>
      <c r="B184" s="394" t="s">
        <v>2048</v>
      </c>
      <c r="C184" s="317" t="s">
        <v>1162</v>
      </c>
      <c r="D184" s="422">
        <v>0</v>
      </c>
      <c r="E184" s="422">
        <v>200</v>
      </c>
      <c r="F184" s="269"/>
      <c r="G184" s="269"/>
    </row>
    <row r="185" spans="1:7">
      <c r="A185" s="317">
        <v>181</v>
      </c>
      <c r="B185" s="394" t="s">
        <v>2037</v>
      </c>
      <c r="C185" s="352" t="s">
        <v>1130</v>
      </c>
      <c r="D185" s="422">
        <v>0</v>
      </c>
      <c r="E185" s="422">
        <v>40</v>
      </c>
      <c r="F185" s="269"/>
      <c r="G185" s="269"/>
    </row>
    <row r="186" spans="1:7">
      <c r="A186" s="317">
        <v>182</v>
      </c>
      <c r="B186" s="351" t="s">
        <v>2039</v>
      </c>
      <c r="C186" s="352" t="s">
        <v>1130</v>
      </c>
      <c r="D186" s="422">
        <v>0</v>
      </c>
      <c r="E186" s="422">
        <v>60</v>
      </c>
      <c r="F186" s="269"/>
      <c r="G186" s="269"/>
    </row>
    <row r="187" spans="1:7">
      <c r="A187" s="317">
        <v>183</v>
      </c>
      <c r="B187" s="351" t="s">
        <v>2038</v>
      </c>
      <c r="C187" s="352" t="s">
        <v>2034</v>
      </c>
      <c r="D187" s="422">
        <v>0</v>
      </c>
      <c r="E187" s="422">
        <v>40</v>
      </c>
      <c r="F187" s="269"/>
      <c r="G187" s="269"/>
    </row>
    <row r="188" spans="1:7">
      <c r="A188" s="317">
        <v>184</v>
      </c>
      <c r="B188" s="351" t="s">
        <v>1930</v>
      </c>
      <c r="C188" s="352" t="s">
        <v>1130</v>
      </c>
      <c r="D188" s="422">
        <v>0</v>
      </c>
      <c r="E188" s="422">
        <v>180</v>
      </c>
      <c r="F188" s="269"/>
      <c r="G188" s="269"/>
    </row>
    <row r="189" spans="1:7">
      <c r="A189" s="317">
        <v>185</v>
      </c>
      <c r="B189" s="351" t="s">
        <v>2052</v>
      </c>
      <c r="C189" s="352" t="s">
        <v>1126</v>
      </c>
      <c r="D189" s="422">
        <v>0</v>
      </c>
      <c r="E189" s="422">
        <v>80</v>
      </c>
      <c r="F189" s="269"/>
      <c r="G189" s="269"/>
    </row>
    <row r="190" spans="1:7">
      <c r="A190" s="317">
        <v>186</v>
      </c>
      <c r="B190" s="351" t="s">
        <v>2053</v>
      </c>
      <c r="C190" s="352" t="s">
        <v>1126</v>
      </c>
      <c r="D190" s="422">
        <v>70</v>
      </c>
      <c r="E190" s="422">
        <v>60</v>
      </c>
      <c r="F190" s="269"/>
      <c r="G190" s="269"/>
    </row>
    <row r="191" spans="1:7">
      <c r="A191" s="317">
        <v>187</v>
      </c>
      <c r="B191" s="351" t="s">
        <v>2054</v>
      </c>
      <c r="C191" s="352" t="s">
        <v>1126</v>
      </c>
      <c r="D191" s="422">
        <v>45</v>
      </c>
      <c r="E191" s="422">
        <v>30</v>
      </c>
      <c r="F191" s="269"/>
      <c r="G191" s="269"/>
    </row>
    <row r="192" spans="1:7">
      <c r="A192" s="317">
        <v>188</v>
      </c>
      <c r="B192" s="351" t="s">
        <v>2055</v>
      </c>
      <c r="C192" s="352" t="s">
        <v>1126</v>
      </c>
      <c r="D192" s="422">
        <v>80</v>
      </c>
      <c r="E192" s="422">
        <v>60</v>
      </c>
      <c r="F192" s="269"/>
      <c r="G192" s="269"/>
    </row>
    <row r="193" spans="1:7" s="385" customFormat="1">
      <c r="A193" s="507" t="s">
        <v>1234</v>
      </c>
      <c r="B193" s="507"/>
      <c r="C193" s="269"/>
      <c r="D193" s="424">
        <f>SUM(D5:D192)</f>
        <v>60222.715737999999</v>
      </c>
      <c r="E193" s="424">
        <f>SUM(E5:E192)</f>
        <v>11758.166743999998</v>
      </c>
      <c r="F193" s="363"/>
      <c r="G193" s="363"/>
    </row>
    <row r="194" spans="1:7" s="385" customFormat="1">
      <c r="A194" s="508" t="s">
        <v>1235</v>
      </c>
      <c r="B194" s="508"/>
      <c r="C194" s="269"/>
      <c r="D194" s="424"/>
      <c r="E194" s="424">
        <f>E193+D193</f>
        <v>71980.882482000001</v>
      </c>
      <c r="F194" s="363"/>
      <c r="G194" s="499"/>
    </row>
    <row r="198" spans="1:7">
      <c r="B198" s="367"/>
    </row>
  </sheetData>
  <mergeCells count="4">
    <mergeCell ref="A193:B193"/>
    <mergeCell ref="A194:B194"/>
    <mergeCell ref="D1:E2"/>
    <mergeCell ref="F3:G3"/>
  </mergeCells>
  <conditionalFormatting sqref="B1:B3 B5:B1048576">
    <cfRule type="duplicateValues" dxfId="7" priority="2"/>
    <cfRule type="duplicateValues" dxfId="6" priority="3"/>
  </conditionalFormatting>
  <conditionalFormatting sqref="B4">
    <cfRule type="duplicateValues" dxfId="5" priority="1"/>
  </conditionalFormatting>
  <pageMargins left="0.7" right="0.7" top="0.75" bottom="0.75" header="0.3" footer="0.3"/>
  <pageSetup scale="90" orientation="portrait" horizontalDpi="4294967294" verticalDpi="4294967294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09"/>
  <sheetViews>
    <sheetView view="pageBreakPreview" topLeftCell="A202" zoomScaleNormal="100" zoomScaleSheetLayoutView="100" workbookViewId="0">
      <selection activeCell="D5" sqref="D5:E5"/>
    </sheetView>
  </sheetViews>
  <sheetFormatPr defaultColWidth="9.140625" defaultRowHeight="15"/>
  <cols>
    <col min="1" max="1" width="4" style="407" bestFit="1" customWidth="1"/>
    <col min="2" max="2" width="65" style="407" customWidth="1"/>
    <col min="3" max="3" width="15.28515625" style="407" customWidth="1"/>
    <col min="4" max="4" width="12.85546875" style="433" customWidth="1"/>
    <col min="5" max="5" width="16.28515625" style="433" customWidth="1"/>
    <col min="6" max="6" width="17" style="407" customWidth="1"/>
    <col min="7" max="7" width="16.85546875" style="407" customWidth="1"/>
    <col min="8" max="16384" width="9.140625" style="407"/>
  </cols>
  <sheetData>
    <row r="2" spans="1:7" ht="51" customHeight="1">
      <c r="A2" s="346" t="s">
        <v>1119</v>
      </c>
      <c r="B2" s="347" t="s">
        <v>1120</v>
      </c>
      <c r="C2" s="347" t="s">
        <v>21</v>
      </c>
      <c r="D2" s="542"/>
      <c r="E2" s="542"/>
    </row>
    <row r="3" spans="1:7">
      <c r="A3" s="346">
        <v>1</v>
      </c>
      <c r="B3" s="408" t="s">
        <v>2029</v>
      </c>
      <c r="C3" s="347">
        <v>1</v>
      </c>
      <c r="D3" s="542"/>
      <c r="E3" s="542"/>
    </row>
    <row r="4" spans="1:7" ht="35.25" customHeight="1">
      <c r="D4" s="550"/>
      <c r="E4" s="550"/>
      <c r="F4" s="559" t="s">
        <v>3018</v>
      </c>
      <c r="G4" s="559"/>
    </row>
    <row r="5" spans="1:7" ht="30">
      <c r="A5" s="323" t="s">
        <v>0</v>
      </c>
      <c r="B5" s="324" t="s">
        <v>2081</v>
      </c>
      <c r="C5" s="271" t="s">
        <v>1121</v>
      </c>
      <c r="D5" s="472" t="s">
        <v>1306</v>
      </c>
      <c r="E5" s="473" t="s">
        <v>1937</v>
      </c>
      <c r="F5" s="475" t="s">
        <v>1306</v>
      </c>
      <c r="G5" s="475" t="s">
        <v>1937</v>
      </c>
    </row>
    <row r="6" spans="1:7" ht="14.25" customHeight="1">
      <c r="A6" s="409">
        <v>1</v>
      </c>
      <c r="B6" s="391" t="s">
        <v>1129</v>
      </c>
      <c r="C6" s="390" t="s">
        <v>1353</v>
      </c>
      <c r="D6" s="422">
        <v>214.86099999999999</v>
      </c>
      <c r="E6" s="422">
        <v>11.1135</v>
      </c>
      <c r="F6" s="500"/>
      <c r="G6" s="500"/>
    </row>
    <row r="7" spans="1:7" ht="16.5" customHeight="1">
      <c r="A7" s="409">
        <v>2</v>
      </c>
      <c r="B7" s="391" t="s">
        <v>1131</v>
      </c>
      <c r="C7" s="390" t="s">
        <v>1353</v>
      </c>
      <c r="D7" s="422">
        <v>200.04300000000001</v>
      </c>
      <c r="E7" s="422">
        <v>11.1135</v>
      </c>
      <c r="F7" s="500"/>
      <c r="G7" s="500"/>
    </row>
    <row r="8" spans="1:7">
      <c r="A8" s="409">
        <v>3</v>
      </c>
      <c r="B8" s="391" t="s">
        <v>1132</v>
      </c>
      <c r="C8" s="390" t="s">
        <v>1353</v>
      </c>
      <c r="D8" s="422">
        <v>0.54826600000000003</v>
      </c>
      <c r="E8" s="422">
        <v>0.54826600000000003</v>
      </c>
      <c r="F8" s="500"/>
      <c r="G8" s="500"/>
    </row>
    <row r="9" spans="1:7">
      <c r="A9" s="409">
        <v>4</v>
      </c>
      <c r="B9" s="391" t="s">
        <v>1639</v>
      </c>
      <c r="C9" s="390" t="s">
        <v>1162</v>
      </c>
      <c r="D9" s="422">
        <v>0.54826600000000003</v>
      </c>
      <c r="E9" s="422">
        <v>0.54826600000000003</v>
      </c>
      <c r="F9" s="500"/>
      <c r="G9" s="500"/>
    </row>
    <row r="10" spans="1:7">
      <c r="A10" s="409">
        <v>5</v>
      </c>
      <c r="B10" s="391" t="s">
        <v>1151</v>
      </c>
      <c r="C10" s="390" t="s">
        <v>1162</v>
      </c>
      <c r="D10" s="422">
        <v>296.36</v>
      </c>
      <c r="E10" s="422">
        <v>20.226570000000002</v>
      </c>
      <c r="F10" s="500"/>
      <c r="G10" s="500"/>
    </row>
    <row r="11" spans="1:7">
      <c r="A11" s="409">
        <v>6</v>
      </c>
      <c r="B11" s="391" t="s">
        <v>1152</v>
      </c>
      <c r="C11" s="390" t="s">
        <v>1162</v>
      </c>
      <c r="D11" s="422">
        <v>202.26569999999998</v>
      </c>
      <c r="E11" s="422">
        <v>20.226570000000002</v>
      </c>
      <c r="F11" s="500"/>
      <c r="G11" s="500"/>
    </row>
    <row r="12" spans="1:7">
      <c r="A12" s="409">
        <v>7</v>
      </c>
      <c r="B12" s="391" t="s">
        <v>1640</v>
      </c>
      <c r="C12" s="390" t="s">
        <v>1162</v>
      </c>
      <c r="D12" s="422">
        <v>19.619032000000001</v>
      </c>
      <c r="E12" s="422">
        <v>1.3928919999999998</v>
      </c>
      <c r="F12" s="500"/>
      <c r="G12" s="500"/>
    </row>
    <row r="13" spans="1:7">
      <c r="A13" s="409">
        <v>8</v>
      </c>
      <c r="B13" s="391" t="s">
        <v>1641</v>
      </c>
      <c r="C13" s="390" t="s">
        <v>1162</v>
      </c>
      <c r="D13" s="422">
        <v>2.88951</v>
      </c>
      <c r="E13" s="422">
        <v>0.57790200000000003</v>
      </c>
      <c r="F13" s="500"/>
      <c r="G13" s="500"/>
    </row>
    <row r="14" spans="1:7">
      <c r="A14" s="409">
        <v>9</v>
      </c>
      <c r="B14" s="391" t="s">
        <v>1642</v>
      </c>
      <c r="C14" s="390" t="s">
        <v>1162</v>
      </c>
      <c r="D14" s="422">
        <v>2.88951</v>
      </c>
      <c r="E14" s="422">
        <v>0.57790200000000003</v>
      </c>
      <c r="F14" s="500"/>
      <c r="G14" s="500"/>
    </row>
    <row r="15" spans="1:7">
      <c r="A15" s="409">
        <v>10</v>
      </c>
      <c r="B15" s="391" t="s">
        <v>1643</v>
      </c>
      <c r="C15" s="390" t="s">
        <v>1162</v>
      </c>
      <c r="D15" s="422">
        <v>2.88951</v>
      </c>
      <c r="E15" s="422">
        <v>0.57790200000000003</v>
      </c>
      <c r="F15" s="500"/>
      <c r="G15" s="500"/>
    </row>
    <row r="16" spans="1:7">
      <c r="A16" s="409">
        <v>11</v>
      </c>
      <c r="B16" s="391" t="s">
        <v>1644</v>
      </c>
      <c r="C16" s="390" t="s">
        <v>1162</v>
      </c>
      <c r="D16" s="422">
        <v>1.3928919999999998</v>
      </c>
      <c r="E16" s="422">
        <v>1.3928919999999998</v>
      </c>
      <c r="F16" s="500"/>
      <c r="G16" s="500"/>
    </row>
    <row r="17" spans="1:7">
      <c r="A17" s="409">
        <v>12</v>
      </c>
      <c r="B17" s="391" t="s">
        <v>1645</v>
      </c>
      <c r="C17" s="390" t="s">
        <v>1162</v>
      </c>
      <c r="D17" s="422">
        <v>2.88951</v>
      </c>
      <c r="E17" s="422">
        <v>0.57790200000000003</v>
      </c>
      <c r="F17" s="500"/>
      <c r="G17" s="500"/>
    </row>
    <row r="18" spans="1:7">
      <c r="A18" s="409">
        <v>13</v>
      </c>
      <c r="B18" s="391" t="s">
        <v>1485</v>
      </c>
      <c r="C18" s="390" t="s">
        <v>1162</v>
      </c>
      <c r="D18" s="422">
        <v>2.88951</v>
      </c>
      <c r="E18" s="422">
        <v>0.57790200000000003</v>
      </c>
      <c r="F18" s="500"/>
      <c r="G18" s="500"/>
    </row>
    <row r="19" spans="1:7">
      <c r="A19" s="409">
        <v>14</v>
      </c>
      <c r="B19" s="391" t="s">
        <v>1486</v>
      </c>
      <c r="C19" s="390" t="s">
        <v>1162</v>
      </c>
      <c r="D19" s="422">
        <v>2.88951</v>
      </c>
      <c r="E19" s="422">
        <v>0.57790200000000003</v>
      </c>
      <c r="F19" s="500"/>
      <c r="G19" s="500"/>
    </row>
    <row r="20" spans="1:7">
      <c r="A20" s="409">
        <v>15</v>
      </c>
      <c r="B20" s="410" t="s">
        <v>1646</v>
      </c>
      <c r="C20" s="390" t="s">
        <v>1162</v>
      </c>
      <c r="D20" s="422">
        <v>173.3706</v>
      </c>
      <c r="E20" s="422">
        <v>11.55804</v>
      </c>
      <c r="F20" s="500"/>
      <c r="G20" s="500"/>
    </row>
    <row r="21" spans="1:7">
      <c r="A21" s="409">
        <v>16</v>
      </c>
      <c r="B21" s="410" t="s">
        <v>1542</v>
      </c>
      <c r="C21" s="390" t="s">
        <v>1162</v>
      </c>
      <c r="D21" s="422">
        <v>2.88951</v>
      </c>
      <c r="E21" s="422">
        <v>2.88951</v>
      </c>
      <c r="F21" s="500"/>
      <c r="G21" s="500"/>
    </row>
    <row r="22" spans="1:7">
      <c r="A22" s="409">
        <v>17</v>
      </c>
      <c r="B22" s="410" t="s">
        <v>1647</v>
      </c>
      <c r="C22" s="390" t="s">
        <v>1162</v>
      </c>
      <c r="D22" s="422">
        <v>30.836258000000001</v>
      </c>
      <c r="E22" s="422">
        <v>7.0015049999999999</v>
      </c>
      <c r="F22" s="500"/>
      <c r="G22" s="500"/>
    </row>
    <row r="23" spans="1:7">
      <c r="A23" s="409">
        <v>18</v>
      </c>
      <c r="B23" s="391" t="s">
        <v>1648</v>
      </c>
      <c r="C23" s="390" t="s">
        <v>1162</v>
      </c>
      <c r="D23" s="422">
        <v>30.836258000000001</v>
      </c>
      <c r="E23" s="422">
        <v>7.0015049999999999</v>
      </c>
      <c r="F23" s="500"/>
      <c r="G23" s="500"/>
    </row>
    <row r="24" spans="1:7">
      <c r="A24" s="409">
        <v>19</v>
      </c>
      <c r="B24" s="391" t="s">
        <v>1649</v>
      </c>
      <c r="C24" s="390" t="s">
        <v>1162</v>
      </c>
      <c r="D24" s="422">
        <v>0</v>
      </c>
      <c r="E24" s="422">
        <v>0</v>
      </c>
      <c r="F24" s="500"/>
      <c r="G24" s="500"/>
    </row>
    <row r="25" spans="1:7">
      <c r="A25" s="409">
        <v>20</v>
      </c>
      <c r="B25" s="391" t="s">
        <v>1650</v>
      </c>
      <c r="C25" s="390" t="s">
        <v>1162</v>
      </c>
      <c r="D25" s="422">
        <v>0</v>
      </c>
      <c r="E25" s="422">
        <v>0</v>
      </c>
      <c r="F25" s="500"/>
      <c r="G25" s="500"/>
    </row>
    <row r="26" spans="1:7">
      <c r="A26" s="409">
        <v>21</v>
      </c>
      <c r="B26" s="391" t="s">
        <v>1489</v>
      </c>
      <c r="C26" s="390" t="s">
        <v>1162</v>
      </c>
      <c r="D26" s="422">
        <v>54.900689999999997</v>
      </c>
      <c r="E26" s="422">
        <v>17.337060000000001</v>
      </c>
      <c r="F26" s="500"/>
      <c r="G26" s="500"/>
    </row>
    <row r="27" spans="1:7">
      <c r="A27" s="409">
        <v>22</v>
      </c>
      <c r="B27" s="391" t="s">
        <v>1490</v>
      </c>
      <c r="C27" s="390" t="s">
        <v>1162</v>
      </c>
      <c r="D27" s="422">
        <v>54.900689999999997</v>
      </c>
      <c r="E27" s="422">
        <v>17.337060000000001</v>
      </c>
      <c r="F27" s="500"/>
      <c r="G27" s="500"/>
    </row>
    <row r="28" spans="1:7">
      <c r="A28" s="409">
        <v>23</v>
      </c>
      <c r="B28" s="391" t="s">
        <v>1651</v>
      </c>
      <c r="C28" s="390" t="s">
        <v>1162</v>
      </c>
      <c r="D28" s="422">
        <v>30.836258000000001</v>
      </c>
      <c r="E28" s="422">
        <v>7.5645890000000007</v>
      </c>
      <c r="F28" s="500"/>
      <c r="G28" s="500"/>
    </row>
    <row r="29" spans="1:7">
      <c r="A29" s="409">
        <v>24</v>
      </c>
      <c r="B29" s="391" t="s">
        <v>1480</v>
      </c>
      <c r="C29" s="390" t="s">
        <v>1162</v>
      </c>
      <c r="D29" s="422">
        <v>0</v>
      </c>
      <c r="E29" s="422">
        <v>0</v>
      </c>
      <c r="F29" s="500"/>
      <c r="G29" s="500"/>
    </row>
    <row r="30" spans="1:7">
      <c r="A30" s="409">
        <v>25</v>
      </c>
      <c r="B30" s="391" t="s">
        <v>1481</v>
      </c>
      <c r="C30" s="390" t="s">
        <v>1162</v>
      </c>
      <c r="D30" s="422">
        <v>57.790199999999999</v>
      </c>
      <c r="E30" s="422">
        <v>20.226570000000002</v>
      </c>
      <c r="F30" s="500"/>
      <c r="G30" s="500"/>
    </row>
    <row r="31" spans="1:7">
      <c r="A31" s="409">
        <v>26</v>
      </c>
      <c r="B31" s="391" t="s">
        <v>1652</v>
      </c>
      <c r="C31" s="390" t="s">
        <v>1162</v>
      </c>
      <c r="D31" s="422">
        <v>259.315</v>
      </c>
      <c r="E31" s="422">
        <v>14.44755</v>
      </c>
      <c r="F31" s="500"/>
      <c r="G31" s="500"/>
    </row>
    <row r="32" spans="1:7">
      <c r="A32" s="409">
        <v>27</v>
      </c>
      <c r="B32" s="391" t="s">
        <v>1653</v>
      </c>
      <c r="C32" s="390" t="s">
        <v>1162</v>
      </c>
      <c r="D32" s="422">
        <v>173.3706</v>
      </c>
      <c r="E32" s="422">
        <v>14.44755</v>
      </c>
      <c r="F32" s="500"/>
      <c r="G32" s="500"/>
    </row>
    <row r="33" spans="1:7">
      <c r="A33" s="409">
        <v>28</v>
      </c>
      <c r="B33" s="391" t="s">
        <v>1187</v>
      </c>
      <c r="C33" s="390" t="s">
        <v>1162</v>
      </c>
      <c r="D33" s="422">
        <v>166.70249999999999</v>
      </c>
      <c r="E33" s="422">
        <v>23.11608</v>
      </c>
      <c r="F33" s="500"/>
      <c r="G33" s="500"/>
    </row>
    <row r="34" spans="1:7">
      <c r="A34" s="409">
        <v>29</v>
      </c>
      <c r="B34" s="391" t="s">
        <v>1406</v>
      </c>
      <c r="C34" s="390" t="s">
        <v>1162</v>
      </c>
      <c r="D34" s="422">
        <v>800</v>
      </c>
      <c r="E34" s="422">
        <v>60</v>
      </c>
      <c r="F34" s="500"/>
      <c r="G34" s="500"/>
    </row>
    <row r="35" spans="1:7">
      <c r="A35" s="409">
        <v>30</v>
      </c>
      <c r="B35" s="391" t="s">
        <v>1654</v>
      </c>
      <c r="C35" s="390" t="s">
        <v>1162</v>
      </c>
      <c r="D35" s="422">
        <v>144.47550000000001</v>
      </c>
      <c r="E35" s="422">
        <v>20.226570000000002</v>
      </c>
      <c r="F35" s="500"/>
      <c r="G35" s="500"/>
    </row>
    <row r="36" spans="1:7">
      <c r="A36" s="409">
        <v>31</v>
      </c>
      <c r="B36" s="391" t="s">
        <v>1655</v>
      </c>
      <c r="C36" s="390" t="s">
        <v>1162</v>
      </c>
      <c r="D36" s="422">
        <v>30</v>
      </c>
      <c r="E36" s="422">
        <v>60</v>
      </c>
      <c r="F36" s="500"/>
      <c r="G36" s="500"/>
    </row>
    <row r="37" spans="1:7">
      <c r="A37" s="409">
        <v>32</v>
      </c>
      <c r="B37" s="391" t="s">
        <v>1656</v>
      </c>
      <c r="C37" s="390" t="s">
        <v>1162</v>
      </c>
      <c r="D37" s="422">
        <v>2.3782890000000001</v>
      </c>
      <c r="E37" s="422">
        <v>1.3928919999999998</v>
      </c>
      <c r="F37" s="500"/>
      <c r="G37" s="500"/>
    </row>
    <row r="38" spans="1:7">
      <c r="A38" s="409">
        <v>33</v>
      </c>
      <c r="B38" s="391" t="s">
        <v>1325</v>
      </c>
      <c r="C38" s="390" t="s">
        <v>1162</v>
      </c>
      <c r="D38" s="422">
        <v>173.3706</v>
      </c>
      <c r="E38" s="422">
        <v>17.337060000000001</v>
      </c>
      <c r="F38" s="500"/>
      <c r="G38" s="500"/>
    </row>
    <row r="39" spans="1:7">
      <c r="A39" s="409">
        <v>34</v>
      </c>
      <c r="B39" s="391" t="s">
        <v>1326</v>
      </c>
      <c r="C39" s="390" t="s">
        <v>1162</v>
      </c>
      <c r="D39" s="422">
        <v>173.3706</v>
      </c>
      <c r="E39" s="422">
        <v>17.337060000000001</v>
      </c>
      <c r="F39" s="500"/>
      <c r="G39" s="500"/>
    </row>
    <row r="40" spans="1:7">
      <c r="A40" s="409">
        <v>35</v>
      </c>
      <c r="B40" s="391" t="s">
        <v>1657</v>
      </c>
      <c r="C40" s="390" t="s">
        <v>1162</v>
      </c>
      <c r="D40" s="422">
        <v>18.218730999999998</v>
      </c>
      <c r="E40" s="422">
        <v>8.4018060000000006</v>
      </c>
      <c r="F40" s="500"/>
      <c r="G40" s="500"/>
    </row>
    <row r="41" spans="1:7">
      <c r="A41" s="409">
        <v>36</v>
      </c>
      <c r="B41" s="391" t="s">
        <v>1658</v>
      </c>
      <c r="C41" s="390" t="s">
        <v>1162</v>
      </c>
      <c r="D41" s="422">
        <v>15.418129</v>
      </c>
      <c r="E41" s="422">
        <v>9.8021069999999995</v>
      </c>
      <c r="F41" s="500"/>
      <c r="G41" s="500"/>
    </row>
    <row r="42" spans="1:7">
      <c r="A42" s="409">
        <v>37</v>
      </c>
      <c r="B42" s="391" t="s">
        <v>1659</v>
      </c>
      <c r="C42" s="390" t="s">
        <v>1162</v>
      </c>
      <c r="D42" s="422">
        <v>800</v>
      </c>
      <c r="E42" s="422">
        <v>50</v>
      </c>
      <c r="F42" s="500"/>
      <c r="G42" s="500"/>
    </row>
    <row r="43" spans="1:7">
      <c r="A43" s="409">
        <v>38</v>
      </c>
      <c r="B43" s="391" t="s">
        <v>1660</v>
      </c>
      <c r="C43" s="390" t="s">
        <v>1162</v>
      </c>
      <c r="D43" s="422">
        <v>800</v>
      </c>
      <c r="E43" s="422">
        <v>50</v>
      </c>
      <c r="F43" s="500"/>
      <c r="G43" s="500"/>
    </row>
    <row r="44" spans="1:7">
      <c r="A44" s="409">
        <v>39</v>
      </c>
      <c r="B44" s="391" t="s">
        <v>1661</v>
      </c>
      <c r="C44" s="390" t="s">
        <v>1162</v>
      </c>
      <c r="D44" s="422">
        <v>350</v>
      </c>
      <c r="E44" s="422">
        <v>50</v>
      </c>
      <c r="F44" s="500"/>
      <c r="G44" s="500"/>
    </row>
    <row r="45" spans="1:7">
      <c r="A45" s="409">
        <v>40</v>
      </c>
      <c r="B45" s="391" t="s">
        <v>1662</v>
      </c>
      <c r="C45" s="390" t="s">
        <v>1162</v>
      </c>
      <c r="D45" s="422">
        <v>86.685299999999998</v>
      </c>
      <c r="E45" s="422">
        <v>12.602709000000001</v>
      </c>
      <c r="F45" s="500"/>
      <c r="G45" s="500"/>
    </row>
    <row r="46" spans="1:7">
      <c r="A46" s="409">
        <v>41</v>
      </c>
      <c r="B46" s="391" t="s">
        <v>1497</v>
      </c>
      <c r="C46" s="390" t="s">
        <v>1162</v>
      </c>
      <c r="D46" s="422">
        <v>350</v>
      </c>
      <c r="E46" s="422">
        <v>150</v>
      </c>
      <c r="F46" s="500"/>
      <c r="G46" s="500"/>
    </row>
    <row r="47" spans="1:7">
      <c r="A47" s="409">
        <v>42</v>
      </c>
      <c r="B47" s="391" t="s">
        <v>1491</v>
      </c>
      <c r="C47" s="390" t="s">
        <v>1162</v>
      </c>
      <c r="D47" s="422">
        <v>300</v>
      </c>
      <c r="E47" s="422">
        <v>30</v>
      </c>
      <c r="F47" s="500"/>
      <c r="G47" s="500"/>
    </row>
    <row r="48" spans="1:7">
      <c r="A48" s="409">
        <v>43</v>
      </c>
      <c r="B48" s="391" t="s">
        <v>1498</v>
      </c>
      <c r="C48" s="390" t="s">
        <v>1162</v>
      </c>
      <c r="D48" s="422">
        <v>51.863</v>
      </c>
      <c r="E48" s="422">
        <v>14.818</v>
      </c>
      <c r="F48" s="500"/>
      <c r="G48" s="500"/>
    </row>
    <row r="49" spans="1:7">
      <c r="A49" s="409">
        <v>44</v>
      </c>
      <c r="B49" s="391" t="s">
        <v>1499</v>
      </c>
      <c r="C49" s="390" t="s">
        <v>1162</v>
      </c>
      <c r="D49" s="422">
        <v>51.863</v>
      </c>
      <c r="E49" s="422">
        <v>14.818</v>
      </c>
      <c r="F49" s="500"/>
      <c r="G49" s="500"/>
    </row>
    <row r="50" spans="1:7">
      <c r="A50" s="409">
        <v>45</v>
      </c>
      <c r="B50" s="391" t="s">
        <v>1663</v>
      </c>
      <c r="C50" s="390" t="s">
        <v>1162</v>
      </c>
      <c r="D50" s="422">
        <v>0.83721699999999988</v>
      </c>
      <c r="E50" s="422">
        <v>0.83721699999999988</v>
      </c>
      <c r="F50" s="500"/>
      <c r="G50" s="500"/>
    </row>
    <row r="51" spans="1:7">
      <c r="A51" s="409">
        <v>46</v>
      </c>
      <c r="B51" s="410" t="s">
        <v>1664</v>
      </c>
      <c r="C51" s="390" t="s">
        <v>1162</v>
      </c>
      <c r="D51" s="422">
        <v>111.13499999999999</v>
      </c>
      <c r="E51" s="422">
        <v>14.44755</v>
      </c>
      <c r="F51" s="500"/>
      <c r="G51" s="500"/>
    </row>
    <row r="52" spans="1:7">
      <c r="A52" s="409">
        <v>47</v>
      </c>
      <c r="B52" s="410" t="s">
        <v>1665</v>
      </c>
      <c r="C52" s="390" t="s">
        <v>1162</v>
      </c>
      <c r="D52" s="422">
        <v>111.13499999999999</v>
      </c>
      <c r="E52" s="422">
        <v>14.44755</v>
      </c>
      <c r="F52" s="500"/>
      <c r="G52" s="500"/>
    </row>
    <row r="53" spans="1:7">
      <c r="A53" s="409">
        <v>48</v>
      </c>
      <c r="B53" s="391" t="s">
        <v>1504</v>
      </c>
      <c r="C53" s="390" t="s">
        <v>1162</v>
      </c>
      <c r="D53" s="422">
        <v>150</v>
      </c>
      <c r="E53" s="422">
        <v>60</v>
      </c>
      <c r="F53" s="500"/>
      <c r="G53" s="500"/>
    </row>
    <row r="54" spans="1:7">
      <c r="A54" s="409">
        <v>49</v>
      </c>
      <c r="B54" s="391" t="s">
        <v>1505</v>
      </c>
      <c r="C54" s="390" t="s">
        <v>1162</v>
      </c>
      <c r="D54" s="422">
        <v>1200</v>
      </c>
      <c r="E54" s="422">
        <v>350</v>
      </c>
      <c r="F54" s="500"/>
      <c r="G54" s="500"/>
    </row>
    <row r="55" spans="1:7">
      <c r="A55" s="409">
        <v>50</v>
      </c>
      <c r="B55" s="391" t="s">
        <v>1666</v>
      </c>
      <c r="C55" s="390" t="s">
        <v>1162</v>
      </c>
      <c r="D55" s="422">
        <v>86.685299999999998</v>
      </c>
      <c r="E55" s="422">
        <v>5.6012039999999992</v>
      </c>
      <c r="F55" s="500"/>
      <c r="G55" s="500"/>
    </row>
    <row r="56" spans="1:7">
      <c r="A56" s="409">
        <v>51</v>
      </c>
      <c r="B56" s="391" t="s">
        <v>1390</v>
      </c>
      <c r="C56" s="390" t="s">
        <v>1162</v>
      </c>
      <c r="D56" s="422">
        <v>1500</v>
      </c>
      <c r="E56" s="422">
        <v>120</v>
      </c>
      <c r="F56" s="500"/>
      <c r="G56" s="500"/>
    </row>
    <row r="57" spans="1:7">
      <c r="A57" s="409">
        <v>52</v>
      </c>
      <c r="B57" s="391" t="s">
        <v>1508</v>
      </c>
      <c r="C57" s="390" t="s">
        <v>1162</v>
      </c>
      <c r="D57" s="422">
        <v>600</v>
      </c>
      <c r="E57" s="422">
        <v>80</v>
      </c>
      <c r="F57" s="500"/>
      <c r="G57" s="500"/>
    </row>
    <row r="58" spans="1:7">
      <c r="A58" s="409">
        <v>53</v>
      </c>
      <c r="B58" s="391" t="s">
        <v>1667</v>
      </c>
      <c r="C58" s="390" t="s">
        <v>1162</v>
      </c>
      <c r="D58" s="422">
        <v>150</v>
      </c>
      <c r="E58" s="422">
        <v>120</v>
      </c>
      <c r="F58" s="500"/>
      <c r="G58" s="500"/>
    </row>
    <row r="59" spans="1:7">
      <c r="A59" s="409">
        <v>54</v>
      </c>
      <c r="B59" s="391" t="s">
        <v>1509</v>
      </c>
      <c r="C59" s="390" t="s">
        <v>1162</v>
      </c>
      <c r="D59" s="422">
        <v>1200</v>
      </c>
      <c r="E59" s="422">
        <v>80</v>
      </c>
      <c r="F59" s="500"/>
      <c r="G59" s="500"/>
    </row>
    <row r="60" spans="1:7">
      <c r="A60" s="409">
        <v>55</v>
      </c>
      <c r="B60" s="391" t="s">
        <v>1127</v>
      </c>
      <c r="C60" s="390" t="s">
        <v>1162</v>
      </c>
      <c r="D60" s="422">
        <v>74.09</v>
      </c>
      <c r="E60" s="422">
        <v>0</v>
      </c>
      <c r="F60" s="500"/>
      <c r="G60" s="500"/>
    </row>
    <row r="61" spans="1:7">
      <c r="A61" s="409">
        <v>56</v>
      </c>
      <c r="B61" s="391" t="s">
        <v>1125</v>
      </c>
      <c r="C61" s="390" t="s">
        <v>1162</v>
      </c>
      <c r="D61" s="422">
        <v>25.9315</v>
      </c>
      <c r="E61" s="422">
        <v>0</v>
      </c>
      <c r="F61" s="500"/>
      <c r="G61" s="500"/>
    </row>
    <row r="62" spans="1:7">
      <c r="A62" s="409">
        <v>57</v>
      </c>
      <c r="B62" s="391" t="s">
        <v>1668</v>
      </c>
      <c r="C62" s="390" t="s">
        <v>1162</v>
      </c>
      <c r="D62" s="422">
        <v>29.154415</v>
      </c>
      <c r="E62" s="422">
        <v>8.4018060000000006</v>
      </c>
      <c r="F62" s="500"/>
      <c r="G62" s="500"/>
    </row>
    <row r="63" spans="1:7">
      <c r="A63" s="409">
        <v>58</v>
      </c>
      <c r="B63" s="388" t="s">
        <v>1510</v>
      </c>
      <c r="C63" s="390" t="s">
        <v>1162</v>
      </c>
      <c r="D63" s="422">
        <v>36.444870999999999</v>
      </c>
      <c r="E63" s="422">
        <v>14.010418999999999</v>
      </c>
      <c r="F63" s="500"/>
      <c r="G63" s="500"/>
    </row>
    <row r="64" spans="1:7">
      <c r="A64" s="409">
        <v>59</v>
      </c>
      <c r="B64" s="391" t="s">
        <v>1669</v>
      </c>
      <c r="C64" s="390" t="s">
        <v>1162</v>
      </c>
      <c r="D64" s="422">
        <v>74.09</v>
      </c>
      <c r="E64" s="422">
        <v>7.4089999999999998</v>
      </c>
      <c r="F64" s="500"/>
      <c r="G64" s="500"/>
    </row>
    <row r="65" spans="1:7">
      <c r="A65" s="409">
        <v>60</v>
      </c>
      <c r="B65" s="391" t="s">
        <v>1507</v>
      </c>
      <c r="C65" s="390" t="s">
        <v>1162</v>
      </c>
      <c r="D65" s="422">
        <v>42.053483999999997</v>
      </c>
      <c r="E65" s="422">
        <v>14.010418999999999</v>
      </c>
      <c r="F65" s="500"/>
      <c r="G65" s="500"/>
    </row>
    <row r="66" spans="1:7">
      <c r="A66" s="409">
        <v>61</v>
      </c>
      <c r="B66" s="391" t="s">
        <v>1324</v>
      </c>
      <c r="C66" s="390" t="s">
        <v>1162</v>
      </c>
      <c r="D66" s="422">
        <v>86.685299999999998</v>
      </c>
      <c r="E66" s="422">
        <v>34.614847999999995</v>
      </c>
      <c r="F66" s="500"/>
      <c r="G66" s="500"/>
    </row>
    <row r="67" spans="1:7">
      <c r="A67" s="409">
        <v>62</v>
      </c>
      <c r="B67" s="391" t="s">
        <v>1227</v>
      </c>
      <c r="C67" s="390" t="s">
        <v>1162</v>
      </c>
      <c r="D67" s="422">
        <v>20.041345</v>
      </c>
      <c r="E67" s="422">
        <v>12.750889000000001</v>
      </c>
      <c r="F67" s="500"/>
      <c r="G67" s="500"/>
    </row>
    <row r="68" spans="1:7">
      <c r="A68" s="409">
        <v>63</v>
      </c>
      <c r="B68" s="388" t="s">
        <v>1511</v>
      </c>
      <c r="C68" s="390" t="s">
        <v>1162</v>
      </c>
      <c r="D68" s="422">
        <v>115.5804</v>
      </c>
      <c r="E68" s="422">
        <v>5.77902</v>
      </c>
      <c r="F68" s="500"/>
      <c r="G68" s="500"/>
    </row>
    <row r="69" spans="1:7">
      <c r="A69" s="409">
        <v>64</v>
      </c>
      <c r="B69" s="388" t="s">
        <v>1512</v>
      </c>
      <c r="C69" s="390" t="s">
        <v>1162</v>
      </c>
      <c r="D69" s="422">
        <v>36.444870999999999</v>
      </c>
      <c r="E69" s="422">
        <v>8.4018060000000006</v>
      </c>
      <c r="F69" s="500"/>
      <c r="G69" s="500"/>
    </row>
    <row r="70" spans="1:7">
      <c r="A70" s="409">
        <v>65</v>
      </c>
      <c r="B70" s="388" t="s">
        <v>1513</v>
      </c>
      <c r="C70" s="390" t="s">
        <v>1162</v>
      </c>
      <c r="D70" s="422">
        <v>37.845171999999998</v>
      </c>
      <c r="E70" s="422">
        <v>6.1642880000000009</v>
      </c>
      <c r="F70" s="500"/>
      <c r="G70" s="500"/>
    </row>
    <row r="71" spans="1:7">
      <c r="A71" s="409">
        <v>66</v>
      </c>
      <c r="B71" s="388" t="s">
        <v>1670</v>
      </c>
      <c r="C71" s="390" t="s">
        <v>1162</v>
      </c>
      <c r="D71" s="422">
        <v>86.685299999999998</v>
      </c>
      <c r="E71" s="422">
        <v>5.77902</v>
      </c>
      <c r="F71" s="500"/>
      <c r="G71" s="500"/>
    </row>
    <row r="72" spans="1:7">
      <c r="A72" s="409">
        <v>67</v>
      </c>
      <c r="B72" s="391" t="s">
        <v>1671</v>
      </c>
      <c r="C72" s="390" t="s">
        <v>1162</v>
      </c>
      <c r="D72" s="422">
        <v>18.218730999999998</v>
      </c>
      <c r="E72" s="422">
        <v>1.444755</v>
      </c>
      <c r="F72" s="500"/>
      <c r="G72" s="500"/>
    </row>
    <row r="73" spans="1:7">
      <c r="A73" s="409">
        <v>68</v>
      </c>
      <c r="B73" s="391" t="s">
        <v>1672</v>
      </c>
      <c r="C73" s="390" t="s">
        <v>1162</v>
      </c>
      <c r="D73" s="422">
        <v>17.337060000000001</v>
      </c>
      <c r="E73" s="422">
        <v>1.1558040000000001</v>
      </c>
      <c r="F73" s="500"/>
      <c r="G73" s="500"/>
    </row>
    <row r="74" spans="1:7">
      <c r="A74" s="409">
        <v>69</v>
      </c>
      <c r="B74" s="391" t="s">
        <v>1673</v>
      </c>
      <c r="C74" s="390" t="s">
        <v>1162</v>
      </c>
      <c r="D74" s="422">
        <v>36.444870999999999</v>
      </c>
      <c r="E74" s="422">
        <v>9.8021069999999995</v>
      </c>
      <c r="F74" s="500"/>
      <c r="G74" s="500"/>
    </row>
    <row r="75" spans="1:7">
      <c r="A75" s="409">
        <v>70</v>
      </c>
      <c r="B75" s="391" t="s">
        <v>1518</v>
      </c>
      <c r="C75" s="390" t="s">
        <v>1162</v>
      </c>
      <c r="D75" s="422">
        <v>37.845171999999998</v>
      </c>
      <c r="E75" s="422">
        <v>5.6012039999999992</v>
      </c>
      <c r="F75" s="500"/>
      <c r="G75" s="500"/>
    </row>
    <row r="76" spans="1:7">
      <c r="A76" s="409">
        <v>71</v>
      </c>
      <c r="B76" s="391" t="s">
        <v>1674</v>
      </c>
      <c r="C76" s="390" t="s">
        <v>1162</v>
      </c>
      <c r="D76" s="422">
        <v>23.11608</v>
      </c>
      <c r="E76" s="422">
        <v>11.55804</v>
      </c>
      <c r="F76" s="500"/>
      <c r="G76" s="500"/>
    </row>
    <row r="77" spans="1:7">
      <c r="A77" s="409">
        <v>72</v>
      </c>
      <c r="B77" s="391" t="s">
        <v>1675</v>
      </c>
      <c r="C77" s="390" t="s">
        <v>1162</v>
      </c>
      <c r="D77" s="422">
        <v>104.02236000000001</v>
      </c>
      <c r="E77" s="422">
        <v>5.6012039999999992</v>
      </c>
      <c r="F77" s="500"/>
      <c r="G77" s="500"/>
    </row>
    <row r="78" spans="1:7">
      <c r="A78" s="409">
        <v>73</v>
      </c>
      <c r="B78" s="391" t="s">
        <v>1519</v>
      </c>
      <c r="C78" s="390" t="s">
        <v>1162</v>
      </c>
      <c r="D78" s="422">
        <v>1.3928919999999998</v>
      </c>
      <c r="E78" s="422">
        <v>0.54826600000000003</v>
      </c>
      <c r="F78" s="500"/>
      <c r="G78" s="500"/>
    </row>
    <row r="79" spans="1:7">
      <c r="A79" s="409">
        <v>74</v>
      </c>
      <c r="B79" s="391" t="s">
        <v>1676</v>
      </c>
      <c r="C79" s="390" t="s">
        <v>1162</v>
      </c>
      <c r="D79" s="422">
        <v>180</v>
      </c>
      <c r="E79" s="422">
        <v>60</v>
      </c>
      <c r="F79" s="500"/>
      <c r="G79" s="500"/>
    </row>
    <row r="80" spans="1:7">
      <c r="A80" s="409">
        <v>75</v>
      </c>
      <c r="B80" s="391" t="s">
        <v>1568</v>
      </c>
      <c r="C80" s="390" t="s">
        <v>1162</v>
      </c>
      <c r="D80" s="422">
        <v>67.288537999999988</v>
      </c>
      <c r="E80" s="422">
        <v>42.053483999999997</v>
      </c>
      <c r="F80" s="500"/>
      <c r="G80" s="500"/>
    </row>
    <row r="81" spans="1:7">
      <c r="A81" s="409">
        <v>76</v>
      </c>
      <c r="B81" s="391" t="s">
        <v>1320</v>
      </c>
      <c r="C81" s="390" t="s">
        <v>1162</v>
      </c>
      <c r="D81" s="422">
        <v>42.053483999999997</v>
      </c>
      <c r="E81" s="422">
        <v>14.010418999999999</v>
      </c>
      <c r="F81" s="500"/>
      <c r="G81" s="500"/>
    </row>
    <row r="82" spans="1:7">
      <c r="A82" s="409">
        <v>77</v>
      </c>
      <c r="B82" s="391" t="s">
        <v>1677</v>
      </c>
      <c r="C82" s="390" t="s">
        <v>1162</v>
      </c>
      <c r="D82" s="422">
        <v>26.627945999999998</v>
      </c>
      <c r="E82" s="422">
        <v>14.010418999999999</v>
      </c>
      <c r="F82" s="500"/>
      <c r="G82" s="500"/>
    </row>
    <row r="83" spans="1:7">
      <c r="A83" s="409">
        <v>78</v>
      </c>
      <c r="B83" s="391" t="s">
        <v>1678</v>
      </c>
      <c r="C83" s="390" t="s">
        <v>1162</v>
      </c>
      <c r="D83" s="422">
        <v>22.427042999999998</v>
      </c>
      <c r="E83" s="422">
        <v>0</v>
      </c>
      <c r="F83" s="500"/>
      <c r="G83" s="500"/>
    </row>
    <row r="84" spans="1:7">
      <c r="A84" s="409">
        <v>79</v>
      </c>
      <c r="B84" s="391" t="s">
        <v>1679</v>
      </c>
      <c r="C84" s="390" t="s">
        <v>1162</v>
      </c>
      <c r="D84" s="422">
        <v>28.028247</v>
      </c>
      <c r="E84" s="422">
        <v>0</v>
      </c>
      <c r="F84" s="500"/>
      <c r="G84" s="500"/>
    </row>
    <row r="85" spans="1:7">
      <c r="A85" s="409">
        <v>80</v>
      </c>
      <c r="B85" s="391" t="s">
        <v>1680</v>
      </c>
      <c r="C85" s="390" t="s">
        <v>1162</v>
      </c>
      <c r="D85" s="422">
        <v>28.028247</v>
      </c>
      <c r="E85" s="422">
        <v>0</v>
      </c>
      <c r="F85" s="500"/>
      <c r="G85" s="500"/>
    </row>
    <row r="86" spans="1:7">
      <c r="A86" s="409">
        <v>81</v>
      </c>
      <c r="B86" s="391" t="s">
        <v>1191</v>
      </c>
      <c r="C86" s="390" t="s">
        <v>1162</v>
      </c>
      <c r="D86" s="422">
        <v>86.685299999999998</v>
      </c>
      <c r="E86" s="422">
        <v>11.209817000000001</v>
      </c>
      <c r="F86" s="500"/>
      <c r="G86" s="500"/>
    </row>
    <row r="87" spans="1:7">
      <c r="A87" s="409">
        <v>82</v>
      </c>
      <c r="B87" s="391" t="s">
        <v>1525</v>
      </c>
      <c r="C87" s="390" t="s">
        <v>1162</v>
      </c>
      <c r="D87" s="422">
        <v>22.427042999999998</v>
      </c>
      <c r="E87" s="422">
        <v>11.209817000000001</v>
      </c>
      <c r="F87" s="500"/>
      <c r="G87" s="500"/>
    </row>
    <row r="88" spans="1:7">
      <c r="A88" s="409">
        <v>83</v>
      </c>
      <c r="B88" s="391" t="s">
        <v>1527</v>
      </c>
      <c r="C88" s="390" t="s">
        <v>1162</v>
      </c>
      <c r="D88" s="422">
        <v>28.028247</v>
      </c>
      <c r="E88" s="422">
        <v>8.4018060000000006</v>
      </c>
      <c r="F88" s="500"/>
      <c r="G88" s="500"/>
    </row>
    <row r="89" spans="1:7">
      <c r="A89" s="409">
        <v>84</v>
      </c>
      <c r="B89" s="391" t="s">
        <v>1681</v>
      </c>
      <c r="C89" s="390" t="s">
        <v>1162</v>
      </c>
      <c r="D89" s="422">
        <v>11.209817000000001</v>
      </c>
      <c r="E89" s="422">
        <v>0</v>
      </c>
      <c r="F89" s="500"/>
      <c r="G89" s="500"/>
    </row>
    <row r="90" spans="1:7">
      <c r="A90" s="409">
        <v>85</v>
      </c>
      <c r="B90" s="391" t="s">
        <v>1682</v>
      </c>
      <c r="C90" s="390" t="s">
        <v>1162</v>
      </c>
      <c r="D90" s="422">
        <v>16.818429999999999</v>
      </c>
      <c r="E90" s="422">
        <v>19.619032000000001</v>
      </c>
      <c r="F90" s="500"/>
      <c r="G90" s="500"/>
    </row>
    <row r="91" spans="1:7">
      <c r="A91" s="409">
        <v>86</v>
      </c>
      <c r="B91" s="391" t="s">
        <v>1683</v>
      </c>
      <c r="C91" s="390" t="s">
        <v>1162</v>
      </c>
      <c r="D91" s="422">
        <v>120</v>
      </c>
      <c r="E91" s="422">
        <v>60</v>
      </c>
      <c r="F91" s="500"/>
      <c r="G91" s="500"/>
    </row>
    <row r="92" spans="1:7">
      <c r="A92" s="409">
        <v>87</v>
      </c>
      <c r="B92" s="391" t="s">
        <v>1954</v>
      </c>
      <c r="C92" s="390" t="s">
        <v>1162</v>
      </c>
      <c r="D92" s="422">
        <v>19.589396000000001</v>
      </c>
      <c r="E92" s="422">
        <v>9.7946980000000003</v>
      </c>
      <c r="F92" s="500"/>
      <c r="G92" s="500"/>
    </row>
    <row r="93" spans="1:7">
      <c r="A93" s="409">
        <v>88</v>
      </c>
      <c r="B93" s="391" t="s">
        <v>1941</v>
      </c>
      <c r="C93" s="390" t="s">
        <v>1162</v>
      </c>
      <c r="D93" s="422">
        <v>17.611193</v>
      </c>
      <c r="E93" s="422">
        <v>48.973489999999998</v>
      </c>
      <c r="F93" s="500"/>
      <c r="G93" s="500"/>
    </row>
    <row r="94" spans="1:7">
      <c r="A94" s="409">
        <v>89</v>
      </c>
      <c r="B94" s="391" t="s">
        <v>1956</v>
      </c>
      <c r="C94" s="390" t="s">
        <v>1162</v>
      </c>
      <c r="D94" s="422">
        <v>68.562886000000006</v>
      </c>
      <c r="E94" s="422">
        <v>19.589396000000001</v>
      </c>
      <c r="F94" s="500"/>
      <c r="G94" s="500"/>
    </row>
    <row r="95" spans="1:7">
      <c r="A95" s="409">
        <v>90</v>
      </c>
      <c r="B95" s="391" t="s">
        <v>1955</v>
      </c>
      <c r="C95" s="390" t="s">
        <v>1162</v>
      </c>
      <c r="D95" s="422">
        <v>71.044900999999996</v>
      </c>
      <c r="E95" s="422">
        <v>14.706865000000001</v>
      </c>
      <c r="F95" s="500"/>
      <c r="G95" s="500"/>
    </row>
    <row r="96" spans="1:7">
      <c r="A96" s="409">
        <v>91</v>
      </c>
      <c r="B96" s="391" t="s">
        <v>1957</v>
      </c>
      <c r="C96" s="399" t="s">
        <v>1137</v>
      </c>
      <c r="D96" s="422">
        <v>0</v>
      </c>
      <c r="E96" s="422">
        <v>17.151834999999998</v>
      </c>
      <c r="F96" s="500"/>
      <c r="G96" s="500"/>
    </row>
    <row r="97" spans="1:7">
      <c r="A97" s="409">
        <v>92</v>
      </c>
      <c r="B97" s="391" t="s">
        <v>1958</v>
      </c>
      <c r="C97" s="399" t="s">
        <v>1137</v>
      </c>
      <c r="D97" s="422">
        <v>0</v>
      </c>
      <c r="E97" s="422">
        <v>14.706865000000001</v>
      </c>
      <c r="F97" s="500"/>
      <c r="G97" s="500"/>
    </row>
    <row r="98" spans="1:7">
      <c r="A98" s="409">
        <v>93</v>
      </c>
      <c r="B98" s="391" t="s">
        <v>1959</v>
      </c>
      <c r="C98" s="399" t="s">
        <v>1137</v>
      </c>
      <c r="D98" s="422">
        <v>0</v>
      </c>
      <c r="E98" s="422">
        <v>17.151834999999998</v>
      </c>
      <c r="F98" s="500"/>
      <c r="G98" s="500"/>
    </row>
    <row r="99" spans="1:7">
      <c r="A99" s="409">
        <v>94</v>
      </c>
      <c r="B99" s="391" t="s">
        <v>1960</v>
      </c>
      <c r="C99" s="399" t="s">
        <v>1137</v>
      </c>
      <c r="D99" s="422">
        <v>0</v>
      </c>
      <c r="E99" s="422">
        <v>14.706865000000001</v>
      </c>
      <c r="F99" s="500"/>
      <c r="G99" s="500"/>
    </row>
    <row r="100" spans="1:7">
      <c r="A100" s="409">
        <v>95</v>
      </c>
      <c r="B100" s="391" t="s">
        <v>1961</v>
      </c>
      <c r="C100" s="399" t="s">
        <v>1137</v>
      </c>
      <c r="D100" s="422">
        <v>0</v>
      </c>
      <c r="E100" s="422">
        <v>58.768187999999995</v>
      </c>
      <c r="F100" s="500"/>
      <c r="G100" s="500"/>
    </row>
    <row r="101" spans="1:7">
      <c r="A101" s="409">
        <v>96</v>
      </c>
      <c r="B101" s="391" t="s">
        <v>1149</v>
      </c>
      <c r="C101" s="390" t="s">
        <v>1162</v>
      </c>
      <c r="D101" s="422">
        <v>33.644268999999994</v>
      </c>
      <c r="E101" s="422">
        <v>11.209817000000001</v>
      </c>
      <c r="F101" s="500"/>
      <c r="G101" s="500"/>
    </row>
    <row r="102" spans="1:7">
      <c r="A102" s="409">
        <v>97</v>
      </c>
      <c r="B102" s="391" t="s">
        <v>1323</v>
      </c>
      <c r="C102" s="390" t="s">
        <v>1162</v>
      </c>
      <c r="D102" s="422">
        <v>222.26999999999998</v>
      </c>
      <c r="E102" s="422">
        <v>16.818429999999999</v>
      </c>
      <c r="F102" s="500"/>
      <c r="G102" s="500"/>
    </row>
    <row r="103" spans="1:7">
      <c r="A103" s="409">
        <v>98</v>
      </c>
      <c r="B103" s="391" t="s">
        <v>1684</v>
      </c>
      <c r="C103" s="390" t="s">
        <v>1162</v>
      </c>
      <c r="D103" s="422">
        <v>2.88951</v>
      </c>
      <c r="E103" s="422">
        <v>2.88951</v>
      </c>
      <c r="F103" s="500"/>
      <c r="G103" s="500"/>
    </row>
    <row r="104" spans="1:7">
      <c r="A104" s="409">
        <v>99</v>
      </c>
      <c r="B104" s="391" t="s">
        <v>1685</v>
      </c>
      <c r="C104" s="390" t="s">
        <v>1162</v>
      </c>
      <c r="D104" s="422">
        <v>29.154415</v>
      </c>
      <c r="E104" s="422">
        <v>10.928274999999999</v>
      </c>
      <c r="F104" s="500"/>
      <c r="G104" s="500"/>
    </row>
    <row r="105" spans="1:7">
      <c r="A105" s="409">
        <v>100</v>
      </c>
      <c r="B105" s="391" t="s">
        <v>1686</v>
      </c>
      <c r="C105" s="390" t="s">
        <v>1162</v>
      </c>
      <c r="D105" s="422">
        <v>2.88951</v>
      </c>
      <c r="E105" s="422">
        <v>2.88951</v>
      </c>
      <c r="F105" s="500"/>
      <c r="G105" s="500"/>
    </row>
    <row r="106" spans="1:7">
      <c r="A106" s="409">
        <v>101</v>
      </c>
      <c r="B106" s="391" t="s">
        <v>1687</v>
      </c>
      <c r="C106" s="390" t="s">
        <v>1162</v>
      </c>
      <c r="D106" s="422">
        <v>133.36199999999999</v>
      </c>
      <c r="E106" s="422">
        <v>8.4018060000000006</v>
      </c>
      <c r="F106" s="500"/>
      <c r="G106" s="500"/>
    </row>
    <row r="107" spans="1:7">
      <c r="A107" s="409">
        <v>102</v>
      </c>
      <c r="B107" s="391" t="s">
        <v>1688</v>
      </c>
      <c r="C107" s="390" t="s">
        <v>1162</v>
      </c>
      <c r="D107" s="422">
        <v>2.88951</v>
      </c>
      <c r="E107" s="422">
        <v>2.88951</v>
      </c>
      <c r="F107" s="500"/>
      <c r="G107" s="500"/>
    </row>
    <row r="108" spans="1:7">
      <c r="A108" s="409">
        <v>103</v>
      </c>
      <c r="B108" s="391" t="s">
        <v>1689</v>
      </c>
      <c r="C108" s="390" t="s">
        <v>1162</v>
      </c>
      <c r="D108" s="422">
        <v>42.053483999999997</v>
      </c>
      <c r="E108" s="422">
        <v>8.4018060000000006</v>
      </c>
      <c r="F108" s="500"/>
      <c r="G108" s="500"/>
    </row>
    <row r="109" spans="1:7">
      <c r="A109" s="409">
        <v>104</v>
      </c>
      <c r="B109" s="391" t="s">
        <v>1690</v>
      </c>
      <c r="C109" s="390" t="s">
        <v>1162</v>
      </c>
      <c r="D109" s="422">
        <v>0.54826600000000003</v>
      </c>
      <c r="E109" s="422">
        <v>0</v>
      </c>
      <c r="F109" s="500"/>
      <c r="G109" s="500"/>
    </row>
    <row r="110" spans="1:7">
      <c r="A110" s="409">
        <v>105</v>
      </c>
      <c r="B110" s="391" t="s">
        <v>1691</v>
      </c>
      <c r="C110" s="390" t="s">
        <v>1162</v>
      </c>
      <c r="D110" s="422">
        <v>2.88951</v>
      </c>
      <c r="E110" s="422">
        <v>2.88951</v>
      </c>
      <c r="F110" s="500"/>
      <c r="G110" s="500"/>
    </row>
    <row r="111" spans="1:7">
      <c r="A111" s="409">
        <v>106</v>
      </c>
      <c r="B111" s="391" t="s">
        <v>1205</v>
      </c>
      <c r="C111" s="390" t="s">
        <v>1162</v>
      </c>
      <c r="D111" s="422">
        <v>7.0015049999999999</v>
      </c>
      <c r="E111" s="422">
        <v>2.8006019999999996</v>
      </c>
      <c r="F111" s="500"/>
      <c r="G111" s="500"/>
    </row>
    <row r="112" spans="1:7">
      <c r="A112" s="409">
        <v>107</v>
      </c>
      <c r="B112" s="391" t="s">
        <v>1692</v>
      </c>
      <c r="C112" s="390" t="s">
        <v>1162</v>
      </c>
      <c r="D112" s="422">
        <v>2.88951</v>
      </c>
      <c r="E112" s="422">
        <v>0</v>
      </c>
      <c r="F112" s="500"/>
      <c r="G112" s="500"/>
    </row>
    <row r="113" spans="1:7">
      <c r="A113" s="409">
        <v>108</v>
      </c>
      <c r="B113" s="391" t="s">
        <v>1526</v>
      </c>
      <c r="C113" s="390" t="s">
        <v>1162</v>
      </c>
      <c r="D113" s="422">
        <v>56.071312000000006</v>
      </c>
      <c r="E113" s="422">
        <v>28.028247</v>
      </c>
      <c r="F113" s="500"/>
      <c r="G113" s="500"/>
    </row>
    <row r="114" spans="1:7">
      <c r="A114" s="409">
        <v>109</v>
      </c>
      <c r="B114" s="391" t="s">
        <v>1440</v>
      </c>
      <c r="C114" s="390" t="s">
        <v>1162</v>
      </c>
      <c r="D114" s="422">
        <v>2.88951</v>
      </c>
      <c r="E114" s="422">
        <v>2.88951</v>
      </c>
      <c r="F114" s="500"/>
      <c r="G114" s="500"/>
    </row>
    <row r="115" spans="1:7">
      <c r="A115" s="409">
        <v>110</v>
      </c>
      <c r="B115" s="391" t="s">
        <v>1693</v>
      </c>
      <c r="C115" s="390" t="s">
        <v>1353</v>
      </c>
      <c r="D115" s="422">
        <v>22.427042999999998</v>
      </c>
      <c r="E115" s="422">
        <v>1.1558040000000001</v>
      </c>
      <c r="F115" s="500"/>
      <c r="G115" s="500"/>
    </row>
    <row r="116" spans="1:7">
      <c r="A116" s="409">
        <v>111</v>
      </c>
      <c r="B116" s="391" t="s">
        <v>1694</v>
      </c>
      <c r="C116" s="390" t="s">
        <v>1162</v>
      </c>
      <c r="D116" s="422">
        <v>2.88951</v>
      </c>
      <c r="E116" s="422">
        <v>1.1558040000000001</v>
      </c>
      <c r="F116" s="500"/>
      <c r="G116" s="500"/>
    </row>
    <row r="117" spans="1:7">
      <c r="A117" s="409">
        <v>112</v>
      </c>
      <c r="B117" s="391" t="s">
        <v>1695</v>
      </c>
      <c r="C117" s="390" t="s">
        <v>1162</v>
      </c>
      <c r="D117" s="422">
        <v>8.9648900000000005</v>
      </c>
      <c r="E117" s="422">
        <v>1.3928919999999998</v>
      </c>
      <c r="F117" s="500"/>
      <c r="G117" s="500"/>
    </row>
    <row r="118" spans="1:7">
      <c r="A118" s="409">
        <v>113</v>
      </c>
      <c r="B118" s="391" t="s">
        <v>1696</v>
      </c>
      <c r="C118" s="390" t="s">
        <v>1162</v>
      </c>
      <c r="D118" s="422">
        <v>40.082689999999999</v>
      </c>
      <c r="E118" s="422">
        <v>7.2756380000000007</v>
      </c>
      <c r="F118" s="500"/>
      <c r="G118" s="500"/>
    </row>
    <row r="119" spans="1:7">
      <c r="A119" s="409">
        <v>114</v>
      </c>
      <c r="B119" s="391" t="s">
        <v>1532</v>
      </c>
      <c r="C119" s="390" t="s">
        <v>1162</v>
      </c>
      <c r="D119" s="422">
        <v>70.08914</v>
      </c>
      <c r="E119" s="422">
        <v>14.010418999999999</v>
      </c>
      <c r="F119" s="500"/>
      <c r="G119" s="500"/>
    </row>
    <row r="120" spans="1:7">
      <c r="A120" s="409">
        <v>115</v>
      </c>
      <c r="B120" s="391" t="s">
        <v>1343</v>
      </c>
      <c r="C120" s="390" t="s">
        <v>1162</v>
      </c>
      <c r="D120" s="422">
        <v>17.337060000000001</v>
      </c>
      <c r="E120" s="422">
        <v>0</v>
      </c>
      <c r="F120" s="500"/>
      <c r="G120" s="500"/>
    </row>
    <row r="121" spans="1:7">
      <c r="A121" s="409">
        <v>116</v>
      </c>
      <c r="B121" s="391" t="s">
        <v>1140</v>
      </c>
      <c r="C121" s="390" t="s">
        <v>1162</v>
      </c>
      <c r="D121" s="422">
        <v>14.44755</v>
      </c>
      <c r="E121" s="422">
        <v>0</v>
      </c>
      <c r="F121" s="500"/>
      <c r="G121" s="500"/>
    </row>
    <row r="122" spans="1:7">
      <c r="A122" s="409">
        <v>117</v>
      </c>
      <c r="B122" s="391" t="s">
        <v>1239</v>
      </c>
      <c r="C122" s="390" t="s">
        <v>1162</v>
      </c>
      <c r="D122" s="422">
        <v>3.7044999999999999</v>
      </c>
      <c r="E122" s="422">
        <v>0</v>
      </c>
      <c r="F122" s="500"/>
      <c r="G122" s="500"/>
    </row>
    <row r="123" spans="1:7">
      <c r="A123" s="409">
        <v>118</v>
      </c>
      <c r="B123" s="391" t="s">
        <v>1533</v>
      </c>
      <c r="C123" s="390" t="s">
        <v>1162</v>
      </c>
      <c r="D123" s="422">
        <v>9.8243340000000003</v>
      </c>
      <c r="E123" s="422">
        <v>0</v>
      </c>
      <c r="F123" s="500"/>
      <c r="G123" s="500"/>
    </row>
    <row r="124" spans="1:7">
      <c r="A124" s="409">
        <v>119</v>
      </c>
      <c r="B124" s="391" t="s">
        <v>1337</v>
      </c>
      <c r="C124" s="390" t="s">
        <v>1697</v>
      </c>
      <c r="D124" s="422">
        <v>15.025452000000001</v>
      </c>
      <c r="E124" s="422">
        <v>1.7337059999999997</v>
      </c>
      <c r="F124" s="500"/>
      <c r="G124" s="500"/>
    </row>
    <row r="125" spans="1:7">
      <c r="A125" s="409">
        <v>120</v>
      </c>
      <c r="B125" s="391" t="s">
        <v>1339</v>
      </c>
      <c r="C125" s="390" t="s">
        <v>1697</v>
      </c>
      <c r="D125" s="422">
        <v>12.135942</v>
      </c>
      <c r="E125" s="422">
        <v>1.7337059999999997</v>
      </c>
      <c r="F125" s="500"/>
      <c r="G125" s="500"/>
    </row>
    <row r="126" spans="1:7">
      <c r="A126" s="409">
        <v>121</v>
      </c>
      <c r="B126" s="391" t="s">
        <v>1536</v>
      </c>
      <c r="C126" s="390" t="s">
        <v>1697</v>
      </c>
      <c r="D126" s="422">
        <v>20.745200000000001</v>
      </c>
      <c r="E126" s="422">
        <v>4.4602179999999993</v>
      </c>
      <c r="F126" s="500"/>
      <c r="G126" s="500"/>
    </row>
    <row r="127" spans="1:7">
      <c r="A127" s="409">
        <v>122</v>
      </c>
      <c r="B127" s="391" t="s">
        <v>1534</v>
      </c>
      <c r="C127" s="390" t="s">
        <v>1697</v>
      </c>
      <c r="D127" s="422">
        <v>25.9315</v>
      </c>
      <c r="E127" s="422">
        <v>23.26426</v>
      </c>
      <c r="F127" s="500"/>
      <c r="G127" s="500"/>
    </row>
    <row r="128" spans="1:7">
      <c r="A128" s="409">
        <v>123</v>
      </c>
      <c r="B128" s="391" t="s">
        <v>1698</v>
      </c>
      <c r="C128" s="390" t="s">
        <v>1697</v>
      </c>
      <c r="D128" s="422">
        <v>16.759157999999999</v>
      </c>
      <c r="E128" s="422">
        <v>4.4602179999999993</v>
      </c>
      <c r="F128" s="500"/>
      <c r="G128" s="500"/>
    </row>
    <row r="129" spans="1:7">
      <c r="A129" s="409">
        <v>124</v>
      </c>
      <c r="B129" s="391" t="s">
        <v>1341</v>
      </c>
      <c r="C129" s="390" t="s">
        <v>1697</v>
      </c>
      <c r="D129" s="422">
        <v>10.3726</v>
      </c>
      <c r="E129" s="422">
        <v>2.0226570000000001</v>
      </c>
      <c r="F129" s="500"/>
      <c r="G129" s="500"/>
    </row>
    <row r="130" spans="1:7">
      <c r="A130" s="409">
        <v>125</v>
      </c>
      <c r="B130" s="391" t="s">
        <v>1228</v>
      </c>
      <c r="C130" s="390" t="s">
        <v>1697</v>
      </c>
      <c r="D130" s="422">
        <v>15.558900000000001</v>
      </c>
      <c r="E130" s="422">
        <v>3.3488679999999995</v>
      </c>
      <c r="F130" s="500"/>
      <c r="G130" s="500"/>
    </row>
    <row r="131" spans="1:7">
      <c r="A131" s="409">
        <v>126</v>
      </c>
      <c r="B131" s="391" t="s">
        <v>1231</v>
      </c>
      <c r="C131" s="390" t="s">
        <v>1699</v>
      </c>
      <c r="D131" s="422">
        <v>17.040700000000001</v>
      </c>
      <c r="E131" s="422">
        <v>4.4602179999999993</v>
      </c>
      <c r="F131" s="500"/>
      <c r="G131" s="500"/>
    </row>
    <row r="132" spans="1:7">
      <c r="A132" s="409">
        <v>127</v>
      </c>
      <c r="B132" s="391" t="s">
        <v>1522</v>
      </c>
      <c r="C132" s="390" t="s">
        <v>1353</v>
      </c>
      <c r="D132" s="422">
        <v>211.41581500000001</v>
      </c>
      <c r="E132" s="422">
        <v>70.08914</v>
      </c>
      <c r="F132" s="500"/>
      <c r="G132" s="500"/>
    </row>
    <row r="133" spans="1:7">
      <c r="A133" s="409">
        <v>128</v>
      </c>
      <c r="B133" s="351" t="s">
        <v>1159</v>
      </c>
      <c r="C133" s="399" t="s">
        <v>1137</v>
      </c>
      <c r="D133" s="422">
        <v>0</v>
      </c>
      <c r="E133" s="422">
        <v>56.071312000000006</v>
      </c>
      <c r="F133" s="500"/>
      <c r="G133" s="500"/>
    </row>
    <row r="134" spans="1:7">
      <c r="A134" s="409">
        <v>129</v>
      </c>
      <c r="B134" s="351" t="s">
        <v>1161</v>
      </c>
      <c r="C134" s="352" t="s">
        <v>1162</v>
      </c>
      <c r="D134" s="422">
        <v>5.6012039999999992</v>
      </c>
      <c r="E134" s="422">
        <v>0</v>
      </c>
      <c r="F134" s="500"/>
      <c r="G134" s="500"/>
    </row>
    <row r="135" spans="1:7">
      <c r="A135" s="409">
        <v>130</v>
      </c>
      <c r="B135" s="351" t="s">
        <v>1163</v>
      </c>
      <c r="C135" s="399" t="s">
        <v>1137</v>
      </c>
      <c r="D135" s="422">
        <v>144.47550000000001</v>
      </c>
      <c r="E135" s="422">
        <v>0</v>
      </c>
      <c r="F135" s="500"/>
      <c r="G135" s="500"/>
    </row>
    <row r="136" spans="1:7">
      <c r="A136" s="409">
        <v>131</v>
      </c>
      <c r="B136" s="351" t="s">
        <v>1164</v>
      </c>
      <c r="C136" s="399" t="s">
        <v>1137</v>
      </c>
      <c r="D136" s="422">
        <v>0</v>
      </c>
      <c r="E136" s="422">
        <v>144.47550000000001</v>
      </c>
      <c r="F136" s="500"/>
      <c r="G136" s="500"/>
    </row>
    <row r="137" spans="1:7">
      <c r="A137" s="409">
        <v>132</v>
      </c>
      <c r="B137" s="351" t="s">
        <v>1165</v>
      </c>
      <c r="C137" s="399" t="s">
        <v>1137</v>
      </c>
      <c r="D137" s="422">
        <v>0</v>
      </c>
      <c r="E137" s="422">
        <v>144.47550000000001</v>
      </c>
      <c r="F137" s="500"/>
      <c r="G137" s="500"/>
    </row>
    <row r="138" spans="1:7">
      <c r="A138" s="409">
        <v>133</v>
      </c>
      <c r="B138" s="351" t="s">
        <v>1531</v>
      </c>
      <c r="C138" s="390" t="s">
        <v>1353</v>
      </c>
      <c r="D138" s="422">
        <v>231.16079999999999</v>
      </c>
      <c r="E138" s="422">
        <v>28.895099999999999</v>
      </c>
      <c r="F138" s="500"/>
      <c r="G138" s="500"/>
    </row>
    <row r="139" spans="1:7">
      <c r="A139" s="409">
        <v>134</v>
      </c>
      <c r="B139" s="351" t="s">
        <v>1166</v>
      </c>
      <c r="C139" s="352" t="s">
        <v>1162</v>
      </c>
      <c r="D139" s="422">
        <v>21.019333</v>
      </c>
      <c r="E139" s="422">
        <v>11.209817000000001</v>
      </c>
      <c r="F139" s="500"/>
      <c r="G139" s="500"/>
    </row>
    <row r="140" spans="1:7">
      <c r="A140" s="409">
        <v>135</v>
      </c>
      <c r="B140" s="351" t="s">
        <v>1168</v>
      </c>
      <c r="C140" s="352" t="s">
        <v>1162</v>
      </c>
      <c r="D140" s="422">
        <v>13.447334999999999</v>
      </c>
      <c r="E140" s="422">
        <v>9.8021069999999995</v>
      </c>
      <c r="F140" s="500"/>
      <c r="G140" s="500"/>
    </row>
    <row r="141" spans="1:7">
      <c r="A141" s="409">
        <v>136</v>
      </c>
      <c r="B141" s="351" t="s">
        <v>1169</v>
      </c>
      <c r="C141" s="399" t="s">
        <v>1137</v>
      </c>
      <c r="D141" s="422">
        <v>0</v>
      </c>
      <c r="E141" s="422">
        <v>144.47550000000001</v>
      </c>
      <c r="F141" s="500"/>
      <c r="G141" s="500"/>
    </row>
    <row r="142" spans="1:7">
      <c r="A142" s="409">
        <v>137</v>
      </c>
      <c r="B142" s="351" t="s">
        <v>1170</v>
      </c>
      <c r="C142" s="399" t="s">
        <v>1137</v>
      </c>
      <c r="D142" s="422">
        <v>0</v>
      </c>
      <c r="E142" s="422">
        <v>86.685299999999998</v>
      </c>
      <c r="F142" s="500"/>
      <c r="G142" s="500"/>
    </row>
    <row r="143" spans="1:7">
      <c r="A143" s="409">
        <v>138</v>
      </c>
      <c r="B143" s="351" t="s">
        <v>1386</v>
      </c>
      <c r="C143" s="399" t="s">
        <v>1137</v>
      </c>
      <c r="D143" s="422">
        <v>0</v>
      </c>
      <c r="E143" s="422">
        <v>173.3706</v>
      </c>
      <c r="F143" s="500"/>
      <c r="G143" s="500"/>
    </row>
    <row r="144" spans="1:7">
      <c r="A144" s="409">
        <v>139</v>
      </c>
      <c r="B144" s="351" t="s">
        <v>1156</v>
      </c>
      <c r="C144" s="352" t="s">
        <v>1353</v>
      </c>
      <c r="D144" s="422">
        <v>202.26569999999998</v>
      </c>
      <c r="E144" s="422">
        <v>0</v>
      </c>
      <c r="F144" s="500"/>
      <c r="G144" s="500"/>
    </row>
    <row r="145" spans="1:7">
      <c r="A145" s="409">
        <v>140</v>
      </c>
      <c r="B145" s="351" t="s">
        <v>1268</v>
      </c>
      <c r="C145" s="399" t="s">
        <v>1137</v>
      </c>
      <c r="D145" s="422">
        <v>0</v>
      </c>
      <c r="E145" s="422">
        <v>350</v>
      </c>
      <c r="F145" s="500"/>
      <c r="G145" s="500"/>
    </row>
    <row r="146" spans="1:7">
      <c r="A146" s="409">
        <v>141</v>
      </c>
      <c r="B146" s="351" t="s">
        <v>1387</v>
      </c>
      <c r="C146" s="399" t="s">
        <v>1137</v>
      </c>
      <c r="D146" s="422">
        <v>0</v>
      </c>
      <c r="E146" s="422">
        <v>42.053483999999997</v>
      </c>
      <c r="F146" s="500"/>
      <c r="G146" s="500"/>
    </row>
    <row r="147" spans="1:7">
      <c r="A147" s="409">
        <v>142</v>
      </c>
      <c r="B147" s="351" t="s">
        <v>1388</v>
      </c>
      <c r="C147" s="399" t="s">
        <v>1137</v>
      </c>
      <c r="D147" s="422">
        <v>0</v>
      </c>
      <c r="E147" s="422">
        <v>50</v>
      </c>
      <c r="F147" s="500"/>
      <c r="G147" s="500"/>
    </row>
    <row r="148" spans="1:7">
      <c r="A148" s="409">
        <v>143</v>
      </c>
      <c r="B148" s="351" t="s">
        <v>1389</v>
      </c>
      <c r="C148" s="399" t="s">
        <v>1137</v>
      </c>
      <c r="D148" s="422">
        <v>0</v>
      </c>
      <c r="E148" s="422">
        <v>100</v>
      </c>
      <c r="F148" s="500"/>
      <c r="G148" s="500"/>
    </row>
    <row r="149" spans="1:7">
      <c r="A149" s="409">
        <v>144</v>
      </c>
      <c r="B149" s="383" t="s">
        <v>1216</v>
      </c>
      <c r="C149" s="399" t="s">
        <v>1137</v>
      </c>
      <c r="D149" s="422">
        <v>0</v>
      </c>
      <c r="E149" s="422">
        <v>17.337060000000001</v>
      </c>
      <c r="F149" s="500"/>
      <c r="G149" s="500"/>
    </row>
    <row r="150" spans="1:7">
      <c r="A150" s="409">
        <v>145</v>
      </c>
      <c r="B150" s="351" t="s">
        <v>1217</v>
      </c>
      <c r="C150" s="352" t="s">
        <v>1218</v>
      </c>
      <c r="D150" s="422">
        <v>0</v>
      </c>
      <c r="E150" s="422">
        <v>2.3116080000000001</v>
      </c>
      <c r="F150" s="500"/>
      <c r="G150" s="500"/>
    </row>
    <row r="151" spans="1:7">
      <c r="A151" s="409">
        <v>146</v>
      </c>
      <c r="B151" s="351" t="s">
        <v>1214</v>
      </c>
      <c r="C151" s="352" t="s">
        <v>1162</v>
      </c>
      <c r="D151" s="422">
        <v>0.27413300000000002</v>
      </c>
      <c r="E151" s="422">
        <v>0.27413300000000002</v>
      </c>
      <c r="F151" s="500"/>
      <c r="G151" s="500"/>
    </row>
    <row r="152" spans="1:7">
      <c r="A152" s="409">
        <v>147</v>
      </c>
      <c r="B152" s="351" t="s">
        <v>1213</v>
      </c>
      <c r="C152" s="352" t="s">
        <v>1162</v>
      </c>
      <c r="D152" s="422">
        <v>14.010418999999999</v>
      </c>
      <c r="E152" s="422">
        <v>2.8006019999999996</v>
      </c>
      <c r="F152" s="500"/>
      <c r="G152" s="500"/>
    </row>
    <row r="153" spans="1:7">
      <c r="A153" s="409">
        <v>148</v>
      </c>
      <c r="B153" s="351" t="s">
        <v>1366</v>
      </c>
      <c r="C153" s="352" t="s">
        <v>1353</v>
      </c>
      <c r="D153" s="422">
        <v>0</v>
      </c>
      <c r="E153" s="422">
        <v>5.6012039999999992</v>
      </c>
      <c r="F153" s="500"/>
      <c r="G153" s="500"/>
    </row>
    <row r="154" spans="1:7">
      <c r="A154" s="409">
        <v>149</v>
      </c>
      <c r="B154" s="388" t="s">
        <v>1361</v>
      </c>
      <c r="C154" s="352" t="s">
        <v>1162</v>
      </c>
      <c r="D154" s="422">
        <v>0</v>
      </c>
      <c r="E154" s="422">
        <v>3.3562770000000004</v>
      </c>
      <c r="F154" s="500"/>
      <c r="G154" s="500"/>
    </row>
    <row r="155" spans="1:7">
      <c r="A155" s="409">
        <v>150</v>
      </c>
      <c r="B155" s="388" t="s">
        <v>1362</v>
      </c>
      <c r="C155" s="352" t="s">
        <v>1162</v>
      </c>
      <c r="D155" s="422">
        <v>0</v>
      </c>
      <c r="E155" s="422">
        <v>4.2009030000000003</v>
      </c>
      <c r="F155" s="500"/>
      <c r="G155" s="500"/>
    </row>
    <row r="156" spans="1:7">
      <c r="A156" s="409">
        <v>151</v>
      </c>
      <c r="B156" s="391" t="s">
        <v>1700</v>
      </c>
      <c r="C156" s="399" t="s">
        <v>1162</v>
      </c>
      <c r="D156" s="422">
        <v>0</v>
      </c>
      <c r="E156" s="422">
        <v>6.875551999999999</v>
      </c>
      <c r="F156" s="500"/>
      <c r="G156" s="500"/>
    </row>
    <row r="157" spans="1:7">
      <c r="A157" s="409">
        <v>152</v>
      </c>
      <c r="B157" s="391" t="s">
        <v>1701</v>
      </c>
      <c r="C157" s="399" t="s">
        <v>1353</v>
      </c>
      <c r="D157" s="422">
        <v>0</v>
      </c>
      <c r="E157" s="422">
        <v>20.226570000000002</v>
      </c>
      <c r="F157" s="500"/>
      <c r="G157" s="500"/>
    </row>
    <row r="158" spans="1:7">
      <c r="A158" s="409">
        <v>153</v>
      </c>
      <c r="B158" s="351" t="s">
        <v>1702</v>
      </c>
      <c r="C158" s="399" t="s">
        <v>1137</v>
      </c>
      <c r="D158" s="422">
        <v>0</v>
      </c>
      <c r="E158" s="422">
        <v>0</v>
      </c>
      <c r="F158" s="500"/>
      <c r="G158" s="500"/>
    </row>
    <row r="159" spans="1:7">
      <c r="A159" s="409">
        <v>154</v>
      </c>
      <c r="B159" s="351" t="s">
        <v>1596</v>
      </c>
      <c r="C159" s="399" t="s">
        <v>1137</v>
      </c>
      <c r="D159" s="422">
        <v>0</v>
      </c>
      <c r="E159" s="422">
        <v>8.4018060000000006</v>
      </c>
      <c r="F159" s="500"/>
      <c r="G159" s="500"/>
    </row>
    <row r="160" spans="1:7">
      <c r="A160" s="409">
        <v>155</v>
      </c>
      <c r="B160" s="351" t="s">
        <v>1203</v>
      </c>
      <c r="C160" s="399" t="s">
        <v>1137</v>
      </c>
      <c r="D160" s="422">
        <v>0</v>
      </c>
      <c r="E160" s="422">
        <v>52.011180000000003</v>
      </c>
      <c r="F160" s="500"/>
      <c r="G160" s="500"/>
    </row>
    <row r="161" spans="1:7">
      <c r="A161" s="409">
        <v>156</v>
      </c>
      <c r="B161" s="388" t="s">
        <v>1355</v>
      </c>
      <c r="C161" s="352" t="s">
        <v>1162</v>
      </c>
      <c r="D161" s="422">
        <v>56.071312000000006</v>
      </c>
      <c r="E161" s="422">
        <v>11.209817000000001</v>
      </c>
      <c r="F161" s="500"/>
      <c r="G161" s="500"/>
    </row>
    <row r="162" spans="1:7">
      <c r="A162" s="409">
        <v>157</v>
      </c>
      <c r="B162" s="388" t="s">
        <v>1356</v>
      </c>
      <c r="C162" s="352" t="s">
        <v>1162</v>
      </c>
      <c r="D162" s="422">
        <v>150</v>
      </c>
      <c r="E162" s="422">
        <v>80</v>
      </c>
      <c r="F162" s="500"/>
      <c r="G162" s="500"/>
    </row>
    <row r="163" spans="1:7">
      <c r="A163" s="409">
        <v>158</v>
      </c>
      <c r="B163" s="388" t="s">
        <v>1357</v>
      </c>
      <c r="C163" s="352" t="s">
        <v>1162</v>
      </c>
      <c r="D163" s="422">
        <v>150</v>
      </c>
      <c r="E163" s="422">
        <v>80</v>
      </c>
      <c r="F163" s="500"/>
      <c r="G163" s="500"/>
    </row>
    <row r="164" spans="1:7">
      <c r="A164" s="409">
        <v>159</v>
      </c>
      <c r="B164" s="388" t="s">
        <v>1703</v>
      </c>
      <c r="C164" s="352" t="s">
        <v>1162</v>
      </c>
      <c r="D164" s="422">
        <v>22.427042999999998</v>
      </c>
      <c r="E164" s="422">
        <v>5.6012039999999992</v>
      </c>
      <c r="F164" s="500"/>
      <c r="G164" s="500"/>
    </row>
    <row r="165" spans="1:7">
      <c r="A165" s="409">
        <v>160</v>
      </c>
      <c r="B165" s="388" t="s">
        <v>1704</v>
      </c>
      <c r="C165" s="352" t="s">
        <v>1162</v>
      </c>
      <c r="D165" s="422">
        <v>33.644268999999994</v>
      </c>
      <c r="E165" s="422">
        <v>5.6012039999999992</v>
      </c>
      <c r="F165" s="500"/>
      <c r="G165" s="500"/>
    </row>
    <row r="166" spans="1:7">
      <c r="A166" s="409">
        <v>161</v>
      </c>
      <c r="B166" s="388" t="s">
        <v>1705</v>
      </c>
      <c r="C166" s="352" t="s">
        <v>1162</v>
      </c>
      <c r="D166" s="422">
        <v>11.209817000000001</v>
      </c>
      <c r="E166" s="422">
        <v>2.8006019999999996</v>
      </c>
      <c r="F166" s="500"/>
      <c r="G166" s="500"/>
    </row>
    <row r="167" spans="1:7">
      <c r="A167" s="409">
        <v>162</v>
      </c>
      <c r="B167" s="388" t="s">
        <v>1706</v>
      </c>
      <c r="C167" s="352" t="s">
        <v>1162</v>
      </c>
      <c r="D167" s="422">
        <v>42.053483999999997</v>
      </c>
      <c r="E167" s="422">
        <v>8.4018060000000006</v>
      </c>
      <c r="F167" s="500"/>
      <c r="G167" s="500"/>
    </row>
    <row r="168" spans="1:7">
      <c r="A168" s="409">
        <v>163</v>
      </c>
      <c r="B168" s="388" t="s">
        <v>1707</v>
      </c>
      <c r="C168" s="399" t="s">
        <v>1137</v>
      </c>
      <c r="D168" s="422">
        <v>0</v>
      </c>
      <c r="E168" s="422">
        <v>14.010418999999999</v>
      </c>
      <c r="F168" s="500"/>
      <c r="G168" s="500"/>
    </row>
    <row r="169" spans="1:7">
      <c r="A169" s="409">
        <v>164</v>
      </c>
      <c r="B169" s="388" t="s">
        <v>1708</v>
      </c>
      <c r="C169" s="352" t="s">
        <v>1162</v>
      </c>
      <c r="D169" s="422">
        <v>42.053483999999997</v>
      </c>
      <c r="E169" s="422">
        <v>8.4018060000000006</v>
      </c>
      <c r="F169" s="500"/>
      <c r="G169" s="500"/>
    </row>
    <row r="170" spans="1:7">
      <c r="A170" s="409">
        <v>165</v>
      </c>
      <c r="B170" s="388" t="s">
        <v>1709</v>
      </c>
      <c r="C170" s="399" t="s">
        <v>1137</v>
      </c>
      <c r="D170" s="422">
        <v>0</v>
      </c>
      <c r="E170" s="422">
        <v>22.427042999999998</v>
      </c>
      <c r="F170" s="500"/>
      <c r="G170" s="500"/>
    </row>
    <row r="171" spans="1:7">
      <c r="A171" s="409">
        <v>166</v>
      </c>
      <c r="B171" s="388" t="s">
        <v>1710</v>
      </c>
      <c r="C171" s="352" t="s">
        <v>1162</v>
      </c>
      <c r="D171" s="422">
        <v>2.8006019999999996</v>
      </c>
      <c r="E171" s="422">
        <v>1.3928919999999998</v>
      </c>
      <c r="F171" s="500"/>
      <c r="G171" s="500"/>
    </row>
    <row r="172" spans="1:7">
      <c r="A172" s="409">
        <v>167</v>
      </c>
      <c r="B172" s="388" t="s">
        <v>1711</v>
      </c>
      <c r="C172" s="352" t="s">
        <v>1162</v>
      </c>
      <c r="D172" s="422">
        <v>2.8006019999999996</v>
      </c>
      <c r="E172" s="422">
        <v>2.8006019999999996</v>
      </c>
      <c r="F172" s="500"/>
      <c r="G172" s="500"/>
    </row>
    <row r="173" spans="1:7">
      <c r="A173" s="409">
        <v>168</v>
      </c>
      <c r="B173" s="388" t="s">
        <v>1712</v>
      </c>
      <c r="C173" s="352" t="s">
        <v>1162</v>
      </c>
      <c r="D173" s="422">
        <v>0</v>
      </c>
      <c r="E173" s="422">
        <v>3.3562770000000004</v>
      </c>
      <c r="F173" s="500"/>
      <c r="G173" s="500"/>
    </row>
    <row r="174" spans="1:7">
      <c r="A174" s="409">
        <v>169</v>
      </c>
      <c r="B174" s="388" t="s">
        <v>1713</v>
      </c>
      <c r="C174" s="352" t="s">
        <v>1162</v>
      </c>
      <c r="D174" s="422">
        <v>11.55804</v>
      </c>
      <c r="E174" s="422">
        <v>1.3928919999999998</v>
      </c>
      <c r="F174" s="500"/>
      <c r="G174" s="500"/>
    </row>
    <row r="175" spans="1:7">
      <c r="A175" s="409">
        <v>170</v>
      </c>
      <c r="B175" s="388" t="s">
        <v>1714</v>
      </c>
      <c r="C175" s="352" t="s">
        <v>1162</v>
      </c>
      <c r="D175" s="422">
        <v>86.685299999999998</v>
      </c>
      <c r="E175" s="422">
        <v>8.4018060000000006</v>
      </c>
      <c r="F175" s="500"/>
      <c r="G175" s="500"/>
    </row>
    <row r="176" spans="1:7">
      <c r="A176" s="409">
        <v>171</v>
      </c>
      <c r="B176" s="388" t="s">
        <v>1715</v>
      </c>
      <c r="C176" s="399" t="s">
        <v>1137</v>
      </c>
      <c r="D176" s="422">
        <v>0</v>
      </c>
      <c r="E176" s="422">
        <v>23.11608</v>
      </c>
      <c r="F176" s="500"/>
      <c r="G176" s="500"/>
    </row>
    <row r="177" spans="1:7">
      <c r="A177" s="409">
        <v>172</v>
      </c>
      <c r="B177" s="388" t="s">
        <v>1716</v>
      </c>
      <c r="C177" s="399" t="s">
        <v>1137</v>
      </c>
      <c r="D177" s="422">
        <v>0</v>
      </c>
      <c r="E177" s="422">
        <v>34.674120000000002</v>
      </c>
      <c r="F177" s="500"/>
      <c r="G177" s="500"/>
    </row>
    <row r="178" spans="1:7">
      <c r="A178" s="409">
        <v>173</v>
      </c>
      <c r="B178" s="388" t="s">
        <v>1360</v>
      </c>
      <c r="C178" s="399" t="s">
        <v>1137</v>
      </c>
      <c r="D178" s="422">
        <v>0</v>
      </c>
      <c r="E178" s="422">
        <v>28.895099999999999</v>
      </c>
      <c r="F178" s="500"/>
      <c r="G178" s="500"/>
    </row>
    <row r="179" spans="1:7">
      <c r="A179" s="409">
        <v>174</v>
      </c>
      <c r="B179" s="388" t="s">
        <v>1717</v>
      </c>
      <c r="C179" s="352" t="s">
        <v>1162</v>
      </c>
      <c r="D179" s="422">
        <v>17.337060000000001</v>
      </c>
      <c r="E179" s="422">
        <v>1.3928919999999998</v>
      </c>
      <c r="F179" s="500"/>
      <c r="G179" s="500"/>
    </row>
    <row r="180" spans="1:7">
      <c r="A180" s="409">
        <v>175</v>
      </c>
      <c r="B180" s="394" t="s">
        <v>2049</v>
      </c>
      <c r="C180" s="352" t="s">
        <v>1162</v>
      </c>
      <c r="D180" s="422">
        <v>130</v>
      </c>
      <c r="E180" s="422">
        <v>120</v>
      </c>
      <c r="F180" s="500"/>
      <c r="G180" s="500"/>
    </row>
    <row r="181" spans="1:7">
      <c r="A181" s="409">
        <v>176</v>
      </c>
      <c r="B181" s="394" t="s">
        <v>2050</v>
      </c>
      <c r="C181" s="352" t="s">
        <v>1162</v>
      </c>
      <c r="D181" s="422">
        <v>220</v>
      </c>
      <c r="E181" s="422">
        <v>30</v>
      </c>
      <c r="F181" s="500"/>
      <c r="G181" s="500"/>
    </row>
    <row r="182" spans="1:7">
      <c r="A182" s="409">
        <v>177</v>
      </c>
      <c r="B182" s="394" t="s">
        <v>2051</v>
      </c>
      <c r="C182" s="352" t="s">
        <v>1162</v>
      </c>
      <c r="D182" s="422">
        <v>80</v>
      </c>
      <c r="E182" s="422">
        <v>0</v>
      </c>
      <c r="F182" s="500"/>
      <c r="G182" s="500"/>
    </row>
    <row r="183" spans="1:7">
      <c r="A183" s="409">
        <v>178</v>
      </c>
      <c r="B183" s="394" t="s">
        <v>1595</v>
      </c>
      <c r="C183" s="352" t="s">
        <v>1137</v>
      </c>
      <c r="D183" s="422">
        <v>0</v>
      </c>
      <c r="E183" s="422">
        <v>80</v>
      </c>
      <c r="F183" s="500"/>
      <c r="G183" s="500"/>
    </row>
    <row r="184" spans="1:7">
      <c r="A184" s="409">
        <v>179</v>
      </c>
      <c r="B184" s="394" t="s">
        <v>2035</v>
      </c>
      <c r="C184" s="352" t="s">
        <v>1162</v>
      </c>
      <c r="D184" s="422">
        <v>0</v>
      </c>
      <c r="E184" s="422">
        <v>80</v>
      </c>
      <c r="F184" s="500"/>
      <c r="G184" s="500"/>
    </row>
    <row r="185" spans="1:7">
      <c r="A185" s="409">
        <v>180</v>
      </c>
      <c r="B185" s="394" t="s">
        <v>1312</v>
      </c>
      <c r="C185" s="352" t="s">
        <v>1162</v>
      </c>
      <c r="D185" s="422">
        <v>120</v>
      </c>
      <c r="E185" s="422">
        <v>60</v>
      </c>
      <c r="F185" s="500"/>
      <c r="G185" s="500"/>
    </row>
    <row r="186" spans="1:7">
      <c r="A186" s="409">
        <v>181</v>
      </c>
      <c r="B186" s="394" t="s">
        <v>2037</v>
      </c>
      <c r="C186" s="352" t="s">
        <v>1130</v>
      </c>
      <c r="D186" s="422">
        <v>0</v>
      </c>
      <c r="E186" s="422">
        <v>40</v>
      </c>
      <c r="F186" s="500"/>
      <c r="G186" s="500"/>
    </row>
    <row r="187" spans="1:7">
      <c r="A187" s="409">
        <v>182</v>
      </c>
      <c r="B187" s="351" t="s">
        <v>2039</v>
      </c>
      <c r="C187" s="352" t="s">
        <v>1130</v>
      </c>
      <c r="D187" s="422">
        <v>0</v>
      </c>
      <c r="E187" s="422">
        <v>60</v>
      </c>
      <c r="F187" s="500"/>
      <c r="G187" s="500"/>
    </row>
    <row r="188" spans="1:7">
      <c r="A188" s="409">
        <v>183</v>
      </c>
      <c r="B188" s="351" t="s">
        <v>2038</v>
      </c>
      <c r="C188" s="352" t="s">
        <v>2034</v>
      </c>
      <c r="D188" s="422">
        <v>0</v>
      </c>
      <c r="E188" s="422">
        <v>40</v>
      </c>
      <c r="F188" s="500"/>
      <c r="G188" s="501"/>
    </row>
    <row r="189" spans="1:7">
      <c r="A189" s="409">
        <v>184</v>
      </c>
      <c r="B189" s="351" t="s">
        <v>2065</v>
      </c>
      <c r="C189" s="352" t="s">
        <v>1162</v>
      </c>
      <c r="D189" s="422">
        <v>600</v>
      </c>
      <c r="E189" s="422">
        <v>50</v>
      </c>
      <c r="F189" s="500"/>
      <c r="G189" s="501"/>
    </row>
    <row r="190" spans="1:7">
      <c r="A190" s="409">
        <v>185</v>
      </c>
      <c r="B190" s="351" t="s">
        <v>2066</v>
      </c>
      <c r="C190" s="352" t="s">
        <v>1162</v>
      </c>
      <c r="D190" s="422">
        <v>250</v>
      </c>
      <c r="E190" s="422">
        <v>50</v>
      </c>
      <c r="F190" s="500"/>
      <c r="G190" s="501"/>
    </row>
    <row r="191" spans="1:7">
      <c r="A191" s="409">
        <v>186</v>
      </c>
      <c r="B191" s="351" t="s">
        <v>2067</v>
      </c>
      <c r="C191" s="352" t="s">
        <v>1162</v>
      </c>
      <c r="D191" s="422">
        <v>250</v>
      </c>
      <c r="E191" s="422">
        <v>50</v>
      </c>
      <c r="F191" s="500"/>
      <c r="G191" s="501"/>
    </row>
    <row r="192" spans="1:7">
      <c r="A192" s="409">
        <v>187</v>
      </c>
      <c r="B192" s="351" t="s">
        <v>1391</v>
      </c>
      <c r="C192" s="352" t="s">
        <v>1162</v>
      </c>
      <c r="D192" s="422">
        <v>50</v>
      </c>
      <c r="E192" s="422">
        <v>30</v>
      </c>
      <c r="F192" s="500"/>
      <c r="G192" s="501"/>
    </row>
    <row r="193" spans="1:7">
      <c r="A193" s="409">
        <v>188</v>
      </c>
      <c r="B193" s="351" t="s">
        <v>2068</v>
      </c>
      <c r="C193" s="352" t="s">
        <v>1162</v>
      </c>
      <c r="D193" s="422">
        <v>90</v>
      </c>
      <c r="E193" s="422">
        <v>60</v>
      </c>
      <c r="F193" s="500"/>
      <c r="G193" s="501"/>
    </row>
    <row r="194" spans="1:7">
      <c r="A194" s="409">
        <v>189</v>
      </c>
      <c r="B194" s="351" t="s">
        <v>1933</v>
      </c>
      <c r="C194" s="352" t="s">
        <v>1162</v>
      </c>
      <c r="D194" s="422">
        <v>280</v>
      </c>
      <c r="E194" s="422">
        <v>60</v>
      </c>
      <c r="F194" s="500"/>
      <c r="G194" s="501"/>
    </row>
    <row r="195" spans="1:7">
      <c r="A195" s="409">
        <v>190</v>
      </c>
      <c r="B195" s="351" t="s">
        <v>2069</v>
      </c>
      <c r="C195" s="352" t="s">
        <v>1162</v>
      </c>
      <c r="D195" s="422">
        <v>250</v>
      </c>
      <c r="E195" s="422">
        <v>50</v>
      </c>
      <c r="F195" s="500"/>
      <c r="G195" s="501"/>
    </row>
    <row r="196" spans="1:7">
      <c r="A196" s="409">
        <v>191</v>
      </c>
      <c r="B196" s="351" t="s">
        <v>2070</v>
      </c>
      <c r="C196" s="352" t="s">
        <v>1162</v>
      </c>
      <c r="D196" s="422">
        <v>500</v>
      </c>
      <c r="E196" s="422">
        <v>150</v>
      </c>
      <c r="F196" s="500"/>
      <c r="G196" s="501"/>
    </row>
    <row r="197" spans="1:7">
      <c r="A197" s="409">
        <v>192</v>
      </c>
      <c r="B197" s="351" t="s">
        <v>2071</v>
      </c>
      <c r="C197" s="352" t="s">
        <v>1162</v>
      </c>
      <c r="D197" s="422">
        <v>250</v>
      </c>
      <c r="E197" s="422">
        <v>150</v>
      </c>
      <c r="F197" s="500"/>
      <c r="G197" s="501"/>
    </row>
    <row r="198" spans="1:7">
      <c r="A198" s="409">
        <v>193</v>
      </c>
      <c r="B198" s="351" t="s">
        <v>2072</v>
      </c>
      <c r="C198" s="352" t="s">
        <v>1162</v>
      </c>
      <c r="D198" s="422">
        <v>160</v>
      </c>
      <c r="E198" s="422">
        <v>60</v>
      </c>
      <c r="F198" s="500"/>
      <c r="G198" s="501"/>
    </row>
    <row r="199" spans="1:7">
      <c r="A199" s="409">
        <v>194</v>
      </c>
      <c r="B199" s="351" t="s">
        <v>2073</v>
      </c>
      <c r="C199" s="352" t="s">
        <v>1162</v>
      </c>
      <c r="D199" s="422">
        <v>250</v>
      </c>
      <c r="E199" s="422">
        <v>70</v>
      </c>
      <c r="F199" s="500"/>
      <c r="G199" s="501"/>
    </row>
    <row r="200" spans="1:7">
      <c r="A200" s="409">
        <v>195</v>
      </c>
      <c r="B200" s="351" t="s">
        <v>2074</v>
      </c>
      <c r="C200" s="352" t="s">
        <v>1137</v>
      </c>
      <c r="D200" s="422">
        <v>0</v>
      </c>
      <c r="E200" s="422">
        <v>150</v>
      </c>
      <c r="F200" s="500"/>
      <c r="G200" s="501"/>
    </row>
    <row r="201" spans="1:7">
      <c r="A201" s="409">
        <v>196</v>
      </c>
      <c r="B201" s="351" t="s">
        <v>2075</v>
      </c>
      <c r="C201" s="352" t="s">
        <v>1162</v>
      </c>
      <c r="D201" s="422">
        <v>130</v>
      </c>
      <c r="E201" s="422">
        <v>50</v>
      </c>
      <c r="F201" s="500"/>
      <c r="G201" s="501"/>
    </row>
    <row r="202" spans="1:7">
      <c r="A202" s="409">
        <v>197</v>
      </c>
      <c r="B202" s="351" t="s">
        <v>2076</v>
      </c>
      <c r="C202" s="352" t="s">
        <v>1162</v>
      </c>
      <c r="D202" s="422">
        <v>80</v>
      </c>
      <c r="E202" s="422">
        <v>10</v>
      </c>
      <c r="F202" s="500"/>
      <c r="G202" s="501"/>
    </row>
    <row r="203" spans="1:7">
      <c r="A203" s="409">
        <v>198</v>
      </c>
      <c r="B203" s="351" t="s">
        <v>1930</v>
      </c>
      <c r="C203" s="352" t="s">
        <v>1130</v>
      </c>
      <c r="D203" s="422">
        <v>0</v>
      </c>
      <c r="E203" s="422">
        <v>180</v>
      </c>
      <c r="F203" s="500"/>
      <c r="G203" s="501"/>
    </row>
    <row r="204" spans="1:7">
      <c r="A204" s="409">
        <v>199</v>
      </c>
      <c r="B204" s="351" t="s">
        <v>2052</v>
      </c>
      <c r="C204" s="352" t="s">
        <v>1126</v>
      </c>
      <c r="D204" s="422">
        <v>0</v>
      </c>
      <c r="E204" s="422">
        <v>80</v>
      </c>
      <c r="F204" s="500"/>
      <c r="G204" s="501"/>
    </row>
    <row r="205" spans="1:7" s="396" customFormat="1">
      <c r="A205" s="557" t="s">
        <v>1234</v>
      </c>
      <c r="B205" s="557"/>
      <c r="C205" s="411"/>
      <c r="D205" s="320">
        <f>SUM(D6:D204)</f>
        <v>19033.10372000001</v>
      </c>
      <c r="E205" s="320">
        <f>SUM(E6:E204)</f>
        <v>6044.5120959999977</v>
      </c>
      <c r="F205" s="495"/>
      <c r="G205" s="495"/>
    </row>
    <row r="206" spans="1:7" s="396" customFormat="1">
      <c r="A206" s="558" t="s">
        <v>1235</v>
      </c>
      <c r="B206" s="558"/>
      <c r="C206" s="411"/>
      <c r="D206" s="320"/>
      <c r="E206" s="320">
        <f>E205+D205</f>
        <v>25077.615816000009</v>
      </c>
      <c r="F206" s="495"/>
      <c r="G206" s="495"/>
    </row>
    <row r="209" spans="2:2">
      <c r="B209" s="403"/>
    </row>
  </sheetData>
  <mergeCells count="4">
    <mergeCell ref="A205:B205"/>
    <mergeCell ref="A206:B206"/>
    <mergeCell ref="D2:E4"/>
    <mergeCell ref="F4:G4"/>
  </mergeCells>
  <conditionalFormatting sqref="B1:B4 B6:B1048576">
    <cfRule type="duplicateValues" dxfId="4" priority="2"/>
  </conditionalFormatting>
  <conditionalFormatting sqref="B5">
    <cfRule type="duplicateValues" dxfId="3" priority="1"/>
  </conditionalFormatting>
  <pageMargins left="0.7" right="0.7" top="0.75" bottom="0.75" header="0.3" footer="0.3"/>
  <pageSetup scale="80" orientation="portrait" horizontalDpi="4294967294" vertic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2"/>
  <sheetViews>
    <sheetView view="pageBreakPreview" topLeftCell="A259" zoomScaleNormal="100" zoomScaleSheetLayoutView="100" workbookViewId="0">
      <selection activeCell="D4" sqref="D4:E4"/>
    </sheetView>
  </sheetViews>
  <sheetFormatPr defaultColWidth="8.85546875" defaultRowHeight="15"/>
  <cols>
    <col min="1" max="1" width="4" style="359" bestFit="1" customWidth="1"/>
    <col min="2" max="2" width="56.28515625" style="359" customWidth="1"/>
    <col min="3" max="3" width="14.85546875" style="366" customWidth="1"/>
    <col min="4" max="4" width="11.140625" style="434" customWidth="1"/>
    <col min="5" max="5" width="17.28515625" style="434" customWidth="1"/>
    <col min="6" max="6" width="13.42578125" style="359" customWidth="1"/>
    <col min="7" max="7" width="15.5703125" style="359" customWidth="1"/>
    <col min="8" max="16384" width="8.85546875" style="359"/>
  </cols>
  <sheetData>
    <row r="1" spans="1:7">
      <c r="A1" s="358" t="s">
        <v>1119</v>
      </c>
      <c r="B1" s="271" t="s">
        <v>1120</v>
      </c>
      <c r="C1" s="271" t="s">
        <v>21</v>
      </c>
      <c r="D1" s="532"/>
      <c r="E1" s="532"/>
    </row>
    <row r="2" spans="1:7" ht="30.75" customHeight="1">
      <c r="A2" s="358">
        <v>1</v>
      </c>
      <c r="B2" s="360" t="s">
        <v>2030</v>
      </c>
      <c r="C2" s="271">
        <v>1</v>
      </c>
      <c r="D2" s="532"/>
      <c r="E2" s="532"/>
    </row>
    <row r="3" spans="1:7" ht="30.75" customHeight="1">
      <c r="A3" s="496"/>
      <c r="B3" s="497"/>
      <c r="C3" s="480"/>
      <c r="D3" s="447"/>
      <c r="E3" s="447"/>
      <c r="F3" s="545" t="s">
        <v>3018</v>
      </c>
      <c r="G3" s="545"/>
    </row>
    <row r="4" spans="1:7" ht="45">
      <c r="A4" s="323" t="s">
        <v>0</v>
      </c>
      <c r="B4" s="324" t="s">
        <v>2081</v>
      </c>
      <c r="C4" s="271" t="s">
        <v>1121</v>
      </c>
      <c r="D4" s="472" t="s">
        <v>1306</v>
      </c>
      <c r="E4" s="473" t="s">
        <v>1937</v>
      </c>
      <c r="F4" s="475" t="s">
        <v>1306</v>
      </c>
      <c r="G4" s="475" t="s">
        <v>1937</v>
      </c>
    </row>
    <row r="5" spans="1:7">
      <c r="A5" s="386">
        <v>1</v>
      </c>
      <c r="B5" s="412" t="s">
        <v>1125</v>
      </c>
      <c r="C5" s="317" t="s">
        <v>1162</v>
      </c>
      <c r="D5" s="422">
        <v>25.1906</v>
      </c>
      <c r="E5" s="422">
        <v>0</v>
      </c>
      <c r="F5" s="268"/>
      <c r="G5" s="268"/>
    </row>
    <row r="6" spans="1:7">
      <c r="A6" s="386">
        <v>2</v>
      </c>
      <c r="B6" s="412" t="s">
        <v>1748</v>
      </c>
      <c r="C6" s="317" t="s">
        <v>1162</v>
      </c>
      <c r="D6" s="422">
        <v>56.545487999999992</v>
      </c>
      <c r="E6" s="422">
        <v>22.612268</v>
      </c>
      <c r="F6" s="268"/>
      <c r="G6" s="268"/>
    </row>
    <row r="7" spans="1:7">
      <c r="A7" s="386">
        <v>3</v>
      </c>
      <c r="B7" s="412" t="s">
        <v>1323</v>
      </c>
      <c r="C7" s="317" t="s">
        <v>1162</v>
      </c>
      <c r="D7" s="422">
        <v>125.953</v>
      </c>
      <c r="E7" s="422">
        <v>11.298725000000001</v>
      </c>
      <c r="F7" s="268"/>
      <c r="G7" s="268"/>
    </row>
    <row r="8" spans="1:7">
      <c r="A8" s="386">
        <v>4</v>
      </c>
      <c r="B8" s="412" t="s">
        <v>1749</v>
      </c>
      <c r="C8" s="317" t="s">
        <v>1162</v>
      </c>
      <c r="D8" s="422">
        <v>5.6456580000000001</v>
      </c>
      <c r="E8" s="422">
        <v>2.2523360000000001</v>
      </c>
      <c r="F8" s="268"/>
      <c r="G8" s="268"/>
    </row>
    <row r="9" spans="1:7">
      <c r="A9" s="386">
        <v>5</v>
      </c>
      <c r="B9" s="412" t="s">
        <v>1750</v>
      </c>
      <c r="C9" s="317" t="s">
        <v>1162</v>
      </c>
      <c r="D9" s="422">
        <v>180</v>
      </c>
      <c r="E9" s="422">
        <v>40</v>
      </c>
      <c r="F9" s="268"/>
      <c r="G9" s="268"/>
    </row>
    <row r="10" spans="1:7">
      <c r="A10" s="386">
        <v>6</v>
      </c>
      <c r="B10" s="412" t="s">
        <v>1751</v>
      </c>
      <c r="C10" s="317" t="s">
        <v>1162</v>
      </c>
      <c r="D10" s="422">
        <v>150</v>
      </c>
      <c r="E10" s="422">
        <v>40</v>
      </c>
      <c r="F10" s="268"/>
      <c r="G10" s="268"/>
    </row>
    <row r="11" spans="1:7">
      <c r="A11" s="386">
        <v>7</v>
      </c>
      <c r="B11" s="412" t="s">
        <v>1752</v>
      </c>
      <c r="C11" s="317" t="s">
        <v>1162</v>
      </c>
      <c r="D11" s="422">
        <v>150</v>
      </c>
      <c r="E11" s="422">
        <v>40</v>
      </c>
      <c r="F11" s="268"/>
      <c r="G11" s="268"/>
    </row>
    <row r="12" spans="1:7">
      <c r="A12" s="386">
        <v>8</v>
      </c>
      <c r="B12" s="412" t="s">
        <v>1191</v>
      </c>
      <c r="C12" s="317" t="s">
        <v>1162</v>
      </c>
      <c r="D12" s="422">
        <v>75.571799999999996</v>
      </c>
      <c r="E12" s="422">
        <v>15.114359999999998</v>
      </c>
      <c r="F12" s="268"/>
      <c r="G12" s="268"/>
    </row>
    <row r="13" spans="1:7">
      <c r="A13" s="386">
        <v>9</v>
      </c>
      <c r="B13" s="412" t="s">
        <v>1753</v>
      </c>
      <c r="C13" s="317" t="s">
        <v>1162</v>
      </c>
      <c r="D13" s="422">
        <v>2.5190600000000001</v>
      </c>
      <c r="E13" s="422">
        <v>1.0076240000000001</v>
      </c>
      <c r="F13" s="268"/>
      <c r="G13" s="268"/>
    </row>
    <row r="14" spans="1:7">
      <c r="A14" s="386">
        <v>10</v>
      </c>
      <c r="B14" s="412" t="s">
        <v>1754</v>
      </c>
      <c r="C14" s="317" t="s">
        <v>1162</v>
      </c>
      <c r="D14" s="422">
        <v>2.5190600000000001</v>
      </c>
      <c r="E14" s="422">
        <v>1.0076240000000001</v>
      </c>
      <c r="F14" s="268"/>
      <c r="G14" s="268"/>
    </row>
    <row r="15" spans="1:7">
      <c r="A15" s="386">
        <v>11</v>
      </c>
      <c r="B15" s="412" t="s">
        <v>1755</v>
      </c>
      <c r="C15" s="317" t="s">
        <v>1162</v>
      </c>
      <c r="D15" s="422">
        <v>2.5190600000000001</v>
      </c>
      <c r="E15" s="422">
        <v>1.0076240000000001</v>
      </c>
      <c r="F15" s="268"/>
      <c r="G15" s="268"/>
    </row>
    <row r="16" spans="1:7">
      <c r="A16" s="386">
        <v>12</v>
      </c>
      <c r="B16" s="412" t="s">
        <v>1227</v>
      </c>
      <c r="C16" s="317" t="s">
        <v>1162</v>
      </c>
      <c r="D16" s="422">
        <v>22.612268</v>
      </c>
      <c r="E16" s="422">
        <v>13.55847</v>
      </c>
      <c r="F16" s="268"/>
      <c r="G16" s="268"/>
    </row>
    <row r="17" spans="1:7">
      <c r="A17" s="386">
        <v>13</v>
      </c>
      <c r="B17" s="412" t="s">
        <v>1127</v>
      </c>
      <c r="C17" s="317" t="s">
        <v>1162</v>
      </c>
      <c r="D17" s="422">
        <v>88.908000000000001</v>
      </c>
      <c r="E17" s="422">
        <v>7.4089999999999998</v>
      </c>
      <c r="F17" s="268"/>
      <c r="G17" s="268"/>
    </row>
    <row r="18" spans="1:7">
      <c r="A18" s="386">
        <v>14</v>
      </c>
      <c r="B18" s="412" t="s">
        <v>1402</v>
      </c>
      <c r="C18" s="317" t="s">
        <v>1162</v>
      </c>
      <c r="D18" s="422">
        <v>40.749499999999998</v>
      </c>
      <c r="E18" s="422">
        <v>4.5343080000000002</v>
      </c>
      <c r="F18" s="268"/>
      <c r="G18" s="268"/>
    </row>
    <row r="19" spans="1:7">
      <c r="A19" s="386">
        <v>15</v>
      </c>
      <c r="B19" s="412" t="s">
        <v>1756</v>
      </c>
      <c r="C19" s="317" t="s">
        <v>1162</v>
      </c>
      <c r="D19" s="422">
        <v>4.5120810000000002</v>
      </c>
      <c r="E19" s="422">
        <v>2.2523360000000001</v>
      </c>
      <c r="F19" s="268"/>
      <c r="G19" s="268"/>
    </row>
    <row r="20" spans="1:7">
      <c r="A20" s="386">
        <v>16</v>
      </c>
      <c r="B20" s="412" t="s">
        <v>1233</v>
      </c>
      <c r="C20" s="317" t="s">
        <v>1162</v>
      </c>
      <c r="D20" s="422">
        <v>44.454000000000001</v>
      </c>
      <c r="E20" s="422">
        <v>6.7718260000000008</v>
      </c>
      <c r="F20" s="268"/>
      <c r="G20" s="268"/>
    </row>
    <row r="21" spans="1:7">
      <c r="A21" s="386">
        <v>17</v>
      </c>
      <c r="B21" s="351" t="s">
        <v>1133</v>
      </c>
      <c r="C21" s="352" t="s">
        <v>1162</v>
      </c>
      <c r="D21" s="422">
        <v>600</v>
      </c>
      <c r="E21" s="422">
        <v>250</v>
      </c>
      <c r="F21" s="268"/>
      <c r="G21" s="268"/>
    </row>
    <row r="22" spans="1:7">
      <c r="A22" s="386">
        <v>18</v>
      </c>
      <c r="B22" s="351" t="s">
        <v>1134</v>
      </c>
      <c r="C22" s="352" t="s">
        <v>1162</v>
      </c>
      <c r="D22" s="422">
        <v>600</v>
      </c>
      <c r="E22" s="422">
        <v>250</v>
      </c>
      <c r="F22" s="268"/>
      <c r="G22" s="268"/>
    </row>
    <row r="23" spans="1:7">
      <c r="A23" s="386">
        <v>19</v>
      </c>
      <c r="B23" s="351" t="s">
        <v>1135</v>
      </c>
      <c r="C23" s="352" t="s">
        <v>1162</v>
      </c>
      <c r="D23" s="422">
        <v>600</v>
      </c>
      <c r="E23" s="422">
        <v>250</v>
      </c>
      <c r="F23" s="268"/>
      <c r="G23" s="268"/>
    </row>
    <row r="24" spans="1:7">
      <c r="A24" s="386">
        <v>20</v>
      </c>
      <c r="B24" s="412" t="s">
        <v>1172</v>
      </c>
      <c r="C24" s="317" t="s">
        <v>1162</v>
      </c>
      <c r="D24" s="422">
        <v>40.705045999999996</v>
      </c>
      <c r="E24" s="422">
        <v>13.55847</v>
      </c>
      <c r="F24" s="268"/>
      <c r="G24" s="268"/>
    </row>
    <row r="25" spans="1:7">
      <c r="A25" s="386">
        <v>21</v>
      </c>
      <c r="B25" s="412" t="s">
        <v>1757</v>
      </c>
      <c r="C25" s="317" t="s">
        <v>1162</v>
      </c>
      <c r="D25" s="422">
        <v>50.3812</v>
      </c>
      <c r="E25" s="422">
        <v>9.0389799999999987</v>
      </c>
      <c r="F25" s="268"/>
      <c r="G25" s="268"/>
    </row>
    <row r="26" spans="1:7">
      <c r="A26" s="386">
        <v>22</v>
      </c>
      <c r="B26" s="412" t="s">
        <v>1200</v>
      </c>
      <c r="C26" s="317" t="s">
        <v>1162</v>
      </c>
      <c r="D26" s="422">
        <v>296.36</v>
      </c>
      <c r="E26" s="422">
        <v>25.1906</v>
      </c>
      <c r="F26" s="268"/>
      <c r="G26" s="268"/>
    </row>
    <row r="27" spans="1:7">
      <c r="A27" s="386">
        <v>23</v>
      </c>
      <c r="B27" s="412" t="s">
        <v>1758</v>
      </c>
      <c r="C27" s="317" t="s">
        <v>1162</v>
      </c>
      <c r="D27" s="422">
        <v>56.545487999999992</v>
      </c>
      <c r="E27" s="422">
        <v>6.7718260000000008</v>
      </c>
      <c r="F27" s="268"/>
      <c r="G27" s="268"/>
    </row>
    <row r="28" spans="1:7">
      <c r="A28" s="386">
        <v>24</v>
      </c>
      <c r="B28" s="412" t="s">
        <v>1759</v>
      </c>
      <c r="C28" s="317" t="s">
        <v>1162</v>
      </c>
      <c r="D28" s="422">
        <v>56.545487999999992</v>
      </c>
      <c r="E28" s="422">
        <v>6.7718260000000008</v>
      </c>
      <c r="F28" s="268"/>
      <c r="G28" s="268"/>
    </row>
    <row r="29" spans="1:7">
      <c r="A29" s="386">
        <v>25</v>
      </c>
      <c r="B29" s="412" t="s">
        <v>1760</v>
      </c>
      <c r="C29" s="317" t="s">
        <v>1162</v>
      </c>
      <c r="D29" s="422">
        <v>50.3812</v>
      </c>
      <c r="E29" s="422">
        <v>2.5190600000000001</v>
      </c>
      <c r="F29" s="268"/>
      <c r="G29" s="268"/>
    </row>
    <row r="30" spans="1:7">
      <c r="A30" s="386">
        <v>26</v>
      </c>
      <c r="B30" s="412" t="s">
        <v>1761</v>
      </c>
      <c r="C30" s="317" t="s">
        <v>1162</v>
      </c>
      <c r="D30" s="422">
        <v>50.3812</v>
      </c>
      <c r="E30" s="422">
        <v>2.5190600000000001</v>
      </c>
      <c r="F30" s="268"/>
      <c r="G30" s="268"/>
    </row>
    <row r="31" spans="1:7">
      <c r="A31" s="386">
        <v>27</v>
      </c>
      <c r="B31" s="412" t="s">
        <v>1762</v>
      </c>
      <c r="C31" s="317" t="s">
        <v>1162</v>
      </c>
      <c r="D31" s="422">
        <v>40.705045999999996</v>
      </c>
      <c r="E31" s="422">
        <v>6.7718260000000008</v>
      </c>
      <c r="F31" s="268"/>
      <c r="G31" s="268"/>
    </row>
    <row r="32" spans="1:7">
      <c r="A32" s="386">
        <v>28</v>
      </c>
      <c r="B32" s="412" t="s">
        <v>1763</v>
      </c>
      <c r="C32" s="317" t="s">
        <v>1162</v>
      </c>
      <c r="D32" s="422">
        <v>40.705045999999996</v>
      </c>
      <c r="E32" s="422">
        <v>6.7718260000000008</v>
      </c>
      <c r="F32" s="268"/>
      <c r="G32" s="268"/>
    </row>
    <row r="33" spans="1:7">
      <c r="A33" s="386">
        <v>29</v>
      </c>
      <c r="B33" s="412" t="s">
        <v>1764</v>
      </c>
      <c r="C33" s="317" t="s">
        <v>1162</v>
      </c>
      <c r="D33" s="422">
        <v>63.324722999999999</v>
      </c>
      <c r="E33" s="422">
        <v>9.0389799999999987</v>
      </c>
      <c r="F33" s="268"/>
      <c r="G33" s="268"/>
    </row>
    <row r="34" spans="1:7">
      <c r="A34" s="386">
        <v>30</v>
      </c>
      <c r="B34" s="412" t="s">
        <v>1765</v>
      </c>
      <c r="C34" s="317" t="s">
        <v>1162</v>
      </c>
      <c r="D34" s="422">
        <v>63.324722999999999</v>
      </c>
      <c r="E34" s="422">
        <v>9.0389799999999987</v>
      </c>
      <c r="F34" s="268"/>
      <c r="G34" s="268"/>
    </row>
    <row r="35" spans="1:7">
      <c r="A35" s="386">
        <v>31</v>
      </c>
      <c r="B35" s="412" t="s">
        <v>1766</v>
      </c>
      <c r="C35" s="317" t="s">
        <v>1162</v>
      </c>
      <c r="D35" s="422">
        <v>40.304960000000001</v>
      </c>
      <c r="E35" s="422">
        <v>20.152480000000001</v>
      </c>
      <c r="F35" s="268"/>
      <c r="G35" s="268"/>
    </row>
    <row r="36" spans="1:7">
      <c r="A36" s="386">
        <v>32</v>
      </c>
      <c r="B36" s="412" t="s">
        <v>1199</v>
      </c>
      <c r="C36" s="317" t="s">
        <v>1162</v>
      </c>
      <c r="D36" s="422">
        <v>276.35570000000001</v>
      </c>
      <c r="E36" s="422">
        <v>29.635999999999999</v>
      </c>
      <c r="F36" s="268"/>
      <c r="G36" s="268"/>
    </row>
    <row r="37" spans="1:7">
      <c r="A37" s="386">
        <v>33</v>
      </c>
      <c r="B37" s="412" t="s">
        <v>1767</v>
      </c>
      <c r="C37" s="317" t="s">
        <v>1162</v>
      </c>
      <c r="D37" s="422">
        <v>161.21984</v>
      </c>
      <c r="E37" s="422">
        <v>25.1906</v>
      </c>
      <c r="F37" s="268"/>
      <c r="G37" s="268"/>
    </row>
    <row r="38" spans="1:7">
      <c r="A38" s="386">
        <v>34</v>
      </c>
      <c r="B38" s="412" t="s">
        <v>1768</v>
      </c>
      <c r="C38" s="317" t="s">
        <v>1162</v>
      </c>
      <c r="D38" s="422">
        <v>0</v>
      </c>
      <c r="E38" s="422">
        <v>0</v>
      </c>
      <c r="F38" s="268"/>
      <c r="G38" s="268"/>
    </row>
    <row r="39" spans="1:7">
      <c r="A39" s="386">
        <v>35</v>
      </c>
      <c r="B39" s="412" t="s">
        <v>1769</v>
      </c>
      <c r="C39" s="317" t="s">
        <v>1162</v>
      </c>
      <c r="D39" s="422">
        <v>11.298725000000001</v>
      </c>
      <c r="E39" s="422">
        <v>2.2523360000000001</v>
      </c>
      <c r="F39" s="268"/>
      <c r="G39" s="268"/>
    </row>
    <row r="40" spans="1:7">
      <c r="A40" s="386">
        <v>36</v>
      </c>
      <c r="B40" s="412" t="s">
        <v>1770</v>
      </c>
      <c r="C40" s="317" t="s">
        <v>1162</v>
      </c>
      <c r="D40" s="422">
        <v>75.571799999999996</v>
      </c>
      <c r="E40" s="422">
        <v>10.07624</v>
      </c>
      <c r="F40" s="268"/>
      <c r="G40" s="268"/>
    </row>
    <row r="41" spans="1:7">
      <c r="A41" s="386">
        <v>37</v>
      </c>
      <c r="B41" s="412" t="s">
        <v>1771</v>
      </c>
      <c r="C41" s="317" t="s">
        <v>1162</v>
      </c>
      <c r="D41" s="422">
        <v>75.571799999999996</v>
      </c>
      <c r="E41" s="422">
        <v>10.07624</v>
      </c>
      <c r="F41" s="268"/>
      <c r="G41" s="268"/>
    </row>
    <row r="42" spans="1:7">
      <c r="A42" s="386">
        <v>38</v>
      </c>
      <c r="B42" s="412" t="s">
        <v>1772</v>
      </c>
      <c r="C42" s="317" t="s">
        <v>1162</v>
      </c>
      <c r="D42" s="422">
        <v>0</v>
      </c>
      <c r="E42" s="422">
        <v>0</v>
      </c>
      <c r="F42" s="268"/>
      <c r="G42" s="268"/>
    </row>
    <row r="43" spans="1:7">
      <c r="A43" s="386">
        <v>39</v>
      </c>
      <c r="B43" s="412" t="s">
        <v>1773</v>
      </c>
      <c r="C43" s="317" t="s">
        <v>1162</v>
      </c>
      <c r="D43" s="422">
        <v>0</v>
      </c>
      <c r="E43" s="422">
        <v>0</v>
      </c>
      <c r="F43" s="268"/>
      <c r="G43" s="268"/>
    </row>
    <row r="44" spans="1:7">
      <c r="A44" s="386">
        <v>40</v>
      </c>
      <c r="B44" s="412" t="s">
        <v>1774</v>
      </c>
      <c r="C44" s="317" t="s">
        <v>1162</v>
      </c>
      <c r="D44" s="422">
        <v>70.533680000000004</v>
      </c>
      <c r="E44" s="422">
        <v>12.5953</v>
      </c>
      <c r="F44" s="268"/>
      <c r="G44" s="268"/>
    </row>
    <row r="45" spans="1:7">
      <c r="A45" s="386">
        <v>41</v>
      </c>
      <c r="B45" s="412" t="s">
        <v>1775</v>
      </c>
      <c r="C45" s="317" t="s">
        <v>1162</v>
      </c>
      <c r="D45" s="422">
        <v>7.9054029999999997</v>
      </c>
      <c r="E45" s="422">
        <v>0</v>
      </c>
      <c r="F45" s="268"/>
      <c r="G45" s="268"/>
    </row>
    <row r="46" spans="1:7">
      <c r="A46" s="386">
        <v>42</v>
      </c>
      <c r="B46" s="412" t="s">
        <v>1776</v>
      </c>
      <c r="C46" s="317" t="s">
        <v>1162</v>
      </c>
      <c r="D46" s="422">
        <v>180</v>
      </c>
      <c r="E46" s="422">
        <v>120</v>
      </c>
      <c r="F46" s="268"/>
      <c r="G46" s="268"/>
    </row>
    <row r="47" spans="1:7">
      <c r="A47" s="386">
        <v>43</v>
      </c>
      <c r="B47" s="412" t="s">
        <v>1777</v>
      </c>
      <c r="C47" s="317" t="s">
        <v>1162</v>
      </c>
      <c r="D47" s="422">
        <v>180</v>
      </c>
      <c r="E47" s="422">
        <v>120</v>
      </c>
      <c r="F47" s="268"/>
      <c r="G47" s="268"/>
    </row>
    <row r="48" spans="1:7">
      <c r="A48" s="386">
        <v>44</v>
      </c>
      <c r="B48" s="412" t="s">
        <v>1778</v>
      </c>
      <c r="C48" s="317" t="s">
        <v>1162</v>
      </c>
      <c r="D48" s="422">
        <v>180</v>
      </c>
      <c r="E48" s="422">
        <v>120</v>
      </c>
      <c r="F48" s="268"/>
      <c r="G48" s="268"/>
    </row>
    <row r="49" spans="1:7">
      <c r="A49" s="386">
        <v>45</v>
      </c>
      <c r="B49" s="412" t="s">
        <v>1132</v>
      </c>
      <c r="C49" s="317" t="s">
        <v>1353</v>
      </c>
      <c r="D49" s="422">
        <v>100.7624</v>
      </c>
      <c r="E49" s="422">
        <v>6.7718260000000008</v>
      </c>
      <c r="F49" s="268"/>
      <c r="G49" s="268"/>
    </row>
    <row r="50" spans="1:7">
      <c r="A50" s="386">
        <v>46</v>
      </c>
      <c r="B50" s="412" t="s">
        <v>1779</v>
      </c>
      <c r="C50" s="317" t="s">
        <v>1353</v>
      </c>
      <c r="D50" s="422">
        <v>217.08370000000002</v>
      </c>
      <c r="E50" s="422">
        <v>16.299800000000001</v>
      </c>
      <c r="F50" s="268"/>
      <c r="G50" s="268"/>
    </row>
    <row r="51" spans="1:7">
      <c r="A51" s="386">
        <v>47</v>
      </c>
      <c r="B51" s="412" t="s">
        <v>1780</v>
      </c>
      <c r="C51" s="317" t="s">
        <v>1353</v>
      </c>
      <c r="D51" s="422">
        <v>200.04300000000001</v>
      </c>
      <c r="E51" s="422">
        <v>16.299800000000001</v>
      </c>
      <c r="F51" s="268"/>
      <c r="G51" s="268"/>
    </row>
    <row r="52" spans="1:7">
      <c r="A52" s="386">
        <v>48</v>
      </c>
      <c r="B52" s="412" t="s">
        <v>1781</v>
      </c>
      <c r="C52" s="317" t="s">
        <v>1162</v>
      </c>
      <c r="D52" s="422">
        <v>400</v>
      </c>
      <c r="E52" s="422">
        <v>50</v>
      </c>
      <c r="F52" s="268"/>
      <c r="G52" s="268"/>
    </row>
    <row r="53" spans="1:7">
      <c r="A53" s="386">
        <v>49</v>
      </c>
      <c r="B53" s="412" t="s">
        <v>1782</v>
      </c>
      <c r="C53" s="317" t="s">
        <v>1162</v>
      </c>
      <c r="D53" s="422">
        <v>400</v>
      </c>
      <c r="E53" s="422">
        <v>50</v>
      </c>
      <c r="F53" s="268"/>
      <c r="G53" s="268"/>
    </row>
    <row r="54" spans="1:7">
      <c r="A54" s="386">
        <v>50</v>
      </c>
      <c r="B54" s="412" t="s">
        <v>1783</v>
      </c>
      <c r="C54" s="317" t="s">
        <v>1162</v>
      </c>
      <c r="D54" s="422">
        <v>400</v>
      </c>
      <c r="E54" s="422">
        <v>50</v>
      </c>
      <c r="F54" s="268"/>
      <c r="G54" s="268"/>
    </row>
    <row r="55" spans="1:7">
      <c r="A55" s="386">
        <v>51</v>
      </c>
      <c r="B55" s="412" t="s">
        <v>1784</v>
      </c>
      <c r="C55" s="317" t="s">
        <v>1162</v>
      </c>
      <c r="D55" s="422">
        <v>400</v>
      </c>
      <c r="E55" s="422">
        <v>50</v>
      </c>
      <c r="F55" s="268"/>
      <c r="G55" s="268"/>
    </row>
    <row r="56" spans="1:7">
      <c r="A56" s="386">
        <v>52</v>
      </c>
      <c r="B56" s="412" t="s">
        <v>1785</v>
      </c>
      <c r="C56" s="317" t="s">
        <v>1162</v>
      </c>
      <c r="D56" s="422">
        <v>60.457439999999991</v>
      </c>
      <c r="E56" s="422">
        <v>12.5953</v>
      </c>
      <c r="F56" s="268"/>
      <c r="G56" s="268"/>
    </row>
    <row r="57" spans="1:7">
      <c r="A57" s="386">
        <v>53</v>
      </c>
      <c r="B57" s="412" t="s">
        <v>1786</v>
      </c>
      <c r="C57" s="317" t="s">
        <v>1162</v>
      </c>
      <c r="D57" s="422">
        <v>160</v>
      </c>
      <c r="E57" s="422">
        <v>80</v>
      </c>
      <c r="F57" s="268"/>
      <c r="G57" s="268"/>
    </row>
    <row r="58" spans="1:7">
      <c r="A58" s="386">
        <v>54</v>
      </c>
      <c r="B58" s="412" t="s">
        <v>1787</v>
      </c>
      <c r="C58" s="317" t="s">
        <v>1162</v>
      </c>
      <c r="D58" s="422">
        <v>160</v>
      </c>
      <c r="E58" s="422">
        <v>80</v>
      </c>
      <c r="F58" s="268"/>
      <c r="G58" s="268"/>
    </row>
    <row r="59" spans="1:7">
      <c r="A59" s="386">
        <v>55</v>
      </c>
      <c r="B59" s="412" t="s">
        <v>1788</v>
      </c>
      <c r="C59" s="317" t="s">
        <v>1162</v>
      </c>
      <c r="D59" s="422">
        <v>180</v>
      </c>
      <c r="E59" s="422">
        <v>100</v>
      </c>
      <c r="F59" s="268"/>
      <c r="G59" s="268"/>
    </row>
    <row r="60" spans="1:7">
      <c r="A60" s="386">
        <v>56</v>
      </c>
      <c r="B60" s="412" t="s">
        <v>1789</v>
      </c>
      <c r="C60" s="317" t="s">
        <v>1162</v>
      </c>
      <c r="D60" s="422">
        <v>180</v>
      </c>
      <c r="E60" s="422">
        <v>100</v>
      </c>
      <c r="F60" s="268"/>
      <c r="G60" s="268"/>
    </row>
    <row r="61" spans="1:7">
      <c r="A61" s="386">
        <v>57</v>
      </c>
      <c r="B61" s="412" t="s">
        <v>1790</v>
      </c>
      <c r="C61" s="317" t="s">
        <v>1162</v>
      </c>
      <c r="D61" s="422">
        <v>150</v>
      </c>
      <c r="E61" s="422">
        <v>60</v>
      </c>
      <c r="F61" s="268"/>
      <c r="G61" s="268"/>
    </row>
    <row r="62" spans="1:7">
      <c r="A62" s="386">
        <v>58</v>
      </c>
      <c r="B62" s="412" t="s">
        <v>1791</v>
      </c>
      <c r="C62" s="317" t="s">
        <v>1162</v>
      </c>
      <c r="D62" s="422">
        <v>800</v>
      </c>
      <c r="E62" s="422">
        <v>60</v>
      </c>
      <c r="F62" s="268"/>
      <c r="G62" s="268"/>
    </row>
    <row r="63" spans="1:7">
      <c r="A63" s="386">
        <v>59</v>
      </c>
      <c r="B63" s="412" t="s">
        <v>1792</v>
      </c>
      <c r="C63" s="317" t="s">
        <v>1162</v>
      </c>
      <c r="D63" s="422">
        <v>327.4778</v>
      </c>
      <c r="E63" s="422">
        <v>25.1906</v>
      </c>
      <c r="F63" s="268"/>
      <c r="G63" s="268"/>
    </row>
    <row r="64" spans="1:7">
      <c r="A64" s="386">
        <v>60</v>
      </c>
      <c r="B64" s="412" t="s">
        <v>1793</v>
      </c>
      <c r="C64" s="317" t="s">
        <v>1162</v>
      </c>
      <c r="D64" s="422">
        <v>327.4778</v>
      </c>
      <c r="E64" s="422">
        <v>25.1906</v>
      </c>
      <c r="F64" s="268"/>
      <c r="G64" s="268"/>
    </row>
    <row r="65" spans="1:7">
      <c r="A65" s="386">
        <v>61</v>
      </c>
      <c r="B65" s="412" t="s">
        <v>1794</v>
      </c>
      <c r="C65" s="317" t="s">
        <v>1162</v>
      </c>
      <c r="D65" s="422">
        <v>180</v>
      </c>
      <c r="E65" s="422">
        <v>60</v>
      </c>
      <c r="F65" s="268"/>
      <c r="G65" s="268"/>
    </row>
    <row r="66" spans="1:7">
      <c r="A66" s="386">
        <v>62</v>
      </c>
      <c r="B66" s="412" t="s">
        <v>1795</v>
      </c>
      <c r="C66" s="317" t="s">
        <v>1162</v>
      </c>
      <c r="D66" s="422">
        <v>20.152480000000001</v>
      </c>
      <c r="E66" s="422">
        <v>10.07624</v>
      </c>
      <c r="F66" s="268"/>
      <c r="G66" s="268"/>
    </row>
    <row r="67" spans="1:7">
      <c r="A67" s="386">
        <v>63</v>
      </c>
      <c r="B67" s="412" t="s">
        <v>1796</v>
      </c>
      <c r="C67" s="317" t="s">
        <v>1162</v>
      </c>
      <c r="D67" s="422">
        <v>20.152480000000001</v>
      </c>
      <c r="E67" s="422">
        <v>10.07624</v>
      </c>
      <c r="F67" s="268"/>
      <c r="G67" s="268"/>
    </row>
    <row r="68" spans="1:7">
      <c r="A68" s="386">
        <v>64</v>
      </c>
      <c r="B68" s="412" t="s">
        <v>1797</v>
      </c>
      <c r="C68" s="317" t="s">
        <v>1162</v>
      </c>
      <c r="D68" s="422">
        <v>60.457439999999991</v>
      </c>
      <c r="E68" s="422">
        <v>10.07624</v>
      </c>
      <c r="F68" s="268"/>
      <c r="G68" s="268"/>
    </row>
    <row r="69" spans="1:7">
      <c r="A69" s="386">
        <v>65</v>
      </c>
      <c r="B69" s="412" t="s">
        <v>1798</v>
      </c>
      <c r="C69" s="317" t="s">
        <v>1162</v>
      </c>
      <c r="D69" s="422">
        <v>60.457439999999991</v>
      </c>
      <c r="E69" s="422">
        <v>10.07624</v>
      </c>
      <c r="F69" s="268"/>
      <c r="G69" s="268"/>
    </row>
    <row r="70" spans="1:7">
      <c r="A70" s="386">
        <v>66</v>
      </c>
      <c r="B70" s="412" t="s">
        <v>1799</v>
      </c>
      <c r="C70" s="317" t="s">
        <v>1162</v>
      </c>
      <c r="D70" s="422">
        <v>226.71539999999999</v>
      </c>
      <c r="E70" s="422">
        <v>17.633420000000001</v>
      </c>
      <c r="F70" s="268"/>
      <c r="G70" s="268"/>
    </row>
    <row r="71" spans="1:7">
      <c r="A71" s="386">
        <v>67</v>
      </c>
      <c r="B71" s="412" t="s">
        <v>1800</v>
      </c>
      <c r="C71" s="317" t="s">
        <v>1162</v>
      </c>
      <c r="D71" s="422">
        <v>226.71539999999999</v>
      </c>
      <c r="E71" s="422">
        <v>17.633420000000001</v>
      </c>
      <c r="F71" s="268"/>
      <c r="G71" s="268"/>
    </row>
    <row r="72" spans="1:7">
      <c r="A72" s="386">
        <v>68</v>
      </c>
      <c r="B72" s="412" t="s">
        <v>1801</v>
      </c>
      <c r="C72" s="317" t="s">
        <v>1162</v>
      </c>
      <c r="D72" s="422">
        <v>150</v>
      </c>
      <c r="E72" s="422">
        <v>60</v>
      </c>
      <c r="F72" s="268"/>
      <c r="G72" s="268"/>
    </row>
    <row r="73" spans="1:7">
      <c r="A73" s="386">
        <v>69</v>
      </c>
      <c r="B73" s="412" t="s">
        <v>1802</v>
      </c>
      <c r="C73" s="317" t="s">
        <v>1162</v>
      </c>
      <c r="D73" s="422">
        <v>150</v>
      </c>
      <c r="E73" s="422">
        <v>60</v>
      </c>
      <c r="F73" s="268"/>
      <c r="G73" s="268"/>
    </row>
    <row r="74" spans="1:7">
      <c r="A74" s="386">
        <v>70</v>
      </c>
      <c r="B74" s="412" t="s">
        <v>1803</v>
      </c>
      <c r="C74" s="317" t="s">
        <v>1162</v>
      </c>
      <c r="D74" s="422">
        <v>60.457439999999991</v>
      </c>
      <c r="E74" s="422">
        <v>5.6456580000000001</v>
      </c>
      <c r="F74" s="268"/>
      <c r="G74" s="268"/>
    </row>
    <row r="75" spans="1:7">
      <c r="A75" s="386">
        <v>71</v>
      </c>
      <c r="B75" s="412" t="s">
        <v>1804</v>
      </c>
      <c r="C75" s="317" t="s">
        <v>1162</v>
      </c>
      <c r="D75" s="422">
        <v>25.1906</v>
      </c>
      <c r="E75" s="422">
        <v>15.114359999999998</v>
      </c>
      <c r="F75" s="268"/>
      <c r="G75" s="268"/>
    </row>
    <row r="76" spans="1:7">
      <c r="A76" s="386">
        <v>72</v>
      </c>
      <c r="B76" s="412" t="s">
        <v>1805</v>
      </c>
      <c r="C76" s="317" t="s">
        <v>1162</v>
      </c>
      <c r="D76" s="422">
        <v>40.304960000000001</v>
      </c>
      <c r="E76" s="422">
        <v>15.114359999999998</v>
      </c>
      <c r="F76" s="268"/>
      <c r="G76" s="268"/>
    </row>
    <row r="77" spans="1:7">
      <c r="A77" s="386">
        <v>73</v>
      </c>
      <c r="B77" s="412" t="s">
        <v>1806</v>
      </c>
      <c r="C77" s="317" t="s">
        <v>1162</v>
      </c>
      <c r="D77" s="422">
        <v>80.609920000000002</v>
      </c>
      <c r="E77" s="422">
        <v>17.633420000000001</v>
      </c>
      <c r="F77" s="268"/>
      <c r="G77" s="268"/>
    </row>
    <row r="78" spans="1:7">
      <c r="A78" s="386">
        <v>74</v>
      </c>
      <c r="B78" s="412" t="s">
        <v>1807</v>
      </c>
      <c r="C78" s="317" t="s">
        <v>1162</v>
      </c>
      <c r="D78" s="422">
        <v>150</v>
      </c>
      <c r="E78" s="422">
        <v>80</v>
      </c>
      <c r="F78" s="268"/>
      <c r="G78" s="268"/>
    </row>
    <row r="79" spans="1:7">
      <c r="A79" s="386">
        <v>75</v>
      </c>
      <c r="B79" s="412" t="s">
        <v>1808</v>
      </c>
      <c r="C79" s="317" t="s">
        <v>1162</v>
      </c>
      <c r="D79" s="422">
        <v>80.609920000000002</v>
      </c>
      <c r="E79" s="422">
        <v>17.633420000000001</v>
      </c>
      <c r="F79" s="268"/>
      <c r="G79" s="268"/>
    </row>
    <row r="80" spans="1:7">
      <c r="A80" s="386">
        <v>76</v>
      </c>
      <c r="B80" s="412" t="s">
        <v>1809</v>
      </c>
      <c r="C80" s="317" t="s">
        <v>1162</v>
      </c>
      <c r="D80" s="422">
        <v>150</v>
      </c>
      <c r="E80" s="422">
        <v>50</v>
      </c>
      <c r="F80" s="268"/>
      <c r="G80" s="268"/>
    </row>
    <row r="81" spans="1:7">
      <c r="A81" s="386">
        <v>77</v>
      </c>
      <c r="B81" s="412" t="s">
        <v>1810</v>
      </c>
      <c r="C81" s="317" t="s">
        <v>1162</v>
      </c>
      <c r="D81" s="422">
        <v>350</v>
      </c>
      <c r="E81" s="422">
        <v>50</v>
      </c>
      <c r="F81" s="268"/>
      <c r="G81" s="268"/>
    </row>
    <row r="82" spans="1:7">
      <c r="A82" s="386">
        <v>78</v>
      </c>
      <c r="B82" s="412" t="s">
        <v>1811</v>
      </c>
      <c r="C82" s="317" t="s">
        <v>1162</v>
      </c>
      <c r="D82" s="422">
        <v>80</v>
      </c>
      <c r="E82" s="422">
        <v>50</v>
      </c>
      <c r="F82" s="268"/>
      <c r="G82" s="268"/>
    </row>
    <row r="83" spans="1:7">
      <c r="A83" s="386">
        <v>79</v>
      </c>
      <c r="B83" s="412" t="s">
        <v>1812</v>
      </c>
      <c r="C83" s="317" t="s">
        <v>1162</v>
      </c>
      <c r="D83" s="422">
        <v>80</v>
      </c>
      <c r="E83" s="422">
        <v>50</v>
      </c>
      <c r="F83" s="268"/>
      <c r="G83" s="268"/>
    </row>
    <row r="84" spans="1:7">
      <c r="A84" s="386">
        <v>80</v>
      </c>
      <c r="B84" s="412" t="s">
        <v>1445</v>
      </c>
      <c r="C84" s="317" t="s">
        <v>1162</v>
      </c>
      <c r="D84" s="422">
        <v>180</v>
      </c>
      <c r="E84" s="422">
        <v>50</v>
      </c>
      <c r="F84" s="268"/>
      <c r="G84" s="268"/>
    </row>
    <row r="85" spans="1:7">
      <c r="A85" s="386">
        <v>81</v>
      </c>
      <c r="B85" s="412" t="s">
        <v>1813</v>
      </c>
      <c r="C85" s="317" t="s">
        <v>1162</v>
      </c>
      <c r="D85" s="422">
        <v>31.740156000000002</v>
      </c>
      <c r="E85" s="422">
        <v>7.5571799999999989</v>
      </c>
      <c r="F85" s="268"/>
      <c r="G85" s="268"/>
    </row>
    <row r="86" spans="1:7">
      <c r="A86" s="386">
        <v>82</v>
      </c>
      <c r="B86" s="412" t="s">
        <v>1814</v>
      </c>
      <c r="C86" s="317" t="s">
        <v>1162</v>
      </c>
      <c r="D86" s="422">
        <v>31.740156000000002</v>
      </c>
      <c r="E86" s="422">
        <v>7.5571799999999989</v>
      </c>
      <c r="F86" s="268"/>
      <c r="G86" s="268"/>
    </row>
    <row r="87" spans="1:7">
      <c r="A87" s="386">
        <v>83</v>
      </c>
      <c r="B87" s="412" t="s">
        <v>1815</v>
      </c>
      <c r="C87" s="317" t="s">
        <v>1162</v>
      </c>
      <c r="D87" s="422">
        <v>31.740156000000002</v>
      </c>
      <c r="E87" s="422">
        <v>7.5571799999999989</v>
      </c>
      <c r="F87" s="268"/>
      <c r="G87" s="268"/>
    </row>
    <row r="88" spans="1:7">
      <c r="A88" s="386">
        <v>84</v>
      </c>
      <c r="B88" s="412" t="s">
        <v>1816</v>
      </c>
      <c r="C88" s="317" t="s">
        <v>1162</v>
      </c>
      <c r="D88" s="422">
        <v>31.740156000000002</v>
      </c>
      <c r="E88" s="422">
        <v>7.5571799999999989</v>
      </c>
      <c r="F88" s="268"/>
      <c r="G88" s="268"/>
    </row>
    <row r="89" spans="1:7">
      <c r="A89" s="386">
        <v>85</v>
      </c>
      <c r="B89" s="412" t="s">
        <v>1817</v>
      </c>
      <c r="C89" s="317" t="s">
        <v>1162</v>
      </c>
      <c r="D89" s="422">
        <v>31.740156000000002</v>
      </c>
      <c r="E89" s="422">
        <v>7.5571799999999989</v>
      </c>
      <c r="F89" s="268"/>
      <c r="G89" s="268"/>
    </row>
    <row r="90" spans="1:7">
      <c r="A90" s="386">
        <v>86</v>
      </c>
      <c r="B90" s="412" t="s">
        <v>1818</v>
      </c>
      <c r="C90" s="317" t="s">
        <v>1162</v>
      </c>
      <c r="D90" s="422">
        <v>31.740156000000002</v>
      </c>
      <c r="E90" s="422">
        <v>7.5571799999999989</v>
      </c>
      <c r="F90" s="268"/>
      <c r="G90" s="268"/>
    </row>
    <row r="91" spans="1:7">
      <c r="A91" s="386">
        <v>87</v>
      </c>
      <c r="B91" s="412" t="s">
        <v>1819</v>
      </c>
      <c r="C91" s="317" t="s">
        <v>1162</v>
      </c>
      <c r="D91" s="422">
        <v>250</v>
      </c>
      <c r="E91" s="422">
        <v>50</v>
      </c>
      <c r="F91" s="268"/>
      <c r="G91" s="268"/>
    </row>
    <row r="92" spans="1:7">
      <c r="A92" s="386">
        <v>88</v>
      </c>
      <c r="B92" s="412" t="s">
        <v>1820</v>
      </c>
      <c r="C92" s="317" t="s">
        <v>1162</v>
      </c>
      <c r="D92" s="422">
        <v>250</v>
      </c>
      <c r="E92" s="422">
        <v>50</v>
      </c>
      <c r="F92" s="268"/>
      <c r="G92" s="268"/>
    </row>
    <row r="93" spans="1:7">
      <c r="A93" s="386">
        <v>89</v>
      </c>
      <c r="B93" s="412" t="s">
        <v>1821</v>
      </c>
      <c r="C93" s="317" t="s">
        <v>1162</v>
      </c>
      <c r="D93" s="422">
        <v>250</v>
      </c>
      <c r="E93" s="422">
        <v>50</v>
      </c>
      <c r="F93" s="268"/>
      <c r="G93" s="268"/>
    </row>
    <row r="94" spans="1:7">
      <c r="A94" s="386">
        <v>90</v>
      </c>
      <c r="B94" s="412" t="s">
        <v>1822</v>
      </c>
      <c r="C94" s="317" t="s">
        <v>1162</v>
      </c>
      <c r="D94" s="422">
        <v>11.298725000000001</v>
      </c>
      <c r="E94" s="422">
        <v>2.2523360000000001</v>
      </c>
      <c r="F94" s="268"/>
      <c r="G94" s="268"/>
    </row>
    <row r="95" spans="1:7">
      <c r="A95" s="386">
        <v>91</v>
      </c>
      <c r="B95" s="412" t="s">
        <v>1823</v>
      </c>
      <c r="C95" s="317" t="s">
        <v>1162</v>
      </c>
      <c r="D95" s="422">
        <v>11.298725000000001</v>
      </c>
      <c r="E95" s="422">
        <v>2.2523360000000001</v>
      </c>
      <c r="F95" s="268"/>
      <c r="G95" s="268"/>
    </row>
    <row r="96" spans="1:7">
      <c r="A96" s="386">
        <v>92</v>
      </c>
      <c r="B96" s="412" t="s">
        <v>1824</v>
      </c>
      <c r="C96" s="317" t="s">
        <v>1162</v>
      </c>
      <c r="D96" s="422">
        <v>2.2523360000000001</v>
      </c>
      <c r="E96" s="422">
        <v>0.44453999999999999</v>
      </c>
      <c r="F96" s="268"/>
      <c r="G96" s="268"/>
    </row>
    <row r="97" spans="1:7">
      <c r="A97" s="386">
        <v>93</v>
      </c>
      <c r="B97" s="412" t="s">
        <v>1825</v>
      </c>
      <c r="C97" s="317" t="s">
        <v>1162</v>
      </c>
      <c r="D97" s="422">
        <v>2.2523360000000001</v>
      </c>
      <c r="E97" s="422">
        <v>0.44453999999999999</v>
      </c>
      <c r="F97" s="268"/>
      <c r="G97" s="268"/>
    </row>
    <row r="98" spans="1:7">
      <c r="A98" s="386">
        <v>94</v>
      </c>
      <c r="B98" s="412" t="s">
        <v>1430</v>
      </c>
      <c r="C98" s="317" t="s">
        <v>1162</v>
      </c>
      <c r="D98" s="422">
        <v>15.825623999999999</v>
      </c>
      <c r="E98" s="422">
        <v>2.2523360000000001</v>
      </c>
      <c r="F98" s="268"/>
      <c r="G98" s="268"/>
    </row>
    <row r="99" spans="1:7">
      <c r="A99" s="386">
        <v>95</v>
      </c>
      <c r="B99" s="412" t="s">
        <v>1526</v>
      </c>
      <c r="C99" s="317" t="s">
        <v>1162</v>
      </c>
      <c r="D99" s="422">
        <v>125.953</v>
      </c>
      <c r="E99" s="422">
        <v>22.612268</v>
      </c>
      <c r="F99" s="268"/>
      <c r="G99" s="268"/>
    </row>
    <row r="100" spans="1:7">
      <c r="A100" s="386">
        <v>96</v>
      </c>
      <c r="B100" s="412" t="s">
        <v>1826</v>
      </c>
      <c r="C100" s="317" t="s">
        <v>1162</v>
      </c>
      <c r="D100" s="422">
        <v>20</v>
      </c>
      <c r="E100" s="422">
        <v>5</v>
      </c>
      <c r="F100" s="268"/>
      <c r="G100" s="268"/>
    </row>
    <row r="101" spans="1:7">
      <c r="A101" s="386">
        <v>97</v>
      </c>
      <c r="B101" s="412" t="s">
        <v>1827</v>
      </c>
      <c r="C101" s="317" t="s">
        <v>1162</v>
      </c>
      <c r="D101" s="422">
        <v>20</v>
      </c>
      <c r="E101" s="422">
        <v>5</v>
      </c>
      <c r="F101" s="268"/>
      <c r="G101" s="268"/>
    </row>
    <row r="102" spans="1:7">
      <c r="A102" s="386">
        <v>98</v>
      </c>
      <c r="B102" s="412" t="s">
        <v>1828</v>
      </c>
      <c r="C102" s="317" t="s">
        <v>1162</v>
      </c>
      <c r="D102" s="422">
        <v>20</v>
      </c>
      <c r="E102" s="422">
        <v>50</v>
      </c>
      <c r="F102" s="268"/>
      <c r="G102" s="268"/>
    </row>
    <row r="103" spans="1:7">
      <c r="A103" s="386">
        <v>99</v>
      </c>
      <c r="B103" s="412" t="s">
        <v>1829</v>
      </c>
      <c r="C103" s="317" t="s">
        <v>1162</v>
      </c>
      <c r="D103" s="422">
        <v>20</v>
      </c>
      <c r="E103" s="422">
        <v>50</v>
      </c>
      <c r="F103" s="268"/>
      <c r="G103" s="268"/>
    </row>
    <row r="104" spans="1:7">
      <c r="A104" s="386">
        <v>100</v>
      </c>
      <c r="B104" s="412" t="s">
        <v>1830</v>
      </c>
      <c r="C104" s="317" t="s">
        <v>1162</v>
      </c>
      <c r="D104" s="422">
        <v>20</v>
      </c>
      <c r="E104" s="422">
        <v>50</v>
      </c>
      <c r="F104" s="268"/>
      <c r="G104" s="268"/>
    </row>
    <row r="105" spans="1:7">
      <c r="A105" s="386">
        <v>101</v>
      </c>
      <c r="B105" s="412" t="s">
        <v>1831</v>
      </c>
      <c r="C105" s="317" t="s">
        <v>1162</v>
      </c>
      <c r="D105" s="422">
        <v>20</v>
      </c>
      <c r="E105" s="422">
        <v>50</v>
      </c>
      <c r="F105" s="268"/>
      <c r="G105" s="268"/>
    </row>
    <row r="106" spans="1:7">
      <c r="A106" s="386">
        <v>102</v>
      </c>
      <c r="B106" s="412" t="s">
        <v>1832</v>
      </c>
      <c r="C106" s="317" t="s">
        <v>1162</v>
      </c>
      <c r="D106" s="422">
        <v>150</v>
      </c>
      <c r="E106" s="422">
        <v>50</v>
      </c>
      <c r="F106" s="268"/>
      <c r="G106" s="268"/>
    </row>
    <row r="107" spans="1:7">
      <c r="A107" s="386">
        <v>103</v>
      </c>
      <c r="B107" s="412" t="s">
        <v>1833</v>
      </c>
      <c r="C107" s="317" t="s">
        <v>1162</v>
      </c>
      <c r="D107" s="422">
        <v>150</v>
      </c>
      <c r="E107" s="422">
        <v>50</v>
      </c>
      <c r="F107" s="268"/>
      <c r="G107" s="268"/>
    </row>
    <row r="108" spans="1:7">
      <c r="A108" s="386">
        <v>104</v>
      </c>
      <c r="B108" s="412" t="s">
        <v>1834</v>
      </c>
      <c r="C108" s="317" t="s">
        <v>1162</v>
      </c>
      <c r="D108" s="422">
        <v>300</v>
      </c>
      <c r="E108" s="422">
        <v>50</v>
      </c>
      <c r="F108" s="268"/>
      <c r="G108" s="268"/>
    </row>
    <row r="109" spans="1:7">
      <c r="A109" s="386">
        <v>105</v>
      </c>
      <c r="B109" s="412" t="s">
        <v>1835</v>
      </c>
      <c r="C109" s="317" t="s">
        <v>1162</v>
      </c>
      <c r="D109" s="422">
        <v>300</v>
      </c>
      <c r="E109" s="422">
        <v>50</v>
      </c>
      <c r="F109" s="268"/>
      <c r="G109" s="268"/>
    </row>
    <row r="110" spans="1:7">
      <c r="A110" s="386">
        <v>106</v>
      </c>
      <c r="B110" s="412" t="s">
        <v>1836</v>
      </c>
      <c r="C110" s="317" t="s">
        <v>1162</v>
      </c>
      <c r="D110" s="422">
        <v>400</v>
      </c>
      <c r="E110" s="422">
        <v>50</v>
      </c>
      <c r="F110" s="268"/>
      <c r="G110" s="268"/>
    </row>
    <row r="111" spans="1:7">
      <c r="A111" s="386">
        <v>107</v>
      </c>
      <c r="B111" s="412" t="s">
        <v>1837</v>
      </c>
      <c r="C111" s="317" t="s">
        <v>1162</v>
      </c>
      <c r="D111" s="422">
        <v>180</v>
      </c>
      <c r="E111" s="422">
        <v>50</v>
      </c>
      <c r="F111" s="268"/>
      <c r="G111" s="268"/>
    </row>
    <row r="112" spans="1:7">
      <c r="A112" s="386">
        <v>108</v>
      </c>
      <c r="B112" s="412" t="s">
        <v>1213</v>
      </c>
      <c r="C112" s="317" t="s">
        <v>1162</v>
      </c>
      <c r="D112" s="422">
        <v>60</v>
      </c>
      <c r="E112" s="422">
        <v>50</v>
      </c>
      <c r="F112" s="268"/>
      <c r="G112" s="268"/>
    </row>
    <row r="113" spans="1:7">
      <c r="A113" s="386">
        <v>109</v>
      </c>
      <c r="B113" s="412" t="s">
        <v>1214</v>
      </c>
      <c r="C113" s="317" t="s">
        <v>1162</v>
      </c>
      <c r="D113" s="422">
        <v>2.2523360000000001</v>
      </c>
      <c r="E113" s="422">
        <v>1.792978</v>
      </c>
      <c r="F113" s="268"/>
      <c r="G113" s="268"/>
    </row>
    <row r="114" spans="1:7">
      <c r="A114" s="386">
        <v>110</v>
      </c>
      <c r="B114" s="412" t="s">
        <v>1838</v>
      </c>
      <c r="C114" s="317" t="s">
        <v>1162</v>
      </c>
      <c r="D114" s="422">
        <v>67.851621999999992</v>
      </c>
      <c r="E114" s="422">
        <v>4.5120810000000002</v>
      </c>
      <c r="F114" s="268"/>
      <c r="G114" s="268"/>
    </row>
    <row r="115" spans="1:7">
      <c r="A115" s="386">
        <v>111</v>
      </c>
      <c r="B115" s="412" t="s">
        <v>1839</v>
      </c>
      <c r="C115" s="317" t="s">
        <v>1162</v>
      </c>
      <c r="D115" s="422">
        <v>67.851621999999992</v>
      </c>
      <c r="E115" s="422">
        <v>4.5120810000000002</v>
      </c>
      <c r="F115" s="268"/>
      <c r="G115" s="268"/>
    </row>
    <row r="116" spans="1:7">
      <c r="A116" s="386">
        <v>112</v>
      </c>
      <c r="B116" s="412" t="s">
        <v>1840</v>
      </c>
      <c r="C116" s="317" t="s">
        <v>1162</v>
      </c>
      <c r="D116" s="422">
        <v>27.131757999999998</v>
      </c>
      <c r="E116" s="422">
        <v>4.5120810000000002</v>
      </c>
      <c r="F116" s="268"/>
      <c r="G116" s="268"/>
    </row>
    <row r="117" spans="1:7">
      <c r="A117" s="386">
        <v>113</v>
      </c>
      <c r="B117" s="412" t="s">
        <v>1841</v>
      </c>
      <c r="C117" s="317" t="s">
        <v>1162</v>
      </c>
      <c r="D117" s="422">
        <v>27.131757999999998</v>
      </c>
      <c r="E117" s="422">
        <v>4.5120810000000002</v>
      </c>
      <c r="F117" s="268"/>
      <c r="G117" s="268"/>
    </row>
    <row r="118" spans="1:7">
      <c r="A118" s="386">
        <v>114</v>
      </c>
      <c r="B118" s="412" t="s">
        <v>1842</v>
      </c>
      <c r="C118" s="317" t="s">
        <v>1162</v>
      </c>
      <c r="D118" s="422">
        <v>0</v>
      </c>
      <c r="E118" s="422">
        <v>0</v>
      </c>
      <c r="F118" s="268"/>
      <c r="G118" s="268"/>
    </row>
    <row r="119" spans="1:7">
      <c r="A119" s="386">
        <v>115</v>
      </c>
      <c r="B119" s="412" t="s">
        <v>1843</v>
      </c>
      <c r="C119" s="317" t="s">
        <v>1162</v>
      </c>
      <c r="D119" s="422">
        <v>0</v>
      </c>
      <c r="E119" s="422">
        <v>0</v>
      </c>
      <c r="F119" s="268"/>
      <c r="G119" s="268"/>
    </row>
    <row r="120" spans="1:7">
      <c r="A120" s="386">
        <v>116</v>
      </c>
      <c r="B120" s="412" t="s">
        <v>1844</v>
      </c>
      <c r="C120" s="317" t="s">
        <v>1162</v>
      </c>
      <c r="D120" s="422">
        <v>6.7718260000000008</v>
      </c>
      <c r="E120" s="422">
        <v>2.2523360000000001</v>
      </c>
      <c r="F120" s="268"/>
      <c r="G120" s="268"/>
    </row>
    <row r="121" spans="1:7">
      <c r="A121" s="386">
        <v>117</v>
      </c>
      <c r="B121" s="412" t="s">
        <v>1845</v>
      </c>
      <c r="C121" s="317" t="s">
        <v>1162</v>
      </c>
      <c r="D121" s="422">
        <v>6.7718260000000008</v>
      </c>
      <c r="E121" s="422">
        <v>2.2523360000000001</v>
      </c>
      <c r="F121" s="268"/>
      <c r="G121" s="268"/>
    </row>
    <row r="122" spans="1:7">
      <c r="A122" s="386">
        <v>118</v>
      </c>
      <c r="B122" s="412" t="s">
        <v>1846</v>
      </c>
      <c r="C122" s="317" t="s">
        <v>1162</v>
      </c>
      <c r="D122" s="422">
        <v>0.89648899999999998</v>
      </c>
      <c r="E122" s="422">
        <v>0.66681000000000001</v>
      </c>
      <c r="F122" s="268"/>
      <c r="G122" s="268"/>
    </row>
    <row r="123" spans="1:7">
      <c r="A123" s="386">
        <v>119</v>
      </c>
      <c r="B123" s="412" t="s">
        <v>1847</v>
      </c>
      <c r="C123" s="317" t="s">
        <v>1162</v>
      </c>
      <c r="D123" s="422">
        <v>0.89648899999999998</v>
      </c>
      <c r="E123" s="422">
        <v>0.66681000000000001</v>
      </c>
      <c r="F123" s="268"/>
      <c r="G123" s="268"/>
    </row>
    <row r="124" spans="1:7">
      <c r="A124" s="386">
        <v>120</v>
      </c>
      <c r="B124" s="412" t="s">
        <v>1848</v>
      </c>
      <c r="C124" s="317" t="s">
        <v>1162</v>
      </c>
      <c r="D124" s="422">
        <v>0.21486099999999997</v>
      </c>
      <c r="E124" s="422">
        <v>0.44453999999999999</v>
      </c>
      <c r="F124" s="268"/>
      <c r="G124" s="268"/>
    </row>
    <row r="125" spans="1:7">
      <c r="A125" s="386">
        <v>121</v>
      </c>
      <c r="B125" s="412" t="s">
        <v>1849</v>
      </c>
      <c r="C125" s="317" t="s">
        <v>1162</v>
      </c>
      <c r="D125" s="422">
        <v>0.44453999999999999</v>
      </c>
      <c r="E125" s="422">
        <v>0.44453999999999999</v>
      </c>
      <c r="F125" s="268"/>
      <c r="G125" s="268"/>
    </row>
    <row r="126" spans="1:7">
      <c r="A126" s="386">
        <v>122</v>
      </c>
      <c r="B126" s="412" t="s">
        <v>1850</v>
      </c>
      <c r="C126" s="317" t="s">
        <v>1162</v>
      </c>
      <c r="D126" s="422">
        <v>0.44453999999999999</v>
      </c>
      <c r="E126" s="422">
        <v>0.44453999999999999</v>
      </c>
      <c r="F126" s="268"/>
      <c r="G126" s="268"/>
    </row>
    <row r="127" spans="1:7">
      <c r="A127" s="386">
        <v>123</v>
      </c>
      <c r="B127" s="412" t="s">
        <v>1851</v>
      </c>
      <c r="C127" s="317" t="s">
        <v>1162</v>
      </c>
      <c r="D127" s="422">
        <v>0.44453999999999999</v>
      </c>
      <c r="E127" s="422">
        <v>0.44453999999999999</v>
      </c>
      <c r="F127" s="268"/>
      <c r="G127" s="268"/>
    </row>
    <row r="128" spans="1:7">
      <c r="A128" s="386">
        <v>124</v>
      </c>
      <c r="B128" s="412" t="s">
        <v>1852</v>
      </c>
      <c r="C128" s="317" t="s">
        <v>1162</v>
      </c>
      <c r="D128" s="422">
        <v>0.44453999999999999</v>
      </c>
      <c r="E128" s="422">
        <v>0.44453999999999999</v>
      </c>
      <c r="F128" s="268"/>
      <c r="G128" s="268"/>
    </row>
    <row r="129" spans="1:7">
      <c r="A129" s="386">
        <v>125</v>
      </c>
      <c r="B129" s="412" t="s">
        <v>1853</v>
      </c>
      <c r="C129" s="317" t="s">
        <v>1162</v>
      </c>
      <c r="D129" s="422">
        <v>0.44453999999999999</v>
      </c>
      <c r="E129" s="422">
        <v>0.44453999999999999</v>
      </c>
      <c r="F129" s="268"/>
      <c r="G129" s="268"/>
    </row>
    <row r="130" spans="1:7">
      <c r="A130" s="386">
        <v>126</v>
      </c>
      <c r="B130" s="412" t="s">
        <v>1854</v>
      </c>
      <c r="C130" s="317" t="s">
        <v>1162</v>
      </c>
      <c r="D130" s="422">
        <v>40.304960000000001</v>
      </c>
      <c r="E130" s="422">
        <v>2.5190600000000001</v>
      </c>
      <c r="F130" s="268"/>
      <c r="G130" s="268"/>
    </row>
    <row r="131" spans="1:7">
      <c r="A131" s="386">
        <v>127</v>
      </c>
      <c r="B131" s="412" t="s">
        <v>1855</v>
      </c>
      <c r="C131" s="317" t="s">
        <v>1162</v>
      </c>
      <c r="D131" s="422">
        <v>40.304960000000001</v>
      </c>
      <c r="E131" s="422">
        <v>2.5190600000000001</v>
      </c>
      <c r="F131" s="268"/>
      <c r="G131" s="268"/>
    </row>
    <row r="132" spans="1:7">
      <c r="A132" s="386">
        <v>128</v>
      </c>
      <c r="B132" s="412" t="s">
        <v>1856</v>
      </c>
      <c r="C132" s="317" t="s">
        <v>1162</v>
      </c>
      <c r="D132" s="422">
        <v>4.5120810000000002</v>
      </c>
      <c r="E132" s="422">
        <v>1.1261680000000001</v>
      </c>
      <c r="F132" s="268"/>
      <c r="G132" s="268"/>
    </row>
    <row r="133" spans="1:7">
      <c r="A133" s="386">
        <v>129</v>
      </c>
      <c r="B133" s="412" t="s">
        <v>1857</v>
      </c>
      <c r="C133" s="317" t="s">
        <v>1162</v>
      </c>
      <c r="D133" s="422">
        <v>4.5120810000000002</v>
      </c>
      <c r="E133" s="422">
        <v>1.1261680000000001</v>
      </c>
      <c r="F133" s="268"/>
      <c r="G133" s="268"/>
    </row>
    <row r="134" spans="1:7">
      <c r="A134" s="386">
        <v>130</v>
      </c>
      <c r="B134" s="412" t="s">
        <v>1858</v>
      </c>
      <c r="C134" s="317" t="s">
        <v>1162</v>
      </c>
      <c r="D134" s="422">
        <v>17.633420000000001</v>
      </c>
      <c r="E134" s="422">
        <v>2.5190600000000001</v>
      </c>
      <c r="F134" s="268"/>
      <c r="G134" s="268"/>
    </row>
    <row r="135" spans="1:7">
      <c r="A135" s="386">
        <v>131</v>
      </c>
      <c r="B135" s="412" t="s">
        <v>1859</v>
      </c>
      <c r="C135" s="317" t="s">
        <v>1162</v>
      </c>
      <c r="D135" s="422">
        <v>2.2523360000000001</v>
      </c>
      <c r="E135" s="422">
        <v>2.2523360000000001</v>
      </c>
      <c r="F135" s="268"/>
      <c r="G135" s="268"/>
    </row>
    <row r="136" spans="1:7">
      <c r="A136" s="386">
        <v>132</v>
      </c>
      <c r="B136" s="412" t="s">
        <v>1860</v>
      </c>
      <c r="C136" s="317" t="s">
        <v>1162</v>
      </c>
      <c r="D136" s="422">
        <v>2.5190600000000001</v>
      </c>
      <c r="E136" s="422">
        <v>1.0076240000000001</v>
      </c>
      <c r="F136" s="268"/>
      <c r="G136" s="268"/>
    </row>
    <row r="137" spans="1:7">
      <c r="A137" s="386">
        <v>133</v>
      </c>
      <c r="B137" s="412" t="s">
        <v>1861</v>
      </c>
      <c r="C137" s="317" t="s">
        <v>1162</v>
      </c>
      <c r="D137" s="422">
        <v>2.5190600000000001</v>
      </c>
      <c r="E137" s="422">
        <v>1.0076240000000001</v>
      </c>
      <c r="F137" s="268"/>
      <c r="G137" s="268"/>
    </row>
    <row r="138" spans="1:7">
      <c r="A138" s="386">
        <v>134</v>
      </c>
      <c r="B138" s="412" t="s">
        <v>1862</v>
      </c>
      <c r="C138" s="317" t="s">
        <v>1162</v>
      </c>
      <c r="D138" s="422">
        <v>2.5190600000000001</v>
      </c>
      <c r="E138" s="422">
        <v>1.0076240000000001</v>
      </c>
      <c r="F138" s="268"/>
      <c r="G138" s="268"/>
    </row>
    <row r="139" spans="1:7">
      <c r="A139" s="386">
        <v>135</v>
      </c>
      <c r="B139" s="412" t="s">
        <v>1863</v>
      </c>
      <c r="C139" s="317" t="s">
        <v>1162</v>
      </c>
      <c r="D139" s="422">
        <v>2.5190600000000001</v>
      </c>
      <c r="E139" s="422">
        <v>1.0076240000000001</v>
      </c>
      <c r="F139" s="268"/>
      <c r="G139" s="268"/>
    </row>
    <row r="140" spans="1:7">
      <c r="A140" s="386">
        <v>136</v>
      </c>
      <c r="B140" s="412" t="s">
        <v>1450</v>
      </c>
      <c r="C140" s="317" t="s">
        <v>1162</v>
      </c>
      <c r="D140" s="422">
        <v>2.5190600000000001</v>
      </c>
      <c r="E140" s="422">
        <v>1.0076240000000001</v>
      </c>
      <c r="F140" s="268"/>
      <c r="G140" s="268"/>
    </row>
    <row r="141" spans="1:7">
      <c r="A141" s="386">
        <v>137</v>
      </c>
      <c r="B141" s="412" t="s">
        <v>1451</v>
      </c>
      <c r="C141" s="317" t="s">
        <v>1162</v>
      </c>
      <c r="D141" s="422">
        <v>2.5190600000000001</v>
      </c>
      <c r="E141" s="422">
        <v>1.0076240000000001</v>
      </c>
      <c r="F141" s="268"/>
      <c r="G141" s="268"/>
    </row>
    <row r="142" spans="1:7">
      <c r="A142" s="386">
        <v>138</v>
      </c>
      <c r="B142" s="412" t="s">
        <v>1864</v>
      </c>
      <c r="C142" s="317" t="s">
        <v>1162</v>
      </c>
      <c r="D142" s="422">
        <v>2.5190600000000001</v>
      </c>
      <c r="E142" s="422">
        <v>1.0076240000000001</v>
      </c>
      <c r="F142" s="268"/>
      <c r="G142" s="268"/>
    </row>
    <row r="143" spans="1:7">
      <c r="A143" s="386">
        <v>139</v>
      </c>
      <c r="B143" s="412" t="s">
        <v>1865</v>
      </c>
      <c r="C143" s="317" t="s">
        <v>1162</v>
      </c>
      <c r="D143" s="422">
        <v>9.0389799999999987</v>
      </c>
      <c r="E143" s="422">
        <v>2.2523360000000001</v>
      </c>
      <c r="F143" s="268"/>
      <c r="G143" s="268"/>
    </row>
    <row r="144" spans="1:7">
      <c r="A144" s="386">
        <v>140</v>
      </c>
      <c r="B144" s="412" t="s">
        <v>1866</v>
      </c>
      <c r="C144" s="317" t="s">
        <v>1162</v>
      </c>
      <c r="D144" s="422">
        <v>0.44453999999999999</v>
      </c>
      <c r="E144" s="422">
        <v>0.44453999999999999</v>
      </c>
      <c r="F144" s="268"/>
      <c r="G144" s="268"/>
    </row>
    <row r="145" spans="1:7">
      <c r="A145" s="386">
        <v>141</v>
      </c>
      <c r="B145" s="412" t="s">
        <v>1867</v>
      </c>
      <c r="C145" s="317" t="s">
        <v>1162</v>
      </c>
      <c r="D145" s="422">
        <v>0.44453999999999999</v>
      </c>
      <c r="E145" s="422">
        <v>0.44453999999999999</v>
      </c>
      <c r="F145" s="268"/>
      <c r="G145" s="268"/>
    </row>
    <row r="146" spans="1:7">
      <c r="A146" s="386">
        <v>142</v>
      </c>
      <c r="B146" s="412" t="s">
        <v>1868</v>
      </c>
      <c r="C146" s="317" t="s">
        <v>1162</v>
      </c>
      <c r="D146" s="422">
        <v>88.167100000000005</v>
      </c>
      <c r="E146" s="422">
        <v>5.0381200000000002</v>
      </c>
      <c r="F146" s="268"/>
      <c r="G146" s="268"/>
    </row>
    <row r="147" spans="1:7">
      <c r="A147" s="386">
        <v>143</v>
      </c>
      <c r="B147" s="412" t="s">
        <v>1448</v>
      </c>
      <c r="C147" s="317" t="s">
        <v>1162</v>
      </c>
      <c r="D147" s="422">
        <v>67.851621999999992</v>
      </c>
      <c r="E147" s="422">
        <v>11.298725000000001</v>
      </c>
      <c r="F147" s="268"/>
      <c r="G147" s="268"/>
    </row>
    <row r="148" spans="1:7">
      <c r="A148" s="386">
        <v>144</v>
      </c>
      <c r="B148" s="412" t="s">
        <v>1239</v>
      </c>
      <c r="C148" s="317" t="s">
        <v>1162</v>
      </c>
      <c r="D148" s="422">
        <v>10.07624</v>
      </c>
      <c r="E148" s="422">
        <v>5.0381200000000002</v>
      </c>
      <c r="F148" s="268"/>
      <c r="G148" s="268"/>
    </row>
    <row r="149" spans="1:7">
      <c r="A149" s="386">
        <v>145</v>
      </c>
      <c r="B149" s="412" t="s">
        <v>1869</v>
      </c>
      <c r="C149" s="317" t="s">
        <v>1162</v>
      </c>
      <c r="D149" s="422">
        <v>10.07624</v>
      </c>
      <c r="E149" s="422">
        <v>2.5190600000000001</v>
      </c>
      <c r="F149" s="268"/>
      <c r="G149" s="268"/>
    </row>
    <row r="150" spans="1:7">
      <c r="A150" s="386">
        <v>146</v>
      </c>
      <c r="B150" s="412" t="s">
        <v>1870</v>
      </c>
      <c r="C150" s="317" t="s">
        <v>1162</v>
      </c>
      <c r="D150" s="422">
        <v>90.686160000000001</v>
      </c>
      <c r="E150" s="422">
        <v>2.2523360000000001</v>
      </c>
      <c r="F150" s="268"/>
      <c r="G150" s="268"/>
    </row>
    <row r="151" spans="1:7">
      <c r="A151" s="386">
        <v>147</v>
      </c>
      <c r="B151" s="412" t="s">
        <v>1871</v>
      </c>
      <c r="C151" s="317" t="s">
        <v>1162</v>
      </c>
      <c r="D151" s="422">
        <v>20</v>
      </c>
      <c r="E151" s="422">
        <v>5</v>
      </c>
      <c r="F151" s="268"/>
      <c r="G151" s="268"/>
    </row>
    <row r="152" spans="1:7">
      <c r="A152" s="386">
        <v>148</v>
      </c>
      <c r="B152" s="412" t="s">
        <v>1872</v>
      </c>
      <c r="C152" s="317" t="s">
        <v>1162</v>
      </c>
      <c r="D152" s="422">
        <v>20</v>
      </c>
      <c r="E152" s="422">
        <v>5</v>
      </c>
      <c r="F152" s="268"/>
      <c r="G152" s="268"/>
    </row>
    <row r="153" spans="1:7">
      <c r="A153" s="386">
        <v>149</v>
      </c>
      <c r="B153" s="412" t="s">
        <v>1873</v>
      </c>
      <c r="C153" s="317" t="s">
        <v>1162</v>
      </c>
      <c r="D153" s="422">
        <v>25.1906</v>
      </c>
      <c r="E153" s="422">
        <v>2.5190600000000001</v>
      </c>
      <c r="F153" s="268"/>
      <c r="G153" s="268"/>
    </row>
    <row r="154" spans="1:7">
      <c r="A154" s="386">
        <v>150</v>
      </c>
      <c r="B154" s="412" t="s">
        <v>1874</v>
      </c>
      <c r="C154" s="317" t="s">
        <v>1162</v>
      </c>
      <c r="D154" s="422">
        <v>20</v>
      </c>
      <c r="E154" s="422">
        <v>5</v>
      </c>
      <c r="F154" s="268"/>
      <c r="G154" s="268"/>
    </row>
    <row r="155" spans="1:7">
      <c r="A155" s="386">
        <v>151</v>
      </c>
      <c r="B155" s="412" t="s">
        <v>1875</v>
      </c>
      <c r="C155" s="317" t="s">
        <v>1162</v>
      </c>
      <c r="D155" s="422">
        <v>20</v>
      </c>
      <c r="E155" s="422">
        <v>5</v>
      </c>
      <c r="F155" s="268"/>
      <c r="G155" s="268"/>
    </row>
    <row r="156" spans="1:7">
      <c r="A156" s="386">
        <v>152</v>
      </c>
      <c r="B156" s="412" t="s">
        <v>1876</v>
      </c>
      <c r="C156" s="317" t="s">
        <v>1162</v>
      </c>
      <c r="D156" s="422">
        <v>2.2523360000000001</v>
      </c>
      <c r="E156" s="422">
        <v>0.21486099999999997</v>
      </c>
      <c r="F156" s="268"/>
      <c r="G156" s="268"/>
    </row>
    <row r="157" spans="1:7">
      <c r="A157" s="386">
        <v>153</v>
      </c>
      <c r="B157" s="413" t="s">
        <v>1877</v>
      </c>
      <c r="C157" s="317" t="s">
        <v>1162</v>
      </c>
      <c r="D157" s="422">
        <v>101.784842</v>
      </c>
      <c r="E157" s="422">
        <v>11.298725000000001</v>
      </c>
      <c r="F157" s="268"/>
      <c r="G157" s="268"/>
    </row>
    <row r="158" spans="1:7">
      <c r="A158" s="386">
        <v>154</v>
      </c>
      <c r="B158" s="413" t="s">
        <v>1878</v>
      </c>
      <c r="C158" s="317" t="s">
        <v>1162</v>
      </c>
      <c r="D158" s="422">
        <v>10.07624</v>
      </c>
      <c r="E158" s="422">
        <v>1.0076240000000001</v>
      </c>
      <c r="F158" s="268"/>
      <c r="G158" s="268"/>
    </row>
    <row r="159" spans="1:7">
      <c r="A159" s="386">
        <v>155</v>
      </c>
      <c r="B159" s="413" t="s">
        <v>1390</v>
      </c>
      <c r="C159" s="317" t="s">
        <v>1353</v>
      </c>
      <c r="D159" s="422">
        <v>10.07624</v>
      </c>
      <c r="E159" s="422">
        <v>1.0076240000000001</v>
      </c>
      <c r="F159" s="268"/>
      <c r="G159" s="268"/>
    </row>
    <row r="160" spans="1:7">
      <c r="A160" s="386">
        <v>156</v>
      </c>
      <c r="B160" s="413" t="s">
        <v>1879</v>
      </c>
      <c r="C160" s="317" t="s">
        <v>1162</v>
      </c>
      <c r="D160" s="422">
        <v>13.55847</v>
      </c>
      <c r="E160" s="422">
        <v>4.5120810000000002</v>
      </c>
      <c r="F160" s="268"/>
      <c r="G160" s="268"/>
    </row>
    <row r="161" spans="1:7">
      <c r="A161" s="386">
        <v>157</v>
      </c>
      <c r="B161" s="413" t="s">
        <v>1397</v>
      </c>
      <c r="C161" s="317" t="s">
        <v>1162</v>
      </c>
      <c r="D161" s="422">
        <v>27.131757999999998</v>
      </c>
      <c r="E161" s="422">
        <v>11.298725000000001</v>
      </c>
      <c r="F161" s="268"/>
      <c r="G161" s="268"/>
    </row>
    <row r="162" spans="1:7">
      <c r="A162" s="386">
        <v>158</v>
      </c>
      <c r="B162" s="413" t="s">
        <v>1880</v>
      </c>
      <c r="C162" s="317" t="s">
        <v>1162</v>
      </c>
      <c r="D162" s="422">
        <v>2.2523360000000001</v>
      </c>
      <c r="E162" s="422">
        <v>2.2523360000000001</v>
      </c>
      <c r="F162" s="268"/>
      <c r="G162" s="268"/>
    </row>
    <row r="163" spans="1:7">
      <c r="A163" s="386">
        <v>159</v>
      </c>
      <c r="B163" s="413" t="s">
        <v>1236</v>
      </c>
      <c r="C163" s="317" t="s">
        <v>1162</v>
      </c>
      <c r="D163" s="422">
        <v>101.784842</v>
      </c>
      <c r="E163" s="422">
        <v>11.298725000000001</v>
      </c>
      <c r="F163" s="268"/>
      <c r="G163" s="268"/>
    </row>
    <row r="164" spans="1:7">
      <c r="A164" s="386">
        <v>160</v>
      </c>
      <c r="B164" s="413" t="s">
        <v>1881</v>
      </c>
      <c r="C164" s="317" t="s">
        <v>1162</v>
      </c>
      <c r="D164" s="422">
        <v>40.304960000000001</v>
      </c>
      <c r="E164" s="422">
        <v>15.114359999999998</v>
      </c>
      <c r="F164" s="268"/>
      <c r="G164" s="268"/>
    </row>
    <row r="165" spans="1:7">
      <c r="A165" s="386">
        <v>161</v>
      </c>
      <c r="B165" s="413" t="s">
        <v>1882</v>
      </c>
      <c r="C165" s="317" t="s">
        <v>1162</v>
      </c>
      <c r="D165" s="422">
        <v>2.5190600000000001</v>
      </c>
      <c r="E165" s="422">
        <v>1.0076240000000001</v>
      </c>
      <c r="F165" s="268"/>
      <c r="G165" s="268"/>
    </row>
    <row r="166" spans="1:7">
      <c r="A166" s="386">
        <v>162</v>
      </c>
      <c r="B166" s="413" t="s">
        <v>1883</v>
      </c>
      <c r="C166" s="317" t="s">
        <v>1162</v>
      </c>
      <c r="D166" s="422">
        <v>27.131757999999998</v>
      </c>
      <c r="E166" s="422">
        <v>4.5120810000000002</v>
      </c>
      <c r="F166" s="268"/>
      <c r="G166" s="268"/>
    </row>
    <row r="167" spans="1:7">
      <c r="A167" s="386">
        <v>163</v>
      </c>
      <c r="B167" s="413" t="s">
        <v>1884</v>
      </c>
      <c r="C167" s="317" t="s">
        <v>1162</v>
      </c>
      <c r="D167" s="422">
        <v>600</v>
      </c>
      <c r="E167" s="422">
        <v>120</v>
      </c>
      <c r="F167" s="268"/>
      <c r="G167" s="268"/>
    </row>
    <row r="168" spans="1:7">
      <c r="A168" s="386">
        <v>164</v>
      </c>
      <c r="B168" s="413" t="s">
        <v>1244</v>
      </c>
      <c r="C168" s="317" t="s">
        <v>1162</v>
      </c>
      <c r="D168" s="422">
        <v>9.0389799999999987</v>
      </c>
      <c r="E168" s="422">
        <v>2.2523360000000001</v>
      </c>
      <c r="F168" s="268"/>
      <c r="G168" s="268"/>
    </row>
    <row r="169" spans="1:7">
      <c r="A169" s="386">
        <v>165</v>
      </c>
      <c r="B169" s="413" t="s">
        <v>1885</v>
      </c>
      <c r="C169" s="317" t="s">
        <v>1162</v>
      </c>
      <c r="D169" s="422">
        <v>4.5120810000000002</v>
      </c>
      <c r="E169" s="422">
        <v>1.1261680000000001</v>
      </c>
      <c r="F169" s="268"/>
      <c r="G169" s="268"/>
    </row>
    <row r="170" spans="1:7">
      <c r="A170" s="386">
        <v>166</v>
      </c>
      <c r="B170" s="413" t="s">
        <v>1886</v>
      </c>
      <c r="C170" s="317" t="s">
        <v>1162</v>
      </c>
      <c r="D170" s="422">
        <v>2.5190600000000001</v>
      </c>
      <c r="E170" s="422">
        <v>1.0076240000000001</v>
      </c>
      <c r="F170" s="268"/>
      <c r="G170" s="268"/>
    </row>
    <row r="171" spans="1:7">
      <c r="A171" s="386">
        <v>167</v>
      </c>
      <c r="B171" s="413" t="s">
        <v>1975</v>
      </c>
      <c r="C171" s="317" t="s">
        <v>1162</v>
      </c>
      <c r="D171" s="422">
        <v>314.88249999999999</v>
      </c>
      <c r="E171" s="422">
        <v>94.464750000000009</v>
      </c>
      <c r="F171" s="268"/>
      <c r="G171" s="268"/>
    </row>
    <row r="172" spans="1:7">
      <c r="A172" s="386">
        <v>168</v>
      </c>
      <c r="B172" s="413" t="s">
        <v>1976</v>
      </c>
      <c r="C172" s="317" t="s">
        <v>1162</v>
      </c>
      <c r="D172" s="422">
        <v>32.325467000000003</v>
      </c>
      <c r="E172" s="422">
        <v>7.1793209999999998</v>
      </c>
      <c r="F172" s="268"/>
      <c r="G172" s="268"/>
    </row>
    <row r="173" spans="1:7">
      <c r="A173" s="386">
        <v>169</v>
      </c>
      <c r="B173" s="413" t="s">
        <v>1168</v>
      </c>
      <c r="C173" s="317" t="s">
        <v>1162</v>
      </c>
      <c r="D173" s="422">
        <v>188.92950000000002</v>
      </c>
      <c r="E173" s="422">
        <v>0</v>
      </c>
      <c r="F173" s="268"/>
      <c r="G173" s="268"/>
    </row>
    <row r="174" spans="1:7">
      <c r="A174" s="386">
        <v>170</v>
      </c>
      <c r="B174" s="413" t="s">
        <v>1977</v>
      </c>
      <c r="C174" s="317" t="s">
        <v>1162</v>
      </c>
      <c r="D174" s="422">
        <v>51.003556000000003</v>
      </c>
      <c r="E174" s="422">
        <v>7.1793209999999998</v>
      </c>
      <c r="F174" s="268"/>
      <c r="G174" s="268"/>
    </row>
    <row r="175" spans="1:7">
      <c r="A175" s="386">
        <v>171</v>
      </c>
      <c r="B175" s="413" t="s">
        <v>1212</v>
      </c>
      <c r="C175" s="317" t="s">
        <v>1162</v>
      </c>
      <c r="D175" s="422">
        <v>15.114359999999998</v>
      </c>
      <c r="E175" s="422">
        <v>2.5190600000000001</v>
      </c>
      <c r="F175" s="268"/>
      <c r="G175" s="268"/>
    </row>
    <row r="176" spans="1:7">
      <c r="A176" s="386">
        <v>172</v>
      </c>
      <c r="B176" s="413" t="s">
        <v>1887</v>
      </c>
      <c r="C176" s="317" t="s">
        <v>1162</v>
      </c>
      <c r="D176" s="422">
        <v>67.851621999999992</v>
      </c>
      <c r="E176" s="422">
        <v>9.0389799999999987</v>
      </c>
      <c r="F176" s="268"/>
      <c r="G176" s="268"/>
    </row>
    <row r="177" spans="1:7">
      <c r="A177" s="386">
        <v>173</v>
      </c>
      <c r="B177" s="412" t="s">
        <v>1888</v>
      </c>
      <c r="C177" s="317" t="s">
        <v>1162</v>
      </c>
      <c r="D177" s="422">
        <v>61.087204999999997</v>
      </c>
      <c r="E177" s="422">
        <v>4.0304960000000003</v>
      </c>
      <c r="F177" s="268"/>
      <c r="G177" s="268"/>
    </row>
    <row r="178" spans="1:7">
      <c r="A178" s="386">
        <v>174</v>
      </c>
      <c r="B178" s="412" t="s">
        <v>1889</v>
      </c>
      <c r="C178" s="317" t="s">
        <v>1162</v>
      </c>
      <c r="D178" s="422">
        <v>25.1906</v>
      </c>
      <c r="E178" s="422">
        <v>5.0381200000000002</v>
      </c>
      <c r="F178" s="268"/>
      <c r="G178" s="268"/>
    </row>
    <row r="179" spans="1:7">
      <c r="A179" s="386">
        <v>175</v>
      </c>
      <c r="B179" s="412" t="s">
        <v>1890</v>
      </c>
      <c r="C179" s="317" t="s">
        <v>1162</v>
      </c>
      <c r="D179" s="422">
        <v>75.571799999999996</v>
      </c>
      <c r="E179" s="422">
        <v>12.5953</v>
      </c>
      <c r="F179" s="268"/>
      <c r="G179" s="268"/>
    </row>
    <row r="180" spans="1:7">
      <c r="A180" s="386">
        <v>176</v>
      </c>
      <c r="B180" s="412" t="s">
        <v>1891</v>
      </c>
      <c r="C180" s="317" t="s">
        <v>1162</v>
      </c>
      <c r="D180" s="422">
        <v>25.1906</v>
      </c>
      <c r="E180" s="422">
        <v>10.07624</v>
      </c>
      <c r="F180" s="268"/>
      <c r="G180" s="268"/>
    </row>
    <row r="181" spans="1:7">
      <c r="A181" s="386">
        <v>177</v>
      </c>
      <c r="B181" s="412" t="s">
        <v>1892</v>
      </c>
      <c r="C181" s="317" t="s">
        <v>1162</v>
      </c>
      <c r="D181" s="422">
        <v>25.1906</v>
      </c>
      <c r="E181" s="422">
        <v>10.07624</v>
      </c>
      <c r="F181" s="268"/>
      <c r="G181" s="268"/>
    </row>
    <row r="182" spans="1:7">
      <c r="A182" s="386">
        <v>178</v>
      </c>
      <c r="B182" s="412" t="s">
        <v>1893</v>
      </c>
      <c r="C182" s="317" t="s">
        <v>1162</v>
      </c>
      <c r="D182" s="422">
        <v>50.3812</v>
      </c>
      <c r="E182" s="422">
        <v>25.1906</v>
      </c>
      <c r="F182" s="268"/>
      <c r="G182" s="268"/>
    </row>
    <row r="183" spans="1:7">
      <c r="A183" s="386">
        <v>179</v>
      </c>
      <c r="B183" s="413" t="s">
        <v>1894</v>
      </c>
      <c r="C183" s="352" t="s">
        <v>1137</v>
      </c>
      <c r="D183" s="422">
        <v>0</v>
      </c>
      <c r="E183" s="422">
        <v>125.953</v>
      </c>
      <c r="F183" s="268"/>
      <c r="G183" s="268"/>
    </row>
    <row r="184" spans="1:7">
      <c r="A184" s="386">
        <v>180</v>
      </c>
      <c r="B184" s="383" t="s">
        <v>1895</v>
      </c>
      <c r="C184" s="352" t="s">
        <v>1137</v>
      </c>
      <c r="D184" s="422">
        <v>0</v>
      </c>
      <c r="E184" s="422">
        <v>2.2523360000000001</v>
      </c>
      <c r="F184" s="268"/>
      <c r="G184" s="268"/>
    </row>
    <row r="185" spans="1:7">
      <c r="A185" s="386">
        <v>181</v>
      </c>
      <c r="B185" s="413" t="s">
        <v>1596</v>
      </c>
      <c r="C185" s="352" t="s">
        <v>1137</v>
      </c>
      <c r="D185" s="422">
        <v>0</v>
      </c>
      <c r="E185" s="422">
        <v>6.7718260000000008</v>
      </c>
      <c r="F185" s="268"/>
      <c r="G185" s="268"/>
    </row>
    <row r="186" spans="1:7">
      <c r="A186" s="386">
        <v>182</v>
      </c>
      <c r="B186" s="413" t="s">
        <v>1896</v>
      </c>
      <c r="C186" s="352" t="s">
        <v>1137</v>
      </c>
      <c r="D186" s="422">
        <v>0</v>
      </c>
      <c r="E186" s="422">
        <v>0</v>
      </c>
      <c r="F186" s="268"/>
      <c r="G186" s="268"/>
    </row>
    <row r="187" spans="1:7">
      <c r="A187" s="386">
        <v>183</v>
      </c>
      <c r="B187" s="414" t="s">
        <v>1897</v>
      </c>
      <c r="C187" s="317" t="s">
        <v>1162</v>
      </c>
      <c r="D187" s="422">
        <v>0</v>
      </c>
      <c r="E187" s="422">
        <v>37.785899999999998</v>
      </c>
      <c r="F187" s="268"/>
      <c r="G187" s="268"/>
    </row>
    <row r="188" spans="1:7">
      <c r="A188" s="386">
        <v>184</v>
      </c>
      <c r="B188" s="414" t="s">
        <v>1898</v>
      </c>
      <c r="C188" s="317" t="s">
        <v>1162</v>
      </c>
      <c r="D188" s="422">
        <v>0</v>
      </c>
      <c r="E188" s="422">
        <v>37.785899999999998</v>
      </c>
      <c r="F188" s="268"/>
      <c r="G188" s="268"/>
    </row>
    <row r="189" spans="1:7">
      <c r="A189" s="386">
        <v>185</v>
      </c>
      <c r="B189" s="413" t="s">
        <v>1167</v>
      </c>
      <c r="C189" s="352" t="s">
        <v>1353</v>
      </c>
      <c r="D189" s="422">
        <v>95.679825999999991</v>
      </c>
      <c r="E189" s="422">
        <v>42.068302000000003</v>
      </c>
      <c r="F189" s="268"/>
      <c r="G189" s="268"/>
    </row>
    <row r="190" spans="1:7">
      <c r="A190" s="386">
        <v>186</v>
      </c>
      <c r="B190" s="413" t="s">
        <v>1899</v>
      </c>
      <c r="C190" s="352" t="s">
        <v>1137</v>
      </c>
      <c r="D190" s="422">
        <v>0</v>
      </c>
      <c r="E190" s="422">
        <v>45.231944999999996</v>
      </c>
      <c r="F190" s="268"/>
      <c r="G190" s="268"/>
    </row>
    <row r="191" spans="1:7">
      <c r="A191" s="386">
        <v>187</v>
      </c>
      <c r="B191" s="383" t="s">
        <v>1203</v>
      </c>
      <c r="C191" s="352" t="s">
        <v>1137</v>
      </c>
      <c r="D191" s="422">
        <v>0</v>
      </c>
      <c r="E191" s="422">
        <v>7.9054029999999997</v>
      </c>
      <c r="F191" s="268"/>
      <c r="G191" s="268"/>
    </row>
    <row r="192" spans="1:7">
      <c r="A192" s="386">
        <v>188</v>
      </c>
      <c r="B192" s="413" t="s">
        <v>1360</v>
      </c>
      <c r="C192" s="352" t="s">
        <v>1137</v>
      </c>
      <c r="D192" s="422">
        <v>0</v>
      </c>
      <c r="E192" s="422">
        <v>9.0389799999999987</v>
      </c>
      <c r="F192" s="268"/>
      <c r="G192" s="268"/>
    </row>
    <row r="193" spans="1:7">
      <c r="A193" s="386">
        <v>189</v>
      </c>
      <c r="B193" s="413" t="s">
        <v>1900</v>
      </c>
      <c r="C193" s="352" t="s">
        <v>1137</v>
      </c>
      <c r="D193" s="422">
        <v>0</v>
      </c>
      <c r="E193" s="422">
        <v>85.648039999999995</v>
      </c>
      <c r="F193" s="268"/>
      <c r="G193" s="268"/>
    </row>
    <row r="194" spans="1:7">
      <c r="A194" s="386">
        <v>190</v>
      </c>
      <c r="B194" s="413" t="s">
        <v>1149</v>
      </c>
      <c r="C194" s="317" t="s">
        <v>1162</v>
      </c>
      <c r="D194" s="422">
        <v>1200</v>
      </c>
      <c r="E194" s="422">
        <v>60</v>
      </c>
      <c r="F194" s="268"/>
      <c r="G194" s="268"/>
    </row>
    <row r="195" spans="1:7">
      <c r="A195" s="386">
        <v>191</v>
      </c>
      <c r="B195" s="413" t="s">
        <v>1901</v>
      </c>
      <c r="C195" s="352" t="s">
        <v>1353</v>
      </c>
      <c r="D195" s="422">
        <v>0</v>
      </c>
      <c r="E195" s="422">
        <v>10.165148</v>
      </c>
      <c r="F195" s="268"/>
      <c r="G195" s="268"/>
    </row>
    <row r="196" spans="1:7">
      <c r="A196" s="386">
        <v>192</v>
      </c>
      <c r="B196" s="413" t="s">
        <v>1902</v>
      </c>
      <c r="C196" s="352" t="s">
        <v>1137</v>
      </c>
      <c r="D196" s="422">
        <v>0</v>
      </c>
      <c r="E196" s="422">
        <v>5.6456580000000001</v>
      </c>
      <c r="F196" s="268"/>
      <c r="G196" s="268"/>
    </row>
    <row r="197" spans="1:7">
      <c r="A197" s="386">
        <v>193</v>
      </c>
      <c r="B197" s="413" t="s">
        <v>1903</v>
      </c>
      <c r="C197" s="352" t="s">
        <v>1137</v>
      </c>
      <c r="D197" s="422">
        <v>0</v>
      </c>
      <c r="E197" s="422">
        <v>15</v>
      </c>
      <c r="F197" s="268"/>
      <c r="G197" s="268"/>
    </row>
    <row r="198" spans="1:7">
      <c r="A198" s="386">
        <v>194</v>
      </c>
      <c r="B198" s="383" t="s">
        <v>1904</v>
      </c>
      <c r="C198" s="415" t="s">
        <v>1162</v>
      </c>
      <c r="D198" s="422">
        <v>0</v>
      </c>
      <c r="E198" s="422">
        <v>60.457439999999991</v>
      </c>
      <c r="F198" s="268"/>
      <c r="G198" s="268"/>
    </row>
    <row r="199" spans="1:7">
      <c r="A199" s="386">
        <v>195</v>
      </c>
      <c r="B199" s="383" t="s">
        <v>1905</v>
      </c>
      <c r="C199" s="415" t="s">
        <v>1162</v>
      </c>
      <c r="D199" s="422">
        <v>0</v>
      </c>
      <c r="E199" s="422">
        <v>125.953</v>
      </c>
      <c r="F199" s="268"/>
      <c r="G199" s="268"/>
    </row>
    <row r="200" spans="1:7">
      <c r="A200" s="386">
        <v>196</v>
      </c>
      <c r="B200" s="383" t="s">
        <v>1906</v>
      </c>
      <c r="C200" s="415" t="s">
        <v>1162</v>
      </c>
      <c r="D200" s="422">
        <v>0</v>
      </c>
      <c r="E200" s="422">
        <v>15</v>
      </c>
      <c r="F200" s="268"/>
      <c r="G200" s="268"/>
    </row>
    <row r="201" spans="1:7">
      <c r="A201" s="386">
        <v>197</v>
      </c>
      <c r="B201" s="383" t="s">
        <v>1907</v>
      </c>
      <c r="C201" s="415" t="s">
        <v>1162</v>
      </c>
      <c r="D201" s="422">
        <v>0</v>
      </c>
      <c r="E201" s="422">
        <v>3.3859130000000004</v>
      </c>
      <c r="F201" s="268"/>
      <c r="G201" s="268"/>
    </row>
    <row r="202" spans="1:7">
      <c r="A202" s="386">
        <v>198</v>
      </c>
      <c r="B202" s="383" t="s">
        <v>1337</v>
      </c>
      <c r="C202" s="416" t="s">
        <v>1908</v>
      </c>
      <c r="D202" s="422">
        <v>15.114359999999998</v>
      </c>
      <c r="E202" s="422">
        <v>0</v>
      </c>
      <c r="F202" s="268"/>
      <c r="G202" s="268"/>
    </row>
    <row r="203" spans="1:7">
      <c r="A203" s="386">
        <v>199</v>
      </c>
      <c r="B203" s="383" t="s">
        <v>1339</v>
      </c>
      <c r="C203" s="416" t="s">
        <v>1908</v>
      </c>
      <c r="D203" s="422">
        <v>12.5953</v>
      </c>
      <c r="E203" s="422">
        <v>0</v>
      </c>
      <c r="F203" s="268"/>
      <c r="G203" s="268"/>
    </row>
    <row r="204" spans="1:7">
      <c r="A204" s="386">
        <v>200</v>
      </c>
      <c r="B204" s="351" t="s">
        <v>1226</v>
      </c>
      <c r="C204" s="317" t="s">
        <v>1908</v>
      </c>
      <c r="D204" s="422">
        <v>12.5953</v>
      </c>
      <c r="E204" s="422">
        <v>0</v>
      </c>
      <c r="F204" s="268"/>
      <c r="G204" s="268"/>
    </row>
    <row r="205" spans="1:7">
      <c r="A205" s="386">
        <v>201</v>
      </c>
      <c r="B205" s="383" t="s">
        <v>1909</v>
      </c>
      <c r="C205" s="416" t="s">
        <v>1908</v>
      </c>
      <c r="D205" s="422">
        <v>20.152480000000001</v>
      </c>
      <c r="E205" s="422">
        <v>0</v>
      </c>
      <c r="F205" s="268"/>
      <c r="G205" s="268"/>
    </row>
    <row r="206" spans="1:7">
      <c r="A206" s="386">
        <v>202</v>
      </c>
      <c r="B206" s="383" t="s">
        <v>1341</v>
      </c>
      <c r="C206" s="416" t="s">
        <v>1908</v>
      </c>
      <c r="D206" s="422">
        <v>7.5571799999999989</v>
      </c>
      <c r="E206" s="422">
        <v>0</v>
      </c>
      <c r="F206" s="268"/>
      <c r="G206" s="268"/>
    </row>
    <row r="207" spans="1:7">
      <c r="A207" s="386">
        <v>203</v>
      </c>
      <c r="B207" s="383" t="s">
        <v>1536</v>
      </c>
      <c r="C207" s="416" t="s">
        <v>1908</v>
      </c>
      <c r="D207" s="422">
        <v>17.129608000000001</v>
      </c>
      <c r="E207" s="422">
        <v>0</v>
      </c>
      <c r="F207" s="268"/>
      <c r="G207" s="268"/>
    </row>
    <row r="208" spans="1:7">
      <c r="A208" s="386">
        <v>204</v>
      </c>
      <c r="B208" s="383" t="s">
        <v>1225</v>
      </c>
      <c r="C208" s="416" t="s">
        <v>1908</v>
      </c>
      <c r="D208" s="422">
        <v>17.633420000000001</v>
      </c>
      <c r="E208" s="422">
        <v>0</v>
      </c>
      <c r="F208" s="268"/>
      <c r="G208" s="268"/>
    </row>
    <row r="209" spans="1:7">
      <c r="A209" s="386">
        <v>205</v>
      </c>
      <c r="B209" s="383" t="s">
        <v>1228</v>
      </c>
      <c r="C209" s="416" t="s">
        <v>1908</v>
      </c>
      <c r="D209" s="422">
        <v>12.5953</v>
      </c>
      <c r="E209" s="422">
        <v>0</v>
      </c>
      <c r="F209" s="268"/>
      <c r="G209" s="268"/>
    </row>
    <row r="210" spans="1:7">
      <c r="A210" s="386">
        <v>206</v>
      </c>
      <c r="B210" s="383" t="s">
        <v>1231</v>
      </c>
      <c r="C210" s="416" t="s">
        <v>1908</v>
      </c>
      <c r="D210" s="422">
        <v>14.106736</v>
      </c>
      <c r="E210" s="422">
        <v>0</v>
      </c>
      <c r="F210" s="268"/>
      <c r="G210" s="268"/>
    </row>
    <row r="211" spans="1:7">
      <c r="A211" s="386">
        <v>207</v>
      </c>
      <c r="B211" s="383" t="s">
        <v>1216</v>
      </c>
      <c r="C211" s="352" t="s">
        <v>1137</v>
      </c>
      <c r="D211" s="422">
        <v>0</v>
      </c>
      <c r="E211" s="422">
        <v>15.114359999999998</v>
      </c>
      <c r="F211" s="268"/>
      <c r="G211" s="268"/>
    </row>
    <row r="212" spans="1:7">
      <c r="A212" s="386">
        <v>208</v>
      </c>
      <c r="B212" s="351" t="s">
        <v>1217</v>
      </c>
      <c r="C212" s="352" t="s">
        <v>1218</v>
      </c>
      <c r="D212" s="422">
        <v>0</v>
      </c>
      <c r="E212" s="422">
        <v>2.5190600000000001</v>
      </c>
      <c r="F212" s="268"/>
      <c r="G212" s="268"/>
    </row>
    <row r="213" spans="1:7">
      <c r="A213" s="386">
        <v>209</v>
      </c>
      <c r="B213" s="351" t="s">
        <v>1910</v>
      </c>
      <c r="C213" s="415" t="s">
        <v>1162</v>
      </c>
      <c r="D213" s="422">
        <v>0</v>
      </c>
      <c r="E213" s="422">
        <v>9.0389799999999987</v>
      </c>
      <c r="F213" s="268"/>
      <c r="G213" s="268"/>
    </row>
    <row r="214" spans="1:7">
      <c r="A214" s="386">
        <v>210</v>
      </c>
      <c r="B214" s="351" t="s">
        <v>1366</v>
      </c>
      <c r="C214" s="352" t="s">
        <v>1353</v>
      </c>
      <c r="D214" s="422">
        <v>0</v>
      </c>
      <c r="E214" s="422">
        <v>5.6456580000000001</v>
      </c>
      <c r="F214" s="268"/>
      <c r="G214" s="268"/>
    </row>
    <row r="215" spans="1:7">
      <c r="A215" s="386">
        <v>211</v>
      </c>
      <c r="B215" s="383" t="s">
        <v>1911</v>
      </c>
      <c r="C215" s="415" t="s">
        <v>1162</v>
      </c>
      <c r="D215" s="422">
        <v>0</v>
      </c>
      <c r="E215" s="422">
        <v>8.5648040000000005</v>
      </c>
      <c r="F215" s="268"/>
      <c r="G215" s="268"/>
    </row>
    <row r="216" spans="1:7">
      <c r="A216" s="386">
        <v>212</v>
      </c>
      <c r="B216" s="383" t="s">
        <v>1362</v>
      </c>
      <c r="C216" s="415" t="s">
        <v>1162</v>
      </c>
      <c r="D216" s="422">
        <v>0</v>
      </c>
      <c r="E216" s="422">
        <v>5.6456580000000001</v>
      </c>
      <c r="F216" s="268"/>
      <c r="G216" s="268"/>
    </row>
    <row r="217" spans="1:7">
      <c r="A217" s="386">
        <v>213</v>
      </c>
      <c r="B217" s="414" t="s">
        <v>1912</v>
      </c>
      <c r="C217" s="352" t="s">
        <v>1137</v>
      </c>
      <c r="D217" s="422">
        <v>0</v>
      </c>
      <c r="E217" s="422">
        <v>100.7624</v>
      </c>
      <c r="F217" s="268"/>
      <c r="G217" s="268"/>
    </row>
    <row r="218" spans="1:7">
      <c r="A218" s="386">
        <v>214</v>
      </c>
      <c r="B218" s="414" t="s">
        <v>1240</v>
      </c>
      <c r="C218" s="352" t="s">
        <v>1353</v>
      </c>
      <c r="D218" s="422">
        <v>102.918419</v>
      </c>
      <c r="E218" s="422">
        <v>42.742520999999996</v>
      </c>
      <c r="F218" s="268"/>
      <c r="G218" s="268"/>
    </row>
    <row r="219" spans="1:7">
      <c r="A219" s="386">
        <v>215</v>
      </c>
      <c r="B219" s="351" t="s">
        <v>1161</v>
      </c>
      <c r="C219" s="352" t="s">
        <v>1162</v>
      </c>
      <c r="D219" s="422">
        <v>4.5120810000000002</v>
      </c>
      <c r="E219" s="422">
        <v>0</v>
      </c>
      <c r="F219" s="268"/>
      <c r="G219" s="268"/>
    </row>
    <row r="220" spans="1:7">
      <c r="A220" s="386">
        <v>216</v>
      </c>
      <c r="B220" s="351" t="s">
        <v>1163</v>
      </c>
      <c r="C220" s="352" t="s">
        <v>1137</v>
      </c>
      <c r="D220" s="422">
        <v>33.392363000000003</v>
      </c>
      <c r="E220" s="422">
        <v>0</v>
      </c>
      <c r="F220" s="268"/>
      <c r="G220" s="268"/>
    </row>
    <row r="221" spans="1:7">
      <c r="A221" s="386">
        <v>217</v>
      </c>
      <c r="B221" s="414" t="s">
        <v>1913</v>
      </c>
      <c r="C221" s="352" t="s">
        <v>1137</v>
      </c>
      <c r="D221" s="422">
        <v>0</v>
      </c>
      <c r="E221" s="422">
        <v>49.751435000000001</v>
      </c>
      <c r="F221" s="268"/>
      <c r="G221" s="268"/>
    </row>
    <row r="222" spans="1:7">
      <c r="A222" s="386">
        <v>218</v>
      </c>
      <c r="B222" s="414" t="s">
        <v>1914</v>
      </c>
      <c r="C222" s="352" t="s">
        <v>1137</v>
      </c>
      <c r="D222" s="422">
        <v>0</v>
      </c>
      <c r="E222" s="422">
        <v>49.751435000000001</v>
      </c>
      <c r="F222" s="268"/>
      <c r="G222" s="268"/>
    </row>
    <row r="223" spans="1:7">
      <c r="A223" s="386">
        <v>219</v>
      </c>
      <c r="B223" s="414" t="s">
        <v>1915</v>
      </c>
      <c r="C223" s="415" t="s">
        <v>1916</v>
      </c>
      <c r="D223" s="422">
        <v>0</v>
      </c>
      <c r="E223" s="422">
        <v>2.5190600000000001</v>
      </c>
      <c r="F223" s="268"/>
      <c r="G223" s="268"/>
    </row>
    <row r="224" spans="1:7">
      <c r="A224" s="386">
        <v>220</v>
      </c>
      <c r="B224" s="394" t="s">
        <v>2037</v>
      </c>
      <c r="C224" s="352" t="s">
        <v>1130</v>
      </c>
      <c r="D224" s="422">
        <v>0</v>
      </c>
      <c r="E224" s="422">
        <v>40</v>
      </c>
      <c r="F224" s="268"/>
      <c r="G224" s="268"/>
    </row>
    <row r="225" spans="1:7">
      <c r="A225" s="386">
        <v>221</v>
      </c>
      <c r="B225" s="351" t="s">
        <v>2039</v>
      </c>
      <c r="C225" s="352" t="s">
        <v>1130</v>
      </c>
      <c r="D225" s="422">
        <v>0</v>
      </c>
      <c r="E225" s="422">
        <v>60</v>
      </c>
      <c r="F225" s="268"/>
      <c r="G225" s="268"/>
    </row>
    <row r="226" spans="1:7">
      <c r="A226" s="386">
        <v>222</v>
      </c>
      <c r="B226" s="351" t="s">
        <v>2038</v>
      </c>
      <c r="C226" s="352" t="s">
        <v>2034</v>
      </c>
      <c r="D226" s="422">
        <v>0</v>
      </c>
      <c r="E226" s="422">
        <v>40</v>
      </c>
      <c r="F226" s="268"/>
      <c r="G226" s="268"/>
    </row>
    <row r="227" spans="1:7">
      <c r="A227" s="386">
        <v>223</v>
      </c>
      <c r="B227" s="351" t="s">
        <v>1930</v>
      </c>
      <c r="C227" s="352" t="s">
        <v>1130</v>
      </c>
      <c r="D227" s="422">
        <v>0</v>
      </c>
      <c r="E227" s="422">
        <v>180</v>
      </c>
      <c r="F227" s="268"/>
      <c r="G227" s="268"/>
    </row>
    <row r="228" spans="1:7">
      <c r="A228" s="386">
        <v>224</v>
      </c>
      <c r="B228" s="351" t="s">
        <v>2052</v>
      </c>
      <c r="C228" s="352" t="s">
        <v>1126</v>
      </c>
      <c r="D228" s="422">
        <v>0</v>
      </c>
      <c r="E228" s="422">
        <v>80</v>
      </c>
      <c r="F228" s="268"/>
      <c r="G228" s="268"/>
    </row>
    <row r="229" spans="1:7">
      <c r="A229" s="386">
        <v>225</v>
      </c>
      <c r="B229" s="319" t="s">
        <v>1964</v>
      </c>
      <c r="C229" s="317" t="s">
        <v>1162</v>
      </c>
      <c r="D229" s="422">
        <v>0</v>
      </c>
      <c r="E229" s="422">
        <v>260</v>
      </c>
      <c r="F229" s="268"/>
      <c r="G229" s="268"/>
    </row>
    <row r="230" spans="1:7">
      <c r="A230" s="386">
        <v>226</v>
      </c>
      <c r="B230" s="319" t="s">
        <v>1965</v>
      </c>
      <c r="C230" s="317" t="s">
        <v>1162</v>
      </c>
      <c r="D230" s="422">
        <v>0</v>
      </c>
      <c r="E230" s="422">
        <v>150</v>
      </c>
      <c r="F230" s="268"/>
      <c r="G230" s="268"/>
    </row>
    <row r="231" spans="1:7">
      <c r="A231" s="386">
        <v>227</v>
      </c>
      <c r="B231" s="351" t="s">
        <v>1996</v>
      </c>
      <c r="C231" s="352" t="s">
        <v>1130</v>
      </c>
      <c r="D231" s="422">
        <v>2500</v>
      </c>
      <c r="E231" s="422">
        <v>150</v>
      </c>
      <c r="F231" s="268"/>
      <c r="G231" s="268"/>
    </row>
    <row r="232" spans="1:7">
      <c r="A232" s="386">
        <v>228</v>
      </c>
      <c r="B232" s="351" t="s">
        <v>2055</v>
      </c>
      <c r="C232" s="352" t="s">
        <v>1126</v>
      </c>
      <c r="D232" s="422">
        <v>120</v>
      </c>
      <c r="E232" s="422">
        <v>80</v>
      </c>
      <c r="F232" s="268"/>
      <c r="G232" s="268"/>
    </row>
    <row r="233" spans="1:7">
      <c r="A233" s="386">
        <v>229</v>
      </c>
      <c r="B233" s="351" t="s">
        <v>2065</v>
      </c>
      <c r="C233" s="352" t="s">
        <v>1162</v>
      </c>
      <c r="D233" s="422">
        <v>800</v>
      </c>
      <c r="E233" s="422">
        <v>250</v>
      </c>
      <c r="F233" s="268"/>
      <c r="G233" s="268"/>
    </row>
    <row r="234" spans="1:7">
      <c r="A234" s="386">
        <v>230</v>
      </c>
      <c r="B234" s="351" t="s">
        <v>2066</v>
      </c>
      <c r="C234" s="352" t="s">
        <v>1162</v>
      </c>
      <c r="D234" s="422">
        <v>350</v>
      </c>
      <c r="E234" s="422">
        <v>50</v>
      </c>
      <c r="F234" s="268"/>
      <c r="G234" s="268"/>
    </row>
    <row r="235" spans="1:7">
      <c r="A235" s="386">
        <v>231</v>
      </c>
      <c r="B235" s="351" t="s">
        <v>2067</v>
      </c>
      <c r="C235" s="352" t="s">
        <v>1162</v>
      </c>
      <c r="D235" s="422">
        <v>300</v>
      </c>
      <c r="E235" s="422">
        <v>80</v>
      </c>
      <c r="F235" s="268"/>
      <c r="G235" s="268"/>
    </row>
    <row r="236" spans="1:7">
      <c r="A236" s="386">
        <v>232</v>
      </c>
      <c r="B236" s="351" t="s">
        <v>1391</v>
      </c>
      <c r="C236" s="352" t="s">
        <v>1162</v>
      </c>
      <c r="D236" s="422">
        <v>50</v>
      </c>
      <c r="E236" s="422">
        <v>30</v>
      </c>
      <c r="F236" s="268"/>
      <c r="G236" s="268"/>
    </row>
    <row r="237" spans="1:7">
      <c r="A237" s="386">
        <v>233</v>
      </c>
      <c r="B237" s="351" t="s">
        <v>2068</v>
      </c>
      <c r="C237" s="352" t="s">
        <v>1162</v>
      </c>
      <c r="D237" s="422">
        <v>120</v>
      </c>
      <c r="E237" s="422">
        <v>40</v>
      </c>
      <c r="F237" s="268"/>
      <c r="G237" s="268"/>
    </row>
    <row r="238" spans="1:7">
      <c r="A238" s="386">
        <v>234</v>
      </c>
      <c r="B238" s="351" t="s">
        <v>1933</v>
      </c>
      <c r="C238" s="352" t="s">
        <v>1162</v>
      </c>
      <c r="D238" s="422">
        <v>280</v>
      </c>
      <c r="E238" s="422">
        <v>50</v>
      </c>
      <c r="F238" s="268"/>
      <c r="G238" s="268"/>
    </row>
    <row r="239" spans="1:7">
      <c r="A239" s="386">
        <v>235</v>
      </c>
      <c r="B239" s="351" t="s">
        <v>2069</v>
      </c>
      <c r="C239" s="352" t="s">
        <v>1162</v>
      </c>
      <c r="D239" s="422">
        <v>350</v>
      </c>
      <c r="E239" s="422">
        <v>50</v>
      </c>
      <c r="F239" s="268"/>
      <c r="G239" s="268"/>
    </row>
    <row r="240" spans="1:7">
      <c r="A240" s="386">
        <v>236</v>
      </c>
      <c r="B240" s="351" t="s">
        <v>2070</v>
      </c>
      <c r="C240" s="352" t="s">
        <v>1162</v>
      </c>
      <c r="D240" s="422">
        <v>600</v>
      </c>
      <c r="E240" s="422">
        <v>40</v>
      </c>
      <c r="F240" s="268"/>
      <c r="G240" s="268"/>
    </row>
    <row r="241" spans="1:7">
      <c r="A241" s="386">
        <v>237</v>
      </c>
      <c r="B241" s="351" t="s">
        <v>2071</v>
      </c>
      <c r="C241" s="352" t="s">
        <v>1162</v>
      </c>
      <c r="D241" s="422">
        <v>350</v>
      </c>
      <c r="E241" s="422">
        <v>50</v>
      </c>
      <c r="F241" s="268"/>
      <c r="G241" s="268"/>
    </row>
    <row r="242" spans="1:7">
      <c r="A242" s="386">
        <v>238</v>
      </c>
      <c r="B242" s="351" t="s">
        <v>2072</v>
      </c>
      <c r="C242" s="352" t="s">
        <v>1162</v>
      </c>
      <c r="D242" s="422">
        <v>180</v>
      </c>
      <c r="E242" s="422">
        <v>40</v>
      </c>
      <c r="F242" s="268"/>
      <c r="G242" s="268"/>
    </row>
    <row r="243" spans="1:7">
      <c r="A243" s="386">
        <v>239</v>
      </c>
      <c r="B243" s="351" t="s">
        <v>2073</v>
      </c>
      <c r="C243" s="352" t="s">
        <v>1162</v>
      </c>
      <c r="D243" s="422">
        <v>350</v>
      </c>
      <c r="E243" s="422">
        <v>30</v>
      </c>
      <c r="F243" s="268"/>
      <c r="G243" s="268"/>
    </row>
    <row r="244" spans="1:7">
      <c r="A244" s="386">
        <v>240</v>
      </c>
      <c r="B244" s="351" t="s">
        <v>2074</v>
      </c>
      <c r="C244" s="352" t="s">
        <v>1137</v>
      </c>
      <c r="D244" s="422">
        <v>0</v>
      </c>
      <c r="E244" s="422">
        <v>200</v>
      </c>
      <c r="F244" s="268"/>
      <c r="G244" s="268"/>
    </row>
    <row r="245" spans="1:7">
      <c r="A245" s="386">
        <v>241</v>
      </c>
      <c r="B245" s="351" t="s">
        <v>2075</v>
      </c>
      <c r="C245" s="352" t="s">
        <v>1162</v>
      </c>
      <c r="D245" s="422">
        <v>180</v>
      </c>
      <c r="E245" s="422">
        <v>50</v>
      </c>
      <c r="F245" s="268"/>
      <c r="G245" s="268"/>
    </row>
    <row r="246" spans="1:7">
      <c r="A246" s="386">
        <v>242</v>
      </c>
      <c r="B246" s="351" t="s">
        <v>2076</v>
      </c>
      <c r="C246" s="352" t="s">
        <v>1162</v>
      </c>
      <c r="D246" s="422">
        <v>60</v>
      </c>
      <c r="E246" s="422">
        <v>20</v>
      </c>
      <c r="F246" s="268"/>
      <c r="G246" s="268"/>
    </row>
    <row r="247" spans="1:7">
      <c r="A247" s="386">
        <v>243</v>
      </c>
      <c r="B247" s="351" t="s">
        <v>2040</v>
      </c>
      <c r="C247" s="352" t="s">
        <v>1130</v>
      </c>
      <c r="D247" s="422">
        <v>1600</v>
      </c>
      <c r="E247" s="422">
        <v>250</v>
      </c>
      <c r="F247" s="268"/>
      <c r="G247" s="268"/>
    </row>
    <row r="248" spans="1:7">
      <c r="A248" s="386">
        <v>244</v>
      </c>
      <c r="B248" s="351" t="s">
        <v>2056</v>
      </c>
      <c r="C248" s="352" t="s">
        <v>1130</v>
      </c>
      <c r="D248" s="422">
        <v>80</v>
      </c>
      <c r="E248" s="422">
        <v>150</v>
      </c>
      <c r="F248" s="268"/>
      <c r="G248" s="268"/>
    </row>
    <row r="249" spans="1:7">
      <c r="A249" s="386">
        <v>245</v>
      </c>
      <c r="B249" s="351" t="s">
        <v>2057</v>
      </c>
      <c r="C249" s="352" t="s">
        <v>1130</v>
      </c>
      <c r="D249" s="422">
        <v>80</v>
      </c>
      <c r="E249" s="422">
        <v>150</v>
      </c>
      <c r="F249" s="268"/>
      <c r="G249" s="268"/>
    </row>
    <row r="250" spans="1:7">
      <c r="A250" s="386">
        <v>246</v>
      </c>
      <c r="B250" s="351" t="s">
        <v>2041</v>
      </c>
      <c r="C250" s="352" t="s">
        <v>1162</v>
      </c>
      <c r="D250" s="422">
        <v>80</v>
      </c>
      <c r="E250" s="422">
        <v>20</v>
      </c>
      <c r="F250" s="268"/>
      <c r="G250" s="268"/>
    </row>
    <row r="251" spans="1:7">
      <c r="A251" s="386">
        <v>247</v>
      </c>
      <c r="B251" s="351" t="s">
        <v>2042</v>
      </c>
      <c r="C251" s="352" t="s">
        <v>1162</v>
      </c>
      <c r="D251" s="422">
        <v>150</v>
      </c>
      <c r="E251" s="422">
        <v>20</v>
      </c>
      <c r="F251" s="268"/>
      <c r="G251" s="268"/>
    </row>
    <row r="252" spans="1:7">
      <c r="A252" s="386">
        <v>248</v>
      </c>
      <c r="B252" s="351" t="s">
        <v>1935</v>
      </c>
      <c r="C252" s="352" t="s">
        <v>1162</v>
      </c>
      <c r="D252" s="422">
        <v>0</v>
      </c>
      <c r="E252" s="422">
        <v>250</v>
      </c>
      <c r="F252" s="268"/>
      <c r="G252" s="268"/>
    </row>
    <row r="253" spans="1:7">
      <c r="A253" s="386">
        <v>249</v>
      </c>
      <c r="B253" s="351" t="s">
        <v>2043</v>
      </c>
      <c r="C253" s="352" t="s">
        <v>1162</v>
      </c>
      <c r="D253" s="422">
        <v>800</v>
      </c>
      <c r="E253" s="422">
        <v>150</v>
      </c>
      <c r="F253" s="268"/>
      <c r="G253" s="268"/>
    </row>
    <row r="254" spans="1:7">
      <c r="A254" s="386">
        <v>250</v>
      </c>
      <c r="B254" s="351" t="s">
        <v>1331</v>
      </c>
      <c r="C254" s="352" t="s">
        <v>1162</v>
      </c>
      <c r="D254" s="422">
        <v>0</v>
      </c>
      <c r="E254" s="422">
        <v>50</v>
      </c>
      <c r="F254" s="268"/>
      <c r="G254" s="268"/>
    </row>
    <row r="255" spans="1:7">
      <c r="A255" s="386">
        <v>251</v>
      </c>
      <c r="B255" s="351" t="s">
        <v>2048</v>
      </c>
      <c r="C255" s="352" t="s">
        <v>1162</v>
      </c>
      <c r="D255" s="422">
        <v>0</v>
      </c>
      <c r="E255" s="422">
        <v>180</v>
      </c>
      <c r="F255" s="268"/>
      <c r="G255" s="268"/>
    </row>
    <row r="256" spans="1:7">
      <c r="A256" s="386">
        <v>252</v>
      </c>
      <c r="B256" s="351" t="s">
        <v>2051</v>
      </c>
      <c r="C256" s="352" t="s">
        <v>1162</v>
      </c>
      <c r="D256" s="422">
        <v>180</v>
      </c>
      <c r="E256" s="422">
        <v>80</v>
      </c>
      <c r="F256" s="268"/>
      <c r="G256" s="268"/>
    </row>
    <row r="257" spans="1:7">
      <c r="A257" s="386">
        <v>253</v>
      </c>
      <c r="B257" s="351" t="s">
        <v>2058</v>
      </c>
      <c r="C257" s="352" t="s">
        <v>1162</v>
      </c>
      <c r="D257" s="422">
        <v>0</v>
      </c>
      <c r="E257" s="422">
        <v>120</v>
      </c>
      <c r="F257" s="268"/>
      <c r="G257" s="268"/>
    </row>
    <row r="258" spans="1:7">
      <c r="A258" s="386">
        <v>254</v>
      </c>
      <c r="B258" s="351" t="s">
        <v>2046</v>
      </c>
      <c r="C258" s="352" t="s">
        <v>1162</v>
      </c>
      <c r="D258" s="422">
        <v>80</v>
      </c>
      <c r="E258" s="422">
        <v>70</v>
      </c>
      <c r="F258" s="268"/>
      <c r="G258" s="268"/>
    </row>
    <row r="259" spans="1:7">
      <c r="A259" s="386">
        <v>255</v>
      </c>
      <c r="B259" s="351" t="s">
        <v>2059</v>
      </c>
      <c r="C259" s="352" t="s">
        <v>1162</v>
      </c>
      <c r="D259" s="422">
        <v>350</v>
      </c>
      <c r="E259" s="422">
        <v>150</v>
      </c>
      <c r="F259" s="268"/>
      <c r="G259" s="268"/>
    </row>
    <row r="260" spans="1:7">
      <c r="A260" s="386">
        <v>256</v>
      </c>
      <c r="B260" s="351" t="s">
        <v>2060</v>
      </c>
      <c r="C260" s="352" t="s">
        <v>1162</v>
      </c>
      <c r="D260" s="422">
        <v>80</v>
      </c>
      <c r="E260" s="422">
        <v>120</v>
      </c>
      <c r="F260" s="268"/>
      <c r="G260" s="268"/>
    </row>
    <row r="261" spans="1:7">
      <c r="A261" s="386">
        <v>257</v>
      </c>
      <c r="B261" s="351" t="s">
        <v>2061</v>
      </c>
      <c r="C261" s="352" t="s">
        <v>1162</v>
      </c>
      <c r="D261" s="422">
        <v>1800</v>
      </c>
      <c r="E261" s="422">
        <v>500</v>
      </c>
      <c r="F261" s="268"/>
      <c r="G261" s="268"/>
    </row>
    <row r="262" spans="1:7">
      <c r="A262" s="386">
        <v>258</v>
      </c>
      <c r="B262" s="351" t="s">
        <v>2036</v>
      </c>
      <c r="C262" s="352" t="s">
        <v>1162</v>
      </c>
      <c r="D262" s="422">
        <v>120</v>
      </c>
      <c r="E262" s="422">
        <v>80</v>
      </c>
      <c r="F262" s="268"/>
      <c r="G262" s="268"/>
    </row>
    <row r="263" spans="1:7">
      <c r="A263" s="386">
        <v>259</v>
      </c>
      <c r="B263" s="351" t="s">
        <v>2062</v>
      </c>
      <c r="C263" s="352" t="s">
        <v>1162</v>
      </c>
      <c r="D263" s="422">
        <v>0</v>
      </c>
      <c r="E263" s="422">
        <v>150</v>
      </c>
      <c r="F263" s="268"/>
      <c r="G263" s="268"/>
    </row>
    <row r="264" spans="1:7">
      <c r="A264" s="386">
        <v>260</v>
      </c>
      <c r="B264" s="351" t="s">
        <v>2044</v>
      </c>
      <c r="C264" s="352" t="s">
        <v>1162</v>
      </c>
      <c r="D264" s="422">
        <v>150</v>
      </c>
      <c r="E264" s="422">
        <v>50</v>
      </c>
      <c r="F264" s="268"/>
      <c r="G264" s="268"/>
    </row>
    <row r="265" spans="1:7">
      <c r="A265" s="386">
        <v>261</v>
      </c>
      <c r="B265" s="351" t="s">
        <v>2063</v>
      </c>
      <c r="C265" s="352" t="s">
        <v>1137</v>
      </c>
      <c r="D265" s="422">
        <v>0</v>
      </c>
      <c r="E265" s="422">
        <v>200</v>
      </c>
      <c r="F265" s="268"/>
      <c r="G265" s="268"/>
    </row>
    <row r="266" spans="1:7">
      <c r="A266" s="386">
        <v>262</v>
      </c>
      <c r="B266" s="351" t="s">
        <v>1519</v>
      </c>
      <c r="C266" s="352" t="s">
        <v>1162</v>
      </c>
      <c r="D266" s="422">
        <v>2500</v>
      </c>
      <c r="E266" s="422">
        <v>150</v>
      </c>
      <c r="F266" s="268"/>
      <c r="G266" s="268"/>
    </row>
    <row r="267" spans="1:7" s="385" customFormat="1">
      <c r="A267" s="507" t="s">
        <v>1234</v>
      </c>
      <c r="B267" s="507"/>
      <c r="C267" s="269"/>
      <c r="D267" s="320">
        <f>SUM(D5:D266)</f>
        <v>33263.034858000014</v>
      </c>
      <c r="E267" s="320">
        <f>SUM(E5:E266)</f>
        <v>10124.131885999996</v>
      </c>
      <c r="F267" s="363"/>
      <c r="G267" s="363"/>
    </row>
    <row r="268" spans="1:7" s="385" customFormat="1">
      <c r="A268" s="508" t="s">
        <v>1235</v>
      </c>
      <c r="B268" s="508"/>
      <c r="C268" s="269"/>
      <c r="D268" s="320"/>
      <c r="E268" s="320">
        <f>E267+D267</f>
        <v>43387.166744000009</v>
      </c>
      <c r="F268" s="363"/>
      <c r="G268" s="363"/>
    </row>
    <row r="269" spans="1:7" ht="17.850000000000001" customHeight="1">
      <c r="F269" s="365"/>
    </row>
    <row r="270" spans="1:7">
      <c r="B270" s="367"/>
    </row>
    <row r="272" spans="1:7" ht="17.850000000000001" customHeight="1"/>
  </sheetData>
  <mergeCells count="4">
    <mergeCell ref="A267:B267"/>
    <mergeCell ref="A268:B268"/>
    <mergeCell ref="D1:E2"/>
    <mergeCell ref="F3:G3"/>
  </mergeCells>
  <conditionalFormatting sqref="B4">
    <cfRule type="duplicateValues" dxfId="2" priority="1"/>
  </conditionalFormatting>
  <pageMargins left="0.7" right="0.7" top="0.75" bottom="0.75" header="0.3" footer="0.3"/>
  <pageSetup scale="69" orientation="portrait" horizontalDpi="4294967294" verticalDpi="4294967294" r:id="rId1"/>
  <rowBreaks count="1" manualBreakCount="1">
    <brk id="205" max="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7"/>
  <sheetViews>
    <sheetView view="pageBreakPreview" topLeftCell="A265" zoomScaleNormal="100" zoomScaleSheetLayoutView="100" workbookViewId="0">
      <selection activeCell="D4" sqref="D4:E4"/>
    </sheetView>
  </sheetViews>
  <sheetFormatPr defaultColWidth="8.85546875" defaultRowHeight="15"/>
  <cols>
    <col min="1" max="1" width="4" style="348" bestFit="1" customWidth="1"/>
    <col min="2" max="2" width="52.140625" style="348" bestFit="1" customWidth="1"/>
    <col min="3" max="3" width="17.42578125" style="348" customWidth="1"/>
    <col min="4" max="4" width="11.85546875" style="434" customWidth="1"/>
    <col min="5" max="6" width="11.42578125" style="434" customWidth="1"/>
    <col min="7" max="7" width="16" style="434" customWidth="1"/>
    <col min="8" max="16384" width="8.85546875" style="348"/>
  </cols>
  <sheetData>
    <row r="1" spans="1:7" ht="44.25" customHeight="1">
      <c r="A1" s="346" t="s">
        <v>1119</v>
      </c>
      <c r="B1" s="347" t="s">
        <v>1120</v>
      </c>
      <c r="C1" s="347" t="s">
        <v>21</v>
      </c>
      <c r="D1" s="531"/>
      <c r="E1" s="532"/>
      <c r="F1" s="428"/>
      <c r="G1" s="428"/>
    </row>
    <row r="2" spans="1:7" ht="36.75" customHeight="1">
      <c r="A2" s="346">
        <v>1</v>
      </c>
      <c r="B2" s="408" t="s">
        <v>2033</v>
      </c>
      <c r="C2" s="347">
        <v>1</v>
      </c>
      <c r="D2" s="531"/>
      <c r="E2" s="532"/>
      <c r="F2" s="428"/>
      <c r="G2" s="428"/>
    </row>
    <row r="3" spans="1:7" ht="36.75" customHeight="1">
      <c r="A3" s="479"/>
      <c r="B3" s="502"/>
      <c r="C3" s="481"/>
      <c r="D3" s="447"/>
      <c r="E3" s="447"/>
      <c r="F3" s="560" t="s">
        <v>3018</v>
      </c>
      <c r="G3" s="560"/>
    </row>
    <row r="4" spans="1:7" ht="60">
      <c r="A4" s="323" t="s">
        <v>0</v>
      </c>
      <c r="B4" s="324" t="s">
        <v>2081</v>
      </c>
      <c r="C4" s="271" t="s">
        <v>1121</v>
      </c>
      <c r="D4" s="472" t="s">
        <v>1306</v>
      </c>
      <c r="E4" s="473" t="s">
        <v>1937</v>
      </c>
      <c r="F4" s="475" t="s">
        <v>1306</v>
      </c>
      <c r="G4" s="475" t="s">
        <v>1937</v>
      </c>
    </row>
    <row r="5" spans="1:7">
      <c r="A5" s="386">
        <v>1</v>
      </c>
      <c r="B5" s="412" t="s">
        <v>1125</v>
      </c>
      <c r="C5" s="417" t="s">
        <v>1162</v>
      </c>
      <c r="D5" s="422">
        <f>VLOOKUP(B5,'[1]TOYOTA LC150'!B$4:E$224,3,FALSE)</f>
        <v>23.7088</v>
      </c>
      <c r="E5" s="422">
        <f>VLOOKUP(B5,'[1]TOYOTA LC150'!B$4:E$224,4,FALSE)</f>
        <v>2.74133</v>
      </c>
      <c r="F5" s="422"/>
      <c r="G5" s="422"/>
    </row>
    <row r="6" spans="1:7">
      <c r="A6" s="386">
        <v>2</v>
      </c>
      <c r="B6" s="412" t="s">
        <v>1748</v>
      </c>
      <c r="C6" s="417" t="s">
        <v>1162</v>
      </c>
      <c r="D6" s="422">
        <f>VLOOKUP(B6,'[1]TOYOTA LC150'!B$4:E$224,3,FALSE)</f>
        <v>222.26999999999998</v>
      </c>
      <c r="E6" s="422">
        <f>VLOOKUP(B6,'[1]TOYOTA LC150'!B$4:E$224,4,FALSE)</f>
        <v>51.863</v>
      </c>
      <c r="F6" s="422"/>
      <c r="G6" s="422"/>
    </row>
    <row r="7" spans="1:7">
      <c r="A7" s="386">
        <v>3</v>
      </c>
      <c r="B7" s="412" t="s">
        <v>1323</v>
      </c>
      <c r="C7" s="417" t="s">
        <v>1162</v>
      </c>
      <c r="D7" s="422">
        <f>VLOOKUP(B7,'[1]TOYOTA LC150'!B$4:E$224,3,FALSE)</f>
        <v>185.22499999999999</v>
      </c>
      <c r="E7" s="422">
        <f>VLOOKUP(B7,'[1]TOYOTA LC150'!B$4:E$224,4,FALSE)</f>
        <v>13.721468</v>
      </c>
      <c r="F7" s="422"/>
      <c r="G7" s="422"/>
    </row>
    <row r="8" spans="1:7">
      <c r="A8" s="386">
        <v>4</v>
      </c>
      <c r="B8" s="412" t="s">
        <v>1749</v>
      </c>
      <c r="C8" s="417" t="s">
        <v>1162</v>
      </c>
      <c r="D8" s="422">
        <f>VLOOKUP(B8,'[1]TOYOTA LC150'!B$4:E$224,3,FALSE)</f>
        <v>10.980138</v>
      </c>
      <c r="E8" s="422">
        <f>VLOOKUP(B8,'[1]TOYOTA LC150'!B$4:E$224,4,FALSE)</f>
        <v>0</v>
      </c>
      <c r="F8" s="422"/>
      <c r="G8" s="422"/>
    </row>
    <row r="9" spans="1:7">
      <c r="A9" s="386">
        <v>5</v>
      </c>
      <c r="B9" s="412" t="s">
        <v>1750</v>
      </c>
      <c r="C9" s="417" t="s">
        <v>1162</v>
      </c>
      <c r="D9" s="422">
        <f>VLOOKUP(B9,'[1]TOYOTA LC150'!B$4:E$224,3,FALSE)</f>
        <v>8.8908000000000005</v>
      </c>
      <c r="E9" s="422">
        <f>VLOOKUP(B9,'[1]TOYOTA LC150'!B$4:E$224,4,FALSE)</f>
        <v>0</v>
      </c>
      <c r="F9" s="422"/>
      <c r="G9" s="422"/>
    </row>
    <row r="10" spans="1:7">
      <c r="A10" s="386">
        <v>6</v>
      </c>
      <c r="B10" s="412" t="s">
        <v>1751</v>
      </c>
      <c r="C10" s="417" t="s">
        <v>1162</v>
      </c>
      <c r="D10" s="422">
        <f>VLOOKUP(B10,'[1]TOYOTA LC150'!B$4:E$224,3,FALSE)</f>
        <v>8.8908000000000005</v>
      </c>
      <c r="E10" s="422">
        <f>VLOOKUP(B10,'[1]TOYOTA LC150'!B$4:E$224,4,FALSE)</f>
        <v>0</v>
      </c>
      <c r="F10" s="422"/>
      <c r="G10" s="422"/>
    </row>
    <row r="11" spans="1:7">
      <c r="A11" s="386">
        <v>7</v>
      </c>
      <c r="B11" s="412" t="s">
        <v>1752</v>
      </c>
      <c r="C11" s="417" t="s">
        <v>1162</v>
      </c>
      <c r="D11" s="422">
        <f>VLOOKUP(B11,'[1]TOYOTA LC150'!B$4:E$224,3,FALSE)</f>
        <v>8.8908000000000005</v>
      </c>
      <c r="E11" s="422">
        <f>VLOOKUP(B11,'[1]TOYOTA LC150'!B$4:E$224,4,FALSE)</f>
        <v>0</v>
      </c>
      <c r="F11" s="422"/>
      <c r="G11" s="422"/>
    </row>
    <row r="12" spans="1:7">
      <c r="A12" s="386">
        <v>8</v>
      </c>
      <c r="B12" s="412" t="s">
        <v>1191</v>
      </c>
      <c r="C12" s="417" t="s">
        <v>1162</v>
      </c>
      <c r="D12" s="422">
        <f>VLOOKUP(B12,'[1]TOYOTA LC150'!B$4:E$224,3,FALSE)</f>
        <v>77.053600000000003</v>
      </c>
      <c r="E12" s="422">
        <f>VLOOKUP(B12,'[1]TOYOTA LC150'!B$4:E$224,4,FALSE)</f>
        <v>23.7088</v>
      </c>
      <c r="F12" s="422"/>
      <c r="G12" s="422"/>
    </row>
    <row r="13" spans="1:7">
      <c r="A13" s="386">
        <v>9</v>
      </c>
      <c r="B13" s="412" t="s">
        <v>1753</v>
      </c>
      <c r="C13" s="417" t="s">
        <v>1162</v>
      </c>
      <c r="D13" s="422">
        <f>VLOOKUP(B13,'[1]TOYOTA LC150'!B$4:E$224,3,FALSE)</f>
        <v>47.4176</v>
      </c>
      <c r="E13" s="422">
        <f>VLOOKUP(B13,'[1]TOYOTA LC150'!B$4:E$224,4,FALSE)</f>
        <v>0</v>
      </c>
      <c r="F13" s="422"/>
      <c r="G13" s="422"/>
    </row>
    <row r="14" spans="1:7">
      <c r="A14" s="386">
        <v>10</v>
      </c>
      <c r="B14" s="412" t="s">
        <v>1754</v>
      </c>
      <c r="C14" s="417" t="s">
        <v>1162</v>
      </c>
      <c r="D14" s="422">
        <f>VLOOKUP(B14,'[1]TOYOTA LC150'!B$4:E$224,3,FALSE)</f>
        <v>8.8908000000000005</v>
      </c>
      <c r="E14" s="422">
        <f>VLOOKUP(B14,'[1]TOYOTA LC150'!B$4:E$224,4,FALSE)</f>
        <v>0</v>
      </c>
      <c r="F14" s="422"/>
      <c r="G14" s="422"/>
    </row>
    <row r="15" spans="1:7">
      <c r="A15" s="386">
        <v>11</v>
      </c>
      <c r="B15" s="412" t="s">
        <v>1943</v>
      </c>
      <c r="C15" s="417" t="s">
        <v>1353</v>
      </c>
      <c r="D15" s="422">
        <f>VLOOKUP(B15,'[1]TOYOTA LC150'!B$4:E$224,3,FALSE)</f>
        <v>23.7088</v>
      </c>
      <c r="E15" s="422">
        <f>VLOOKUP(B15,'[1]TOYOTA LC150'!B$4:E$224,4,FALSE)</f>
        <v>0</v>
      </c>
      <c r="F15" s="422"/>
      <c r="G15" s="422"/>
    </row>
    <row r="16" spans="1:7">
      <c r="A16" s="386">
        <v>12</v>
      </c>
      <c r="B16" s="412" t="s">
        <v>1936</v>
      </c>
      <c r="C16" s="417" t="s">
        <v>1162</v>
      </c>
      <c r="D16" s="422">
        <f>VLOOKUP(B16,'[1]TOYOTA LC150'!B$4:E$224,3,FALSE)</f>
        <v>35.563200000000002</v>
      </c>
      <c r="E16" s="422">
        <f>VLOOKUP(B16,'[1]TOYOTA LC150'!B$4:E$224,4,FALSE)</f>
        <v>14.818</v>
      </c>
      <c r="F16" s="422"/>
      <c r="G16" s="422"/>
    </row>
    <row r="17" spans="1:7">
      <c r="A17" s="386">
        <v>13</v>
      </c>
      <c r="B17" s="412" t="s">
        <v>1240</v>
      </c>
      <c r="C17" s="417" t="s">
        <v>1353</v>
      </c>
      <c r="D17" s="422">
        <f>VLOOKUP(B17,'[1]TOYOTA LC150'!B$4:E$224,3,FALSE)</f>
        <v>206.029472</v>
      </c>
      <c r="E17" s="422">
        <f>VLOOKUP(B17,'[1]TOYOTA LC150'!B$4:E$224,4,FALSE)</f>
        <v>68.666612000000001</v>
      </c>
      <c r="F17" s="422"/>
      <c r="G17" s="422"/>
    </row>
    <row r="18" spans="1:7">
      <c r="A18" s="386">
        <v>14</v>
      </c>
      <c r="B18" s="412" t="s">
        <v>1167</v>
      </c>
      <c r="C18" s="417" t="s">
        <v>1353</v>
      </c>
      <c r="D18" s="422">
        <f>VLOOKUP(B18,'[1]TOYOTA LC150'!B$4:E$224,3,FALSE)</f>
        <v>137.34804199999999</v>
      </c>
      <c r="E18" s="422">
        <f>VLOOKUP(B18,'[1]TOYOTA LC150'!B$4:E$224,4,FALSE)</f>
        <v>54.937735000000004</v>
      </c>
      <c r="F18" s="422"/>
      <c r="G18" s="422"/>
    </row>
    <row r="19" spans="1:7">
      <c r="A19" s="386">
        <v>15</v>
      </c>
      <c r="B19" s="412" t="s">
        <v>1755</v>
      </c>
      <c r="C19" s="417" t="s">
        <v>1162</v>
      </c>
      <c r="D19" s="422">
        <f>VLOOKUP(B19,'[1]TOYOTA LC150'!B$4:E$224,3,FALSE)</f>
        <v>31.584567</v>
      </c>
      <c r="E19" s="422">
        <f>VLOOKUP(B19,'[1]TOYOTA LC150'!B$4:E$224,4,FALSE)</f>
        <v>9.6020640000000004</v>
      </c>
      <c r="F19" s="422"/>
      <c r="G19" s="422"/>
    </row>
    <row r="20" spans="1:7">
      <c r="A20" s="386">
        <v>16</v>
      </c>
      <c r="B20" s="412" t="s">
        <v>1227</v>
      </c>
      <c r="C20" s="417" t="s">
        <v>1162</v>
      </c>
      <c r="D20" s="422">
        <f>VLOOKUP(B20,'[1]TOYOTA LC150'!B$4:E$224,3,FALSE)</f>
        <v>27.465163</v>
      </c>
      <c r="E20" s="422">
        <f>VLOOKUP(B20,'[1]TOYOTA LC150'!B$4:E$224,4,FALSE)</f>
        <v>13.721468</v>
      </c>
      <c r="F20" s="422"/>
      <c r="G20" s="422"/>
    </row>
    <row r="21" spans="1:7">
      <c r="A21" s="386">
        <v>17</v>
      </c>
      <c r="B21" s="412" t="s">
        <v>1127</v>
      </c>
      <c r="C21" s="417" t="s">
        <v>1162</v>
      </c>
      <c r="D21" s="422">
        <f>VLOOKUP(B21,'[1]TOYOTA LC150'!B$4:E$224,3,FALSE)</f>
        <v>77.053600000000003</v>
      </c>
      <c r="E21" s="422">
        <f>VLOOKUP(B21,'[1]TOYOTA LC150'!B$4:E$224,4,FALSE)</f>
        <v>2.74133</v>
      </c>
      <c r="F21" s="422"/>
      <c r="G21" s="422"/>
    </row>
    <row r="22" spans="1:7">
      <c r="A22" s="386">
        <v>18</v>
      </c>
      <c r="B22" s="412" t="s">
        <v>1402</v>
      </c>
      <c r="C22" s="417" t="s">
        <v>1162</v>
      </c>
      <c r="D22" s="422">
        <f>VLOOKUP(B22,'[1]TOYOTA LC150'!B$4:E$224,3,FALSE)</f>
        <v>44.454000000000001</v>
      </c>
      <c r="E22" s="422">
        <f>VLOOKUP(B22,'[1]TOYOTA LC150'!B$4:E$224,4,FALSE)</f>
        <v>5.9272</v>
      </c>
      <c r="F22" s="422"/>
      <c r="G22" s="422"/>
    </row>
    <row r="23" spans="1:7">
      <c r="A23" s="386">
        <v>19</v>
      </c>
      <c r="B23" s="412" t="s">
        <v>1756</v>
      </c>
      <c r="C23" s="417" t="s">
        <v>1162</v>
      </c>
      <c r="D23" s="422">
        <f>VLOOKUP(B23,'[1]TOYOTA LC150'!B$4:E$224,3,FALSE)</f>
        <v>32.955231999999995</v>
      </c>
      <c r="E23" s="422">
        <f>VLOOKUP(B23,'[1]TOYOTA LC150'!B$4:E$224,4,FALSE)</f>
        <v>2.74133</v>
      </c>
      <c r="F23" s="422"/>
      <c r="G23" s="422"/>
    </row>
    <row r="24" spans="1:7">
      <c r="A24" s="386">
        <v>20</v>
      </c>
      <c r="B24" s="412" t="s">
        <v>1233</v>
      </c>
      <c r="C24" s="417" t="s">
        <v>1162</v>
      </c>
      <c r="D24" s="422">
        <f>VLOOKUP(B24,'[1]TOYOTA LC150'!B$4:E$224,3,FALSE)</f>
        <v>21.967684999999999</v>
      </c>
      <c r="E24" s="422">
        <f>VLOOKUP(B24,'[1]TOYOTA LC150'!B$4:E$224,4,FALSE)</f>
        <v>5.4826600000000001</v>
      </c>
      <c r="F24" s="422"/>
      <c r="G24" s="422"/>
    </row>
    <row r="25" spans="1:7">
      <c r="A25" s="386">
        <v>21</v>
      </c>
      <c r="B25" s="351" t="s">
        <v>1133</v>
      </c>
      <c r="C25" s="352" t="s">
        <v>1162</v>
      </c>
      <c r="D25" s="422">
        <v>800</v>
      </c>
      <c r="E25" s="422">
        <v>300</v>
      </c>
      <c r="F25" s="422"/>
      <c r="G25" s="422"/>
    </row>
    <row r="26" spans="1:7">
      <c r="A26" s="386">
        <v>22</v>
      </c>
      <c r="B26" s="351" t="s">
        <v>1134</v>
      </c>
      <c r="C26" s="352" t="s">
        <v>1162</v>
      </c>
      <c r="D26" s="422">
        <v>700</v>
      </c>
      <c r="E26" s="422">
        <v>300</v>
      </c>
      <c r="F26" s="422"/>
      <c r="G26" s="422"/>
    </row>
    <row r="27" spans="1:7">
      <c r="A27" s="386">
        <v>23</v>
      </c>
      <c r="B27" s="351" t="s">
        <v>1135</v>
      </c>
      <c r="C27" s="352" t="s">
        <v>1162</v>
      </c>
      <c r="D27" s="422">
        <v>250</v>
      </c>
      <c r="E27" s="422">
        <v>300</v>
      </c>
      <c r="F27" s="422"/>
      <c r="G27" s="422"/>
    </row>
    <row r="28" spans="1:7">
      <c r="A28" s="386">
        <v>24</v>
      </c>
      <c r="B28" s="412" t="s">
        <v>1172</v>
      </c>
      <c r="C28" s="417" t="s">
        <v>1162</v>
      </c>
      <c r="D28" s="422">
        <f>VLOOKUP(B28,'[1]TOYOTA LC150'!B$4:E$224,3,FALSE)</f>
        <v>53.344799999999999</v>
      </c>
      <c r="E28" s="422">
        <f>VLOOKUP(B28,'[1]TOYOTA LC150'!B$4:E$224,4,FALSE)</f>
        <v>13.721468</v>
      </c>
      <c r="F28" s="422"/>
      <c r="G28" s="422"/>
    </row>
    <row r="29" spans="1:7">
      <c r="A29" s="386">
        <v>25</v>
      </c>
      <c r="B29" s="412" t="s">
        <v>1757</v>
      </c>
      <c r="C29" s="417" t="s">
        <v>1162</v>
      </c>
      <c r="D29" s="422">
        <f>VLOOKUP(B29,'[1]TOYOTA LC150'!B$4:E$224,3,FALSE)</f>
        <v>21.967684999999999</v>
      </c>
      <c r="E29" s="422">
        <f>VLOOKUP(B29,'[1]TOYOTA LC150'!B$4:E$224,4,FALSE)</f>
        <v>12.358212</v>
      </c>
      <c r="F29" s="422"/>
      <c r="G29" s="422"/>
    </row>
    <row r="30" spans="1:7">
      <c r="A30" s="386">
        <v>26</v>
      </c>
      <c r="B30" s="412" t="s">
        <v>1200</v>
      </c>
      <c r="C30" s="417" t="s">
        <v>1162</v>
      </c>
      <c r="D30" s="422">
        <f>VLOOKUP(B30,'[1]TOYOTA LC150'!B$4:E$224,3,FALSE)</f>
        <v>207.452</v>
      </c>
      <c r="E30" s="422">
        <f>VLOOKUP(B30,'[1]TOYOTA LC150'!B$4:E$224,4,FALSE)</f>
        <v>6.8607339999999999</v>
      </c>
      <c r="F30" s="422"/>
      <c r="G30" s="422"/>
    </row>
    <row r="31" spans="1:7">
      <c r="A31" s="386">
        <v>27</v>
      </c>
      <c r="B31" s="412" t="s">
        <v>1758</v>
      </c>
      <c r="C31" s="417" t="s">
        <v>1162</v>
      </c>
      <c r="D31" s="422">
        <f>VLOOKUP(B31,'[1]TOYOTA LC150'!B$4:E$224,3,FALSE)</f>
        <v>68.666612000000001</v>
      </c>
      <c r="E31" s="422">
        <f>VLOOKUP(B31,'[1]TOYOTA LC150'!B$4:E$224,4,FALSE)</f>
        <v>6.8607339999999999</v>
      </c>
      <c r="F31" s="422"/>
      <c r="G31" s="422"/>
    </row>
    <row r="32" spans="1:7">
      <c r="A32" s="386">
        <v>28</v>
      </c>
      <c r="B32" s="412" t="s">
        <v>1759</v>
      </c>
      <c r="C32" s="417" t="s">
        <v>1162</v>
      </c>
      <c r="D32" s="422">
        <f>VLOOKUP(B32,'[1]TOYOTA LC150'!B$4:E$224,3,FALSE)</f>
        <v>6.8607339999999999</v>
      </c>
      <c r="E32" s="422">
        <f>VLOOKUP(B32,'[1]TOYOTA LC150'!B$4:E$224,4,FALSE)</f>
        <v>6.8607339999999999</v>
      </c>
      <c r="F32" s="422"/>
      <c r="G32" s="422"/>
    </row>
    <row r="33" spans="1:7">
      <c r="A33" s="386">
        <v>29</v>
      </c>
      <c r="B33" s="412" t="s">
        <v>1760</v>
      </c>
      <c r="C33" s="417" t="s">
        <v>1162</v>
      </c>
      <c r="D33" s="422">
        <v>1500</v>
      </c>
      <c r="E33" s="422">
        <v>80</v>
      </c>
      <c r="F33" s="422"/>
      <c r="G33" s="422"/>
    </row>
    <row r="34" spans="1:7">
      <c r="A34" s="386">
        <v>30</v>
      </c>
      <c r="B34" s="412" t="s">
        <v>1761</v>
      </c>
      <c r="C34" s="417" t="s">
        <v>1162</v>
      </c>
      <c r="D34" s="422">
        <v>1500</v>
      </c>
      <c r="E34" s="422">
        <v>80</v>
      </c>
      <c r="F34" s="422"/>
      <c r="G34" s="422"/>
    </row>
    <row r="35" spans="1:7">
      <c r="A35" s="386">
        <v>31</v>
      </c>
      <c r="B35" s="412" t="s">
        <v>1762</v>
      </c>
      <c r="C35" s="417" t="s">
        <v>1162</v>
      </c>
      <c r="D35" s="422">
        <f>VLOOKUP(B35,'[1]TOYOTA LC150'!B$4:E$224,3,FALSE)</f>
        <v>118.544</v>
      </c>
      <c r="E35" s="422">
        <f>VLOOKUP(B35,'[1]TOYOTA LC150'!B$4:E$224,4,FALSE)</f>
        <v>17.781600000000001</v>
      </c>
      <c r="F35" s="422"/>
      <c r="G35" s="422"/>
    </row>
    <row r="36" spans="1:7">
      <c r="A36" s="386">
        <v>32</v>
      </c>
      <c r="B36" s="412" t="s">
        <v>1763</v>
      </c>
      <c r="C36" s="417" t="s">
        <v>1162</v>
      </c>
      <c r="D36" s="422">
        <f>VLOOKUP(B36,'[1]TOYOTA LC150'!B$4:E$224,3,FALSE)</f>
        <v>118.544</v>
      </c>
      <c r="E36" s="422">
        <f>VLOOKUP(B36,'[1]TOYOTA LC150'!B$4:E$224,4,FALSE)</f>
        <v>17.781600000000001</v>
      </c>
      <c r="F36" s="422"/>
      <c r="G36" s="422"/>
    </row>
    <row r="37" spans="1:7">
      <c r="A37" s="386">
        <v>33</v>
      </c>
      <c r="B37" s="412" t="s">
        <v>1764</v>
      </c>
      <c r="C37" s="417" t="s">
        <v>1162</v>
      </c>
      <c r="D37" s="422">
        <f>VLOOKUP(B37,'[1]TOYOTA LC150'!B$4:E$224,3,FALSE)</f>
        <v>118.544</v>
      </c>
      <c r="E37" s="422">
        <f>VLOOKUP(B37,'[1]TOYOTA LC150'!B$4:E$224,4,FALSE)</f>
        <v>17.781600000000001</v>
      </c>
      <c r="F37" s="422"/>
      <c r="G37" s="422"/>
    </row>
    <row r="38" spans="1:7">
      <c r="A38" s="386">
        <v>34</v>
      </c>
      <c r="B38" s="412" t="s">
        <v>1765</v>
      </c>
      <c r="C38" s="417" t="s">
        <v>1162</v>
      </c>
      <c r="D38" s="422">
        <f>VLOOKUP(B38,'[1]TOYOTA LC150'!B$4:E$224,3,FALSE)</f>
        <v>118.544</v>
      </c>
      <c r="E38" s="422">
        <f>VLOOKUP(B38,'[1]TOYOTA LC150'!B$4:E$224,4,FALSE)</f>
        <v>17.781600000000001</v>
      </c>
      <c r="F38" s="422"/>
      <c r="G38" s="422"/>
    </row>
    <row r="39" spans="1:7">
      <c r="A39" s="386">
        <v>35</v>
      </c>
      <c r="B39" s="412" t="s">
        <v>1766</v>
      </c>
      <c r="C39" s="417" t="s">
        <v>1162</v>
      </c>
      <c r="D39" s="422">
        <f>VLOOKUP(B39,'[1]TOYOTA LC150'!B$4:E$224,3,FALSE)</f>
        <v>53.344799999999999</v>
      </c>
      <c r="E39" s="422">
        <f>VLOOKUP(B39,'[1]TOYOTA LC150'!B$4:E$224,4,FALSE)</f>
        <v>29.635999999999999</v>
      </c>
      <c r="F39" s="422"/>
      <c r="G39" s="422"/>
    </row>
    <row r="40" spans="1:7">
      <c r="A40" s="386">
        <v>36</v>
      </c>
      <c r="B40" s="412" t="s">
        <v>1199</v>
      </c>
      <c r="C40" s="417" t="s">
        <v>1162</v>
      </c>
      <c r="D40" s="422">
        <f>VLOOKUP(B40,'[1]TOYOTA LC150'!B$4:E$224,3,FALSE)</f>
        <v>237.08799999999999</v>
      </c>
      <c r="E40" s="422">
        <f>VLOOKUP(B40,'[1]TOYOTA LC150'!B$4:E$224,4,FALSE)</f>
        <v>23.7088</v>
      </c>
      <c r="F40" s="422"/>
      <c r="G40" s="422"/>
    </row>
    <row r="41" spans="1:7">
      <c r="A41" s="386">
        <v>37</v>
      </c>
      <c r="B41" s="412" t="s">
        <v>1767</v>
      </c>
      <c r="C41" s="417" t="s">
        <v>1162</v>
      </c>
      <c r="D41" s="422">
        <f>VLOOKUP(B41,'[1]TOYOTA LC150'!B$4:E$224,3,FALSE)</f>
        <v>189.6704</v>
      </c>
      <c r="E41" s="422">
        <f>VLOOKUP(B41,'[1]TOYOTA LC150'!B$4:E$224,4,FALSE)</f>
        <v>8.2388079999999988</v>
      </c>
      <c r="F41" s="422"/>
      <c r="G41" s="422"/>
    </row>
    <row r="42" spans="1:7">
      <c r="A42" s="386">
        <v>38</v>
      </c>
      <c r="B42" s="412" t="s">
        <v>1768</v>
      </c>
      <c r="C42" s="417" t="s">
        <v>1162</v>
      </c>
      <c r="D42" s="422">
        <v>250</v>
      </c>
      <c r="E42" s="422">
        <v>80</v>
      </c>
      <c r="F42" s="422"/>
      <c r="G42" s="422"/>
    </row>
    <row r="43" spans="1:7">
      <c r="A43" s="386">
        <v>39</v>
      </c>
      <c r="B43" s="412" t="s">
        <v>1769</v>
      </c>
      <c r="C43" s="417" t="s">
        <v>1162</v>
      </c>
      <c r="D43" s="422">
        <v>1700</v>
      </c>
      <c r="E43" s="422">
        <v>120</v>
      </c>
      <c r="F43" s="422"/>
      <c r="G43" s="422"/>
    </row>
    <row r="44" spans="1:7">
      <c r="A44" s="386">
        <v>40</v>
      </c>
      <c r="B44" s="412" t="s">
        <v>1770</v>
      </c>
      <c r="C44" s="417" t="s">
        <v>1162</v>
      </c>
      <c r="D44" s="422">
        <f>VLOOKUP(B44,'[1]TOYOTA LC150'!B$4:E$224,3,FALSE)</f>
        <v>71.126400000000004</v>
      </c>
      <c r="E44" s="422">
        <f>VLOOKUP(B44,'[1]TOYOTA LC150'!B$4:E$224,4,FALSE)</f>
        <v>8.8908000000000005</v>
      </c>
      <c r="F44" s="422"/>
      <c r="G44" s="422"/>
    </row>
    <row r="45" spans="1:7">
      <c r="A45" s="386">
        <v>41</v>
      </c>
      <c r="B45" s="412" t="s">
        <v>1771</v>
      </c>
      <c r="C45" s="417" t="s">
        <v>1162</v>
      </c>
      <c r="D45" s="422">
        <f>VLOOKUP(B45,'[1]TOYOTA LC150'!B$4:E$224,3,FALSE)</f>
        <v>71.126400000000004</v>
      </c>
      <c r="E45" s="422">
        <f>VLOOKUP(B45,'[1]TOYOTA LC150'!B$4:E$224,4,FALSE)</f>
        <v>8.8908000000000005</v>
      </c>
      <c r="F45" s="422"/>
      <c r="G45" s="422"/>
    </row>
    <row r="46" spans="1:7">
      <c r="A46" s="386">
        <v>42</v>
      </c>
      <c r="B46" s="412" t="s">
        <v>1772</v>
      </c>
      <c r="C46" s="417" t="s">
        <v>1162</v>
      </c>
      <c r="D46" s="422">
        <v>160</v>
      </c>
      <c r="E46" s="422">
        <v>25</v>
      </c>
      <c r="F46" s="422"/>
      <c r="G46" s="422"/>
    </row>
    <row r="47" spans="1:7">
      <c r="A47" s="386">
        <v>43</v>
      </c>
      <c r="B47" s="412" t="s">
        <v>1773</v>
      </c>
      <c r="C47" s="417" t="s">
        <v>1162</v>
      </c>
      <c r="D47" s="422">
        <v>160</v>
      </c>
      <c r="E47" s="422">
        <v>25</v>
      </c>
      <c r="F47" s="422"/>
      <c r="G47" s="422"/>
    </row>
    <row r="48" spans="1:7">
      <c r="A48" s="386">
        <v>44</v>
      </c>
      <c r="B48" s="412" t="s">
        <v>1774</v>
      </c>
      <c r="C48" s="417" t="s">
        <v>1162</v>
      </c>
      <c r="D48" s="422">
        <f>VLOOKUP(B48,'[1]TOYOTA LC150'!B$4:E$224,3,FALSE)</f>
        <v>82.980800000000002</v>
      </c>
      <c r="E48" s="422">
        <f>VLOOKUP(B48,'[1]TOYOTA LC150'!B$4:E$224,4,FALSE)</f>
        <v>14.818</v>
      </c>
      <c r="F48" s="422"/>
      <c r="G48" s="422"/>
    </row>
    <row r="49" spans="1:7">
      <c r="A49" s="386">
        <v>45</v>
      </c>
      <c r="B49" s="412" t="s">
        <v>1775</v>
      </c>
      <c r="C49" s="417" t="s">
        <v>1162</v>
      </c>
      <c r="D49" s="422">
        <f>VLOOKUP(B49,'[1]TOYOTA LC150'!B$4:E$224,3,FALSE)</f>
        <v>9.6020640000000004</v>
      </c>
      <c r="E49" s="422">
        <f>VLOOKUP(B49,'[1]TOYOTA LC150'!B$4:E$224,4,FALSE)</f>
        <v>4.1194039999999994</v>
      </c>
      <c r="F49" s="422"/>
      <c r="G49" s="422"/>
    </row>
    <row r="50" spans="1:7">
      <c r="A50" s="386">
        <v>46</v>
      </c>
      <c r="B50" s="412" t="s">
        <v>1776</v>
      </c>
      <c r="C50" s="417" t="s">
        <v>1162</v>
      </c>
      <c r="D50" s="422">
        <f>VLOOKUP(B50,'[1]TOYOTA LC150'!B$4:E$224,3,FALSE)</f>
        <v>71.126400000000004</v>
      </c>
      <c r="E50" s="422">
        <f>VLOOKUP(B50,'[1]TOYOTA LC150'!B$4:E$224,4,FALSE)</f>
        <v>11.8544</v>
      </c>
      <c r="F50" s="422"/>
      <c r="G50" s="422"/>
    </row>
    <row r="51" spans="1:7">
      <c r="A51" s="386">
        <v>47</v>
      </c>
      <c r="B51" s="412" t="s">
        <v>1777</v>
      </c>
      <c r="C51" s="417" t="s">
        <v>1162</v>
      </c>
      <c r="D51" s="422">
        <v>180</v>
      </c>
      <c r="E51" s="422">
        <v>25</v>
      </c>
      <c r="F51" s="422"/>
      <c r="G51" s="422"/>
    </row>
    <row r="52" spans="1:7">
      <c r="A52" s="386">
        <v>48</v>
      </c>
      <c r="B52" s="412" t="s">
        <v>1778</v>
      </c>
      <c r="C52" s="417" t="s">
        <v>1162</v>
      </c>
      <c r="D52" s="422">
        <v>180</v>
      </c>
      <c r="E52" s="422">
        <v>25</v>
      </c>
      <c r="F52" s="422"/>
      <c r="G52" s="422"/>
    </row>
    <row r="53" spans="1:7">
      <c r="A53" s="386">
        <v>49</v>
      </c>
      <c r="B53" s="412" t="s">
        <v>1132</v>
      </c>
      <c r="C53" s="417" t="s">
        <v>1353</v>
      </c>
      <c r="D53" s="422">
        <f>VLOOKUP(B53,'[1]TOYOTA LC150'!B$4:E$224,3,FALSE)</f>
        <v>106.6896</v>
      </c>
      <c r="E53" s="422">
        <f>VLOOKUP(B53,'[1]TOYOTA LC150'!B$4:E$224,4,FALSE)</f>
        <v>8.2388079999999988</v>
      </c>
      <c r="F53" s="422"/>
      <c r="G53" s="422"/>
    </row>
    <row r="54" spans="1:7">
      <c r="A54" s="386">
        <v>50</v>
      </c>
      <c r="B54" s="412" t="s">
        <v>1779</v>
      </c>
      <c r="C54" s="417" t="s">
        <v>1353</v>
      </c>
      <c r="D54" s="422">
        <f>VLOOKUP(B54,'[1]TOYOTA LC150'!B$4:E$224,3,FALSE)</f>
        <v>237.08799999999999</v>
      </c>
      <c r="E54" s="422">
        <f>VLOOKUP(B54,'[1]TOYOTA LC150'!B$4:E$224,4,FALSE)</f>
        <v>11.8544</v>
      </c>
      <c r="F54" s="422"/>
      <c r="G54" s="422"/>
    </row>
    <row r="55" spans="1:7">
      <c r="A55" s="386">
        <v>51</v>
      </c>
      <c r="B55" s="412" t="s">
        <v>1780</v>
      </c>
      <c r="C55" s="417" t="s">
        <v>1353</v>
      </c>
      <c r="D55" s="422">
        <f>VLOOKUP(B55,'[1]TOYOTA LC150'!B$4:E$224,3,FALSE)</f>
        <v>200.04300000000001</v>
      </c>
      <c r="E55" s="422">
        <f>VLOOKUP(B55,'[1]TOYOTA LC150'!B$4:E$224,4,FALSE)</f>
        <v>11.8544</v>
      </c>
      <c r="F55" s="422"/>
      <c r="G55" s="422"/>
    </row>
    <row r="56" spans="1:7">
      <c r="A56" s="386">
        <v>52</v>
      </c>
      <c r="B56" s="412" t="s">
        <v>1781</v>
      </c>
      <c r="C56" s="417" t="s">
        <v>1162</v>
      </c>
      <c r="D56" s="422">
        <f>VLOOKUP(B56,'[1]TOYOTA LC150'!B$4:E$224,3,FALSE)</f>
        <v>17.781600000000001</v>
      </c>
      <c r="E56" s="422">
        <f>VLOOKUP(B56,'[1]TOYOTA LC150'!B$4:E$224,4,FALSE)</f>
        <v>2.9636</v>
      </c>
      <c r="F56" s="422"/>
      <c r="G56" s="422"/>
    </row>
    <row r="57" spans="1:7">
      <c r="A57" s="386">
        <v>53</v>
      </c>
      <c r="B57" s="412" t="s">
        <v>1782</v>
      </c>
      <c r="C57" s="417" t="s">
        <v>1162</v>
      </c>
      <c r="D57" s="422">
        <f>VLOOKUP(B57,'[1]TOYOTA LC150'!B$4:E$224,3,FALSE)</f>
        <v>17.781600000000001</v>
      </c>
      <c r="E57" s="422">
        <f>VLOOKUP(B57,'[1]TOYOTA LC150'!B$4:E$224,4,FALSE)</f>
        <v>2.9636</v>
      </c>
      <c r="F57" s="422"/>
      <c r="G57" s="422"/>
    </row>
    <row r="58" spans="1:7">
      <c r="A58" s="386">
        <v>54</v>
      </c>
      <c r="B58" s="412" t="s">
        <v>1783</v>
      </c>
      <c r="C58" s="417" t="s">
        <v>1162</v>
      </c>
      <c r="D58" s="422">
        <f>VLOOKUP(B58,'[1]TOYOTA LC150'!B$4:E$224,3,FALSE)</f>
        <v>17.781600000000001</v>
      </c>
      <c r="E58" s="422">
        <f>VLOOKUP(B58,'[1]TOYOTA LC150'!B$4:E$224,4,FALSE)</f>
        <v>2.9636</v>
      </c>
      <c r="F58" s="422"/>
      <c r="G58" s="422"/>
    </row>
    <row r="59" spans="1:7">
      <c r="A59" s="386">
        <v>55</v>
      </c>
      <c r="B59" s="412" t="s">
        <v>1784</v>
      </c>
      <c r="C59" s="417" t="s">
        <v>1162</v>
      </c>
      <c r="D59" s="422">
        <f>VLOOKUP(B59,'[1]TOYOTA LC150'!B$4:E$224,3,FALSE)</f>
        <v>17.781600000000001</v>
      </c>
      <c r="E59" s="422">
        <f>VLOOKUP(B59,'[1]TOYOTA LC150'!B$4:E$224,4,FALSE)</f>
        <v>2.9636</v>
      </c>
      <c r="F59" s="422"/>
      <c r="G59" s="422"/>
    </row>
    <row r="60" spans="1:7">
      <c r="A60" s="386">
        <v>56</v>
      </c>
      <c r="B60" s="412" t="s">
        <v>1785</v>
      </c>
      <c r="C60" s="417" t="s">
        <v>1162</v>
      </c>
      <c r="D60" s="422">
        <f>VLOOKUP(B60,'[1]TOYOTA LC150'!B$4:E$224,3,FALSE)</f>
        <v>53.344799999999999</v>
      </c>
      <c r="E60" s="422">
        <f>VLOOKUP(B60,'[1]TOYOTA LC150'!B$4:E$224,4,FALSE)</f>
        <v>14.818</v>
      </c>
      <c r="F60" s="422"/>
      <c r="G60" s="422"/>
    </row>
    <row r="61" spans="1:7">
      <c r="A61" s="386">
        <v>57</v>
      </c>
      <c r="B61" s="412" t="s">
        <v>1786</v>
      </c>
      <c r="C61" s="417" t="s">
        <v>1162</v>
      </c>
      <c r="D61" s="422">
        <f>VLOOKUP(B61,'[1]TOYOTA LC150'!B$4:E$224,3,FALSE)</f>
        <v>47.4176</v>
      </c>
      <c r="E61" s="422">
        <f>VLOOKUP(B61,'[1]TOYOTA LC150'!B$4:E$224,4,FALSE)</f>
        <v>11.8544</v>
      </c>
      <c r="F61" s="422"/>
      <c r="G61" s="422"/>
    </row>
    <row r="62" spans="1:7">
      <c r="A62" s="386">
        <v>58</v>
      </c>
      <c r="B62" s="412" t="s">
        <v>1787</v>
      </c>
      <c r="C62" s="417" t="s">
        <v>1162</v>
      </c>
      <c r="D62" s="422">
        <f>VLOOKUP(B62,'[1]TOYOTA LC150'!B$4:E$224,3,FALSE)</f>
        <v>47.4176</v>
      </c>
      <c r="E62" s="422">
        <f>VLOOKUP(B62,'[1]TOYOTA LC150'!B$4:E$224,4,FALSE)</f>
        <v>11.8544</v>
      </c>
      <c r="F62" s="422"/>
      <c r="G62" s="422"/>
    </row>
    <row r="63" spans="1:7">
      <c r="A63" s="386">
        <v>59</v>
      </c>
      <c r="B63" s="412" t="s">
        <v>1788</v>
      </c>
      <c r="C63" s="417" t="s">
        <v>1162</v>
      </c>
      <c r="D63" s="422">
        <f>VLOOKUP(B63,'[1]TOYOTA LC150'!B$4:E$224,3,FALSE)</f>
        <v>71.126400000000004</v>
      </c>
      <c r="E63" s="422">
        <f>VLOOKUP(B63,'[1]TOYOTA LC150'!B$4:E$224,4,FALSE)</f>
        <v>14.818</v>
      </c>
      <c r="F63" s="422"/>
      <c r="G63" s="422"/>
    </row>
    <row r="64" spans="1:7">
      <c r="A64" s="386">
        <v>60</v>
      </c>
      <c r="B64" s="412" t="s">
        <v>1789</v>
      </c>
      <c r="C64" s="417" t="s">
        <v>1162</v>
      </c>
      <c r="D64" s="422">
        <f>VLOOKUP(B64,'[1]TOYOTA LC150'!B$4:E$224,3,FALSE)</f>
        <v>71.126400000000004</v>
      </c>
      <c r="E64" s="422">
        <f>VLOOKUP(B64,'[1]TOYOTA LC150'!B$4:E$224,4,FALSE)</f>
        <v>14.818</v>
      </c>
      <c r="F64" s="422"/>
      <c r="G64" s="422"/>
    </row>
    <row r="65" spans="1:7">
      <c r="A65" s="386">
        <v>61</v>
      </c>
      <c r="B65" s="412" t="s">
        <v>1790</v>
      </c>
      <c r="C65" s="417" t="s">
        <v>1162</v>
      </c>
      <c r="D65" s="422">
        <f>VLOOKUP(B65,'[1]TOYOTA LC150'!B$4:E$224,3,FALSE)</f>
        <v>11.8544</v>
      </c>
      <c r="E65" s="422">
        <f>VLOOKUP(B65,'[1]TOYOTA LC150'!B$4:E$224,4,FALSE)</f>
        <v>0</v>
      </c>
      <c r="F65" s="422"/>
      <c r="G65" s="422"/>
    </row>
    <row r="66" spans="1:7">
      <c r="A66" s="386">
        <v>62</v>
      </c>
      <c r="B66" s="412" t="s">
        <v>1791</v>
      </c>
      <c r="C66" s="417" t="s">
        <v>1162</v>
      </c>
      <c r="D66" s="422">
        <f>VLOOKUP(B66,'[1]TOYOTA LC150'!B$4:E$224,3,FALSE)</f>
        <v>11.8544</v>
      </c>
      <c r="E66" s="422">
        <f>VLOOKUP(B66,'[1]TOYOTA LC150'!B$4:E$224,4,FALSE)</f>
        <v>0</v>
      </c>
      <c r="F66" s="422"/>
      <c r="G66" s="422"/>
    </row>
    <row r="67" spans="1:7">
      <c r="A67" s="386">
        <v>63</v>
      </c>
      <c r="B67" s="412" t="s">
        <v>1792</v>
      </c>
      <c r="C67" s="417" t="s">
        <v>1162</v>
      </c>
      <c r="D67" s="422">
        <f>VLOOKUP(B67,'[1]TOYOTA LC150'!B$4:E$224,3,FALSE)</f>
        <v>266.72399999999999</v>
      </c>
      <c r="E67" s="422">
        <f>VLOOKUP(B67,'[1]TOYOTA LC150'!B$4:E$224,4,FALSE)</f>
        <v>17.781600000000001</v>
      </c>
      <c r="F67" s="422"/>
      <c r="G67" s="422"/>
    </row>
    <row r="68" spans="1:7">
      <c r="A68" s="386">
        <v>64</v>
      </c>
      <c r="B68" s="412" t="s">
        <v>1793</v>
      </c>
      <c r="C68" s="417" t="s">
        <v>1162</v>
      </c>
      <c r="D68" s="422">
        <f>VLOOKUP(B68,'[1]TOYOTA LC150'!B$4:E$224,3,FALSE)</f>
        <v>266.72399999999999</v>
      </c>
      <c r="E68" s="422">
        <f>VLOOKUP(B68,'[1]TOYOTA LC150'!B$4:E$224,4,FALSE)</f>
        <v>17.781600000000001</v>
      </c>
      <c r="F68" s="422"/>
      <c r="G68" s="422"/>
    </row>
    <row r="69" spans="1:7">
      <c r="A69" s="386">
        <v>65</v>
      </c>
      <c r="B69" s="412" t="s">
        <v>1794</v>
      </c>
      <c r="C69" s="417" t="s">
        <v>1162</v>
      </c>
      <c r="D69" s="422">
        <v>290</v>
      </c>
      <c r="E69" s="422">
        <v>80</v>
      </c>
      <c r="F69" s="422"/>
      <c r="G69" s="422"/>
    </row>
    <row r="70" spans="1:7">
      <c r="A70" s="386">
        <v>66</v>
      </c>
      <c r="B70" s="412" t="s">
        <v>1795</v>
      </c>
      <c r="C70" s="417" t="s">
        <v>1162</v>
      </c>
      <c r="D70" s="422">
        <f>VLOOKUP(B70,'[1]TOYOTA LC150'!B$4:E$224,3,FALSE)</f>
        <v>23.7088</v>
      </c>
      <c r="E70" s="422">
        <f>VLOOKUP(B70,'[1]TOYOTA LC150'!B$4:E$224,4,FALSE)</f>
        <v>11.8544</v>
      </c>
      <c r="F70" s="422"/>
      <c r="G70" s="422"/>
    </row>
    <row r="71" spans="1:7">
      <c r="A71" s="386">
        <v>67</v>
      </c>
      <c r="B71" s="412" t="s">
        <v>1796</v>
      </c>
      <c r="C71" s="417" t="s">
        <v>1162</v>
      </c>
      <c r="D71" s="422">
        <f>VLOOKUP(B71,'[1]TOYOTA LC150'!B$4:E$224,3,FALSE)</f>
        <v>23.7088</v>
      </c>
      <c r="E71" s="422">
        <f>VLOOKUP(B71,'[1]TOYOTA LC150'!B$4:E$224,4,FALSE)</f>
        <v>11.8544</v>
      </c>
      <c r="F71" s="422"/>
      <c r="G71" s="422"/>
    </row>
    <row r="72" spans="1:7">
      <c r="A72" s="386">
        <v>68</v>
      </c>
      <c r="B72" s="412" t="s">
        <v>1797</v>
      </c>
      <c r="C72" s="417" t="s">
        <v>1162</v>
      </c>
      <c r="D72" s="422">
        <f>VLOOKUP(B72,'[1]TOYOTA LC150'!B$4:E$224,3,FALSE)</f>
        <v>71.126400000000004</v>
      </c>
      <c r="E72" s="422">
        <f>VLOOKUP(B72,'[1]TOYOTA LC150'!B$4:E$224,4,FALSE)</f>
        <v>14.818</v>
      </c>
      <c r="F72" s="422"/>
      <c r="G72" s="422"/>
    </row>
    <row r="73" spans="1:7">
      <c r="A73" s="386">
        <v>69</v>
      </c>
      <c r="B73" s="412" t="s">
        <v>1798</v>
      </c>
      <c r="C73" s="417" t="s">
        <v>1162</v>
      </c>
      <c r="D73" s="422">
        <f>VLOOKUP(B73,'[1]TOYOTA LC150'!B$4:E$224,3,FALSE)</f>
        <v>71.126400000000004</v>
      </c>
      <c r="E73" s="422">
        <f>VLOOKUP(B73,'[1]TOYOTA LC150'!B$4:E$224,4,FALSE)</f>
        <v>14.818</v>
      </c>
      <c r="F73" s="422"/>
      <c r="G73" s="422"/>
    </row>
    <row r="74" spans="1:7">
      <c r="A74" s="386">
        <v>70</v>
      </c>
      <c r="B74" s="412" t="s">
        <v>1799</v>
      </c>
      <c r="C74" s="417" t="s">
        <v>1162</v>
      </c>
      <c r="D74" s="422">
        <f>VLOOKUP(B74,'[1]TOYOTA LC150'!B$4:E$224,3,FALSE)</f>
        <v>177.816</v>
      </c>
      <c r="E74" s="422">
        <f>VLOOKUP(B74,'[1]TOYOTA LC150'!B$4:E$224,4,FALSE)</f>
        <v>17.781600000000001</v>
      </c>
      <c r="F74" s="422"/>
      <c r="G74" s="422"/>
    </row>
    <row r="75" spans="1:7">
      <c r="A75" s="386">
        <v>71</v>
      </c>
      <c r="B75" s="412" t="s">
        <v>1800</v>
      </c>
      <c r="C75" s="417" t="s">
        <v>1162</v>
      </c>
      <c r="D75" s="422">
        <f>VLOOKUP(B75,'[1]TOYOTA LC150'!B$4:E$224,3,FALSE)</f>
        <v>177.816</v>
      </c>
      <c r="E75" s="422">
        <f>VLOOKUP(B75,'[1]TOYOTA LC150'!B$4:E$224,4,FALSE)</f>
        <v>17.781600000000001</v>
      </c>
      <c r="F75" s="422"/>
      <c r="G75" s="422"/>
    </row>
    <row r="76" spans="1:7">
      <c r="A76" s="386">
        <v>72</v>
      </c>
      <c r="B76" s="412" t="s">
        <v>1801</v>
      </c>
      <c r="C76" s="417" t="s">
        <v>1162</v>
      </c>
      <c r="D76" s="422">
        <f>VLOOKUP(B76,'[1]TOYOTA LC150'!B$4:E$224,3,FALSE)</f>
        <v>2.9636</v>
      </c>
      <c r="E76" s="422">
        <f>VLOOKUP(B76,'[1]TOYOTA LC150'!B$4:E$224,4,FALSE)</f>
        <v>1.18544</v>
      </c>
      <c r="F76" s="422"/>
      <c r="G76" s="422"/>
    </row>
    <row r="77" spans="1:7">
      <c r="A77" s="386">
        <v>73</v>
      </c>
      <c r="B77" s="412" t="s">
        <v>1802</v>
      </c>
      <c r="C77" s="417" t="s">
        <v>1162</v>
      </c>
      <c r="D77" s="422">
        <f>VLOOKUP(B77,'[1]TOYOTA LC150'!B$4:E$224,3,FALSE)</f>
        <v>2.9636</v>
      </c>
      <c r="E77" s="422">
        <f>VLOOKUP(B77,'[1]TOYOTA LC150'!B$4:E$224,4,FALSE)</f>
        <v>1.18544</v>
      </c>
      <c r="F77" s="422"/>
      <c r="G77" s="422"/>
    </row>
    <row r="78" spans="1:7">
      <c r="A78" s="386">
        <v>74</v>
      </c>
      <c r="B78" s="412" t="s">
        <v>1803</v>
      </c>
      <c r="C78" s="417" t="s">
        <v>1162</v>
      </c>
      <c r="D78" s="422">
        <f>VLOOKUP(B78,'[1]TOYOTA LC150'!B$4:E$224,3,FALSE)</f>
        <v>71.126400000000004</v>
      </c>
      <c r="E78" s="422">
        <f>VLOOKUP(B78,'[1]TOYOTA LC150'!B$4:E$224,4,FALSE)</f>
        <v>14.818</v>
      </c>
      <c r="F78" s="422"/>
      <c r="G78" s="422"/>
    </row>
    <row r="79" spans="1:7">
      <c r="A79" s="386">
        <v>75</v>
      </c>
      <c r="B79" s="412" t="s">
        <v>1804</v>
      </c>
      <c r="C79" s="417" t="s">
        <v>1162</v>
      </c>
      <c r="D79" s="422">
        <f>VLOOKUP(B79,'[1]TOYOTA LC150'!B$4:E$224,3,FALSE)</f>
        <v>7.8535399999999997</v>
      </c>
      <c r="E79" s="422">
        <f>VLOOKUP(B79,'[1]TOYOTA LC150'!B$4:E$224,4,FALSE)</f>
        <v>6.8607339999999999</v>
      </c>
      <c r="F79" s="422"/>
      <c r="G79" s="422"/>
    </row>
    <row r="80" spans="1:7">
      <c r="A80" s="386">
        <v>76</v>
      </c>
      <c r="B80" s="412" t="s">
        <v>1805</v>
      </c>
      <c r="C80" s="417" t="s">
        <v>1162</v>
      </c>
      <c r="D80" s="422">
        <f>VLOOKUP(B80,'[1]TOYOTA LC150'!B$4:E$224,3,FALSE)</f>
        <v>35.563200000000002</v>
      </c>
      <c r="E80" s="422">
        <f>VLOOKUP(B80,'[1]TOYOTA LC150'!B$4:E$224,4,FALSE)</f>
        <v>11.8544</v>
      </c>
      <c r="F80" s="422"/>
      <c r="G80" s="422"/>
    </row>
    <row r="81" spans="1:7">
      <c r="A81" s="386">
        <v>77</v>
      </c>
      <c r="B81" s="412" t="s">
        <v>1806</v>
      </c>
      <c r="C81" s="417" t="s">
        <v>1162</v>
      </c>
      <c r="D81" s="422">
        <f>VLOOKUP(B81,'[1]TOYOTA LC150'!B$4:E$224,3,FALSE)</f>
        <v>11.8544</v>
      </c>
      <c r="E81" s="422">
        <f>VLOOKUP(B81,'[1]TOYOTA LC150'!B$4:E$224,4,FALSE)</f>
        <v>1.18544</v>
      </c>
      <c r="F81" s="422"/>
      <c r="G81" s="422"/>
    </row>
    <row r="82" spans="1:7">
      <c r="A82" s="386">
        <v>78</v>
      </c>
      <c r="B82" s="412" t="s">
        <v>1807</v>
      </c>
      <c r="C82" s="417" t="s">
        <v>1162</v>
      </c>
      <c r="D82" s="422">
        <f>VLOOKUP(B82,'[1]TOYOTA LC150'!B$4:E$224,3,FALSE)</f>
        <v>11.8544</v>
      </c>
      <c r="E82" s="422">
        <f>VLOOKUP(B82,'[1]TOYOTA LC150'!B$4:E$224,4,FALSE)</f>
        <v>1.18544</v>
      </c>
      <c r="F82" s="422"/>
      <c r="G82" s="422"/>
    </row>
    <row r="83" spans="1:7">
      <c r="A83" s="386">
        <v>79</v>
      </c>
      <c r="B83" s="412" t="s">
        <v>1808</v>
      </c>
      <c r="C83" s="417" t="s">
        <v>1162</v>
      </c>
      <c r="D83" s="422">
        <f>VLOOKUP(B83,'[1]TOYOTA LC150'!B$4:E$224,3,FALSE)</f>
        <v>11.8544</v>
      </c>
      <c r="E83" s="422">
        <f>VLOOKUP(B83,'[1]TOYOTA LC150'!B$4:E$224,4,FALSE)</f>
        <v>1.18544</v>
      </c>
      <c r="F83" s="422"/>
      <c r="G83" s="422"/>
    </row>
    <row r="84" spans="1:7">
      <c r="A84" s="386">
        <v>80</v>
      </c>
      <c r="B84" s="412" t="s">
        <v>1809</v>
      </c>
      <c r="C84" s="417" t="s">
        <v>1162</v>
      </c>
      <c r="D84" s="422">
        <f>VLOOKUP(B84,'[1]TOYOTA LC150'!B$4:E$224,3,FALSE)</f>
        <v>11.8544</v>
      </c>
      <c r="E84" s="422">
        <f>VLOOKUP(B84,'[1]TOYOTA LC150'!B$4:E$224,4,FALSE)</f>
        <v>1.18544</v>
      </c>
      <c r="F84" s="422"/>
      <c r="G84" s="422"/>
    </row>
    <row r="85" spans="1:7">
      <c r="A85" s="386">
        <v>81</v>
      </c>
      <c r="B85" s="412" t="s">
        <v>1810</v>
      </c>
      <c r="C85" s="417" t="s">
        <v>1162</v>
      </c>
      <c r="D85" s="422">
        <f>VLOOKUP(B85,'[1]TOYOTA LC150'!B$4:E$224,3,FALSE)</f>
        <v>11.8544</v>
      </c>
      <c r="E85" s="422">
        <f>VLOOKUP(B85,'[1]TOYOTA LC150'!B$4:E$224,4,FALSE)</f>
        <v>1.18544</v>
      </c>
      <c r="F85" s="422"/>
      <c r="G85" s="422"/>
    </row>
    <row r="86" spans="1:7">
      <c r="A86" s="386">
        <v>82</v>
      </c>
      <c r="B86" s="412" t="s">
        <v>1811</v>
      </c>
      <c r="C86" s="417" t="s">
        <v>1162</v>
      </c>
      <c r="D86" s="422">
        <f>VLOOKUP(B86,'[1]TOYOTA LC150'!B$4:E$224,3,FALSE)</f>
        <v>11.8544</v>
      </c>
      <c r="E86" s="422">
        <f>VLOOKUP(B86,'[1]TOYOTA LC150'!B$4:E$224,4,FALSE)</f>
        <v>1.18544</v>
      </c>
      <c r="F86" s="422"/>
      <c r="G86" s="422"/>
    </row>
    <row r="87" spans="1:7">
      <c r="A87" s="386">
        <v>83</v>
      </c>
      <c r="B87" s="412" t="s">
        <v>1812</v>
      </c>
      <c r="C87" s="417" t="s">
        <v>1162</v>
      </c>
      <c r="D87" s="422">
        <f>VLOOKUP(B87,'[1]TOYOTA LC150'!B$4:E$224,3,FALSE)</f>
        <v>11.8544</v>
      </c>
      <c r="E87" s="422">
        <f>VLOOKUP(B87,'[1]TOYOTA LC150'!B$4:E$224,4,FALSE)</f>
        <v>1.18544</v>
      </c>
      <c r="F87" s="422"/>
      <c r="G87" s="422"/>
    </row>
    <row r="88" spans="1:7">
      <c r="A88" s="386">
        <v>84</v>
      </c>
      <c r="B88" s="412" t="s">
        <v>1445</v>
      </c>
      <c r="C88" s="417" t="s">
        <v>1162</v>
      </c>
      <c r="D88" s="422">
        <f>VLOOKUP(B88,'[1]TOYOTA LC150'!B$4:E$224,3,FALSE)</f>
        <v>11.8544</v>
      </c>
      <c r="E88" s="422">
        <f>VLOOKUP(B88,'[1]TOYOTA LC150'!B$4:E$224,4,FALSE)</f>
        <v>1.18544</v>
      </c>
      <c r="F88" s="422"/>
      <c r="G88" s="422"/>
    </row>
    <row r="89" spans="1:7">
      <c r="A89" s="386">
        <v>85</v>
      </c>
      <c r="B89" s="412" t="s">
        <v>1813</v>
      </c>
      <c r="C89" s="417" t="s">
        <v>1162</v>
      </c>
      <c r="D89" s="422">
        <f>VLOOKUP(B89,'[1]TOYOTA LC150'!B$4:E$224,3,FALSE)</f>
        <v>11.8544</v>
      </c>
      <c r="E89" s="422">
        <f>VLOOKUP(B89,'[1]TOYOTA LC150'!B$4:E$224,4,FALSE)</f>
        <v>1.18544</v>
      </c>
      <c r="F89" s="422"/>
      <c r="G89" s="422"/>
    </row>
    <row r="90" spans="1:7">
      <c r="A90" s="386">
        <v>86</v>
      </c>
      <c r="B90" s="412" t="s">
        <v>1814</v>
      </c>
      <c r="C90" s="417" t="s">
        <v>1162</v>
      </c>
      <c r="D90" s="422">
        <f>VLOOKUP(B90,'[1]TOYOTA LC150'!B$4:E$224,3,FALSE)</f>
        <v>11.8544</v>
      </c>
      <c r="E90" s="422">
        <f>VLOOKUP(B90,'[1]TOYOTA LC150'!B$4:E$224,4,FALSE)</f>
        <v>1.18544</v>
      </c>
      <c r="F90" s="422"/>
      <c r="G90" s="422"/>
    </row>
    <row r="91" spans="1:7">
      <c r="A91" s="386">
        <v>87</v>
      </c>
      <c r="B91" s="412" t="s">
        <v>1815</v>
      </c>
      <c r="C91" s="417" t="s">
        <v>1162</v>
      </c>
      <c r="D91" s="422">
        <f>VLOOKUP(B91,'[1]TOYOTA LC150'!B$4:E$224,3,FALSE)</f>
        <v>11.8544</v>
      </c>
      <c r="E91" s="422">
        <f>VLOOKUP(B91,'[1]TOYOTA LC150'!B$4:E$224,4,FALSE)</f>
        <v>1.18544</v>
      </c>
      <c r="F91" s="422"/>
      <c r="G91" s="422"/>
    </row>
    <row r="92" spans="1:7">
      <c r="A92" s="386">
        <v>88</v>
      </c>
      <c r="B92" s="412" t="s">
        <v>1816</v>
      </c>
      <c r="C92" s="417" t="s">
        <v>1162</v>
      </c>
      <c r="D92" s="422">
        <f>VLOOKUP(B92,'[1]TOYOTA LC150'!B$4:E$224,3,FALSE)</f>
        <v>11.8544</v>
      </c>
      <c r="E92" s="422">
        <f>VLOOKUP(B92,'[1]TOYOTA LC150'!B$4:E$224,4,FALSE)</f>
        <v>0</v>
      </c>
      <c r="F92" s="422"/>
      <c r="G92" s="422"/>
    </row>
    <row r="93" spans="1:7">
      <c r="A93" s="386">
        <v>89</v>
      </c>
      <c r="B93" s="412" t="s">
        <v>1817</v>
      </c>
      <c r="C93" s="417" t="s">
        <v>1162</v>
      </c>
      <c r="D93" s="422">
        <f>VLOOKUP(B93,'[1]TOYOTA LC150'!B$4:E$224,3,FALSE)</f>
        <v>11.8544</v>
      </c>
      <c r="E93" s="422">
        <f>VLOOKUP(B93,'[1]TOYOTA LC150'!B$4:E$224,4,FALSE)</f>
        <v>1.18544</v>
      </c>
      <c r="F93" s="422"/>
      <c r="G93" s="422"/>
    </row>
    <row r="94" spans="1:7">
      <c r="A94" s="386">
        <v>90</v>
      </c>
      <c r="B94" s="412" t="s">
        <v>1818</v>
      </c>
      <c r="C94" s="417" t="s">
        <v>1162</v>
      </c>
      <c r="D94" s="422">
        <f>VLOOKUP(B94,'[1]TOYOTA LC150'!B$4:E$224,3,FALSE)</f>
        <v>11.8544</v>
      </c>
      <c r="E94" s="422">
        <f>VLOOKUP(B94,'[1]TOYOTA LC150'!B$4:E$224,4,FALSE)</f>
        <v>1.18544</v>
      </c>
      <c r="F94" s="422"/>
      <c r="G94" s="422"/>
    </row>
    <row r="95" spans="1:7">
      <c r="A95" s="386">
        <v>91</v>
      </c>
      <c r="B95" s="412" t="s">
        <v>1819</v>
      </c>
      <c r="C95" s="417" t="s">
        <v>1162</v>
      </c>
      <c r="D95" s="422">
        <f>VLOOKUP(B95,'[1]TOYOTA LC150'!B$4:E$224,3,FALSE)</f>
        <v>11.8544</v>
      </c>
      <c r="E95" s="422">
        <f>VLOOKUP(B95,'[1]TOYOTA LC150'!B$4:E$224,4,FALSE)</f>
        <v>1.18544</v>
      </c>
      <c r="F95" s="422"/>
      <c r="G95" s="422"/>
    </row>
    <row r="96" spans="1:7">
      <c r="A96" s="386">
        <v>92</v>
      </c>
      <c r="B96" s="412" t="s">
        <v>1820</v>
      </c>
      <c r="C96" s="417" t="s">
        <v>1162</v>
      </c>
      <c r="D96" s="422">
        <f>VLOOKUP(B96,'[1]TOYOTA LC150'!B$4:E$224,3,FALSE)</f>
        <v>11.8544</v>
      </c>
      <c r="E96" s="422">
        <f>VLOOKUP(B96,'[1]TOYOTA LC150'!B$4:E$224,4,FALSE)</f>
        <v>2.74133</v>
      </c>
      <c r="F96" s="422"/>
      <c r="G96" s="422"/>
    </row>
    <row r="97" spans="1:7">
      <c r="A97" s="386">
        <v>93</v>
      </c>
      <c r="B97" s="412" t="s">
        <v>1821</v>
      </c>
      <c r="C97" s="417" t="s">
        <v>1162</v>
      </c>
      <c r="D97" s="422">
        <f>VLOOKUP(B97,'[1]TOYOTA LC150'!B$4:E$224,3,FALSE)</f>
        <v>4.1194039999999994</v>
      </c>
      <c r="E97" s="422">
        <f>VLOOKUP(B97,'[1]TOYOTA LC150'!B$4:E$224,4,FALSE)</f>
        <v>2.74133</v>
      </c>
      <c r="F97" s="422"/>
      <c r="G97" s="422"/>
    </row>
    <row r="98" spans="1:7">
      <c r="A98" s="386">
        <v>94</v>
      </c>
      <c r="B98" s="412" t="s">
        <v>1822</v>
      </c>
      <c r="C98" s="417" t="s">
        <v>1162</v>
      </c>
      <c r="D98" s="422">
        <f>VLOOKUP(B98,'[1]TOYOTA LC150'!B$4:E$224,3,FALSE)</f>
        <v>5.4826600000000001</v>
      </c>
      <c r="E98" s="422">
        <f>VLOOKUP(B98,'[1]TOYOTA LC150'!B$4:E$224,4,FALSE)</f>
        <v>2.74133</v>
      </c>
      <c r="F98" s="422"/>
      <c r="G98" s="422"/>
    </row>
    <row r="99" spans="1:7">
      <c r="A99" s="386">
        <v>95</v>
      </c>
      <c r="B99" s="412" t="s">
        <v>1823</v>
      </c>
      <c r="C99" s="417" t="s">
        <v>1162</v>
      </c>
      <c r="D99" s="422">
        <f>VLOOKUP(B99,'[1]TOYOTA LC150'!B$4:E$224,3,FALSE)</f>
        <v>5.4826600000000001</v>
      </c>
      <c r="E99" s="422">
        <f>VLOOKUP(B99,'[1]TOYOTA LC150'!B$4:E$224,4,FALSE)</f>
        <v>2.74133</v>
      </c>
      <c r="F99" s="422"/>
      <c r="G99" s="422"/>
    </row>
    <row r="100" spans="1:7">
      <c r="A100" s="386">
        <v>96</v>
      </c>
      <c r="B100" s="412" t="s">
        <v>1824</v>
      </c>
      <c r="C100" s="417" t="s">
        <v>1162</v>
      </c>
      <c r="D100" s="422">
        <v>180</v>
      </c>
      <c r="E100" s="422">
        <v>90</v>
      </c>
      <c r="F100" s="422"/>
      <c r="G100" s="422"/>
    </row>
    <row r="101" spans="1:7">
      <c r="A101" s="386">
        <v>97</v>
      </c>
      <c r="B101" s="412" t="s">
        <v>1825</v>
      </c>
      <c r="C101" s="417" t="s">
        <v>1162</v>
      </c>
      <c r="D101" s="422">
        <f>VLOOKUP(B101,'[1]TOYOTA LC150'!B$4:E$224,3,FALSE)</f>
        <v>8.8908000000000005</v>
      </c>
      <c r="E101" s="422">
        <f>VLOOKUP(B101,'[1]TOYOTA LC150'!B$4:E$224,4,FALSE)</f>
        <v>0</v>
      </c>
      <c r="F101" s="422"/>
      <c r="G101" s="422"/>
    </row>
    <row r="102" spans="1:7">
      <c r="A102" s="386">
        <v>98</v>
      </c>
      <c r="B102" s="412" t="s">
        <v>1430</v>
      </c>
      <c r="C102" s="417" t="s">
        <v>1162</v>
      </c>
      <c r="D102" s="422">
        <f>VLOOKUP(B102,'[1]TOYOTA LC150'!B$4:E$224,3,FALSE)</f>
        <v>17.781600000000001</v>
      </c>
      <c r="E102" s="422">
        <f>VLOOKUP(B102,'[1]TOYOTA LC150'!B$4:E$224,4,FALSE)</f>
        <v>0</v>
      </c>
      <c r="F102" s="422"/>
      <c r="G102" s="422"/>
    </row>
    <row r="103" spans="1:7">
      <c r="A103" s="386">
        <v>99</v>
      </c>
      <c r="B103" s="412" t="s">
        <v>1526</v>
      </c>
      <c r="C103" s="417" t="s">
        <v>1162</v>
      </c>
      <c r="D103" s="422">
        <f>VLOOKUP(B103,'[1]TOYOTA LC150'!B$4:E$224,3,FALSE)</f>
        <v>185.22499999999999</v>
      </c>
      <c r="E103" s="422">
        <f>VLOOKUP(B103,'[1]TOYOTA LC150'!B$4:E$224,4,FALSE)</f>
        <v>53.344799999999999</v>
      </c>
      <c r="F103" s="422"/>
      <c r="G103" s="422"/>
    </row>
    <row r="104" spans="1:7">
      <c r="A104" s="386">
        <v>100</v>
      </c>
      <c r="B104" s="412" t="s">
        <v>1826</v>
      </c>
      <c r="C104" s="417" t="s">
        <v>1162</v>
      </c>
      <c r="D104" s="422">
        <f>VLOOKUP(B104,'[1]TOYOTA LC150'!B$4:E$224,3,FALSE)</f>
        <v>2.9636</v>
      </c>
      <c r="E104" s="422">
        <f>VLOOKUP(B104,'[1]TOYOTA LC150'!B$4:E$224,4,FALSE)</f>
        <v>0</v>
      </c>
      <c r="F104" s="422"/>
      <c r="G104" s="422"/>
    </row>
    <row r="105" spans="1:7">
      <c r="A105" s="386">
        <v>101</v>
      </c>
      <c r="B105" s="412" t="s">
        <v>1827</v>
      </c>
      <c r="C105" s="417" t="s">
        <v>1162</v>
      </c>
      <c r="D105" s="422">
        <f>VLOOKUP(B105,'[1]TOYOTA LC150'!B$4:E$224,3,FALSE)</f>
        <v>2.9636</v>
      </c>
      <c r="E105" s="422">
        <f>VLOOKUP(B105,'[1]TOYOTA LC150'!B$4:E$224,4,FALSE)</f>
        <v>0</v>
      </c>
      <c r="F105" s="422"/>
      <c r="G105" s="422"/>
    </row>
    <row r="106" spans="1:7">
      <c r="A106" s="386">
        <v>102</v>
      </c>
      <c r="B106" s="412" t="s">
        <v>1828</v>
      </c>
      <c r="C106" s="417" t="s">
        <v>1162</v>
      </c>
      <c r="D106" s="422">
        <f>VLOOKUP(B106,'[1]TOYOTA LC150'!B$4:E$224,3,FALSE)</f>
        <v>2.9636</v>
      </c>
      <c r="E106" s="422">
        <f>VLOOKUP(B106,'[1]TOYOTA LC150'!B$4:E$224,4,FALSE)</f>
        <v>0</v>
      </c>
      <c r="F106" s="422"/>
      <c r="G106" s="422"/>
    </row>
    <row r="107" spans="1:7">
      <c r="A107" s="386">
        <v>103</v>
      </c>
      <c r="B107" s="412" t="s">
        <v>1829</v>
      </c>
      <c r="C107" s="417" t="s">
        <v>1162</v>
      </c>
      <c r="D107" s="422">
        <f>VLOOKUP(B107,'[1]TOYOTA LC150'!B$4:E$224,3,FALSE)</f>
        <v>2.9636</v>
      </c>
      <c r="E107" s="422">
        <f>VLOOKUP(B107,'[1]TOYOTA LC150'!B$4:E$224,4,FALSE)</f>
        <v>0</v>
      </c>
      <c r="F107" s="422"/>
      <c r="G107" s="422"/>
    </row>
    <row r="108" spans="1:7">
      <c r="A108" s="386">
        <v>104</v>
      </c>
      <c r="B108" s="412" t="s">
        <v>1830</v>
      </c>
      <c r="C108" s="417" t="s">
        <v>1162</v>
      </c>
      <c r="D108" s="422">
        <f>VLOOKUP(B108,'[1]TOYOTA LC150'!B$4:E$224,3,FALSE)</f>
        <v>2.9636</v>
      </c>
      <c r="E108" s="422">
        <f>VLOOKUP(B108,'[1]TOYOTA LC150'!B$4:E$224,4,FALSE)</f>
        <v>0</v>
      </c>
      <c r="F108" s="422"/>
      <c r="G108" s="422"/>
    </row>
    <row r="109" spans="1:7">
      <c r="A109" s="386">
        <v>105</v>
      </c>
      <c r="B109" s="412" t="s">
        <v>1831</v>
      </c>
      <c r="C109" s="417" t="s">
        <v>1162</v>
      </c>
      <c r="D109" s="422">
        <f>VLOOKUP(B109,'[1]TOYOTA LC150'!B$4:E$224,3,FALSE)</f>
        <v>2.9636</v>
      </c>
      <c r="E109" s="422">
        <f>VLOOKUP(B109,'[1]TOYOTA LC150'!B$4:E$224,4,FALSE)</f>
        <v>0</v>
      </c>
      <c r="F109" s="422"/>
      <c r="G109" s="422"/>
    </row>
    <row r="110" spans="1:7">
      <c r="A110" s="386">
        <v>106</v>
      </c>
      <c r="B110" s="412" t="s">
        <v>1832</v>
      </c>
      <c r="C110" s="417" t="s">
        <v>1162</v>
      </c>
      <c r="D110" s="422">
        <f>VLOOKUP(B110,'[1]TOYOTA LC150'!B$4:E$224,3,FALSE)</f>
        <v>2.9636</v>
      </c>
      <c r="E110" s="422">
        <f>VLOOKUP(B110,'[1]TOYOTA LC150'!B$4:E$224,4,FALSE)</f>
        <v>0</v>
      </c>
      <c r="F110" s="422"/>
      <c r="G110" s="422"/>
    </row>
    <row r="111" spans="1:7">
      <c r="A111" s="386">
        <v>107</v>
      </c>
      <c r="B111" s="412" t="s">
        <v>1833</v>
      </c>
      <c r="C111" s="417" t="s">
        <v>1162</v>
      </c>
      <c r="D111" s="422">
        <f>VLOOKUP(B111,'[1]TOYOTA LC150'!B$4:E$224,3,FALSE)</f>
        <v>2.9636</v>
      </c>
      <c r="E111" s="422">
        <f>VLOOKUP(B111,'[1]TOYOTA LC150'!B$4:E$224,4,FALSE)</f>
        <v>0</v>
      </c>
      <c r="F111" s="422"/>
      <c r="G111" s="422"/>
    </row>
    <row r="112" spans="1:7">
      <c r="A112" s="386">
        <v>108</v>
      </c>
      <c r="B112" s="412" t="s">
        <v>1834</v>
      </c>
      <c r="C112" s="417" t="s">
        <v>1162</v>
      </c>
      <c r="D112" s="422">
        <f>VLOOKUP(B112,'[1]TOYOTA LC150'!B$4:E$224,3,FALSE)</f>
        <v>2.9636</v>
      </c>
      <c r="E112" s="422">
        <f>VLOOKUP(B112,'[1]TOYOTA LC150'!B$4:E$224,4,FALSE)</f>
        <v>0</v>
      </c>
      <c r="F112" s="422"/>
      <c r="G112" s="422"/>
    </row>
    <row r="113" spans="1:7">
      <c r="A113" s="386">
        <v>109</v>
      </c>
      <c r="B113" s="412" t="s">
        <v>1835</v>
      </c>
      <c r="C113" s="417" t="s">
        <v>1162</v>
      </c>
      <c r="D113" s="422">
        <f>VLOOKUP(B113,'[1]TOYOTA LC150'!B$4:E$224,3,FALSE)</f>
        <v>2.9636</v>
      </c>
      <c r="E113" s="422">
        <f>VLOOKUP(B113,'[1]TOYOTA LC150'!B$4:E$224,4,FALSE)</f>
        <v>0</v>
      </c>
      <c r="F113" s="422"/>
      <c r="G113" s="422"/>
    </row>
    <row r="114" spans="1:7">
      <c r="A114" s="386">
        <v>110</v>
      </c>
      <c r="B114" s="412" t="s">
        <v>1836</v>
      </c>
      <c r="C114" s="417" t="s">
        <v>1162</v>
      </c>
      <c r="D114" s="422">
        <f>VLOOKUP(B114,'[1]TOYOTA LC150'!B$4:E$224,3,FALSE)</f>
        <v>27.465163</v>
      </c>
      <c r="E114" s="422">
        <f>VLOOKUP(B114,'[1]TOYOTA LC150'!B$4:E$224,4,FALSE)</f>
        <v>10.980138</v>
      </c>
      <c r="F114" s="422"/>
      <c r="G114" s="422"/>
    </row>
    <row r="115" spans="1:7">
      <c r="A115" s="386">
        <v>111</v>
      </c>
      <c r="B115" s="412" t="s">
        <v>1837</v>
      </c>
      <c r="C115" s="417" t="s">
        <v>1162</v>
      </c>
      <c r="D115" s="422">
        <f>VLOOKUP(B115,'[1]TOYOTA LC150'!B$4:E$224,3,FALSE)</f>
        <v>54.937735000000004</v>
      </c>
      <c r="E115" s="422">
        <f>VLOOKUP(B115,'[1]TOYOTA LC150'!B$4:E$224,4,FALSE)</f>
        <v>21.967684999999999</v>
      </c>
      <c r="F115" s="422"/>
      <c r="G115" s="422"/>
    </row>
    <row r="116" spans="1:7">
      <c r="A116" s="386">
        <v>112</v>
      </c>
      <c r="B116" s="412" t="s">
        <v>1213</v>
      </c>
      <c r="C116" s="417" t="s">
        <v>1162</v>
      </c>
      <c r="D116" s="422">
        <f>VLOOKUP(B116,'[1]TOYOTA LC150'!B$4:E$224,3,FALSE)</f>
        <v>5.9272</v>
      </c>
      <c r="E116" s="422">
        <f>VLOOKUP(B116,'[1]TOYOTA LC150'!B$4:E$224,4,FALSE)</f>
        <v>0</v>
      </c>
      <c r="F116" s="422"/>
      <c r="G116" s="422"/>
    </row>
    <row r="117" spans="1:7">
      <c r="A117" s="386">
        <v>113</v>
      </c>
      <c r="B117" s="412" t="s">
        <v>1214</v>
      </c>
      <c r="C117" s="417" t="s">
        <v>1162</v>
      </c>
      <c r="D117" s="422">
        <f>VLOOKUP(B117,'[1]TOYOTA LC150'!B$4:E$224,3,FALSE)</f>
        <v>5.4826600000000001</v>
      </c>
      <c r="E117" s="422">
        <f>VLOOKUP(B117,'[1]TOYOTA LC150'!B$4:E$224,4,FALSE)</f>
        <v>2.74133</v>
      </c>
      <c r="F117" s="422"/>
      <c r="G117" s="422"/>
    </row>
    <row r="118" spans="1:7">
      <c r="A118" s="386">
        <v>114</v>
      </c>
      <c r="B118" s="412" t="s">
        <v>1838</v>
      </c>
      <c r="C118" s="417" t="s">
        <v>1162</v>
      </c>
      <c r="D118" s="422">
        <f>VLOOKUP(B118,'[1]TOYOTA LC150'!B$4:E$224,3,FALSE)</f>
        <v>54.937735000000004</v>
      </c>
      <c r="E118" s="422">
        <f>VLOOKUP(B118,'[1]TOYOTA LC150'!B$4:E$224,4,FALSE)</f>
        <v>8.2388079999999988</v>
      </c>
      <c r="F118" s="422"/>
      <c r="G118" s="422"/>
    </row>
    <row r="119" spans="1:7">
      <c r="A119" s="386">
        <v>115</v>
      </c>
      <c r="B119" s="412" t="s">
        <v>1839</v>
      </c>
      <c r="C119" s="417" t="s">
        <v>1162</v>
      </c>
      <c r="D119" s="422">
        <f>VLOOKUP(B119,'[1]TOYOTA LC150'!B$4:E$224,3,FALSE)</f>
        <v>54.937735000000004</v>
      </c>
      <c r="E119" s="422">
        <f>VLOOKUP(B119,'[1]TOYOTA LC150'!B$4:E$224,4,FALSE)</f>
        <v>8.2388079999999988</v>
      </c>
      <c r="F119" s="422"/>
      <c r="G119" s="422"/>
    </row>
    <row r="120" spans="1:7">
      <c r="A120" s="386">
        <v>116</v>
      </c>
      <c r="B120" s="412" t="s">
        <v>1840</v>
      </c>
      <c r="C120" s="417" t="s">
        <v>1162</v>
      </c>
      <c r="D120" s="422">
        <f>VLOOKUP(B120,'[1]TOYOTA LC150'!B$4:E$224,3,FALSE)</f>
        <v>27.465163</v>
      </c>
      <c r="E120" s="422">
        <f>VLOOKUP(B120,'[1]TOYOTA LC150'!B$4:E$224,4,FALSE)</f>
        <v>6.8607339999999999</v>
      </c>
      <c r="F120" s="422"/>
      <c r="G120" s="422"/>
    </row>
    <row r="121" spans="1:7">
      <c r="A121" s="386">
        <v>117</v>
      </c>
      <c r="B121" s="412" t="s">
        <v>1841</v>
      </c>
      <c r="C121" s="417" t="s">
        <v>1162</v>
      </c>
      <c r="D121" s="422">
        <f>VLOOKUP(B121,'[1]TOYOTA LC150'!B$4:E$224,3,FALSE)</f>
        <v>27.465163</v>
      </c>
      <c r="E121" s="422">
        <f>VLOOKUP(B121,'[1]TOYOTA LC150'!B$4:E$224,4,FALSE)</f>
        <v>6.8607339999999999</v>
      </c>
      <c r="F121" s="422"/>
      <c r="G121" s="422"/>
    </row>
    <row r="122" spans="1:7">
      <c r="A122" s="386">
        <v>118</v>
      </c>
      <c r="B122" s="412" t="s">
        <v>1842</v>
      </c>
      <c r="C122" s="417" t="s">
        <v>1162</v>
      </c>
      <c r="D122" s="422">
        <f>VLOOKUP(B122,'[1]TOYOTA LC150'!B$4:E$224,3,FALSE)</f>
        <v>2.9636</v>
      </c>
      <c r="E122" s="422">
        <f>VLOOKUP(B122,'[1]TOYOTA LC150'!B$4:E$224,4,FALSE)</f>
        <v>0</v>
      </c>
      <c r="F122" s="422"/>
      <c r="G122" s="422"/>
    </row>
    <row r="123" spans="1:7">
      <c r="A123" s="386">
        <v>119</v>
      </c>
      <c r="B123" s="412" t="s">
        <v>1843</v>
      </c>
      <c r="C123" s="417" t="s">
        <v>1162</v>
      </c>
      <c r="D123" s="422">
        <f>VLOOKUP(B123,'[1]TOYOTA LC150'!B$4:E$224,3,FALSE)</f>
        <v>2.9636</v>
      </c>
      <c r="E123" s="422">
        <f>VLOOKUP(B123,'[1]TOYOTA LC150'!B$4:E$224,4,FALSE)</f>
        <v>0</v>
      </c>
      <c r="F123" s="422"/>
      <c r="G123" s="422"/>
    </row>
    <row r="124" spans="1:7">
      <c r="A124" s="386">
        <v>120</v>
      </c>
      <c r="B124" s="412" t="s">
        <v>1844</v>
      </c>
      <c r="C124" s="417" t="s">
        <v>1162</v>
      </c>
      <c r="D124" s="422">
        <f>VLOOKUP(B124,'[1]TOYOTA LC150'!B$4:E$224,3,FALSE)</f>
        <v>2.9636</v>
      </c>
      <c r="E124" s="422">
        <f>VLOOKUP(B124,'[1]TOYOTA LC150'!B$4:E$224,4,FALSE)</f>
        <v>0</v>
      </c>
      <c r="F124" s="422"/>
      <c r="G124" s="422"/>
    </row>
    <row r="125" spans="1:7">
      <c r="A125" s="386">
        <v>121</v>
      </c>
      <c r="B125" s="412" t="s">
        <v>1845</v>
      </c>
      <c r="C125" s="417" t="s">
        <v>1162</v>
      </c>
      <c r="D125" s="422">
        <f>VLOOKUP(B125,'[1]TOYOTA LC150'!B$4:E$224,3,FALSE)</f>
        <v>2.9636</v>
      </c>
      <c r="E125" s="422">
        <f>VLOOKUP(B125,'[1]TOYOTA LC150'!B$4:E$224,4,FALSE)</f>
        <v>0</v>
      </c>
      <c r="F125" s="422"/>
      <c r="G125" s="422"/>
    </row>
    <row r="126" spans="1:7">
      <c r="A126" s="386">
        <v>122</v>
      </c>
      <c r="B126" s="412" t="s">
        <v>1846</v>
      </c>
      <c r="C126" s="417" t="s">
        <v>1162</v>
      </c>
      <c r="D126" s="422">
        <f>VLOOKUP(B126,'[1]TOYOTA LC150'!B$4:E$224,3,FALSE)</f>
        <v>32.955231999999995</v>
      </c>
      <c r="E126" s="422">
        <f>VLOOKUP(B126,'[1]TOYOTA LC150'!B$4:E$224,4,FALSE)</f>
        <v>2.74133</v>
      </c>
      <c r="F126" s="422"/>
      <c r="G126" s="422"/>
    </row>
    <row r="127" spans="1:7">
      <c r="A127" s="386">
        <v>123</v>
      </c>
      <c r="B127" s="412" t="s">
        <v>1847</v>
      </c>
      <c r="C127" s="417" t="s">
        <v>1162</v>
      </c>
      <c r="D127" s="422">
        <f>VLOOKUP(B127,'[1]TOYOTA LC150'!B$4:E$224,3,FALSE)</f>
        <v>2.9636</v>
      </c>
      <c r="E127" s="422">
        <f>VLOOKUP(B127,'[1]TOYOTA LC150'!B$4:E$224,4,FALSE)</f>
        <v>0</v>
      </c>
      <c r="F127" s="422"/>
      <c r="G127" s="422"/>
    </row>
    <row r="128" spans="1:7">
      <c r="A128" s="386">
        <v>124</v>
      </c>
      <c r="B128" s="412" t="s">
        <v>1848</v>
      </c>
      <c r="C128" s="417" t="s">
        <v>1162</v>
      </c>
      <c r="D128" s="422">
        <f>VLOOKUP(B128,'[1]TOYOTA LC150'!B$4:E$224,3,FALSE)</f>
        <v>2.9636</v>
      </c>
      <c r="E128" s="422">
        <f>VLOOKUP(B128,'[1]TOYOTA LC150'!B$4:E$224,4,FALSE)</f>
        <v>0</v>
      </c>
      <c r="F128" s="422"/>
      <c r="G128" s="422"/>
    </row>
    <row r="129" spans="1:7">
      <c r="A129" s="386">
        <v>125</v>
      </c>
      <c r="B129" s="412" t="s">
        <v>1849</v>
      </c>
      <c r="C129" s="417" t="s">
        <v>1162</v>
      </c>
      <c r="D129" s="422">
        <f>VLOOKUP(B129,'[1]TOYOTA LC150'!B$4:E$224,3,FALSE)</f>
        <v>2.9636</v>
      </c>
      <c r="E129" s="422">
        <f>VLOOKUP(B129,'[1]TOYOTA LC150'!B$4:E$224,4,FALSE)</f>
        <v>0</v>
      </c>
      <c r="F129" s="422"/>
      <c r="G129" s="422"/>
    </row>
    <row r="130" spans="1:7">
      <c r="A130" s="386">
        <v>126</v>
      </c>
      <c r="B130" s="412" t="s">
        <v>1850</v>
      </c>
      <c r="C130" s="417" t="s">
        <v>1162</v>
      </c>
      <c r="D130" s="422">
        <f>VLOOKUP(B130,'[1]TOYOTA LC150'!B$4:E$224,3,FALSE)</f>
        <v>2.9636</v>
      </c>
      <c r="E130" s="422">
        <f>VLOOKUP(B130,'[1]TOYOTA LC150'!B$4:E$224,4,FALSE)</f>
        <v>0</v>
      </c>
      <c r="F130" s="422"/>
      <c r="G130" s="422"/>
    </row>
    <row r="131" spans="1:7">
      <c r="A131" s="386">
        <v>127</v>
      </c>
      <c r="B131" s="412" t="s">
        <v>1851</v>
      </c>
      <c r="C131" s="417" t="s">
        <v>1162</v>
      </c>
      <c r="D131" s="422">
        <f>VLOOKUP(B131,'[1]TOYOTA LC150'!B$4:E$224,3,FALSE)</f>
        <v>2.9636</v>
      </c>
      <c r="E131" s="422">
        <f>VLOOKUP(B131,'[1]TOYOTA LC150'!B$4:E$224,4,FALSE)</f>
        <v>0</v>
      </c>
      <c r="F131" s="422"/>
      <c r="G131" s="422"/>
    </row>
    <row r="132" spans="1:7">
      <c r="A132" s="386">
        <v>128</v>
      </c>
      <c r="B132" s="412" t="s">
        <v>1852</v>
      </c>
      <c r="C132" s="417" t="s">
        <v>1162</v>
      </c>
      <c r="D132" s="422">
        <f>VLOOKUP(B132,'[1]TOYOTA LC150'!B$4:E$224,3,FALSE)</f>
        <v>2.9636</v>
      </c>
      <c r="E132" s="422">
        <f>VLOOKUP(B132,'[1]TOYOTA LC150'!B$4:E$224,4,FALSE)</f>
        <v>0</v>
      </c>
      <c r="F132" s="422"/>
      <c r="G132" s="422"/>
    </row>
    <row r="133" spans="1:7">
      <c r="A133" s="386">
        <v>129</v>
      </c>
      <c r="B133" s="412" t="s">
        <v>1853</v>
      </c>
      <c r="C133" s="417" t="s">
        <v>1162</v>
      </c>
      <c r="D133" s="422">
        <f>VLOOKUP(B133,'[1]TOYOTA LC150'!B$4:E$224,3,FALSE)</f>
        <v>2.9636</v>
      </c>
      <c r="E133" s="422">
        <f>VLOOKUP(B133,'[1]TOYOTA LC150'!B$4:E$224,4,FALSE)</f>
        <v>0</v>
      </c>
      <c r="F133" s="422"/>
      <c r="G133" s="422"/>
    </row>
    <row r="134" spans="1:7">
      <c r="A134" s="386">
        <v>130</v>
      </c>
      <c r="B134" s="412" t="s">
        <v>1854</v>
      </c>
      <c r="C134" s="417" t="s">
        <v>1162</v>
      </c>
      <c r="D134" s="422">
        <f>VLOOKUP(B134,'[1]TOYOTA LC150'!B$4:E$224,3,FALSE)</f>
        <v>5.9272</v>
      </c>
      <c r="E134" s="422">
        <f>VLOOKUP(B134,'[1]TOYOTA LC150'!B$4:E$224,4,FALSE)</f>
        <v>0</v>
      </c>
      <c r="F134" s="422"/>
      <c r="G134" s="422"/>
    </row>
    <row r="135" spans="1:7">
      <c r="A135" s="386">
        <v>131</v>
      </c>
      <c r="B135" s="412" t="s">
        <v>1855</v>
      </c>
      <c r="C135" s="417" t="s">
        <v>1162</v>
      </c>
      <c r="D135" s="422">
        <f>VLOOKUP(B135,'[1]TOYOTA LC150'!B$4:E$224,3,FALSE)</f>
        <v>5.9272</v>
      </c>
      <c r="E135" s="422">
        <f>VLOOKUP(B135,'[1]TOYOTA LC150'!B$4:E$224,4,FALSE)</f>
        <v>0</v>
      </c>
      <c r="F135" s="422"/>
      <c r="G135" s="422"/>
    </row>
    <row r="136" spans="1:7">
      <c r="A136" s="386">
        <v>132</v>
      </c>
      <c r="B136" s="412" t="s">
        <v>1856</v>
      </c>
      <c r="C136" s="417" t="s">
        <v>1162</v>
      </c>
      <c r="D136" s="422">
        <f>VLOOKUP(B136,'[1]TOYOTA LC150'!B$4:E$224,3,FALSE)</f>
        <v>47.4176</v>
      </c>
      <c r="E136" s="422">
        <f>VLOOKUP(B136,'[1]TOYOTA LC150'!B$4:E$224,4,FALSE)</f>
        <v>2.9636</v>
      </c>
      <c r="F136" s="422"/>
      <c r="G136" s="422"/>
    </row>
    <row r="137" spans="1:7">
      <c r="A137" s="386">
        <v>133</v>
      </c>
      <c r="B137" s="412" t="s">
        <v>1857</v>
      </c>
      <c r="C137" s="417" t="s">
        <v>1162</v>
      </c>
      <c r="D137" s="422">
        <f>VLOOKUP(B137,'[1]TOYOTA LC150'!B$4:E$224,3,FALSE)</f>
        <v>47.4176</v>
      </c>
      <c r="E137" s="422">
        <f>VLOOKUP(B137,'[1]TOYOTA LC150'!B$4:E$224,4,FALSE)</f>
        <v>2.9636</v>
      </c>
      <c r="F137" s="422"/>
      <c r="G137" s="422"/>
    </row>
    <row r="138" spans="1:7">
      <c r="A138" s="386">
        <v>134</v>
      </c>
      <c r="B138" s="412" t="s">
        <v>1858</v>
      </c>
      <c r="C138" s="417" t="s">
        <v>1162</v>
      </c>
      <c r="D138" s="422">
        <f>VLOOKUP(B138,'[1]TOYOTA LC150'!B$4:E$224,3,FALSE)</f>
        <v>41.490400000000001</v>
      </c>
      <c r="E138" s="422">
        <f>VLOOKUP(B138,'[1]TOYOTA LC150'!B$4:E$224,4,FALSE)</f>
        <v>2.9636</v>
      </c>
      <c r="F138" s="422"/>
      <c r="G138" s="422"/>
    </row>
    <row r="139" spans="1:7">
      <c r="A139" s="386">
        <v>135</v>
      </c>
      <c r="B139" s="412" t="s">
        <v>1859</v>
      </c>
      <c r="C139" s="417" t="s">
        <v>1162</v>
      </c>
      <c r="D139" s="422">
        <f>VLOOKUP(B139,'[1]TOYOTA LC150'!B$4:E$224,3,FALSE)</f>
        <v>1.363256</v>
      </c>
      <c r="E139" s="422">
        <f>VLOOKUP(B139,'[1]TOYOTA LC150'!B$4:E$224,4,FALSE)</f>
        <v>0</v>
      </c>
      <c r="F139" s="422"/>
      <c r="G139" s="422"/>
    </row>
    <row r="140" spans="1:7">
      <c r="A140" s="386">
        <v>136</v>
      </c>
      <c r="B140" s="412" t="s">
        <v>1860</v>
      </c>
      <c r="C140" s="417" t="s">
        <v>1162</v>
      </c>
      <c r="D140" s="422">
        <f>VLOOKUP(B140,'[1]TOYOTA LC150'!B$4:E$224,3,FALSE)</f>
        <v>2.9636</v>
      </c>
      <c r="E140" s="422">
        <f>VLOOKUP(B140,'[1]TOYOTA LC150'!B$4:E$224,4,FALSE)</f>
        <v>0</v>
      </c>
      <c r="F140" s="422"/>
      <c r="G140" s="422"/>
    </row>
    <row r="141" spans="1:7">
      <c r="A141" s="386">
        <v>137</v>
      </c>
      <c r="B141" s="412" t="s">
        <v>1861</v>
      </c>
      <c r="C141" s="417" t="s">
        <v>1162</v>
      </c>
      <c r="D141" s="422">
        <f>VLOOKUP(B141,'[1]TOYOTA LC150'!B$4:E$224,3,FALSE)</f>
        <v>2.9636</v>
      </c>
      <c r="E141" s="422">
        <f>VLOOKUP(B141,'[1]TOYOTA LC150'!B$4:E$224,4,FALSE)</f>
        <v>0</v>
      </c>
      <c r="F141" s="422"/>
      <c r="G141" s="422"/>
    </row>
    <row r="142" spans="1:7">
      <c r="A142" s="386">
        <v>138</v>
      </c>
      <c r="B142" s="412" t="s">
        <v>1862</v>
      </c>
      <c r="C142" s="417" t="s">
        <v>1162</v>
      </c>
      <c r="D142" s="422">
        <f>VLOOKUP(B142,'[1]TOYOTA LC150'!B$4:E$224,3,FALSE)</f>
        <v>2.9636</v>
      </c>
      <c r="E142" s="422">
        <f>VLOOKUP(B142,'[1]TOYOTA LC150'!B$4:E$224,4,FALSE)</f>
        <v>0</v>
      </c>
      <c r="F142" s="422"/>
      <c r="G142" s="422"/>
    </row>
    <row r="143" spans="1:7">
      <c r="A143" s="386">
        <v>139</v>
      </c>
      <c r="B143" s="412" t="s">
        <v>1863</v>
      </c>
      <c r="C143" s="417" t="s">
        <v>1162</v>
      </c>
      <c r="D143" s="422">
        <f>VLOOKUP(B143,'[1]TOYOTA LC150'!B$4:E$224,3,FALSE)</f>
        <v>2.9636</v>
      </c>
      <c r="E143" s="422">
        <f>VLOOKUP(B143,'[1]TOYOTA LC150'!B$4:E$224,4,FALSE)</f>
        <v>0</v>
      </c>
      <c r="F143" s="422"/>
      <c r="G143" s="422"/>
    </row>
    <row r="144" spans="1:7">
      <c r="A144" s="386">
        <v>140</v>
      </c>
      <c r="B144" s="412" t="s">
        <v>1450</v>
      </c>
      <c r="C144" s="417" t="s">
        <v>1162</v>
      </c>
      <c r="D144" s="422">
        <f>VLOOKUP(B144,'[1]TOYOTA LC150'!B$4:E$224,3,FALSE)</f>
        <v>5.9272</v>
      </c>
      <c r="E144" s="422">
        <f>VLOOKUP(B144,'[1]TOYOTA LC150'!B$4:E$224,4,FALSE)</f>
        <v>2.74133</v>
      </c>
      <c r="F144" s="422"/>
      <c r="G144" s="422"/>
    </row>
    <row r="145" spans="1:7">
      <c r="A145" s="386">
        <v>141</v>
      </c>
      <c r="B145" s="412" t="s">
        <v>1451</v>
      </c>
      <c r="C145" s="417" t="s">
        <v>1162</v>
      </c>
      <c r="D145" s="422">
        <f>VLOOKUP(B145,'[1]TOYOTA LC150'!B$4:E$224,3,FALSE)</f>
        <v>5.9272</v>
      </c>
      <c r="E145" s="422">
        <f>VLOOKUP(B145,'[1]TOYOTA LC150'!B$4:E$224,4,FALSE)</f>
        <v>0</v>
      </c>
      <c r="F145" s="422"/>
      <c r="G145" s="422"/>
    </row>
    <row r="146" spans="1:7">
      <c r="A146" s="386">
        <v>142</v>
      </c>
      <c r="B146" s="412" t="s">
        <v>1864</v>
      </c>
      <c r="C146" s="417" t="s">
        <v>1162</v>
      </c>
      <c r="D146" s="422">
        <f>VLOOKUP(B146,'[1]TOYOTA LC150'!B$4:E$224,3,FALSE)</f>
        <v>8.8908000000000005</v>
      </c>
      <c r="E146" s="422">
        <f>VLOOKUP(B146,'[1]TOYOTA LC150'!B$4:E$224,4,FALSE)</f>
        <v>4.1194039999999994</v>
      </c>
      <c r="F146" s="422"/>
      <c r="G146" s="422"/>
    </row>
    <row r="147" spans="1:7">
      <c r="A147" s="386">
        <v>143</v>
      </c>
      <c r="B147" s="412" t="s">
        <v>1865</v>
      </c>
      <c r="C147" s="417" t="s">
        <v>1162</v>
      </c>
      <c r="D147" s="422">
        <f>VLOOKUP(B147,'[1]TOYOTA LC150'!B$4:E$224,3,FALSE)</f>
        <v>2.9636</v>
      </c>
      <c r="E147" s="422">
        <f>VLOOKUP(B147,'[1]TOYOTA LC150'!B$4:E$224,4,FALSE)</f>
        <v>0</v>
      </c>
      <c r="F147" s="422"/>
      <c r="G147" s="422"/>
    </row>
    <row r="148" spans="1:7">
      <c r="A148" s="386">
        <v>144</v>
      </c>
      <c r="B148" s="412" t="s">
        <v>1866</v>
      </c>
      <c r="C148" s="417" t="s">
        <v>1162</v>
      </c>
      <c r="D148" s="422">
        <f>VLOOKUP(B148,'[1]TOYOTA LC150'!B$4:E$224,3,FALSE)</f>
        <v>2.9636</v>
      </c>
      <c r="E148" s="422">
        <f>VLOOKUP(B148,'[1]TOYOTA LC150'!B$4:E$224,4,FALSE)</f>
        <v>0</v>
      </c>
      <c r="F148" s="422"/>
      <c r="G148" s="422"/>
    </row>
    <row r="149" spans="1:7">
      <c r="A149" s="386">
        <v>145</v>
      </c>
      <c r="B149" s="412" t="s">
        <v>1867</v>
      </c>
      <c r="C149" s="417" t="s">
        <v>1162</v>
      </c>
      <c r="D149" s="422">
        <f>VLOOKUP(B149,'[1]TOYOTA LC150'!B$4:E$224,3,FALSE)</f>
        <v>2.9636</v>
      </c>
      <c r="E149" s="422">
        <f>VLOOKUP(B149,'[1]TOYOTA LC150'!B$4:E$224,4,FALSE)</f>
        <v>0</v>
      </c>
      <c r="F149" s="422"/>
      <c r="G149" s="422"/>
    </row>
    <row r="150" spans="1:7">
      <c r="A150" s="386">
        <v>146</v>
      </c>
      <c r="B150" s="412" t="s">
        <v>1868</v>
      </c>
      <c r="C150" s="417" t="s">
        <v>1162</v>
      </c>
      <c r="D150" s="422">
        <f>VLOOKUP(B150,'[1]TOYOTA LC150'!B$4:E$224,3,FALSE)</f>
        <v>82.980800000000002</v>
      </c>
      <c r="E150" s="422">
        <f>VLOOKUP(B150,'[1]TOYOTA LC150'!B$4:E$224,4,FALSE)</f>
        <v>5.9272</v>
      </c>
      <c r="F150" s="422"/>
      <c r="G150" s="422"/>
    </row>
    <row r="151" spans="1:7">
      <c r="A151" s="386">
        <v>147</v>
      </c>
      <c r="B151" s="412" t="s">
        <v>1448</v>
      </c>
      <c r="C151" s="417" t="s">
        <v>1162</v>
      </c>
      <c r="D151" s="422">
        <f>VLOOKUP(B151,'[1]TOYOTA LC150'!B$4:E$224,3,FALSE)</f>
        <v>54.937735000000004</v>
      </c>
      <c r="E151" s="422">
        <f>VLOOKUP(B151,'[1]TOYOTA LC150'!B$4:E$224,4,FALSE)</f>
        <v>10.980138</v>
      </c>
      <c r="F151" s="422"/>
      <c r="G151" s="422"/>
    </row>
    <row r="152" spans="1:7">
      <c r="A152" s="386">
        <v>148</v>
      </c>
      <c r="B152" s="412" t="s">
        <v>1239</v>
      </c>
      <c r="C152" s="417" t="s">
        <v>1162</v>
      </c>
      <c r="D152" s="422">
        <f>VLOOKUP(B152,'[1]TOYOTA LC150'!B$4:E$224,3,FALSE)</f>
        <v>5.3344800000000001</v>
      </c>
      <c r="E152" s="422">
        <f>VLOOKUP(B152,'[1]TOYOTA LC150'!B$4:E$224,4,FALSE)</f>
        <v>0</v>
      </c>
      <c r="F152" s="422"/>
      <c r="G152" s="422"/>
    </row>
    <row r="153" spans="1:7">
      <c r="A153" s="386">
        <v>149</v>
      </c>
      <c r="B153" s="412" t="s">
        <v>1869</v>
      </c>
      <c r="C153" s="417" t="s">
        <v>1162</v>
      </c>
      <c r="D153" s="422">
        <f>VLOOKUP(B153,'[1]TOYOTA LC150'!B$4:E$224,3,FALSE)</f>
        <v>5.3344800000000001</v>
      </c>
      <c r="E153" s="422">
        <f>VLOOKUP(B153,'[1]TOYOTA LC150'!B$4:E$224,4,FALSE)</f>
        <v>0</v>
      </c>
      <c r="F153" s="422"/>
      <c r="G153" s="422"/>
    </row>
    <row r="154" spans="1:7">
      <c r="A154" s="386">
        <v>150</v>
      </c>
      <c r="B154" s="412" t="s">
        <v>1870</v>
      </c>
      <c r="C154" s="417" t="s">
        <v>1162</v>
      </c>
      <c r="D154" s="422">
        <f>VLOOKUP(B154,'[1]TOYOTA LC150'!B$4:E$224,3,FALSE)</f>
        <v>71.126400000000004</v>
      </c>
      <c r="E154" s="422">
        <f>VLOOKUP(B154,'[1]TOYOTA LC150'!B$4:E$224,4,FALSE)</f>
        <v>1.363256</v>
      </c>
      <c r="F154" s="422"/>
      <c r="G154" s="422"/>
    </row>
    <row r="155" spans="1:7">
      <c r="A155" s="386">
        <v>151</v>
      </c>
      <c r="B155" s="412" t="s">
        <v>1871</v>
      </c>
      <c r="C155" s="417" t="s">
        <v>1162</v>
      </c>
      <c r="D155" s="422">
        <f>VLOOKUP(B155,'[1]TOYOTA LC150'!B$4:E$224,3,FALSE)</f>
        <v>1.18544</v>
      </c>
      <c r="E155" s="422">
        <f>VLOOKUP(B155,'[1]TOYOTA LC150'!B$4:E$224,4,FALSE)</f>
        <v>0</v>
      </c>
      <c r="F155" s="422"/>
      <c r="G155" s="422"/>
    </row>
    <row r="156" spans="1:7">
      <c r="A156" s="386">
        <v>152</v>
      </c>
      <c r="B156" s="412" t="s">
        <v>1872</v>
      </c>
      <c r="C156" s="417" t="s">
        <v>1162</v>
      </c>
      <c r="D156" s="422">
        <f>VLOOKUP(B156,'[1]TOYOTA LC150'!B$4:E$224,3,FALSE)</f>
        <v>20.745200000000001</v>
      </c>
      <c r="E156" s="422">
        <f>VLOOKUP(B156,'[1]TOYOTA LC150'!B$4:E$224,4,FALSE)</f>
        <v>0</v>
      </c>
      <c r="F156" s="422"/>
      <c r="G156" s="422"/>
    </row>
    <row r="157" spans="1:7">
      <c r="A157" s="386">
        <v>153</v>
      </c>
      <c r="B157" s="412" t="s">
        <v>1873</v>
      </c>
      <c r="C157" s="417" t="s">
        <v>1162</v>
      </c>
      <c r="D157" s="422">
        <f>VLOOKUP(B157,'[1]TOYOTA LC150'!B$4:E$224,3,FALSE)</f>
        <v>1.18544</v>
      </c>
      <c r="E157" s="422">
        <f>VLOOKUP(B157,'[1]TOYOTA LC150'!B$4:E$224,4,FALSE)</f>
        <v>0</v>
      </c>
      <c r="F157" s="422"/>
      <c r="G157" s="422"/>
    </row>
    <row r="158" spans="1:7">
      <c r="A158" s="386">
        <v>154</v>
      </c>
      <c r="B158" s="412" t="s">
        <v>1874</v>
      </c>
      <c r="C158" s="417" t="s">
        <v>1162</v>
      </c>
      <c r="D158" s="422">
        <f>VLOOKUP(B158,'[1]TOYOTA LC150'!B$4:E$224,3,FALSE)</f>
        <v>20.745200000000001</v>
      </c>
      <c r="E158" s="422">
        <f>VLOOKUP(B158,'[1]TOYOTA LC150'!B$4:E$224,4,FALSE)</f>
        <v>0</v>
      </c>
      <c r="F158" s="422"/>
      <c r="G158" s="422"/>
    </row>
    <row r="159" spans="1:7">
      <c r="A159" s="386">
        <v>155</v>
      </c>
      <c r="B159" s="412" t="s">
        <v>1875</v>
      </c>
      <c r="C159" s="417" t="s">
        <v>1162</v>
      </c>
      <c r="D159" s="422">
        <f>VLOOKUP(B159,'[1]TOYOTA LC150'!B$4:E$224,3,FALSE)</f>
        <v>0.59272000000000002</v>
      </c>
      <c r="E159" s="422">
        <f>VLOOKUP(B159,'[1]TOYOTA LC150'!B$4:E$224,4,FALSE)</f>
        <v>0</v>
      </c>
      <c r="F159" s="422"/>
      <c r="G159" s="422"/>
    </row>
    <row r="160" spans="1:7">
      <c r="A160" s="386">
        <v>156</v>
      </c>
      <c r="B160" s="412" t="s">
        <v>1876</v>
      </c>
      <c r="C160" s="417" t="s">
        <v>1162</v>
      </c>
      <c r="D160" s="422">
        <f>VLOOKUP(B160,'[1]TOYOTA LC150'!B$4:E$224,3,FALSE)</f>
        <v>0.59272000000000002</v>
      </c>
      <c r="E160" s="422">
        <f>VLOOKUP(B160,'[1]TOYOTA LC150'!B$4:E$224,4,FALSE)</f>
        <v>0</v>
      </c>
      <c r="F160" s="422"/>
      <c r="G160" s="422"/>
    </row>
    <row r="161" spans="1:7">
      <c r="A161" s="386">
        <v>157</v>
      </c>
      <c r="B161" s="413" t="s">
        <v>1877</v>
      </c>
      <c r="C161" s="417" t="s">
        <v>1162</v>
      </c>
      <c r="D161" s="422">
        <f>VLOOKUP(B161,'[1]TOYOTA LC150'!B$4:E$224,3,FALSE)</f>
        <v>109.87547000000001</v>
      </c>
      <c r="E161" s="422">
        <f>VLOOKUP(B161,'[1]TOYOTA LC150'!B$4:E$224,4,FALSE)</f>
        <v>13.721468</v>
      </c>
      <c r="F161" s="422"/>
      <c r="G161" s="422"/>
    </row>
    <row r="162" spans="1:7">
      <c r="A162" s="386">
        <v>158</v>
      </c>
      <c r="B162" s="413" t="s">
        <v>1878</v>
      </c>
      <c r="C162" s="417" t="s">
        <v>1162</v>
      </c>
      <c r="D162" s="422">
        <f>VLOOKUP(B162,'[1]TOYOTA LC150'!B$4:E$224,3,FALSE)</f>
        <v>5.9272</v>
      </c>
      <c r="E162" s="422">
        <f>VLOOKUP(B162,'[1]TOYOTA LC150'!B$4:E$224,4,FALSE)</f>
        <v>0</v>
      </c>
      <c r="F162" s="422"/>
      <c r="G162" s="422"/>
    </row>
    <row r="163" spans="1:7">
      <c r="A163" s="386">
        <v>159</v>
      </c>
      <c r="B163" s="413" t="s">
        <v>1390</v>
      </c>
      <c r="C163" s="417" t="s">
        <v>1353</v>
      </c>
      <c r="D163" s="422">
        <f>VLOOKUP(B163,'[1]TOYOTA LC150'!B$4:E$224,3,FALSE)</f>
        <v>5.9272</v>
      </c>
      <c r="E163" s="422">
        <f>VLOOKUP(B163,'[1]TOYOTA LC150'!B$4:E$224,4,FALSE)</f>
        <v>0</v>
      </c>
      <c r="F163" s="422"/>
      <c r="G163" s="422"/>
    </row>
    <row r="164" spans="1:7">
      <c r="A164" s="386">
        <v>160</v>
      </c>
      <c r="B164" s="413" t="s">
        <v>1879</v>
      </c>
      <c r="C164" s="417" t="s">
        <v>1162</v>
      </c>
      <c r="D164" s="422">
        <f>VLOOKUP(B164,'[1]TOYOTA LC150'!B$4:E$224,3,FALSE)</f>
        <v>9.6020640000000004</v>
      </c>
      <c r="E164" s="422">
        <f>VLOOKUP(B164,'[1]TOYOTA LC150'!B$4:E$224,4,FALSE)</f>
        <v>4.1194039999999994</v>
      </c>
      <c r="F164" s="422"/>
      <c r="G164" s="422"/>
    </row>
    <row r="165" spans="1:7">
      <c r="A165" s="386">
        <v>161</v>
      </c>
      <c r="B165" s="413" t="s">
        <v>1397</v>
      </c>
      <c r="C165" s="417" t="s">
        <v>1162</v>
      </c>
      <c r="D165" s="422">
        <f>VLOOKUP(B165,'[1]TOYOTA LC150'!B$4:E$224,3,FALSE)</f>
        <v>41.194040000000001</v>
      </c>
      <c r="E165" s="422">
        <f>VLOOKUP(B165,'[1]TOYOTA LC150'!B$4:E$224,4,FALSE)</f>
        <v>13.721468</v>
      </c>
      <c r="F165" s="422"/>
      <c r="G165" s="422"/>
    </row>
    <row r="166" spans="1:7">
      <c r="A166" s="386">
        <v>162</v>
      </c>
      <c r="B166" s="413" t="s">
        <v>1880</v>
      </c>
      <c r="C166" s="417" t="s">
        <v>1162</v>
      </c>
      <c r="D166" s="422">
        <f>VLOOKUP(B166,'[1]TOYOTA LC150'!B$4:E$224,3,FALSE)</f>
        <v>106.6896</v>
      </c>
      <c r="E166" s="422">
        <f>VLOOKUP(B166,'[1]TOYOTA LC150'!B$4:E$224,4,FALSE)</f>
        <v>14.818</v>
      </c>
      <c r="F166" s="422"/>
      <c r="G166" s="422"/>
    </row>
    <row r="167" spans="1:7">
      <c r="A167" s="386">
        <v>163</v>
      </c>
      <c r="B167" s="413" t="s">
        <v>1236</v>
      </c>
      <c r="C167" s="417" t="s">
        <v>1162</v>
      </c>
      <c r="D167" s="422">
        <f>VLOOKUP(B167,'[1]TOYOTA LC150'!B$4:E$224,3,FALSE)</f>
        <v>96.139184</v>
      </c>
      <c r="E167" s="422">
        <f>VLOOKUP(B167,'[1]TOYOTA LC150'!B$4:E$224,4,FALSE)</f>
        <v>13.721468</v>
      </c>
      <c r="F167" s="422"/>
      <c r="G167" s="422"/>
    </row>
    <row r="168" spans="1:7">
      <c r="A168" s="386">
        <v>164</v>
      </c>
      <c r="B168" s="413" t="s">
        <v>1881</v>
      </c>
      <c r="C168" s="417" t="s">
        <v>1162</v>
      </c>
      <c r="D168" s="422">
        <f>VLOOKUP(B168,'[1]TOYOTA LC150'!B$4:E$224,3,FALSE)</f>
        <v>20.597020000000001</v>
      </c>
      <c r="E168" s="422">
        <f>VLOOKUP(B168,'[1]TOYOTA LC150'!B$4:E$224,4,FALSE)</f>
        <v>15.106951</v>
      </c>
      <c r="F168" s="422"/>
      <c r="G168" s="422"/>
    </row>
    <row r="169" spans="1:7">
      <c r="A169" s="386">
        <v>165</v>
      </c>
      <c r="B169" s="413" t="s">
        <v>1882</v>
      </c>
      <c r="C169" s="417" t="s">
        <v>1162</v>
      </c>
      <c r="D169" s="422">
        <f>VLOOKUP(B169,'[1]TOYOTA LC150'!B$4:E$224,3,FALSE)</f>
        <v>0</v>
      </c>
      <c r="E169" s="422">
        <f>VLOOKUP(B169,'[1]TOYOTA LC150'!B$4:E$224,4,FALSE)</f>
        <v>0</v>
      </c>
      <c r="F169" s="422"/>
      <c r="G169" s="422"/>
    </row>
    <row r="170" spans="1:7">
      <c r="A170" s="386">
        <v>166</v>
      </c>
      <c r="B170" s="413" t="s">
        <v>1883</v>
      </c>
      <c r="C170" s="417" t="s">
        <v>1162</v>
      </c>
      <c r="D170" s="422">
        <f>VLOOKUP(B170,'[1]TOYOTA LC150'!B$4:E$224,3,FALSE)</f>
        <v>0</v>
      </c>
      <c r="E170" s="422">
        <f>VLOOKUP(B170,'[1]TOYOTA LC150'!B$4:E$224,4,FALSE)</f>
        <v>0</v>
      </c>
      <c r="F170" s="422"/>
      <c r="G170" s="422"/>
    </row>
    <row r="171" spans="1:7">
      <c r="A171" s="386">
        <v>167</v>
      </c>
      <c r="B171" s="413" t="s">
        <v>1884</v>
      </c>
      <c r="C171" s="417" t="s">
        <v>1162</v>
      </c>
      <c r="D171" s="422">
        <f>VLOOKUP(B171,'[1]TOYOTA LC150'!B$4:E$224,3,FALSE)</f>
        <v>0</v>
      </c>
      <c r="E171" s="422">
        <f>VLOOKUP(B171,'[1]TOYOTA LC150'!B$4:E$224,4,FALSE)</f>
        <v>0</v>
      </c>
      <c r="F171" s="422"/>
      <c r="G171" s="422"/>
    </row>
    <row r="172" spans="1:7">
      <c r="A172" s="386">
        <v>168</v>
      </c>
      <c r="B172" s="413" t="s">
        <v>1244</v>
      </c>
      <c r="C172" s="417" t="s">
        <v>1162</v>
      </c>
      <c r="D172" s="422">
        <f>VLOOKUP(B172,'[1]TOYOTA LC150'!B$4:E$224,3,FALSE)</f>
        <v>21.967684999999999</v>
      </c>
      <c r="E172" s="422">
        <f>VLOOKUP(B172,'[1]TOYOTA LC150'!B$4:E$224,4,FALSE)</f>
        <v>13.721468</v>
      </c>
      <c r="F172" s="422"/>
      <c r="G172" s="422"/>
    </row>
    <row r="173" spans="1:7">
      <c r="A173" s="386">
        <v>169</v>
      </c>
      <c r="B173" s="413" t="s">
        <v>1885</v>
      </c>
      <c r="C173" s="417" t="s">
        <v>1162</v>
      </c>
      <c r="D173" s="422">
        <f>VLOOKUP(B173,'[1]TOYOTA LC150'!B$4:E$224,3,FALSE)</f>
        <v>13.721468</v>
      </c>
      <c r="E173" s="422">
        <f>VLOOKUP(B173,'[1]TOYOTA LC150'!B$4:E$224,4,FALSE)</f>
        <v>13.721468</v>
      </c>
      <c r="F173" s="422"/>
      <c r="G173" s="422"/>
    </row>
    <row r="174" spans="1:7">
      <c r="A174" s="386">
        <v>170</v>
      </c>
      <c r="B174" s="413" t="s">
        <v>1886</v>
      </c>
      <c r="C174" s="417" t="s">
        <v>1162</v>
      </c>
      <c r="D174" s="422">
        <f>VLOOKUP(B174,'[1]TOYOTA LC150'!B$4:E$224,3,FALSE)</f>
        <v>8.8908000000000005</v>
      </c>
      <c r="E174" s="422">
        <f>VLOOKUP(B174,'[1]TOYOTA LC150'!B$4:E$224,4,FALSE)</f>
        <v>0</v>
      </c>
      <c r="F174" s="422"/>
      <c r="G174" s="422"/>
    </row>
    <row r="175" spans="1:7">
      <c r="A175" s="386">
        <v>171</v>
      </c>
      <c r="B175" s="413" t="s">
        <v>1212</v>
      </c>
      <c r="C175" s="417" t="s">
        <v>1162</v>
      </c>
      <c r="D175" s="422">
        <f>VLOOKUP(B175,'[1]TOYOTA LC150'!B$4:E$224,3,FALSE)</f>
        <v>11.8544</v>
      </c>
      <c r="E175" s="422">
        <f>VLOOKUP(B175,'[1]TOYOTA LC150'!B$4:E$224,4,FALSE)</f>
        <v>0</v>
      </c>
      <c r="F175" s="422"/>
      <c r="G175" s="422"/>
    </row>
    <row r="176" spans="1:7">
      <c r="A176" s="386">
        <v>172</v>
      </c>
      <c r="B176" s="413" t="s">
        <v>1887</v>
      </c>
      <c r="C176" s="417" t="s">
        <v>1162</v>
      </c>
      <c r="D176" s="422">
        <f>VLOOKUP(B176,'[1]TOYOTA LC150'!B$4:E$224,3,FALSE)</f>
        <v>11.8544</v>
      </c>
      <c r="E176" s="422">
        <f>VLOOKUP(B176,'[1]TOYOTA LC150'!B$4:E$224,4,FALSE)</f>
        <v>0</v>
      </c>
      <c r="F176" s="422"/>
      <c r="G176" s="422"/>
    </row>
    <row r="177" spans="1:7">
      <c r="A177" s="386">
        <v>173</v>
      </c>
      <c r="B177" s="412" t="s">
        <v>1888</v>
      </c>
      <c r="C177" s="417" t="s">
        <v>1162</v>
      </c>
      <c r="D177" s="422">
        <f>VLOOKUP(B177,'[1]TOYOTA LC150'!B$4:E$224,3,FALSE)</f>
        <v>2.9636</v>
      </c>
      <c r="E177" s="422">
        <f>VLOOKUP(B177,'[1]TOYOTA LC150'!B$4:E$224,4,FALSE)</f>
        <v>0</v>
      </c>
      <c r="F177" s="422"/>
      <c r="G177" s="422"/>
    </row>
    <row r="178" spans="1:7">
      <c r="A178" s="386">
        <v>174</v>
      </c>
      <c r="B178" s="412" t="s">
        <v>1889</v>
      </c>
      <c r="C178" s="417" t="s">
        <v>1162</v>
      </c>
      <c r="D178" s="422">
        <f>VLOOKUP(B178,'[1]TOYOTA LC150'!B$4:E$224,3,FALSE)</f>
        <v>2.9636</v>
      </c>
      <c r="E178" s="422">
        <f>VLOOKUP(B178,'[1]TOYOTA LC150'!B$4:E$224,4,FALSE)</f>
        <v>0</v>
      </c>
      <c r="F178" s="422"/>
      <c r="G178" s="422"/>
    </row>
    <row r="179" spans="1:7">
      <c r="A179" s="386">
        <v>175</v>
      </c>
      <c r="B179" s="412" t="s">
        <v>1890</v>
      </c>
      <c r="C179" s="417" t="s">
        <v>1162</v>
      </c>
      <c r="D179" s="422">
        <f>VLOOKUP(B179,'[1]TOYOTA LC150'!B$4:E$224,3,FALSE)</f>
        <v>148.18</v>
      </c>
      <c r="E179" s="422">
        <f>VLOOKUP(B179,'[1]TOYOTA LC150'!B$4:E$224,4,FALSE)</f>
        <v>37.045000000000002</v>
      </c>
      <c r="F179" s="422"/>
      <c r="G179" s="422"/>
    </row>
    <row r="180" spans="1:7">
      <c r="A180" s="386">
        <v>176</v>
      </c>
      <c r="B180" s="412" t="s">
        <v>1891</v>
      </c>
      <c r="C180" s="417" t="s">
        <v>1162</v>
      </c>
      <c r="D180" s="422">
        <f>VLOOKUP(B180,'[1]TOYOTA LC150'!B$4:E$224,3,FALSE)</f>
        <v>88.908000000000001</v>
      </c>
      <c r="E180" s="422">
        <f>VLOOKUP(B180,'[1]TOYOTA LC150'!B$4:E$224,4,FALSE)</f>
        <v>29.635999999999999</v>
      </c>
      <c r="F180" s="422"/>
      <c r="G180" s="422"/>
    </row>
    <row r="181" spans="1:7">
      <c r="A181" s="386">
        <v>177</v>
      </c>
      <c r="B181" s="412" t="s">
        <v>1892</v>
      </c>
      <c r="C181" s="417" t="s">
        <v>1162</v>
      </c>
      <c r="D181" s="422">
        <f>VLOOKUP(B181,'[1]TOYOTA LC150'!B$4:E$224,3,FALSE)</f>
        <v>2.9636</v>
      </c>
      <c r="E181" s="422">
        <f>VLOOKUP(B181,'[1]TOYOTA LC150'!B$4:E$224,4,FALSE)</f>
        <v>0</v>
      </c>
      <c r="F181" s="422"/>
      <c r="G181" s="422"/>
    </row>
    <row r="182" spans="1:7">
      <c r="A182" s="386">
        <v>178</v>
      </c>
      <c r="B182" s="412" t="s">
        <v>1893</v>
      </c>
      <c r="C182" s="417" t="s">
        <v>1162</v>
      </c>
      <c r="D182" s="422">
        <f>VLOOKUP(B182,'[1]TOYOTA LC150'!B$4:E$224,3,FALSE)</f>
        <v>10.980138</v>
      </c>
      <c r="E182" s="422">
        <f>VLOOKUP(B182,'[1]TOYOTA LC150'!B$4:E$224,4,FALSE)</f>
        <v>5.4826600000000001</v>
      </c>
      <c r="F182" s="422"/>
      <c r="G182" s="422"/>
    </row>
    <row r="183" spans="1:7">
      <c r="A183" s="386">
        <v>179</v>
      </c>
      <c r="B183" s="413" t="s">
        <v>1894</v>
      </c>
      <c r="C183" s="352" t="s">
        <v>1137</v>
      </c>
      <c r="D183" s="422">
        <f>VLOOKUP(B183,'[1]TOYOTA LC150'!B$4:E$224,3,FALSE)</f>
        <v>0</v>
      </c>
      <c r="E183" s="422">
        <f>VLOOKUP(B183,'[1]TOYOTA LC150'!B$4:E$224,4,FALSE)</f>
        <v>27.465163</v>
      </c>
      <c r="F183" s="422"/>
      <c r="G183" s="422"/>
    </row>
    <row r="184" spans="1:7">
      <c r="A184" s="386">
        <v>180</v>
      </c>
      <c r="B184" s="383" t="s">
        <v>1895</v>
      </c>
      <c r="C184" s="352" t="s">
        <v>1137</v>
      </c>
      <c r="D184" s="422">
        <f>VLOOKUP(B184,'[1]TOYOTA LC150'!B$4:E$224,3,FALSE)</f>
        <v>0</v>
      </c>
      <c r="E184" s="422">
        <f>VLOOKUP(B184,'[1]TOYOTA LC150'!B$4:E$224,4,FALSE)</f>
        <v>10.980138</v>
      </c>
      <c r="F184" s="422"/>
      <c r="G184" s="422"/>
    </row>
    <row r="185" spans="1:7">
      <c r="A185" s="386">
        <v>181</v>
      </c>
      <c r="B185" s="413" t="s">
        <v>1596</v>
      </c>
      <c r="C185" s="352" t="s">
        <v>1137</v>
      </c>
      <c r="D185" s="422">
        <f>VLOOKUP(B185,'[1]TOYOTA LC150'!B$4:E$224,3,FALSE)</f>
        <v>0</v>
      </c>
      <c r="E185" s="422">
        <f>VLOOKUP(B185,'[1]TOYOTA LC150'!B$4:E$224,4,FALSE)</f>
        <v>44.454000000000001</v>
      </c>
      <c r="F185" s="422"/>
      <c r="G185" s="422"/>
    </row>
    <row r="186" spans="1:7">
      <c r="A186" s="386">
        <v>182</v>
      </c>
      <c r="B186" s="413" t="s">
        <v>1951</v>
      </c>
      <c r="C186" s="352" t="s">
        <v>1137</v>
      </c>
      <c r="D186" s="422">
        <f>VLOOKUP(B186,'[1]TOYOTA LC150'!B$4:E$224,3,FALSE)</f>
        <v>0</v>
      </c>
      <c r="E186" s="422">
        <f>VLOOKUP(B186,'[1]TOYOTA LC150'!B$4:E$224,4,FALSE)</f>
        <v>111.13499999999999</v>
      </c>
      <c r="F186" s="422"/>
      <c r="G186" s="422"/>
    </row>
    <row r="187" spans="1:7">
      <c r="A187" s="386">
        <v>183</v>
      </c>
      <c r="B187" s="413" t="s">
        <v>1896</v>
      </c>
      <c r="C187" s="352" t="s">
        <v>1137</v>
      </c>
      <c r="D187" s="422">
        <f>VLOOKUP(B187,'[1]TOYOTA LC150'!B$4:E$224,3,FALSE)</f>
        <v>0</v>
      </c>
      <c r="E187" s="422">
        <f>VLOOKUP(B187,'[1]TOYOTA LC150'!B$4:E$224,4,FALSE)</f>
        <v>0</v>
      </c>
      <c r="F187" s="422"/>
      <c r="G187" s="422"/>
    </row>
    <row r="188" spans="1:7">
      <c r="A188" s="386">
        <v>184</v>
      </c>
      <c r="B188" s="414" t="s">
        <v>1897</v>
      </c>
      <c r="C188" s="417" t="s">
        <v>1162</v>
      </c>
      <c r="D188" s="422">
        <f>VLOOKUP(B188,'[1]TOYOTA LC150'!B$4:E$224,3,FALSE)</f>
        <v>0</v>
      </c>
      <c r="E188" s="422">
        <f>VLOOKUP(B188,'[1]TOYOTA LC150'!B$4:E$224,4,FALSE)</f>
        <v>12.358212</v>
      </c>
      <c r="F188" s="422"/>
      <c r="G188" s="422"/>
    </row>
    <row r="189" spans="1:7">
      <c r="A189" s="386">
        <v>185</v>
      </c>
      <c r="B189" s="414" t="s">
        <v>1898</v>
      </c>
      <c r="C189" s="417" t="s">
        <v>1162</v>
      </c>
      <c r="D189" s="422">
        <f>VLOOKUP(B189,'[1]TOYOTA LC150'!B$4:E$224,3,FALSE)</f>
        <v>0</v>
      </c>
      <c r="E189" s="422">
        <f>VLOOKUP(B189,'[1]TOYOTA LC150'!B$4:E$224,4,FALSE)</f>
        <v>12.358212</v>
      </c>
      <c r="F189" s="422"/>
      <c r="G189" s="422"/>
    </row>
    <row r="190" spans="1:7">
      <c r="A190" s="386">
        <v>186</v>
      </c>
      <c r="B190" s="413" t="s">
        <v>1899</v>
      </c>
      <c r="C190" s="352" t="s">
        <v>1137</v>
      </c>
      <c r="D190" s="422">
        <f>VLOOKUP(B190,'[1]TOYOTA LC150'!B$4:E$224,3,FALSE)</f>
        <v>0</v>
      </c>
      <c r="E190" s="422">
        <f>VLOOKUP(B190,'[1]TOYOTA LC150'!B$4:E$224,4,FALSE)</f>
        <v>68.666612000000001</v>
      </c>
      <c r="F190" s="422"/>
      <c r="G190" s="422"/>
    </row>
    <row r="191" spans="1:7">
      <c r="A191" s="386">
        <v>187</v>
      </c>
      <c r="B191" s="383" t="s">
        <v>1203</v>
      </c>
      <c r="C191" s="352" t="s">
        <v>1137</v>
      </c>
      <c r="D191" s="422">
        <f>VLOOKUP(B191,'[1]TOYOTA LC150'!B$4:E$224,3,FALSE)</f>
        <v>0</v>
      </c>
      <c r="E191" s="422">
        <f>VLOOKUP(B191,'[1]TOYOTA LC150'!B$4:E$224,4,FALSE)</f>
        <v>59.271999999999998</v>
      </c>
      <c r="F191" s="422"/>
      <c r="G191" s="422"/>
    </row>
    <row r="192" spans="1:7">
      <c r="A192" s="386">
        <v>188</v>
      </c>
      <c r="B192" s="413" t="s">
        <v>1360</v>
      </c>
      <c r="C192" s="352" t="s">
        <v>1137</v>
      </c>
      <c r="D192" s="422">
        <f>VLOOKUP(B192,'[1]TOYOTA LC150'!B$4:E$224,3,FALSE)</f>
        <v>0</v>
      </c>
      <c r="E192" s="422">
        <f>VLOOKUP(B192,'[1]TOYOTA LC150'!B$4:E$224,4,FALSE)</f>
        <v>33.340499999999999</v>
      </c>
      <c r="F192" s="422"/>
      <c r="G192" s="422"/>
    </row>
    <row r="193" spans="1:7">
      <c r="A193" s="386">
        <v>189</v>
      </c>
      <c r="B193" s="413" t="s">
        <v>1900</v>
      </c>
      <c r="C193" s="352" t="s">
        <v>1137</v>
      </c>
      <c r="D193" s="422">
        <f>VLOOKUP(B193,'[1]TOYOTA LC150'!B$4:E$224,3,FALSE)</f>
        <v>0</v>
      </c>
      <c r="E193" s="422">
        <f>VLOOKUP(B193,'[1]TOYOTA LC150'!B$4:E$224,4,FALSE)</f>
        <v>66.680999999999997</v>
      </c>
      <c r="F193" s="422"/>
      <c r="G193" s="422"/>
    </row>
    <row r="194" spans="1:7">
      <c r="A194" s="386">
        <v>190</v>
      </c>
      <c r="B194" s="413" t="s">
        <v>1149</v>
      </c>
      <c r="C194" s="417" t="s">
        <v>1162</v>
      </c>
      <c r="D194" s="422">
        <f>VLOOKUP(B194,'[1]TOYOTA LC150'!B$4:E$224,3,FALSE)</f>
        <v>22.227</v>
      </c>
      <c r="E194" s="422">
        <f>VLOOKUP(B194,'[1]TOYOTA LC150'!B$4:E$224,4,FALSE)</f>
        <v>3.7044999999999999</v>
      </c>
      <c r="F194" s="422"/>
      <c r="G194" s="422"/>
    </row>
    <row r="195" spans="1:7">
      <c r="A195" s="386">
        <v>191</v>
      </c>
      <c r="B195" s="413" t="s">
        <v>1901</v>
      </c>
      <c r="C195" s="352" t="s">
        <v>1353</v>
      </c>
      <c r="D195" s="422">
        <f>VLOOKUP(B195,'[1]TOYOTA LC150'!B$4:E$224,3,FALSE)</f>
        <v>0</v>
      </c>
      <c r="E195" s="422">
        <f>VLOOKUP(B195,'[1]TOYOTA LC150'!B$4:E$224,4,FALSE)</f>
        <v>37.045000000000002</v>
      </c>
      <c r="F195" s="422"/>
      <c r="G195" s="422"/>
    </row>
    <row r="196" spans="1:7">
      <c r="A196" s="386">
        <v>192</v>
      </c>
      <c r="B196" s="413" t="s">
        <v>1902</v>
      </c>
      <c r="C196" s="352" t="s">
        <v>1137</v>
      </c>
      <c r="D196" s="422">
        <f>VLOOKUP(B196,'[1]TOYOTA LC150'!B$4:E$224,3,FALSE)</f>
        <v>0</v>
      </c>
      <c r="E196" s="422">
        <f>VLOOKUP(B196,'[1]TOYOTA LC150'!B$4:E$224,4,FALSE)</f>
        <v>22.227</v>
      </c>
      <c r="F196" s="422"/>
      <c r="G196" s="422"/>
    </row>
    <row r="197" spans="1:7">
      <c r="A197" s="386">
        <v>193</v>
      </c>
      <c r="B197" s="413" t="s">
        <v>1903</v>
      </c>
      <c r="C197" s="352" t="s">
        <v>1137</v>
      </c>
      <c r="D197" s="422">
        <f>VLOOKUP(B197,'[1]TOYOTA LC150'!B$4:E$224,3,FALSE)</f>
        <v>0</v>
      </c>
      <c r="E197" s="422">
        <f>VLOOKUP(B197,'[1]TOYOTA LC150'!B$4:E$224,4,FALSE)</f>
        <v>0</v>
      </c>
      <c r="F197" s="422"/>
      <c r="G197" s="422"/>
    </row>
    <row r="198" spans="1:7">
      <c r="A198" s="386">
        <v>194</v>
      </c>
      <c r="B198" s="383" t="s">
        <v>1904</v>
      </c>
      <c r="C198" s="418" t="s">
        <v>1162</v>
      </c>
      <c r="D198" s="422">
        <f>VLOOKUP(B198,'[1]TOYOTA LC150'!B$4:E$224,3,FALSE)</f>
        <v>0</v>
      </c>
      <c r="E198" s="422">
        <f>VLOOKUP(B198,'[1]TOYOTA LC150'!B$4:E$224,4,FALSE)</f>
        <v>41.490400000000001</v>
      </c>
      <c r="F198" s="422"/>
      <c r="G198" s="422"/>
    </row>
    <row r="199" spans="1:7">
      <c r="A199" s="386">
        <v>195</v>
      </c>
      <c r="B199" s="383" t="s">
        <v>1905</v>
      </c>
      <c r="C199" s="418" t="s">
        <v>1162</v>
      </c>
      <c r="D199" s="422">
        <f>VLOOKUP(B199,'[1]TOYOTA LC150'!B$4:E$224,3,FALSE)</f>
        <v>0</v>
      </c>
      <c r="E199" s="422">
        <f>VLOOKUP(B199,'[1]TOYOTA LC150'!B$4:E$224,4,FALSE)</f>
        <v>41.490400000000001</v>
      </c>
      <c r="F199" s="422"/>
      <c r="G199" s="422"/>
    </row>
    <row r="200" spans="1:7">
      <c r="A200" s="386">
        <v>196</v>
      </c>
      <c r="B200" s="383" t="s">
        <v>1906</v>
      </c>
      <c r="C200" s="418" t="s">
        <v>1162</v>
      </c>
      <c r="D200" s="422">
        <f>VLOOKUP(B200,'[1]TOYOTA LC150'!B$4:E$224,3,FALSE)</f>
        <v>0</v>
      </c>
      <c r="E200" s="422">
        <f>VLOOKUP(B200,'[1]TOYOTA LC150'!B$4:E$224,4,FALSE)</f>
        <v>8.8167100000000005</v>
      </c>
      <c r="F200" s="422"/>
      <c r="G200" s="422"/>
    </row>
    <row r="201" spans="1:7">
      <c r="A201" s="386">
        <v>197</v>
      </c>
      <c r="B201" s="383" t="s">
        <v>1907</v>
      </c>
      <c r="C201" s="418" t="s">
        <v>1162</v>
      </c>
      <c r="D201" s="422">
        <f>VLOOKUP(B201,'[1]TOYOTA LC150'!B$4:E$224,3,FALSE)</f>
        <v>0</v>
      </c>
      <c r="E201" s="422">
        <f>VLOOKUP(B201,'[1]TOYOTA LC150'!B$4:E$224,4,FALSE)</f>
        <v>8.8167100000000005</v>
      </c>
      <c r="F201" s="422"/>
      <c r="G201" s="422"/>
    </row>
    <row r="202" spans="1:7">
      <c r="A202" s="386">
        <v>198</v>
      </c>
      <c r="B202" s="383" t="s">
        <v>1337</v>
      </c>
      <c r="C202" s="419" t="s">
        <v>1908</v>
      </c>
      <c r="D202" s="422">
        <f>VLOOKUP(B202,'[1]TOYOTA LC150'!B$4:E$224,3,FALSE)</f>
        <v>20.745200000000001</v>
      </c>
      <c r="E202" s="422">
        <f>VLOOKUP(B202,'[1]TOYOTA LC150'!B$4:E$224,4,FALSE)</f>
        <v>0</v>
      </c>
      <c r="F202" s="422"/>
      <c r="G202" s="422"/>
    </row>
    <row r="203" spans="1:7">
      <c r="A203" s="386">
        <v>199</v>
      </c>
      <c r="B203" s="383" t="s">
        <v>1339</v>
      </c>
      <c r="C203" s="419" t="s">
        <v>1908</v>
      </c>
      <c r="D203" s="422">
        <f>VLOOKUP(B203,'[1]TOYOTA LC150'!B$4:E$224,3,FALSE)</f>
        <v>16.299800000000001</v>
      </c>
      <c r="E203" s="422">
        <f>VLOOKUP(B203,'[1]TOYOTA LC150'!B$4:E$224,4,FALSE)</f>
        <v>0</v>
      </c>
      <c r="F203" s="422"/>
      <c r="G203" s="422"/>
    </row>
    <row r="204" spans="1:7">
      <c r="A204" s="386">
        <v>200</v>
      </c>
      <c r="B204" s="351" t="s">
        <v>1226</v>
      </c>
      <c r="C204" s="417" t="s">
        <v>1908</v>
      </c>
      <c r="D204" s="422">
        <f>VLOOKUP(B204,'[1]TOYOTA LC150'!B$4:E$224,3,FALSE)</f>
        <v>16.299800000000001</v>
      </c>
      <c r="E204" s="422">
        <f>VLOOKUP(B204,'[1]TOYOTA LC150'!B$4:E$224,4,FALSE)</f>
        <v>0</v>
      </c>
      <c r="F204" s="422"/>
      <c r="G204" s="422"/>
    </row>
    <row r="205" spans="1:7">
      <c r="A205" s="386">
        <v>201</v>
      </c>
      <c r="B205" s="383" t="s">
        <v>1909</v>
      </c>
      <c r="C205" s="419" t="s">
        <v>1908</v>
      </c>
      <c r="D205" s="422">
        <f>VLOOKUP(B205,'[1]TOYOTA LC150'!B$4:E$224,3,FALSE)</f>
        <v>28.895099999999999</v>
      </c>
      <c r="E205" s="422">
        <f>VLOOKUP(B205,'[1]TOYOTA LC150'!B$4:E$224,4,FALSE)</f>
        <v>0</v>
      </c>
      <c r="F205" s="422"/>
      <c r="G205" s="422"/>
    </row>
    <row r="206" spans="1:7">
      <c r="A206" s="386">
        <v>202</v>
      </c>
      <c r="B206" s="383" t="s">
        <v>1341</v>
      </c>
      <c r="C206" s="419" t="s">
        <v>1908</v>
      </c>
      <c r="D206" s="422">
        <f>VLOOKUP(B206,'[1]TOYOTA LC150'!B$4:E$224,3,FALSE)</f>
        <v>11.1135</v>
      </c>
      <c r="E206" s="422">
        <f>VLOOKUP(B206,'[1]TOYOTA LC150'!B$4:E$224,4,FALSE)</f>
        <v>0</v>
      </c>
      <c r="F206" s="422"/>
      <c r="G206" s="422"/>
    </row>
    <row r="207" spans="1:7">
      <c r="A207" s="386">
        <v>203</v>
      </c>
      <c r="B207" s="383" t="s">
        <v>1536</v>
      </c>
      <c r="C207" s="419" t="s">
        <v>1908</v>
      </c>
      <c r="D207" s="422">
        <f>VLOOKUP(B207,'[1]TOYOTA LC150'!B$4:E$224,3,FALSE)</f>
        <v>22.227</v>
      </c>
      <c r="E207" s="422">
        <f>VLOOKUP(B207,'[1]TOYOTA LC150'!B$4:E$224,4,FALSE)</f>
        <v>0</v>
      </c>
      <c r="F207" s="422"/>
      <c r="G207" s="422"/>
    </row>
    <row r="208" spans="1:7">
      <c r="A208" s="386">
        <v>204</v>
      </c>
      <c r="B208" s="383" t="s">
        <v>1225</v>
      </c>
      <c r="C208" s="419" t="s">
        <v>1908</v>
      </c>
      <c r="D208" s="422">
        <f>VLOOKUP(B208,'[1]TOYOTA LC150'!B$4:E$224,3,FALSE)</f>
        <v>22.227</v>
      </c>
      <c r="E208" s="422">
        <f>VLOOKUP(B208,'[1]TOYOTA LC150'!B$4:E$224,4,FALSE)</f>
        <v>0</v>
      </c>
      <c r="F208" s="422"/>
      <c r="G208" s="422"/>
    </row>
    <row r="209" spans="1:7">
      <c r="A209" s="386">
        <v>205</v>
      </c>
      <c r="B209" s="383" t="s">
        <v>1228</v>
      </c>
      <c r="C209" s="419" t="s">
        <v>1908</v>
      </c>
      <c r="D209" s="422">
        <f>VLOOKUP(B209,'[1]TOYOTA LC150'!B$4:E$224,3,FALSE)</f>
        <v>14.818</v>
      </c>
      <c r="E209" s="422">
        <f>VLOOKUP(B209,'[1]TOYOTA LC150'!B$4:E$224,4,FALSE)</f>
        <v>0</v>
      </c>
      <c r="F209" s="422"/>
      <c r="G209" s="422"/>
    </row>
    <row r="210" spans="1:7">
      <c r="A210" s="386">
        <v>206</v>
      </c>
      <c r="B210" s="383" t="s">
        <v>1231</v>
      </c>
      <c r="C210" s="419" t="s">
        <v>1908</v>
      </c>
      <c r="D210" s="422">
        <f>VLOOKUP(B210,'[1]TOYOTA LC150'!B$4:E$224,3,FALSE)</f>
        <v>18.522500000000001</v>
      </c>
      <c r="E210" s="422">
        <f>VLOOKUP(B210,'[1]TOYOTA LC150'!B$4:E$224,4,FALSE)</f>
        <v>0</v>
      </c>
      <c r="F210" s="422"/>
      <c r="G210" s="422"/>
    </row>
    <row r="211" spans="1:7">
      <c r="A211" s="386">
        <v>207</v>
      </c>
      <c r="B211" s="383" t="s">
        <v>1216</v>
      </c>
      <c r="C211" s="352" t="s">
        <v>1137</v>
      </c>
      <c r="D211" s="422">
        <f>VLOOKUP(B211,'[1]TOYOTA LC150'!B$4:E$224,3,FALSE)</f>
        <v>0</v>
      </c>
      <c r="E211" s="422">
        <f>VLOOKUP(B211,'[1]TOYOTA LC150'!B$4:E$224,4,FALSE)</f>
        <v>11.8544</v>
      </c>
      <c r="F211" s="422"/>
      <c r="G211" s="422"/>
    </row>
    <row r="212" spans="1:7">
      <c r="A212" s="386">
        <v>208</v>
      </c>
      <c r="B212" s="351" t="s">
        <v>1217</v>
      </c>
      <c r="C212" s="352" t="s">
        <v>1218</v>
      </c>
      <c r="D212" s="422">
        <f>VLOOKUP(B212,'[1]TOYOTA LC150'!B$4:E$224,3,FALSE)</f>
        <v>0</v>
      </c>
      <c r="E212" s="422">
        <f>VLOOKUP(B212,'[1]TOYOTA LC150'!B$4:E$224,4,FALSE)</f>
        <v>2.5931500000000001</v>
      </c>
      <c r="F212" s="422"/>
      <c r="G212" s="422"/>
    </row>
    <row r="213" spans="1:7">
      <c r="A213" s="386">
        <v>209</v>
      </c>
      <c r="B213" s="351" t="s">
        <v>1910</v>
      </c>
      <c r="C213" s="418" t="s">
        <v>1162</v>
      </c>
      <c r="D213" s="422">
        <f>VLOOKUP(B213,'[1]TOYOTA LC150'!B$4:E$224,3,FALSE)</f>
        <v>0</v>
      </c>
      <c r="E213" s="422">
        <f>VLOOKUP(B213,'[1]TOYOTA LC150'!B$4:E$224,4,FALSE)</f>
        <v>6.8607339999999999</v>
      </c>
      <c r="F213" s="422"/>
      <c r="G213" s="422"/>
    </row>
    <row r="214" spans="1:7">
      <c r="A214" s="386">
        <v>210</v>
      </c>
      <c r="B214" s="351" t="s">
        <v>1366</v>
      </c>
      <c r="C214" s="352" t="s">
        <v>1353</v>
      </c>
      <c r="D214" s="422">
        <f>VLOOKUP(B214,'[1]TOYOTA LC150'!B$4:E$224,3,FALSE)</f>
        <v>0</v>
      </c>
      <c r="E214" s="422">
        <f>VLOOKUP(B214,'[1]TOYOTA LC150'!B$4:E$224,4,FALSE)</f>
        <v>6.8607339999999999</v>
      </c>
      <c r="F214" s="422"/>
      <c r="G214" s="422"/>
    </row>
    <row r="215" spans="1:7">
      <c r="A215" s="386">
        <v>211</v>
      </c>
      <c r="B215" s="383" t="s">
        <v>1911</v>
      </c>
      <c r="C215" s="418" t="s">
        <v>1162</v>
      </c>
      <c r="D215" s="422">
        <f>VLOOKUP(B215,'[1]TOYOTA LC150'!B$4:E$224,3,FALSE)</f>
        <v>0</v>
      </c>
      <c r="E215" s="422">
        <f>VLOOKUP(B215,'[1]TOYOTA LC150'!B$4:E$224,4,FALSE)</f>
        <v>5.3344800000000001</v>
      </c>
      <c r="F215" s="422"/>
      <c r="G215" s="422"/>
    </row>
    <row r="216" spans="1:7">
      <c r="A216" s="386">
        <v>212</v>
      </c>
      <c r="B216" s="383" t="s">
        <v>1362</v>
      </c>
      <c r="C216" s="418" t="s">
        <v>1162</v>
      </c>
      <c r="D216" s="422">
        <f>VLOOKUP(B216,'[1]TOYOTA LC150'!B$4:E$224,3,FALSE)</f>
        <v>0</v>
      </c>
      <c r="E216" s="422">
        <f>VLOOKUP(B216,'[1]TOYOTA LC150'!B$4:E$224,4,FALSE)</f>
        <v>5.4826600000000001</v>
      </c>
      <c r="F216" s="422"/>
      <c r="G216" s="422"/>
    </row>
    <row r="217" spans="1:7">
      <c r="A217" s="386">
        <v>213</v>
      </c>
      <c r="B217" s="414" t="s">
        <v>1912</v>
      </c>
      <c r="C217" s="352" t="s">
        <v>1137</v>
      </c>
      <c r="D217" s="422">
        <f>VLOOKUP(B217,'[1]TOYOTA LC150'!B$4:E$224,3,FALSE)</f>
        <v>0</v>
      </c>
      <c r="E217" s="422">
        <f>VLOOKUP(B217,'[1]TOYOTA LC150'!B$4:E$224,4,FALSE)</f>
        <v>88.908000000000001</v>
      </c>
      <c r="F217" s="422"/>
      <c r="G217" s="422"/>
    </row>
    <row r="218" spans="1:7">
      <c r="A218" s="386">
        <v>214</v>
      </c>
      <c r="B218" s="383" t="s">
        <v>2077</v>
      </c>
      <c r="C218" s="418" t="s">
        <v>1162</v>
      </c>
      <c r="D218" s="422">
        <v>500</v>
      </c>
      <c r="E218" s="422">
        <v>150</v>
      </c>
      <c r="F218" s="422"/>
      <c r="G218" s="422"/>
    </row>
    <row r="219" spans="1:7">
      <c r="A219" s="386">
        <v>215</v>
      </c>
      <c r="B219" s="420" t="s">
        <v>2078</v>
      </c>
      <c r="C219" s="418" t="s">
        <v>1162</v>
      </c>
      <c r="D219" s="422">
        <v>1500</v>
      </c>
      <c r="E219" s="422">
        <v>50</v>
      </c>
      <c r="F219" s="422"/>
      <c r="G219" s="422"/>
    </row>
    <row r="220" spans="1:7">
      <c r="A220" s="386">
        <v>216</v>
      </c>
      <c r="B220" s="383" t="s">
        <v>2079</v>
      </c>
      <c r="C220" s="418" t="s">
        <v>1162</v>
      </c>
      <c r="D220" s="422">
        <v>500</v>
      </c>
      <c r="E220" s="422">
        <v>50</v>
      </c>
      <c r="F220" s="422"/>
      <c r="G220" s="422"/>
    </row>
    <row r="221" spans="1:7">
      <c r="A221" s="386">
        <v>217</v>
      </c>
      <c r="B221" s="421" t="s">
        <v>2080</v>
      </c>
      <c r="C221" s="418" t="s">
        <v>1162</v>
      </c>
      <c r="D221" s="422">
        <v>900</v>
      </c>
      <c r="E221" s="422">
        <v>150</v>
      </c>
      <c r="F221" s="422"/>
      <c r="G221" s="422"/>
    </row>
    <row r="222" spans="1:7">
      <c r="A222" s="386">
        <v>218</v>
      </c>
      <c r="B222" s="351" t="s">
        <v>2040</v>
      </c>
      <c r="C222" s="352" t="s">
        <v>1130</v>
      </c>
      <c r="D222" s="422">
        <v>1500</v>
      </c>
      <c r="E222" s="422">
        <v>250</v>
      </c>
      <c r="F222" s="422"/>
      <c r="G222" s="422"/>
    </row>
    <row r="223" spans="1:7">
      <c r="A223" s="386">
        <v>219</v>
      </c>
      <c r="B223" s="351" t="s">
        <v>2056</v>
      </c>
      <c r="C223" s="352" t="s">
        <v>1130</v>
      </c>
      <c r="D223" s="422">
        <v>80</v>
      </c>
      <c r="E223" s="422">
        <v>150</v>
      </c>
      <c r="F223" s="422"/>
      <c r="G223" s="422"/>
    </row>
    <row r="224" spans="1:7">
      <c r="A224" s="386">
        <v>220</v>
      </c>
      <c r="B224" s="351" t="s">
        <v>2057</v>
      </c>
      <c r="C224" s="352" t="s">
        <v>1130</v>
      </c>
      <c r="D224" s="422">
        <v>80</v>
      </c>
      <c r="E224" s="422">
        <v>150</v>
      </c>
      <c r="F224" s="422"/>
      <c r="G224" s="422"/>
    </row>
    <row r="225" spans="1:7">
      <c r="A225" s="386">
        <v>221</v>
      </c>
      <c r="B225" s="351" t="s">
        <v>2041</v>
      </c>
      <c r="C225" s="352" t="s">
        <v>1162</v>
      </c>
      <c r="D225" s="422">
        <v>80</v>
      </c>
      <c r="E225" s="422">
        <v>20</v>
      </c>
      <c r="F225" s="422"/>
      <c r="G225" s="422"/>
    </row>
    <row r="226" spans="1:7">
      <c r="A226" s="386">
        <v>222</v>
      </c>
      <c r="B226" s="351" t="s">
        <v>2042</v>
      </c>
      <c r="C226" s="352" t="s">
        <v>1162</v>
      </c>
      <c r="D226" s="422">
        <v>150</v>
      </c>
      <c r="E226" s="422">
        <v>20</v>
      </c>
      <c r="F226" s="422"/>
      <c r="G226" s="422"/>
    </row>
    <row r="227" spans="1:7">
      <c r="A227" s="386">
        <v>223</v>
      </c>
      <c r="B227" s="351" t="s">
        <v>1935</v>
      </c>
      <c r="C227" s="352" t="s">
        <v>1162</v>
      </c>
      <c r="D227" s="422">
        <v>0</v>
      </c>
      <c r="E227" s="422">
        <v>250</v>
      </c>
      <c r="F227" s="422"/>
      <c r="G227" s="422"/>
    </row>
    <row r="228" spans="1:7">
      <c r="A228" s="386">
        <v>224</v>
      </c>
      <c r="B228" s="351" t="s">
        <v>2043</v>
      </c>
      <c r="C228" s="352" t="s">
        <v>1162</v>
      </c>
      <c r="D228" s="422">
        <v>800</v>
      </c>
      <c r="E228" s="422">
        <v>150</v>
      </c>
      <c r="F228" s="422"/>
      <c r="G228" s="422"/>
    </row>
    <row r="229" spans="1:7">
      <c r="A229" s="386">
        <v>225</v>
      </c>
      <c r="B229" s="351" t="s">
        <v>1331</v>
      </c>
      <c r="C229" s="352" t="s">
        <v>1162</v>
      </c>
      <c r="D229" s="422">
        <v>0</v>
      </c>
      <c r="E229" s="422">
        <v>50</v>
      </c>
      <c r="F229" s="422"/>
      <c r="G229" s="422"/>
    </row>
    <row r="230" spans="1:7">
      <c r="A230" s="386">
        <v>226</v>
      </c>
      <c r="B230" s="351" t="s">
        <v>2048</v>
      </c>
      <c r="C230" s="352" t="s">
        <v>1162</v>
      </c>
      <c r="D230" s="422">
        <v>0</v>
      </c>
      <c r="E230" s="422">
        <v>180</v>
      </c>
      <c r="F230" s="422"/>
      <c r="G230" s="422"/>
    </row>
    <row r="231" spans="1:7">
      <c r="A231" s="386">
        <v>227</v>
      </c>
      <c r="B231" s="351" t="s">
        <v>2051</v>
      </c>
      <c r="C231" s="352" t="s">
        <v>1162</v>
      </c>
      <c r="D231" s="422">
        <v>180</v>
      </c>
      <c r="E231" s="422">
        <v>80</v>
      </c>
      <c r="F231" s="422"/>
      <c r="G231" s="422"/>
    </row>
    <row r="232" spans="1:7">
      <c r="A232" s="386">
        <v>228</v>
      </c>
      <c r="B232" s="351" t="s">
        <v>2058</v>
      </c>
      <c r="C232" s="352" t="s">
        <v>1162</v>
      </c>
      <c r="D232" s="422">
        <v>0</v>
      </c>
      <c r="E232" s="422">
        <v>120</v>
      </c>
      <c r="F232" s="422"/>
      <c r="G232" s="422"/>
    </row>
    <row r="233" spans="1:7">
      <c r="A233" s="386">
        <v>229</v>
      </c>
      <c r="B233" s="351" t="s">
        <v>2046</v>
      </c>
      <c r="C233" s="352" t="s">
        <v>1162</v>
      </c>
      <c r="D233" s="422">
        <v>80</v>
      </c>
      <c r="E233" s="422">
        <v>70</v>
      </c>
      <c r="F233" s="422"/>
      <c r="G233" s="422"/>
    </row>
    <row r="234" spans="1:7">
      <c r="A234" s="386">
        <v>230</v>
      </c>
      <c r="B234" s="351" t="s">
        <v>2059</v>
      </c>
      <c r="C234" s="352" t="s">
        <v>1162</v>
      </c>
      <c r="D234" s="422">
        <v>350</v>
      </c>
      <c r="E234" s="422">
        <v>150</v>
      </c>
      <c r="F234" s="422"/>
      <c r="G234" s="422"/>
    </row>
    <row r="235" spans="1:7">
      <c r="A235" s="386">
        <v>231</v>
      </c>
      <c r="B235" s="351" t="s">
        <v>2060</v>
      </c>
      <c r="C235" s="352" t="s">
        <v>1162</v>
      </c>
      <c r="D235" s="422">
        <v>80</v>
      </c>
      <c r="E235" s="422">
        <v>120</v>
      </c>
      <c r="F235" s="422"/>
      <c r="G235" s="422"/>
    </row>
    <row r="236" spans="1:7">
      <c r="A236" s="386">
        <v>232</v>
      </c>
      <c r="B236" s="351" t="s">
        <v>2061</v>
      </c>
      <c r="C236" s="352" t="s">
        <v>1162</v>
      </c>
      <c r="D236" s="422">
        <v>1800</v>
      </c>
      <c r="E236" s="422">
        <v>500</v>
      </c>
      <c r="F236" s="422"/>
      <c r="G236" s="422"/>
    </row>
    <row r="237" spans="1:7">
      <c r="A237" s="386">
        <v>233</v>
      </c>
      <c r="B237" s="351" t="s">
        <v>2036</v>
      </c>
      <c r="C237" s="352" t="s">
        <v>1162</v>
      </c>
      <c r="D237" s="422">
        <v>120</v>
      </c>
      <c r="E237" s="422">
        <v>80</v>
      </c>
      <c r="F237" s="422"/>
      <c r="G237" s="422"/>
    </row>
    <row r="238" spans="1:7">
      <c r="A238" s="386">
        <v>234</v>
      </c>
      <c r="B238" s="351" t="s">
        <v>2062</v>
      </c>
      <c r="C238" s="352" t="s">
        <v>1162</v>
      </c>
      <c r="D238" s="422">
        <v>0</v>
      </c>
      <c r="E238" s="422">
        <v>150</v>
      </c>
      <c r="F238" s="422"/>
      <c r="G238" s="422"/>
    </row>
    <row r="239" spans="1:7">
      <c r="A239" s="386">
        <v>235</v>
      </c>
      <c r="B239" s="351" t="s">
        <v>2044</v>
      </c>
      <c r="C239" s="352" t="s">
        <v>1162</v>
      </c>
      <c r="D239" s="422">
        <v>150</v>
      </c>
      <c r="E239" s="422">
        <v>50</v>
      </c>
      <c r="F239" s="422"/>
      <c r="G239" s="422"/>
    </row>
    <row r="240" spans="1:7">
      <c r="A240" s="386">
        <v>236</v>
      </c>
      <c r="B240" s="351" t="s">
        <v>2063</v>
      </c>
      <c r="C240" s="352" t="s">
        <v>1137</v>
      </c>
      <c r="D240" s="422">
        <v>0</v>
      </c>
      <c r="E240" s="422">
        <v>200</v>
      </c>
      <c r="F240" s="422"/>
      <c r="G240" s="422"/>
    </row>
    <row r="241" spans="1:7">
      <c r="A241" s="386">
        <v>237</v>
      </c>
      <c r="B241" s="351" t="s">
        <v>1519</v>
      </c>
      <c r="C241" s="352" t="s">
        <v>1162</v>
      </c>
      <c r="D241" s="422">
        <v>2500</v>
      </c>
      <c r="E241" s="422">
        <v>150</v>
      </c>
      <c r="F241" s="422"/>
      <c r="G241" s="422"/>
    </row>
    <row r="242" spans="1:7">
      <c r="A242" s="386">
        <v>238</v>
      </c>
      <c r="B242" s="351" t="s">
        <v>2064</v>
      </c>
      <c r="C242" s="352" t="s">
        <v>1162</v>
      </c>
      <c r="D242" s="422">
        <v>1500</v>
      </c>
      <c r="E242" s="422">
        <v>50</v>
      </c>
      <c r="F242" s="422"/>
      <c r="G242" s="422"/>
    </row>
    <row r="243" spans="1:7">
      <c r="A243" s="386">
        <v>239</v>
      </c>
      <c r="B243" s="351" t="s">
        <v>2065</v>
      </c>
      <c r="C243" s="352" t="s">
        <v>1162</v>
      </c>
      <c r="D243" s="422">
        <v>800</v>
      </c>
      <c r="E243" s="422">
        <v>150</v>
      </c>
      <c r="F243" s="422"/>
      <c r="G243" s="422"/>
    </row>
    <row r="244" spans="1:7">
      <c r="A244" s="386">
        <v>240</v>
      </c>
      <c r="B244" s="351" t="s">
        <v>2066</v>
      </c>
      <c r="C244" s="352" t="s">
        <v>1162</v>
      </c>
      <c r="D244" s="422">
        <v>290</v>
      </c>
      <c r="E244" s="422">
        <v>60</v>
      </c>
      <c r="F244" s="422"/>
      <c r="G244" s="422"/>
    </row>
    <row r="245" spans="1:7">
      <c r="A245" s="386">
        <v>241</v>
      </c>
      <c r="B245" s="351" t="s">
        <v>2067</v>
      </c>
      <c r="C245" s="352" t="s">
        <v>1162</v>
      </c>
      <c r="D245" s="422">
        <v>250</v>
      </c>
      <c r="E245" s="422">
        <v>30</v>
      </c>
      <c r="F245" s="422"/>
      <c r="G245" s="422"/>
    </row>
    <row r="246" spans="1:7">
      <c r="A246" s="386">
        <v>242</v>
      </c>
      <c r="B246" s="351" t="s">
        <v>1391</v>
      </c>
      <c r="C246" s="352" t="s">
        <v>1162</v>
      </c>
      <c r="D246" s="422">
        <v>60</v>
      </c>
      <c r="E246" s="422">
        <v>80</v>
      </c>
      <c r="F246" s="422"/>
      <c r="G246" s="422"/>
    </row>
    <row r="247" spans="1:7">
      <c r="A247" s="386">
        <v>243</v>
      </c>
      <c r="B247" s="351" t="s">
        <v>2068</v>
      </c>
      <c r="C247" s="352" t="s">
        <v>1162</v>
      </c>
      <c r="D247" s="422">
        <v>120</v>
      </c>
      <c r="E247" s="422">
        <v>60</v>
      </c>
      <c r="F247" s="422"/>
      <c r="G247" s="422"/>
    </row>
    <row r="248" spans="1:7">
      <c r="A248" s="386">
        <v>244</v>
      </c>
      <c r="B248" s="351" t="s">
        <v>1933</v>
      </c>
      <c r="C248" s="352" t="s">
        <v>1162</v>
      </c>
      <c r="D248" s="422">
        <v>240</v>
      </c>
      <c r="E248" s="422">
        <v>60</v>
      </c>
      <c r="F248" s="422"/>
      <c r="G248" s="422"/>
    </row>
    <row r="249" spans="1:7">
      <c r="A249" s="386">
        <v>245</v>
      </c>
      <c r="B249" s="351" t="s">
        <v>2069</v>
      </c>
      <c r="C249" s="352" t="s">
        <v>1162</v>
      </c>
      <c r="D249" s="422">
        <v>500</v>
      </c>
      <c r="E249" s="422">
        <v>50</v>
      </c>
      <c r="F249" s="422"/>
      <c r="G249" s="422"/>
    </row>
    <row r="250" spans="1:7">
      <c r="A250" s="386">
        <v>246</v>
      </c>
      <c r="B250" s="351" t="s">
        <v>2070</v>
      </c>
      <c r="C250" s="352" t="s">
        <v>1162</v>
      </c>
      <c r="D250" s="422">
        <v>950</v>
      </c>
      <c r="E250" s="422">
        <v>150</v>
      </c>
      <c r="F250" s="422"/>
      <c r="G250" s="422"/>
    </row>
    <row r="251" spans="1:7">
      <c r="A251" s="386">
        <v>247</v>
      </c>
      <c r="B251" s="351" t="s">
        <v>2071</v>
      </c>
      <c r="C251" s="352" t="s">
        <v>1162</v>
      </c>
      <c r="D251" s="422">
        <v>350</v>
      </c>
      <c r="E251" s="422">
        <v>50</v>
      </c>
      <c r="F251" s="422"/>
      <c r="G251" s="422"/>
    </row>
    <row r="252" spans="1:7">
      <c r="A252" s="386">
        <v>248</v>
      </c>
      <c r="B252" s="351" t="s">
        <v>2072</v>
      </c>
      <c r="C252" s="352" t="s">
        <v>1162</v>
      </c>
      <c r="D252" s="422">
        <v>150</v>
      </c>
      <c r="E252" s="422">
        <v>60</v>
      </c>
      <c r="F252" s="422"/>
      <c r="G252" s="422"/>
    </row>
    <row r="253" spans="1:7">
      <c r="A253" s="386">
        <v>249</v>
      </c>
      <c r="B253" s="351" t="s">
        <v>2073</v>
      </c>
      <c r="C253" s="352" t="s">
        <v>1162</v>
      </c>
      <c r="D253" s="422">
        <v>350</v>
      </c>
      <c r="E253" s="422">
        <v>40</v>
      </c>
      <c r="F253" s="422"/>
      <c r="G253" s="422"/>
    </row>
    <row r="254" spans="1:7">
      <c r="A254" s="386">
        <v>250</v>
      </c>
      <c r="B254" s="351" t="s">
        <v>2074</v>
      </c>
      <c r="C254" s="352" t="s">
        <v>1137</v>
      </c>
      <c r="D254" s="422">
        <v>0</v>
      </c>
      <c r="E254" s="422">
        <v>150</v>
      </c>
      <c r="F254" s="422"/>
      <c r="G254" s="422"/>
    </row>
    <row r="255" spans="1:7">
      <c r="A255" s="386">
        <v>251</v>
      </c>
      <c r="B255" s="351" t="s">
        <v>2075</v>
      </c>
      <c r="C255" s="352" t="s">
        <v>1162</v>
      </c>
      <c r="D255" s="422">
        <v>150</v>
      </c>
      <c r="E255" s="422">
        <v>30</v>
      </c>
      <c r="F255" s="422"/>
      <c r="G255" s="422"/>
    </row>
    <row r="256" spans="1:7">
      <c r="A256" s="386">
        <v>252</v>
      </c>
      <c r="B256" s="351" t="s">
        <v>2076</v>
      </c>
      <c r="C256" s="352" t="s">
        <v>1162</v>
      </c>
      <c r="D256" s="422">
        <v>80</v>
      </c>
      <c r="E256" s="422">
        <v>30</v>
      </c>
      <c r="F256" s="422"/>
      <c r="G256" s="422"/>
    </row>
    <row r="257" spans="1:7">
      <c r="A257" s="386">
        <v>253</v>
      </c>
      <c r="B257" s="351" t="s">
        <v>1161</v>
      </c>
      <c r="C257" s="352" t="s">
        <v>1162</v>
      </c>
      <c r="D257" s="422">
        <f>VLOOKUP(B257,'[1]TOYOTA LC150'!B$4:E$224,3,FALSE)</f>
        <v>4.1194039999999994</v>
      </c>
      <c r="E257" s="422">
        <f>VLOOKUP(B257,'[1]TOYOTA LC150'!B$4:E$224,4,FALSE)</f>
        <v>0</v>
      </c>
      <c r="F257" s="422"/>
      <c r="G257" s="422"/>
    </row>
    <row r="258" spans="1:7">
      <c r="A258" s="386">
        <v>254</v>
      </c>
      <c r="B258" s="351" t="s">
        <v>1163</v>
      </c>
      <c r="C258" s="352" t="s">
        <v>1137</v>
      </c>
      <c r="D258" s="422">
        <f>VLOOKUP(B258,'[1]TOYOTA LC150'!B$4:E$224,3,FALSE)</f>
        <v>88.908000000000001</v>
      </c>
      <c r="E258" s="422">
        <f>VLOOKUP(B258,'[1]TOYOTA LC150'!B$4:E$224,4,FALSE)</f>
        <v>88.908000000000001</v>
      </c>
      <c r="F258" s="422"/>
      <c r="G258" s="422"/>
    </row>
    <row r="259" spans="1:7">
      <c r="A259" s="386">
        <v>255</v>
      </c>
      <c r="B259" s="414" t="s">
        <v>1913</v>
      </c>
      <c r="C259" s="352" t="s">
        <v>1137</v>
      </c>
      <c r="D259" s="422">
        <f>VLOOKUP(B259,'[1]TOYOTA LC150'!B$4:E$224,3,FALSE)</f>
        <v>0</v>
      </c>
      <c r="E259" s="422">
        <f>VLOOKUP(B259,'[1]TOYOTA LC150'!B$4:E$224,4,FALSE)</f>
        <v>54.937735000000004</v>
      </c>
      <c r="F259" s="422"/>
      <c r="G259" s="422"/>
    </row>
    <row r="260" spans="1:7">
      <c r="A260" s="386">
        <v>256</v>
      </c>
      <c r="B260" s="414" t="s">
        <v>1914</v>
      </c>
      <c r="C260" s="352" t="s">
        <v>1137</v>
      </c>
      <c r="D260" s="422">
        <f>VLOOKUP(B260,'[1]TOYOTA LC150'!B$4:E$224,3,FALSE)</f>
        <v>0</v>
      </c>
      <c r="E260" s="422">
        <f>VLOOKUP(B260,'[1]TOYOTA LC150'!B$4:E$224,4,FALSE)</f>
        <v>54.937735000000004</v>
      </c>
      <c r="F260" s="422"/>
      <c r="G260" s="422"/>
    </row>
    <row r="261" spans="1:7">
      <c r="A261" s="386">
        <v>257</v>
      </c>
      <c r="B261" s="414" t="s">
        <v>1915</v>
      </c>
      <c r="C261" s="418" t="s">
        <v>1916</v>
      </c>
      <c r="D261" s="422">
        <f>VLOOKUP(B261,'[1]TOYOTA LC150'!B$4:E$224,3,FALSE)</f>
        <v>0</v>
      </c>
      <c r="E261" s="422">
        <f>VLOOKUP(B261,'[1]TOYOTA LC150'!B$4:E$224,4,FALSE)</f>
        <v>0</v>
      </c>
      <c r="F261" s="422"/>
      <c r="G261" s="422"/>
    </row>
    <row r="262" spans="1:7">
      <c r="A262" s="386">
        <v>258</v>
      </c>
      <c r="B262" s="394" t="s">
        <v>2037</v>
      </c>
      <c r="C262" s="352" t="s">
        <v>1130</v>
      </c>
      <c r="D262" s="422">
        <f>VLOOKUP(B262,'[1]TOYOTA LC150'!B$4:E$224,3,FALSE)</f>
        <v>0</v>
      </c>
      <c r="E262" s="422">
        <f>VLOOKUP(B262,'[1]TOYOTA LC150'!B$4:E$224,4,FALSE)</f>
        <v>40</v>
      </c>
      <c r="F262" s="422"/>
      <c r="G262" s="422"/>
    </row>
    <row r="263" spans="1:7">
      <c r="A263" s="386">
        <v>259</v>
      </c>
      <c r="B263" s="351" t="s">
        <v>2039</v>
      </c>
      <c r="C263" s="352" t="s">
        <v>1130</v>
      </c>
      <c r="D263" s="422">
        <f>VLOOKUP(B263,'[1]TOYOTA LC150'!B$4:E$224,3,FALSE)</f>
        <v>0</v>
      </c>
      <c r="E263" s="422">
        <f>VLOOKUP(B263,'[1]TOYOTA LC150'!B$4:E$224,4,FALSE)</f>
        <v>60</v>
      </c>
      <c r="F263" s="422"/>
      <c r="G263" s="422"/>
    </row>
    <row r="264" spans="1:7">
      <c r="A264" s="386">
        <v>260</v>
      </c>
      <c r="B264" s="351" t="s">
        <v>2038</v>
      </c>
      <c r="C264" s="352" t="s">
        <v>2034</v>
      </c>
      <c r="D264" s="422">
        <f>VLOOKUP(B264,'[1]TOYOTA LC150'!B$4:E$224,3,FALSE)</f>
        <v>0</v>
      </c>
      <c r="E264" s="422">
        <f>VLOOKUP(B264,'[1]TOYOTA LC150'!B$4:E$224,4,FALSE)</f>
        <v>40</v>
      </c>
      <c r="F264" s="422"/>
      <c r="G264" s="422"/>
    </row>
    <row r="265" spans="1:7">
      <c r="A265" s="386">
        <v>261</v>
      </c>
      <c r="B265" s="319" t="s">
        <v>1964</v>
      </c>
      <c r="C265" s="317" t="s">
        <v>1162</v>
      </c>
      <c r="D265" s="422">
        <v>0</v>
      </c>
      <c r="E265" s="422">
        <v>300</v>
      </c>
      <c r="F265" s="422"/>
      <c r="G265" s="422"/>
    </row>
    <row r="266" spans="1:7">
      <c r="A266" s="386">
        <v>262</v>
      </c>
      <c r="B266" s="319" t="s">
        <v>1965</v>
      </c>
      <c r="C266" s="317" t="s">
        <v>1162</v>
      </c>
      <c r="D266" s="422">
        <v>0</v>
      </c>
      <c r="E266" s="422">
        <v>150</v>
      </c>
      <c r="F266" s="422"/>
      <c r="G266" s="422"/>
    </row>
    <row r="267" spans="1:7">
      <c r="A267" s="386">
        <v>263</v>
      </c>
      <c r="B267" s="351" t="s">
        <v>1996</v>
      </c>
      <c r="C267" s="352" t="s">
        <v>1130</v>
      </c>
      <c r="D267" s="422">
        <v>1800</v>
      </c>
      <c r="E267" s="422">
        <v>150</v>
      </c>
      <c r="F267" s="422"/>
      <c r="G267" s="422"/>
    </row>
    <row r="268" spans="1:7">
      <c r="A268" s="386">
        <v>264</v>
      </c>
      <c r="B268" s="351" t="s">
        <v>1930</v>
      </c>
      <c r="C268" s="352" t="s">
        <v>1130</v>
      </c>
      <c r="D268" s="422">
        <v>0</v>
      </c>
      <c r="E268" s="422">
        <v>180</v>
      </c>
      <c r="F268" s="422"/>
      <c r="G268" s="422"/>
    </row>
    <row r="269" spans="1:7">
      <c r="A269" s="386">
        <v>265</v>
      </c>
      <c r="B269" s="351" t="s">
        <v>2052</v>
      </c>
      <c r="C269" s="352" t="s">
        <v>1126</v>
      </c>
      <c r="D269" s="422">
        <v>0</v>
      </c>
      <c r="E269" s="422">
        <v>80</v>
      </c>
      <c r="F269" s="422"/>
      <c r="G269" s="422"/>
    </row>
    <row r="270" spans="1:7">
      <c r="A270" s="386">
        <v>266</v>
      </c>
      <c r="B270" s="351" t="s">
        <v>2053</v>
      </c>
      <c r="C270" s="352" t="s">
        <v>1126</v>
      </c>
      <c r="D270" s="422">
        <v>80</v>
      </c>
      <c r="E270" s="422">
        <v>70</v>
      </c>
      <c r="F270" s="422"/>
      <c r="G270" s="422"/>
    </row>
    <row r="271" spans="1:7">
      <c r="A271" s="386">
        <v>267</v>
      </c>
      <c r="B271" s="351" t="s">
        <v>2054</v>
      </c>
      <c r="C271" s="352" t="s">
        <v>1126</v>
      </c>
      <c r="D271" s="422">
        <v>150</v>
      </c>
      <c r="E271" s="422">
        <v>60</v>
      </c>
      <c r="F271" s="422"/>
      <c r="G271" s="422"/>
    </row>
    <row r="272" spans="1:7">
      <c r="A272" s="386">
        <v>268</v>
      </c>
      <c r="B272" s="351" t="s">
        <v>2055</v>
      </c>
      <c r="C272" s="352" t="s">
        <v>1126</v>
      </c>
      <c r="D272" s="422">
        <v>150</v>
      </c>
      <c r="E272" s="422">
        <v>60</v>
      </c>
      <c r="F272" s="422"/>
      <c r="G272" s="422"/>
    </row>
    <row r="273" spans="1:8" s="396" customFormat="1">
      <c r="A273" s="552" t="s">
        <v>1234</v>
      </c>
      <c r="B273" s="552"/>
      <c r="C273" s="401"/>
      <c r="D273" s="424">
        <f>SUM(D5:D272)</f>
        <v>34391.048487999971</v>
      </c>
      <c r="E273" s="424">
        <f>SUM(E5:E272)</f>
        <v>9126.3108280000051</v>
      </c>
      <c r="F273" s="424"/>
      <c r="G273" s="424"/>
      <c r="H273" s="402"/>
    </row>
    <row r="274" spans="1:8" s="396" customFormat="1">
      <c r="A274" s="553" t="s">
        <v>1235</v>
      </c>
      <c r="B274" s="553"/>
      <c r="C274" s="401"/>
      <c r="D274" s="424"/>
      <c r="E274" s="424">
        <f>E273+D273</f>
        <v>43517.359315999973</v>
      </c>
      <c r="F274" s="424"/>
      <c r="G274" s="424"/>
    </row>
    <row r="275" spans="1:8" ht="17.850000000000001" customHeight="1"/>
    <row r="276" spans="1:8" ht="17.850000000000001" customHeight="1"/>
    <row r="277" spans="1:8">
      <c r="B277" s="403"/>
    </row>
  </sheetData>
  <mergeCells count="4">
    <mergeCell ref="A273:B273"/>
    <mergeCell ref="A274:B274"/>
    <mergeCell ref="D1:E2"/>
    <mergeCell ref="F3:G3"/>
  </mergeCells>
  <conditionalFormatting sqref="B1:B3 B5:B1048576">
    <cfRule type="duplicateValues" dxfId="1" priority="2"/>
  </conditionalFormatting>
  <conditionalFormatting sqref="B4">
    <cfRule type="duplicateValues" dxfId="0" priority="1"/>
  </conditionalFormatting>
  <pageMargins left="0.7" right="0.7" top="0.75" bottom="0.75" header="0.3" footer="0.3"/>
  <pageSetup scale="90" orientation="portrait" horizontalDpi="4294967294" vertic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12"/>
  <sheetViews>
    <sheetView tabSelected="1" workbookViewId="0">
      <selection activeCell="B11" sqref="B11:H12"/>
    </sheetView>
  </sheetViews>
  <sheetFormatPr defaultRowHeight="15"/>
  <cols>
    <col min="2" max="2" width="23.85546875" customWidth="1"/>
    <col min="3" max="3" width="14.5703125" customWidth="1"/>
    <col min="4" max="4" width="13.42578125" customWidth="1"/>
    <col min="5" max="5" width="16.85546875" customWidth="1"/>
    <col min="6" max="6" width="13.140625" customWidth="1"/>
  </cols>
  <sheetData>
    <row r="2" spans="2:8">
      <c r="B2" s="503" t="s">
        <v>3020</v>
      </c>
      <c r="C2" s="503" t="s">
        <v>3021</v>
      </c>
      <c r="D2" s="503"/>
      <c r="E2" s="503"/>
      <c r="F2" s="503"/>
      <c r="G2" s="503"/>
    </row>
    <row r="3" spans="2:8">
      <c r="B3" s="503">
        <v>870488.56</v>
      </c>
      <c r="C3" s="561"/>
      <c r="D3" s="562"/>
      <c r="E3" s="562"/>
      <c r="F3" s="562"/>
      <c r="G3" s="563"/>
    </row>
    <row r="4" spans="2:8">
      <c r="B4" s="454"/>
      <c r="C4" s="454"/>
      <c r="D4" s="454"/>
      <c r="E4" s="454"/>
    </row>
    <row r="5" spans="2:8">
      <c r="B5" s="30"/>
    </row>
    <row r="6" spans="2:8">
      <c r="B6" s="506" t="s">
        <v>3022</v>
      </c>
    </row>
    <row r="7" spans="2:8" s="612" customFormat="1" ht="5.25" customHeight="1">
      <c r="B7" s="613" t="s">
        <v>3024</v>
      </c>
      <c r="C7" s="613"/>
      <c r="D7" s="613"/>
      <c r="E7" s="613"/>
      <c r="F7" s="613"/>
      <c r="G7" s="613"/>
      <c r="H7" s="613"/>
    </row>
    <row r="8" spans="2:8" s="612" customFormat="1" ht="18" customHeight="1">
      <c r="B8" s="613"/>
      <c r="C8" s="613"/>
      <c r="D8" s="613"/>
      <c r="E8" s="613"/>
      <c r="F8" s="613"/>
      <c r="G8" s="613"/>
      <c r="H8" s="613"/>
    </row>
    <row r="9" spans="2:8" s="612" customFormat="1" ht="11.25" customHeight="1">
      <c r="B9" s="613"/>
      <c r="C9" s="613"/>
      <c r="D9" s="613"/>
      <c r="E9" s="613"/>
      <c r="F9" s="613"/>
      <c r="G9" s="613"/>
      <c r="H9" s="613"/>
    </row>
    <row r="11" spans="2:8">
      <c r="B11" s="613" t="s">
        <v>3023</v>
      </c>
      <c r="C11" s="613"/>
      <c r="D11" s="613"/>
      <c r="E11" s="613"/>
      <c r="F11" s="613"/>
      <c r="G11" s="613"/>
      <c r="H11" s="613"/>
    </row>
    <row r="12" spans="2:8">
      <c r="B12" s="613"/>
      <c r="C12" s="613"/>
      <c r="D12" s="613"/>
      <c r="E12" s="613"/>
      <c r="F12" s="613"/>
      <c r="G12" s="613"/>
      <c r="H12" s="613"/>
    </row>
  </sheetData>
  <mergeCells count="3">
    <mergeCell ref="C3:G3"/>
    <mergeCell ref="B7:H9"/>
    <mergeCell ref="B11:H12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1000"/>
  <sheetViews>
    <sheetView showGridLines="0" workbookViewId="0"/>
  </sheetViews>
  <sheetFormatPr defaultColWidth="14.42578125" defaultRowHeight="15" customHeight="1"/>
  <cols>
    <col min="1" max="1" width="3" customWidth="1"/>
    <col min="2" max="2" width="35.42578125" customWidth="1"/>
    <col min="3" max="3" width="13.140625" customWidth="1"/>
    <col min="4" max="4" width="12.42578125" customWidth="1"/>
    <col min="5" max="5" width="14.7109375" customWidth="1"/>
    <col min="6" max="7" width="13" customWidth="1"/>
    <col min="8" max="8" width="14.42578125" customWidth="1"/>
    <col min="9" max="26" width="9.140625" customWidth="1"/>
  </cols>
  <sheetData>
    <row r="1" spans="1:26" ht="24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30" customHeight="1">
      <c r="A2" s="564" t="s">
        <v>0</v>
      </c>
      <c r="B2" s="569" t="s">
        <v>1</v>
      </c>
      <c r="C2" s="566" t="s">
        <v>2</v>
      </c>
      <c r="D2" s="567"/>
      <c r="E2" s="568"/>
      <c r="F2" s="566" t="s">
        <v>269</v>
      </c>
      <c r="G2" s="567"/>
      <c r="H2" s="568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35.25" customHeight="1">
      <c r="A3" s="565"/>
      <c r="B3" s="570"/>
      <c r="C3" s="5" t="s">
        <v>3</v>
      </c>
      <c r="D3" s="6" t="s">
        <v>4</v>
      </c>
      <c r="E3" s="7" t="s">
        <v>5</v>
      </c>
      <c r="F3" s="5" t="s">
        <v>3</v>
      </c>
      <c r="G3" s="6" t="s">
        <v>4</v>
      </c>
      <c r="H3" s="7" t="s">
        <v>5</v>
      </c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30.75" customHeight="1">
      <c r="A4" s="9">
        <v>1</v>
      </c>
      <c r="B4" s="10" t="s">
        <v>6</v>
      </c>
      <c r="C4" s="11">
        <v>1</v>
      </c>
      <c r="D4" s="12">
        <v>3540</v>
      </c>
      <c r="E4" s="13">
        <f t="shared" ref="E4:E7" si="0">D4*C4</f>
        <v>3540</v>
      </c>
      <c r="F4" s="11">
        <v>1</v>
      </c>
      <c r="G4" s="12">
        <v>6250</v>
      </c>
      <c r="H4" s="13">
        <f t="shared" ref="H4:H19" si="1">G4*F4</f>
        <v>6250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0.75" customHeight="1">
      <c r="A5" s="9">
        <v>2</v>
      </c>
      <c r="B5" s="14" t="s">
        <v>7</v>
      </c>
      <c r="C5" s="11">
        <v>1</v>
      </c>
      <c r="D5" s="12">
        <v>2950</v>
      </c>
      <c r="E5" s="13">
        <f t="shared" si="0"/>
        <v>2950</v>
      </c>
      <c r="F5" s="11">
        <v>1</v>
      </c>
      <c r="G5" s="12">
        <v>5100</v>
      </c>
      <c r="H5" s="13">
        <f t="shared" si="1"/>
        <v>5100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0.75" customHeight="1">
      <c r="A6" s="9">
        <v>3</v>
      </c>
      <c r="B6" s="14" t="s">
        <v>8</v>
      </c>
      <c r="C6" s="11">
        <v>3</v>
      </c>
      <c r="D6" s="12">
        <v>2720</v>
      </c>
      <c r="E6" s="13">
        <f t="shared" si="0"/>
        <v>8160</v>
      </c>
      <c r="F6" s="11">
        <v>3</v>
      </c>
      <c r="G6" s="12">
        <v>5000</v>
      </c>
      <c r="H6" s="13">
        <f t="shared" si="1"/>
        <v>15000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.75" customHeight="1">
      <c r="A7" s="9">
        <v>4</v>
      </c>
      <c r="B7" s="14" t="s">
        <v>9</v>
      </c>
      <c r="C7" s="11">
        <v>10</v>
      </c>
      <c r="D7" s="12">
        <v>2100</v>
      </c>
      <c r="E7" s="13">
        <f t="shared" si="0"/>
        <v>21000</v>
      </c>
      <c r="F7" s="11">
        <v>10</v>
      </c>
      <c r="G7" s="12">
        <v>4400</v>
      </c>
      <c r="H7" s="13">
        <f t="shared" si="1"/>
        <v>44000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0.75" customHeight="1">
      <c r="A8" s="9"/>
      <c r="B8" s="14" t="s">
        <v>9</v>
      </c>
      <c r="C8" s="11"/>
      <c r="D8" s="12"/>
      <c r="E8" s="13"/>
      <c r="F8" s="11"/>
      <c r="G8" s="12"/>
      <c r="H8" s="13">
        <f t="shared" si="1"/>
        <v>0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0.75" customHeight="1">
      <c r="A9" s="9">
        <v>5</v>
      </c>
      <c r="B9" s="14" t="s">
        <v>10</v>
      </c>
      <c r="C9" s="11">
        <v>10</v>
      </c>
      <c r="D9" s="12">
        <v>1780</v>
      </c>
      <c r="E9" s="13">
        <f>D9*C9</f>
        <v>17800</v>
      </c>
      <c r="F9" s="11">
        <v>10</v>
      </c>
      <c r="G9" s="12">
        <v>3600</v>
      </c>
      <c r="H9" s="13">
        <f t="shared" si="1"/>
        <v>36000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0.75" customHeight="1">
      <c r="A10" s="9"/>
      <c r="B10" s="14" t="s">
        <v>10</v>
      </c>
      <c r="C10" s="11"/>
      <c r="D10" s="12"/>
      <c r="E10" s="13"/>
      <c r="F10" s="11"/>
      <c r="G10" s="12"/>
      <c r="H10" s="13">
        <f t="shared" si="1"/>
        <v>0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30.75" customHeight="1">
      <c r="A11" s="9">
        <v>7</v>
      </c>
      <c r="B11" s="14" t="s">
        <v>11</v>
      </c>
      <c r="C11" s="11">
        <v>30</v>
      </c>
      <c r="D11" s="12">
        <v>1660</v>
      </c>
      <c r="E11" s="13">
        <f>D11*C11</f>
        <v>49800</v>
      </c>
      <c r="F11" s="11">
        <v>30</v>
      </c>
      <c r="G11" s="12">
        <v>3100</v>
      </c>
      <c r="H11" s="13">
        <f t="shared" si="1"/>
        <v>93000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30.75" customHeight="1">
      <c r="A12" s="9"/>
      <c r="B12" s="14" t="s">
        <v>11</v>
      </c>
      <c r="C12" s="11"/>
      <c r="D12" s="12"/>
      <c r="E12" s="13"/>
      <c r="F12" s="11"/>
      <c r="G12" s="12"/>
      <c r="H12" s="13">
        <f t="shared" si="1"/>
        <v>0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5.5" customHeight="1">
      <c r="A13" s="9">
        <v>12</v>
      </c>
      <c r="B13" s="15" t="s">
        <v>12</v>
      </c>
      <c r="C13" s="11">
        <v>27</v>
      </c>
      <c r="D13" s="12">
        <v>1180</v>
      </c>
      <c r="E13" s="13">
        <f t="shared" ref="E13:E19" si="2">D13*C13</f>
        <v>31860</v>
      </c>
      <c r="F13" s="11">
        <v>27</v>
      </c>
      <c r="G13" s="12">
        <v>1700</v>
      </c>
      <c r="H13" s="13">
        <f t="shared" si="1"/>
        <v>45900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4.75" customHeight="1">
      <c r="A14" s="9">
        <v>13</v>
      </c>
      <c r="B14" s="15" t="s">
        <v>13</v>
      </c>
      <c r="C14" s="11">
        <v>73</v>
      </c>
      <c r="D14" s="12">
        <v>1180</v>
      </c>
      <c r="E14" s="13">
        <f t="shared" si="2"/>
        <v>86140</v>
      </c>
      <c r="F14" s="11">
        <v>73</v>
      </c>
      <c r="G14" s="12">
        <v>1500</v>
      </c>
      <c r="H14" s="13">
        <f t="shared" si="1"/>
        <v>109500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4.75" customHeight="1">
      <c r="A15" s="9"/>
      <c r="B15" s="15" t="s">
        <v>13</v>
      </c>
      <c r="C15" s="11">
        <v>7</v>
      </c>
      <c r="D15" s="12">
        <v>950</v>
      </c>
      <c r="E15" s="13">
        <f t="shared" si="2"/>
        <v>6650</v>
      </c>
      <c r="F15" s="11">
        <v>7</v>
      </c>
      <c r="G15" s="12">
        <v>1400</v>
      </c>
      <c r="H15" s="13">
        <f t="shared" si="1"/>
        <v>9800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4.75" customHeight="1">
      <c r="A16" s="9">
        <v>14</v>
      </c>
      <c r="B16" s="15" t="s">
        <v>14</v>
      </c>
      <c r="C16" s="11">
        <v>4</v>
      </c>
      <c r="D16" s="12">
        <v>1180</v>
      </c>
      <c r="E16" s="13">
        <f t="shared" si="2"/>
        <v>4720</v>
      </c>
      <c r="F16" s="11">
        <v>4</v>
      </c>
      <c r="G16" s="12">
        <v>1300</v>
      </c>
      <c r="H16" s="13">
        <f t="shared" si="1"/>
        <v>5200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4.75" customHeight="1">
      <c r="A17" s="9"/>
      <c r="B17" s="15" t="s">
        <v>14</v>
      </c>
      <c r="C17" s="11">
        <v>5</v>
      </c>
      <c r="D17" s="12">
        <v>950</v>
      </c>
      <c r="E17" s="13">
        <f t="shared" si="2"/>
        <v>4750</v>
      </c>
      <c r="F17" s="11">
        <v>5</v>
      </c>
      <c r="G17" s="12">
        <v>1200</v>
      </c>
      <c r="H17" s="13">
        <f t="shared" si="1"/>
        <v>6000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4.75" customHeight="1">
      <c r="A18" s="9"/>
      <c r="B18" s="15" t="s">
        <v>14</v>
      </c>
      <c r="C18" s="11">
        <v>5</v>
      </c>
      <c r="D18" s="12">
        <v>830</v>
      </c>
      <c r="E18" s="13">
        <f t="shared" si="2"/>
        <v>4150</v>
      </c>
      <c r="F18" s="11">
        <v>5</v>
      </c>
      <c r="G18" s="12">
        <v>1100</v>
      </c>
      <c r="H18" s="13">
        <f t="shared" si="1"/>
        <v>5500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>
      <c r="A19" s="9">
        <v>15</v>
      </c>
      <c r="B19" s="14" t="s">
        <v>15</v>
      </c>
      <c r="C19" s="11">
        <v>6</v>
      </c>
      <c r="D19" s="12">
        <v>950</v>
      </c>
      <c r="E19" s="13">
        <f t="shared" si="2"/>
        <v>5700</v>
      </c>
      <c r="F19" s="11">
        <v>6</v>
      </c>
      <c r="G19" s="12">
        <v>1300</v>
      </c>
      <c r="H19" s="13">
        <f t="shared" si="1"/>
        <v>7800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6.25" customHeight="1">
      <c r="A20" s="16"/>
      <c r="B20" s="17" t="s">
        <v>16</v>
      </c>
      <c r="C20" s="17">
        <f>SUM(C4:C19)</f>
        <v>182</v>
      </c>
      <c r="D20" s="17"/>
      <c r="E20" s="18">
        <f t="shared" ref="E20:F20" si="3">SUM(E4:E19)</f>
        <v>247220</v>
      </c>
      <c r="F20" s="17">
        <f t="shared" si="3"/>
        <v>182</v>
      </c>
      <c r="G20" s="17"/>
      <c r="H20" s="18">
        <f>SUM(H4:H19)</f>
        <v>389050</v>
      </c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2.75" customHeight="1">
      <c r="A21" s="20"/>
      <c r="B21" s="8"/>
      <c r="C21" s="8"/>
      <c r="D21" s="8"/>
      <c r="E21" s="21">
        <f>E20*12</f>
        <v>2966640</v>
      </c>
      <c r="F21" s="8"/>
      <c r="G21" s="8"/>
      <c r="H21" s="21">
        <f>H20*12</f>
        <v>4668600</v>
      </c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2.75" customHeight="1">
      <c r="A22" s="20"/>
      <c r="B22" s="8"/>
      <c r="C22" s="8"/>
      <c r="D22" s="8"/>
      <c r="E22" s="134">
        <f>4360000-E21</f>
        <v>1393360</v>
      </c>
      <c r="F22" s="8"/>
      <c r="G22" s="8"/>
      <c r="H22" s="134">
        <f>H21-4360000</f>
        <v>308600</v>
      </c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2.75" customHeight="1">
      <c r="A23" s="20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2.75" customHeight="1">
      <c r="A24" s="20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2.75" customHeight="1">
      <c r="A25" s="20"/>
      <c r="B25" s="8"/>
      <c r="C25" s="8"/>
      <c r="D25" s="8"/>
      <c r="E25" s="8">
        <f>4360+350</f>
        <v>4710</v>
      </c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2.75" customHeight="1">
      <c r="A26" s="20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2.75" customHeight="1">
      <c r="A27" s="20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2.75" customHeight="1">
      <c r="A28" s="20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2.75" customHeight="1">
      <c r="A29" s="20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2.75" customHeight="1">
      <c r="A30" s="20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2.75" customHeight="1">
      <c r="A31" s="20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2.75" customHeight="1">
      <c r="A32" s="20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2.75" customHeight="1">
      <c r="A33" s="20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2.75" customHeight="1">
      <c r="A34" s="20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2.75" customHeight="1">
      <c r="A35" s="20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2.75" customHeight="1">
      <c r="A36" s="20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2.75" customHeight="1">
      <c r="A37" s="20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2.75" customHeight="1">
      <c r="A38" s="20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2.75" customHeight="1">
      <c r="A39" s="20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2.75" customHeight="1">
      <c r="A40" s="20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2.75" customHeight="1">
      <c r="A41" s="20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2.75" customHeight="1">
      <c r="A42" s="20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.75" customHeight="1">
      <c r="A43" s="20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.75" customHeight="1">
      <c r="A44" s="20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.75" customHeight="1">
      <c r="A45" s="20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.75" customHeight="1">
      <c r="A46" s="20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.75" customHeight="1">
      <c r="A47" s="20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.75" customHeight="1">
      <c r="A48" s="20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.75" customHeight="1">
      <c r="A49" s="20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.75" customHeight="1">
      <c r="A50" s="20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.75" customHeight="1">
      <c r="A51" s="20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.75" customHeight="1">
      <c r="A52" s="20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20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20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20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20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20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20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20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20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20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20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20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20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20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20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20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20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20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20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20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20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20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20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20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20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20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20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20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20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20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20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20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20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20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>
      <c r="A86" s="20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>
      <c r="A87" s="20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>
      <c r="A88" s="20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>
      <c r="A89" s="20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>
      <c r="A90" s="20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>
      <c r="A91" s="20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>
      <c r="A92" s="20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>
      <c r="A93" s="20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>
      <c r="A94" s="20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>
      <c r="A95" s="20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>
      <c r="A96" s="20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>
      <c r="A97" s="20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>
      <c r="A98" s="20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.75" customHeight="1">
      <c r="A99" s="20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.75" customHeight="1">
      <c r="A100" s="20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>
      <c r="A101" s="20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2.75" customHeight="1">
      <c r="A102" s="20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>
      <c r="A103" s="20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>
      <c r="A104" s="20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>
      <c r="A105" s="20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2.75" customHeight="1">
      <c r="A106" s="20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>
      <c r="A107" s="20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2.75" customHeight="1">
      <c r="A108" s="20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2.75" customHeight="1">
      <c r="A109" s="20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>
      <c r="A110" s="20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2.75" customHeight="1">
      <c r="A111" s="20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>
      <c r="A112" s="20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2.75" customHeight="1">
      <c r="A113" s="20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>
      <c r="A114" s="20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>
      <c r="A115" s="20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>
      <c r="A116" s="20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>
      <c r="A117" s="20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2.75" customHeight="1">
      <c r="A118" s="20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>
      <c r="A119" s="20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2.75" customHeight="1">
      <c r="A120" s="20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2.75" customHeight="1">
      <c r="A121" s="20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2.75" customHeight="1">
      <c r="A122" s="20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2.75" customHeight="1">
      <c r="A123" s="20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.75" customHeight="1">
      <c r="A124" s="20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2.75" customHeight="1">
      <c r="A125" s="20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2.75" customHeight="1">
      <c r="A126" s="20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2.75" customHeight="1">
      <c r="A127" s="20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.75" customHeight="1">
      <c r="A128" s="20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>
      <c r="A129" s="20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>
      <c r="A130" s="20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>
      <c r="A131" s="20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>
      <c r="A132" s="20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>
      <c r="A133" s="20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>
      <c r="A134" s="20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>
      <c r="A135" s="20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>
      <c r="A136" s="20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>
      <c r="A137" s="20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>
      <c r="A138" s="20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>
      <c r="A139" s="20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>
      <c r="A140" s="20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>
      <c r="A141" s="20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20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20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20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20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20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20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20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20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>
      <c r="A150" s="20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>
      <c r="A151" s="20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>
      <c r="A152" s="20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20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20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20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>
      <c r="A156" s="20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>
      <c r="A157" s="20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>
      <c r="A158" s="20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>
      <c r="A159" s="20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20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20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20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>
      <c r="A163" s="20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>
      <c r="A164" s="20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>
      <c r="A165" s="20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>
      <c r="A166" s="20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20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20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20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20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20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20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20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20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20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20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20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20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20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20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20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20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20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20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20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20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20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20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20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20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20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20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20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20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20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20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20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20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20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20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20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20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20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20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20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20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20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20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20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20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20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20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20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20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20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20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20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20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20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20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20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20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20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20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20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20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20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20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20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20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20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20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20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20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20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20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20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20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20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20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20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20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20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20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20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20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>
      <c r="A247" s="20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>
      <c r="A248" s="20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>
      <c r="A249" s="20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>
      <c r="A250" s="20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>
      <c r="A251" s="20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>
      <c r="A252" s="20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>
      <c r="A253" s="20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>
      <c r="A254" s="20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>
      <c r="A255" s="20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>
      <c r="A256" s="20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>
      <c r="A257" s="20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>
      <c r="A258" s="20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>
      <c r="A259" s="20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>
      <c r="A260" s="20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>
      <c r="A261" s="20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>
      <c r="A262" s="20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>
      <c r="A263" s="20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>
      <c r="A264" s="20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>
      <c r="A265" s="20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>
      <c r="A266" s="20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>
      <c r="A267" s="20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>
      <c r="A268" s="20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>
      <c r="A269" s="20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>
      <c r="A270" s="20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>
      <c r="A271" s="20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>
      <c r="A272" s="20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>
      <c r="A273" s="20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>
      <c r="A274" s="20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>
      <c r="A275" s="20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>
      <c r="A276" s="20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>
      <c r="A277" s="20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>
      <c r="A278" s="20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>
      <c r="A279" s="20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>
      <c r="A280" s="20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>
      <c r="A281" s="20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>
      <c r="A282" s="20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>
      <c r="A283" s="20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>
      <c r="A284" s="20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>
      <c r="A285" s="20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>
      <c r="A286" s="20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>
      <c r="A287" s="20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>
      <c r="A288" s="20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>
      <c r="A289" s="20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>
      <c r="A290" s="20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>
      <c r="A291" s="20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>
      <c r="A292" s="20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>
      <c r="A293" s="20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>
      <c r="A294" s="20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>
      <c r="A295" s="20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>
      <c r="A296" s="20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>
      <c r="A297" s="20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>
      <c r="A298" s="20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>
      <c r="A299" s="20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>
      <c r="A300" s="20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>
      <c r="A301" s="20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>
      <c r="A302" s="20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>
      <c r="A303" s="20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>
      <c r="A304" s="20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>
      <c r="A305" s="20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>
      <c r="A306" s="20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>
      <c r="A307" s="20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>
      <c r="A308" s="20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>
      <c r="A309" s="20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>
      <c r="A310" s="20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>
      <c r="A311" s="20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>
      <c r="A312" s="20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>
      <c r="A313" s="20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>
      <c r="A314" s="20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>
      <c r="A315" s="20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>
      <c r="A316" s="20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>
      <c r="A317" s="20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>
      <c r="A318" s="20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>
      <c r="A319" s="20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>
      <c r="A320" s="20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>
      <c r="A321" s="20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>
      <c r="A322" s="20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>
      <c r="A323" s="20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>
      <c r="A324" s="20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>
      <c r="A325" s="20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>
      <c r="A326" s="20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>
      <c r="A327" s="20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>
      <c r="A328" s="20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>
      <c r="A329" s="20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>
      <c r="A330" s="20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>
      <c r="A331" s="20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>
      <c r="A332" s="20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>
      <c r="A333" s="20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>
      <c r="A334" s="20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>
      <c r="A335" s="20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>
      <c r="A336" s="20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>
      <c r="A337" s="20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>
      <c r="A338" s="20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>
      <c r="A339" s="20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>
      <c r="A340" s="20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>
      <c r="A341" s="20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>
      <c r="A342" s="20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>
      <c r="A343" s="20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>
      <c r="A344" s="20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>
      <c r="A345" s="20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>
      <c r="A346" s="20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>
      <c r="A347" s="20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>
      <c r="A348" s="20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>
      <c r="A349" s="20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>
      <c r="A350" s="20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>
      <c r="A351" s="20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>
      <c r="A352" s="20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>
      <c r="A353" s="20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>
      <c r="A354" s="20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>
      <c r="A355" s="20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>
      <c r="A356" s="20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>
      <c r="A357" s="20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>
      <c r="A358" s="20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>
      <c r="A359" s="20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>
      <c r="A360" s="20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>
      <c r="A361" s="20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>
      <c r="A362" s="20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>
      <c r="A363" s="20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>
      <c r="A364" s="20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>
      <c r="A365" s="20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>
      <c r="A366" s="20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>
      <c r="A367" s="20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>
      <c r="A368" s="20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>
      <c r="A369" s="20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>
      <c r="A370" s="20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>
      <c r="A371" s="20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>
      <c r="A372" s="20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>
      <c r="A373" s="20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>
      <c r="A374" s="20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>
      <c r="A375" s="20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>
      <c r="A376" s="20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>
      <c r="A377" s="20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>
      <c r="A378" s="20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>
      <c r="A379" s="20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>
      <c r="A380" s="20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>
      <c r="A381" s="20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>
      <c r="A382" s="20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>
      <c r="A383" s="20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>
      <c r="A384" s="20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>
      <c r="A385" s="20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>
      <c r="A386" s="20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>
      <c r="A387" s="20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>
      <c r="A388" s="20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>
      <c r="A389" s="20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>
      <c r="A390" s="20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>
      <c r="A391" s="20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>
      <c r="A392" s="20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>
      <c r="A393" s="20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>
      <c r="A394" s="20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>
      <c r="A395" s="20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>
      <c r="A396" s="20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>
      <c r="A397" s="20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>
      <c r="A398" s="20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>
      <c r="A399" s="20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>
      <c r="A400" s="20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>
      <c r="A401" s="20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>
      <c r="A402" s="20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>
      <c r="A403" s="20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>
      <c r="A404" s="20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>
      <c r="A405" s="20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>
      <c r="A406" s="20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>
      <c r="A407" s="20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>
      <c r="A408" s="20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>
      <c r="A409" s="20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>
      <c r="A410" s="20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>
      <c r="A411" s="20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>
      <c r="A412" s="20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>
      <c r="A413" s="20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>
      <c r="A414" s="20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>
      <c r="A415" s="20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>
      <c r="A416" s="20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>
      <c r="A417" s="20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>
      <c r="A418" s="20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>
      <c r="A419" s="20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>
      <c r="A420" s="20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>
      <c r="A421" s="20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>
      <c r="A422" s="20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>
      <c r="A423" s="20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>
      <c r="A424" s="20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>
      <c r="A425" s="20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>
      <c r="A426" s="20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>
      <c r="A427" s="20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>
      <c r="A428" s="20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>
      <c r="A429" s="20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>
      <c r="A430" s="20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>
      <c r="A431" s="20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>
      <c r="A432" s="20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>
      <c r="A433" s="20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>
      <c r="A434" s="20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>
      <c r="A435" s="20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>
      <c r="A436" s="20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>
      <c r="A437" s="20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>
      <c r="A438" s="20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>
      <c r="A439" s="20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>
      <c r="A440" s="20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>
      <c r="A441" s="20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>
      <c r="A442" s="20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>
      <c r="A443" s="20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>
      <c r="A444" s="20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>
      <c r="A445" s="20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>
      <c r="A446" s="20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>
      <c r="A447" s="20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>
      <c r="A448" s="20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>
      <c r="A449" s="20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>
      <c r="A450" s="20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>
      <c r="A451" s="20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>
      <c r="A452" s="20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>
      <c r="A453" s="20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>
      <c r="A454" s="20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>
      <c r="A455" s="20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>
      <c r="A456" s="20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>
      <c r="A457" s="20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>
      <c r="A458" s="20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>
      <c r="A459" s="20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>
      <c r="A460" s="20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>
      <c r="A461" s="20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>
      <c r="A462" s="20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>
      <c r="A463" s="20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>
      <c r="A464" s="20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>
      <c r="A465" s="20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>
      <c r="A466" s="20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>
      <c r="A467" s="20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>
      <c r="A468" s="20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>
      <c r="A469" s="20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>
      <c r="A470" s="20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>
      <c r="A471" s="20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>
      <c r="A472" s="20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>
      <c r="A473" s="20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>
      <c r="A474" s="20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>
      <c r="A475" s="20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>
      <c r="A476" s="20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>
      <c r="A477" s="20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>
      <c r="A478" s="20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>
      <c r="A479" s="20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>
      <c r="A480" s="20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>
      <c r="A481" s="20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>
      <c r="A482" s="20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>
      <c r="A483" s="20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>
      <c r="A484" s="20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>
      <c r="A485" s="20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>
      <c r="A486" s="20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>
      <c r="A487" s="20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>
      <c r="A488" s="20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>
      <c r="A489" s="20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>
      <c r="A490" s="20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>
      <c r="A491" s="20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>
      <c r="A492" s="20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>
      <c r="A493" s="20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>
      <c r="A494" s="20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>
      <c r="A495" s="20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>
      <c r="A496" s="20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>
      <c r="A497" s="20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>
      <c r="A498" s="20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>
      <c r="A499" s="20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>
      <c r="A500" s="20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>
      <c r="A501" s="20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>
      <c r="A502" s="20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>
      <c r="A503" s="20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>
      <c r="A504" s="20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>
      <c r="A505" s="20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>
      <c r="A506" s="20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>
      <c r="A507" s="20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>
      <c r="A508" s="20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>
      <c r="A509" s="20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>
      <c r="A510" s="20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>
      <c r="A511" s="20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>
      <c r="A512" s="20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>
      <c r="A513" s="20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>
      <c r="A514" s="20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>
      <c r="A515" s="20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>
      <c r="A516" s="20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>
      <c r="A517" s="20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>
      <c r="A518" s="20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>
      <c r="A519" s="20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>
      <c r="A520" s="20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>
      <c r="A521" s="20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>
      <c r="A522" s="20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>
      <c r="A523" s="20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>
      <c r="A524" s="20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>
      <c r="A525" s="20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>
      <c r="A526" s="20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>
      <c r="A527" s="20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>
      <c r="A528" s="20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>
      <c r="A529" s="20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>
      <c r="A530" s="20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>
      <c r="A531" s="20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>
      <c r="A532" s="20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>
      <c r="A533" s="20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>
      <c r="A534" s="20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>
      <c r="A535" s="20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>
      <c r="A536" s="20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>
      <c r="A537" s="20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>
      <c r="A538" s="20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>
      <c r="A539" s="20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>
      <c r="A540" s="20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>
      <c r="A541" s="20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>
      <c r="A542" s="20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>
      <c r="A543" s="20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>
      <c r="A544" s="20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>
      <c r="A545" s="20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>
      <c r="A546" s="20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>
      <c r="A547" s="20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>
      <c r="A548" s="20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>
      <c r="A549" s="20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>
      <c r="A550" s="20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>
      <c r="A551" s="20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>
      <c r="A552" s="20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>
      <c r="A553" s="20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>
      <c r="A554" s="20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>
      <c r="A555" s="20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>
      <c r="A556" s="20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>
      <c r="A557" s="20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>
      <c r="A558" s="20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>
      <c r="A559" s="20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>
      <c r="A560" s="20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>
      <c r="A561" s="20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>
      <c r="A562" s="20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>
      <c r="A563" s="20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>
      <c r="A564" s="20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>
      <c r="A565" s="20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>
      <c r="A566" s="20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>
      <c r="A567" s="20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>
      <c r="A568" s="20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>
      <c r="A569" s="20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>
      <c r="A570" s="20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>
      <c r="A571" s="20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>
      <c r="A572" s="20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>
      <c r="A573" s="20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>
      <c r="A574" s="20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>
      <c r="A575" s="20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>
      <c r="A576" s="20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>
      <c r="A577" s="20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>
      <c r="A578" s="20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>
      <c r="A579" s="20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>
      <c r="A580" s="20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>
      <c r="A581" s="20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>
      <c r="A582" s="20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>
      <c r="A583" s="20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>
      <c r="A584" s="20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>
      <c r="A585" s="20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>
      <c r="A586" s="20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>
      <c r="A587" s="20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>
      <c r="A588" s="20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>
      <c r="A589" s="20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>
      <c r="A590" s="20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>
      <c r="A591" s="20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>
      <c r="A592" s="20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>
      <c r="A593" s="20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>
      <c r="A594" s="20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>
      <c r="A595" s="20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>
      <c r="A596" s="20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>
      <c r="A597" s="20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>
      <c r="A598" s="20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>
      <c r="A599" s="20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>
      <c r="A600" s="20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>
      <c r="A601" s="20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>
      <c r="A602" s="20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>
      <c r="A603" s="20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>
      <c r="A604" s="20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>
      <c r="A605" s="20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>
      <c r="A606" s="20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>
      <c r="A607" s="20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>
      <c r="A608" s="20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>
      <c r="A609" s="20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>
      <c r="A610" s="20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>
      <c r="A611" s="20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>
      <c r="A612" s="20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>
      <c r="A613" s="20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>
      <c r="A614" s="20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>
      <c r="A615" s="20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>
      <c r="A616" s="20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>
      <c r="A617" s="20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>
      <c r="A618" s="20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>
      <c r="A619" s="20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>
      <c r="A620" s="20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>
      <c r="A621" s="20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>
      <c r="A622" s="20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>
      <c r="A623" s="20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>
      <c r="A624" s="20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>
      <c r="A625" s="20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>
      <c r="A626" s="20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>
      <c r="A627" s="20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>
      <c r="A628" s="20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>
      <c r="A629" s="20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>
      <c r="A630" s="20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>
      <c r="A631" s="20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>
      <c r="A632" s="20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>
      <c r="A633" s="20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>
      <c r="A634" s="20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>
      <c r="A635" s="20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>
      <c r="A636" s="20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>
      <c r="A637" s="20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>
      <c r="A638" s="20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>
      <c r="A639" s="20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>
      <c r="A640" s="20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>
      <c r="A641" s="20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>
      <c r="A642" s="20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>
      <c r="A643" s="20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>
      <c r="A644" s="20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>
      <c r="A645" s="20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>
      <c r="A646" s="20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>
      <c r="A647" s="20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>
      <c r="A648" s="20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>
      <c r="A649" s="20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>
      <c r="A650" s="20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>
      <c r="A651" s="20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>
      <c r="A652" s="20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>
      <c r="A653" s="20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>
      <c r="A654" s="20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>
      <c r="A655" s="20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>
      <c r="A656" s="20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>
      <c r="A657" s="20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>
      <c r="A658" s="20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>
      <c r="A659" s="20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>
      <c r="A660" s="20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>
      <c r="A661" s="20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>
      <c r="A662" s="20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>
      <c r="A663" s="20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>
      <c r="A664" s="20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>
      <c r="A665" s="20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>
      <c r="A666" s="20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>
      <c r="A667" s="20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>
      <c r="A668" s="20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>
      <c r="A669" s="20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>
      <c r="A670" s="20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>
      <c r="A671" s="20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>
      <c r="A672" s="20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>
      <c r="A673" s="20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>
      <c r="A674" s="20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>
      <c r="A675" s="20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>
      <c r="A676" s="20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>
      <c r="A677" s="20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>
      <c r="A678" s="20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>
      <c r="A679" s="20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>
      <c r="A680" s="20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>
      <c r="A681" s="20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>
      <c r="A682" s="20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>
      <c r="A683" s="20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>
      <c r="A684" s="20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>
      <c r="A685" s="20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>
      <c r="A686" s="20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>
      <c r="A687" s="20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>
      <c r="A688" s="20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>
      <c r="A689" s="20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>
      <c r="A690" s="20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>
      <c r="A691" s="20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>
      <c r="A692" s="20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>
      <c r="A693" s="20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>
      <c r="A694" s="20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>
      <c r="A695" s="20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>
      <c r="A696" s="20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>
      <c r="A697" s="20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>
      <c r="A698" s="20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>
      <c r="A699" s="20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>
      <c r="A700" s="20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>
      <c r="A701" s="20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>
      <c r="A702" s="20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>
      <c r="A703" s="20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>
      <c r="A704" s="20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>
      <c r="A705" s="20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>
      <c r="A706" s="20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>
      <c r="A707" s="20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>
      <c r="A708" s="20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>
      <c r="A709" s="20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>
      <c r="A710" s="20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>
      <c r="A711" s="20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>
      <c r="A712" s="20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>
      <c r="A713" s="20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>
      <c r="A714" s="20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>
      <c r="A715" s="20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>
      <c r="A716" s="20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>
      <c r="A717" s="20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>
      <c r="A718" s="20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>
      <c r="A719" s="20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>
      <c r="A720" s="20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>
      <c r="A721" s="20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>
      <c r="A722" s="20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>
      <c r="A723" s="20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>
      <c r="A724" s="20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>
      <c r="A725" s="20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>
      <c r="A726" s="20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>
      <c r="A727" s="20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>
      <c r="A728" s="20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>
      <c r="A729" s="20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>
      <c r="A730" s="20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>
      <c r="A731" s="20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>
      <c r="A732" s="20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>
      <c r="A733" s="20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>
      <c r="A734" s="20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>
      <c r="A735" s="20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>
      <c r="A736" s="20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>
      <c r="A737" s="20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>
      <c r="A738" s="20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>
      <c r="A739" s="20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>
      <c r="A740" s="20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>
      <c r="A741" s="20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>
      <c r="A742" s="20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>
      <c r="A743" s="20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>
      <c r="A744" s="20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>
      <c r="A745" s="20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>
      <c r="A746" s="20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>
      <c r="A747" s="20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>
      <c r="A748" s="20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>
      <c r="A749" s="20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>
      <c r="A750" s="20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>
      <c r="A751" s="20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>
      <c r="A752" s="20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>
      <c r="A753" s="20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>
      <c r="A754" s="20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>
      <c r="A755" s="20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>
      <c r="A756" s="20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>
      <c r="A757" s="20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>
      <c r="A758" s="20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>
      <c r="A759" s="20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>
      <c r="A760" s="20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>
      <c r="A761" s="20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>
      <c r="A762" s="20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>
      <c r="A763" s="20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>
      <c r="A764" s="20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>
      <c r="A765" s="20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>
      <c r="A766" s="20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>
      <c r="A767" s="20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>
      <c r="A768" s="20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>
      <c r="A769" s="20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>
      <c r="A770" s="20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>
      <c r="A771" s="20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>
      <c r="A772" s="20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>
      <c r="A773" s="20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>
      <c r="A774" s="20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>
      <c r="A775" s="20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>
      <c r="A776" s="20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>
      <c r="A777" s="20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>
      <c r="A778" s="20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>
      <c r="A779" s="20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>
      <c r="A780" s="20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>
      <c r="A781" s="20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>
      <c r="A782" s="20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>
      <c r="A783" s="20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>
      <c r="A784" s="20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>
      <c r="A785" s="20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>
      <c r="A786" s="20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>
      <c r="A787" s="20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>
      <c r="A788" s="20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>
      <c r="A789" s="20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>
      <c r="A790" s="20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>
      <c r="A791" s="20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>
      <c r="A792" s="20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>
      <c r="A793" s="20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>
      <c r="A794" s="20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>
      <c r="A795" s="20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>
      <c r="A796" s="20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>
      <c r="A797" s="20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>
      <c r="A798" s="20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>
      <c r="A799" s="20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>
      <c r="A800" s="20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>
      <c r="A801" s="20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>
      <c r="A802" s="20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>
      <c r="A803" s="20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>
      <c r="A804" s="20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>
      <c r="A805" s="20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>
      <c r="A806" s="20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>
      <c r="A807" s="20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>
      <c r="A808" s="20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>
      <c r="A809" s="20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>
      <c r="A810" s="20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>
      <c r="A811" s="20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>
      <c r="A812" s="20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>
      <c r="A813" s="20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>
      <c r="A814" s="20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>
      <c r="A815" s="20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>
      <c r="A816" s="20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>
      <c r="A817" s="20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>
      <c r="A818" s="20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>
      <c r="A819" s="20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>
      <c r="A820" s="20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>
      <c r="A821" s="20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>
      <c r="A822" s="20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>
      <c r="A823" s="20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>
      <c r="A824" s="20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>
      <c r="A825" s="20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>
      <c r="A826" s="20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>
      <c r="A827" s="20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>
      <c r="A828" s="20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>
      <c r="A829" s="20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>
      <c r="A830" s="20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>
      <c r="A831" s="20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>
      <c r="A832" s="20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>
      <c r="A833" s="20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>
      <c r="A834" s="20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>
      <c r="A835" s="20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>
      <c r="A836" s="20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>
      <c r="A837" s="20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>
      <c r="A838" s="20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>
      <c r="A839" s="20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>
      <c r="A840" s="20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>
      <c r="A841" s="20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>
      <c r="A842" s="20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>
      <c r="A843" s="20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>
      <c r="A844" s="20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>
      <c r="A845" s="20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>
      <c r="A846" s="20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>
      <c r="A847" s="20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>
      <c r="A848" s="20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>
      <c r="A849" s="20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>
      <c r="A850" s="20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>
      <c r="A851" s="20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>
      <c r="A852" s="20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>
      <c r="A853" s="20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>
      <c r="A854" s="20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>
      <c r="A855" s="20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>
      <c r="A856" s="20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>
      <c r="A857" s="20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>
      <c r="A858" s="20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>
      <c r="A859" s="20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>
      <c r="A860" s="20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>
      <c r="A861" s="20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>
      <c r="A862" s="20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>
      <c r="A863" s="20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>
      <c r="A864" s="20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>
      <c r="A865" s="20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>
      <c r="A866" s="20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>
      <c r="A867" s="20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>
      <c r="A868" s="20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>
      <c r="A869" s="20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>
      <c r="A870" s="20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>
      <c r="A871" s="20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>
      <c r="A872" s="20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>
      <c r="A873" s="20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>
      <c r="A874" s="20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>
      <c r="A875" s="20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>
      <c r="A876" s="20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>
      <c r="A877" s="20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>
      <c r="A878" s="20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>
      <c r="A879" s="20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>
      <c r="A880" s="20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>
      <c r="A881" s="20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>
      <c r="A882" s="20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>
      <c r="A883" s="20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>
      <c r="A884" s="20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>
      <c r="A885" s="20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>
      <c r="A886" s="20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>
      <c r="A887" s="20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>
      <c r="A888" s="20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>
      <c r="A889" s="20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>
      <c r="A890" s="20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>
      <c r="A891" s="20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>
      <c r="A892" s="20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>
      <c r="A893" s="20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>
      <c r="A894" s="20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>
      <c r="A895" s="20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>
      <c r="A896" s="20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>
      <c r="A897" s="20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>
      <c r="A898" s="20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>
      <c r="A899" s="20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>
      <c r="A900" s="20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>
      <c r="A901" s="20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>
      <c r="A902" s="20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>
      <c r="A903" s="20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>
      <c r="A904" s="20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>
      <c r="A905" s="20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>
      <c r="A906" s="20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>
      <c r="A907" s="20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>
      <c r="A908" s="20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>
      <c r="A909" s="20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>
      <c r="A910" s="20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>
      <c r="A911" s="20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>
      <c r="A912" s="20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>
      <c r="A913" s="20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>
      <c r="A914" s="20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>
      <c r="A915" s="20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>
      <c r="A916" s="20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>
      <c r="A917" s="20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>
      <c r="A918" s="20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>
      <c r="A919" s="20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>
      <c r="A920" s="20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>
      <c r="A921" s="20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>
      <c r="A922" s="20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>
      <c r="A923" s="20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>
      <c r="A924" s="20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>
      <c r="A925" s="20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>
      <c r="A926" s="20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>
      <c r="A927" s="20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>
      <c r="A928" s="20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>
      <c r="A929" s="20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>
      <c r="A930" s="20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>
      <c r="A931" s="20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>
      <c r="A932" s="20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>
      <c r="A933" s="20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>
      <c r="A934" s="20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>
      <c r="A935" s="20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>
      <c r="A936" s="20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>
      <c r="A937" s="20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>
      <c r="A938" s="20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>
      <c r="A939" s="20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>
      <c r="A940" s="20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>
      <c r="A941" s="20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>
      <c r="A942" s="20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>
      <c r="A943" s="20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>
      <c r="A944" s="20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>
      <c r="A945" s="20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>
      <c r="A946" s="20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>
      <c r="A947" s="20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>
      <c r="A948" s="20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>
      <c r="A949" s="20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>
      <c r="A950" s="20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>
      <c r="A951" s="20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>
      <c r="A952" s="20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>
      <c r="A953" s="20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>
      <c r="A954" s="20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>
      <c r="A955" s="20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>
      <c r="A956" s="20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>
      <c r="A957" s="20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>
      <c r="A958" s="20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>
      <c r="A959" s="20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>
      <c r="A960" s="20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>
      <c r="A961" s="20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>
      <c r="A962" s="20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>
      <c r="A963" s="20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>
      <c r="A964" s="20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>
      <c r="A965" s="20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>
      <c r="A966" s="20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>
      <c r="A967" s="20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>
      <c r="A968" s="20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>
      <c r="A969" s="20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>
      <c r="A970" s="20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>
      <c r="A971" s="20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>
      <c r="A972" s="20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>
      <c r="A973" s="20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>
      <c r="A974" s="20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>
      <c r="A975" s="20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>
      <c r="A976" s="20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>
      <c r="A977" s="20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>
      <c r="A978" s="20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>
      <c r="A979" s="20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>
      <c r="A980" s="20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>
      <c r="A981" s="20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>
      <c r="A982" s="20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>
      <c r="A983" s="20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>
      <c r="A984" s="20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>
      <c r="A985" s="20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>
      <c r="A986" s="20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>
      <c r="A987" s="20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>
      <c r="A988" s="20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>
      <c r="A989" s="20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>
      <c r="A990" s="20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>
      <c r="A991" s="20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>
      <c r="A992" s="20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>
      <c r="A993" s="20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.75" customHeight="1">
      <c r="A994" s="20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2.75" customHeight="1">
      <c r="A995" s="20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2.75" customHeight="1">
      <c r="A996" s="20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2.75" customHeight="1">
      <c r="A997" s="20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2.75" customHeight="1">
      <c r="A998" s="20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2.75" customHeight="1">
      <c r="A999" s="20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2.75" customHeight="1">
      <c r="A1000" s="20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mergeCells count="4">
    <mergeCell ref="A2:A3"/>
    <mergeCell ref="C2:E2"/>
    <mergeCell ref="F2:H2"/>
    <mergeCell ref="B2:B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00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/>
  <cols>
    <col min="1" max="1" width="3.85546875" customWidth="1"/>
    <col min="2" max="2" width="27.28515625" customWidth="1"/>
    <col min="3" max="3" width="48.85546875" customWidth="1"/>
    <col min="4" max="6" width="18.28515625" customWidth="1"/>
    <col min="7" max="7" width="27.28515625" customWidth="1"/>
    <col min="8" max="8" width="18" customWidth="1"/>
    <col min="9" max="17" width="18.28515625" customWidth="1"/>
    <col min="18" max="25" width="19.42578125" customWidth="1"/>
    <col min="26" max="39" width="9.140625" customWidth="1"/>
  </cols>
  <sheetData>
    <row r="1" spans="1:39" ht="76.5" customHeight="1">
      <c r="A1" s="60" t="s">
        <v>20</v>
      </c>
      <c r="B1" s="60" t="s">
        <v>140</v>
      </c>
      <c r="C1" s="60" t="s">
        <v>141</v>
      </c>
      <c r="D1" s="61" t="s">
        <v>143</v>
      </c>
      <c r="E1" s="61" t="s">
        <v>4</v>
      </c>
      <c r="F1" s="61" t="s">
        <v>331</v>
      </c>
      <c r="G1" s="60" t="s">
        <v>140</v>
      </c>
      <c r="H1" s="136" t="s">
        <v>142</v>
      </c>
      <c r="I1" s="136" t="s">
        <v>142</v>
      </c>
      <c r="J1" s="136" t="s">
        <v>142</v>
      </c>
      <c r="K1" s="61" t="s">
        <v>332</v>
      </c>
      <c r="L1" s="61" t="s">
        <v>333</v>
      </c>
      <c r="M1" s="61" t="s">
        <v>334</v>
      </c>
      <c r="N1" s="61" t="s">
        <v>335</v>
      </c>
      <c r="O1" s="61" t="s">
        <v>336</v>
      </c>
      <c r="P1" s="61" t="s">
        <v>337</v>
      </c>
      <c r="Q1" s="61" t="s">
        <v>338</v>
      </c>
      <c r="R1" s="61" t="s">
        <v>339</v>
      </c>
      <c r="S1" s="61" t="s">
        <v>340</v>
      </c>
      <c r="T1" s="61" t="s">
        <v>341</v>
      </c>
      <c r="U1" s="61" t="s">
        <v>342</v>
      </c>
      <c r="V1" s="61" t="s">
        <v>343</v>
      </c>
      <c r="W1" s="61" t="s">
        <v>344</v>
      </c>
      <c r="X1" s="61" t="s">
        <v>345</v>
      </c>
      <c r="Y1" s="138" t="s">
        <v>346</v>
      </c>
      <c r="Z1" s="52"/>
      <c r="AA1" s="57"/>
      <c r="AB1" s="139">
        <v>0.85</v>
      </c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</row>
    <row r="2" spans="1:39" ht="24" customHeight="1">
      <c r="A2" s="78"/>
      <c r="B2" s="62"/>
      <c r="C2" s="63" t="s">
        <v>144</v>
      </c>
      <c r="D2" s="65"/>
      <c r="E2" s="65"/>
      <c r="F2" s="65"/>
      <c r="G2" s="62"/>
      <c r="H2" s="64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52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</row>
    <row r="3" spans="1:39" ht="30" customHeight="1">
      <c r="A3" s="65">
        <v>1</v>
      </c>
      <c r="B3" s="66" t="s">
        <v>145</v>
      </c>
      <c r="C3" s="27" t="s">
        <v>6</v>
      </c>
      <c r="D3" s="68">
        <v>1</v>
      </c>
      <c r="E3" s="68">
        <v>3540</v>
      </c>
      <c r="F3" s="68">
        <f t="shared" ref="F3:F7" si="0">E3*12</f>
        <v>42480</v>
      </c>
      <c r="G3" s="66" t="s">
        <v>145</v>
      </c>
      <c r="H3" s="145" t="s">
        <v>347</v>
      </c>
      <c r="I3" s="68">
        <f t="shared" ref="I3:I7" si="1">LEN(H3)</f>
        <v>12</v>
      </c>
      <c r="J3" s="147">
        <v>1008005598</v>
      </c>
      <c r="K3" s="68">
        <f>VLOOKUP(J3,gasuli,2,0)</f>
        <v>43428.18</v>
      </c>
      <c r="L3" s="68">
        <f>VLOOKUP(J3,shroma,3,0)</f>
        <v>24780</v>
      </c>
      <c r="M3" s="68">
        <f>VLOOKUP(J3,shroma,4,0)</f>
        <v>18970</v>
      </c>
      <c r="N3" s="68">
        <f>VLOOKUP(J3,shroma,5,0)</f>
        <v>0</v>
      </c>
      <c r="O3" s="68">
        <f t="shared" ref="O3:O7" si="2">L3+M3+N3</f>
        <v>43750</v>
      </c>
      <c r="P3" s="68">
        <f t="shared" ref="P3:P7" si="3">K3/12</f>
        <v>3619.0149999999999</v>
      </c>
      <c r="Q3" s="68">
        <f t="shared" ref="Q3:Q7" si="4">O3/7</f>
        <v>6250</v>
      </c>
      <c r="R3" s="68"/>
      <c r="S3" s="68"/>
      <c r="T3" s="68"/>
      <c r="U3" s="68"/>
      <c r="V3" s="68">
        <f t="shared" ref="V3:V7" si="5">E3*5</f>
        <v>17700</v>
      </c>
      <c r="W3" s="68">
        <f>2710*5</f>
        <v>13550</v>
      </c>
      <c r="X3" s="68"/>
      <c r="Y3" s="68">
        <f>Q3-E3</f>
        <v>2710</v>
      </c>
      <c r="Z3" s="52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</row>
    <row r="4" spans="1:39" ht="30" customHeight="1">
      <c r="A4" s="65">
        <v>2</v>
      </c>
      <c r="B4" s="66" t="s">
        <v>146</v>
      </c>
      <c r="C4" s="27" t="s">
        <v>7</v>
      </c>
      <c r="D4" s="68">
        <v>1</v>
      </c>
      <c r="E4" s="68">
        <v>2950</v>
      </c>
      <c r="F4" s="68">
        <f t="shared" si="0"/>
        <v>35400</v>
      </c>
      <c r="G4" s="66" t="s">
        <v>146</v>
      </c>
      <c r="H4" s="145" t="s">
        <v>357</v>
      </c>
      <c r="I4" s="68">
        <f t="shared" si="1"/>
        <v>12</v>
      </c>
      <c r="J4" s="147">
        <v>1026004683</v>
      </c>
      <c r="K4" s="68">
        <f>VLOOKUP(J4,gasuli,2,0)</f>
        <v>66375</v>
      </c>
      <c r="L4" s="68">
        <f>VLOOKUP(J4,shroma,3,0)</f>
        <v>870.95</v>
      </c>
      <c r="M4" s="68">
        <f>VLOOKUP(J4,shroma,4,0)</f>
        <v>1475</v>
      </c>
      <c r="N4" s="68">
        <f>VLOOKUP(J4,shroma,5,0)</f>
        <v>0</v>
      </c>
      <c r="O4" s="68">
        <f t="shared" si="2"/>
        <v>2345.9499999999998</v>
      </c>
      <c r="P4" s="68">
        <f t="shared" si="3"/>
        <v>5531.25</v>
      </c>
      <c r="Q4" s="68">
        <f t="shared" si="4"/>
        <v>335.13571428571424</v>
      </c>
      <c r="R4" s="68">
        <f t="shared" ref="R4:R7" si="6">E4/2*2</f>
        <v>2950</v>
      </c>
      <c r="S4" s="68">
        <v>2950</v>
      </c>
      <c r="T4" s="68">
        <f>R4</f>
        <v>2950</v>
      </c>
      <c r="U4" s="68">
        <f t="shared" ref="U4:U7" si="7">AVERAGE(S4,T4)*2</f>
        <v>5900</v>
      </c>
      <c r="V4" s="68">
        <f t="shared" si="5"/>
        <v>14750</v>
      </c>
      <c r="W4" s="68">
        <f>2950*5</f>
        <v>14750</v>
      </c>
      <c r="X4" s="68">
        <f t="shared" ref="X4:X7" si="8">E4*5</f>
        <v>14750</v>
      </c>
      <c r="Y4" s="68">
        <f t="shared" ref="Y4:Y7" si="9">(R4+U4)/5</f>
        <v>1770</v>
      </c>
      <c r="Z4" s="150">
        <f t="shared" ref="Z4:Z7" si="10">Y4/E4</f>
        <v>0.6</v>
      </c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</row>
    <row r="5" spans="1:39" ht="30" customHeight="1">
      <c r="A5" s="65">
        <v>3</v>
      </c>
      <c r="B5" s="69" t="s">
        <v>147</v>
      </c>
      <c r="C5" s="27" t="s">
        <v>8</v>
      </c>
      <c r="D5" s="68">
        <v>1</v>
      </c>
      <c r="E5" s="68">
        <v>2720</v>
      </c>
      <c r="F5" s="68">
        <f t="shared" si="0"/>
        <v>32640</v>
      </c>
      <c r="G5" s="69" t="s">
        <v>147</v>
      </c>
      <c r="H5" s="151" t="s">
        <v>363</v>
      </c>
      <c r="I5" s="68">
        <f t="shared" si="1"/>
        <v>11</v>
      </c>
      <c r="J5" s="147">
        <v>1019020642</v>
      </c>
      <c r="K5" s="68">
        <f>VLOOKUP(J5,gasuli,2,0)</f>
        <v>4468.57</v>
      </c>
      <c r="L5" s="68">
        <f>VLOOKUP(J5,shroma,3,0)</f>
        <v>19040</v>
      </c>
      <c r="M5" s="68">
        <f>VLOOKUP(J5,shroma,4,0)</f>
        <v>9520</v>
      </c>
      <c r="N5" s="68">
        <f>VLOOKUP(J5,shroma,5,0)</f>
        <v>5440</v>
      </c>
      <c r="O5" s="68">
        <f t="shared" si="2"/>
        <v>34000</v>
      </c>
      <c r="P5" s="68">
        <f t="shared" si="3"/>
        <v>372.38083333333333</v>
      </c>
      <c r="Q5" s="68">
        <f t="shared" si="4"/>
        <v>4857.1428571428569</v>
      </c>
      <c r="R5" s="68">
        <f t="shared" si="6"/>
        <v>2720</v>
      </c>
      <c r="S5" s="68">
        <f>VLOOKUP(J5,premia1,4,0)</f>
        <v>2720</v>
      </c>
      <c r="T5" s="68">
        <f>VLOOKUP(J5,premia,4,0)</f>
        <v>2720</v>
      </c>
      <c r="U5" s="68">
        <f t="shared" si="7"/>
        <v>5440</v>
      </c>
      <c r="V5" s="68">
        <f t="shared" si="5"/>
        <v>13600</v>
      </c>
      <c r="W5" s="68">
        <f t="shared" ref="W5:W7" si="11">M5/7*5</f>
        <v>6800</v>
      </c>
      <c r="X5" s="68">
        <f t="shared" si="8"/>
        <v>13600</v>
      </c>
      <c r="Y5" s="68">
        <f t="shared" si="9"/>
        <v>1632</v>
      </c>
      <c r="Z5" s="150">
        <f t="shared" si="10"/>
        <v>0.6</v>
      </c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</row>
    <row r="6" spans="1:39" ht="30" customHeight="1">
      <c r="A6" s="65">
        <v>4</v>
      </c>
      <c r="B6" s="66" t="s">
        <v>148</v>
      </c>
      <c r="C6" s="27" t="s">
        <v>8</v>
      </c>
      <c r="D6" s="70">
        <v>1</v>
      </c>
      <c r="E6" s="70">
        <v>2720</v>
      </c>
      <c r="F6" s="70">
        <f t="shared" si="0"/>
        <v>32640</v>
      </c>
      <c r="G6" s="66" t="s">
        <v>148</v>
      </c>
      <c r="H6" s="145" t="s">
        <v>367</v>
      </c>
      <c r="I6" s="70">
        <f t="shared" si="1"/>
        <v>12</v>
      </c>
      <c r="J6" s="54">
        <v>1015011386</v>
      </c>
      <c r="K6" s="70">
        <f>VLOOKUP(J6,gasuli,2,0)</f>
        <v>61200</v>
      </c>
      <c r="L6" s="70">
        <f>VLOOKUP(J6,shroma,3,0)</f>
        <v>19040</v>
      </c>
      <c r="M6" s="70">
        <f>VLOOKUP(J6,shroma,4,0)</f>
        <v>9520</v>
      </c>
      <c r="N6" s="70">
        <f>VLOOKUP(J6,shroma,5,0)</f>
        <v>5440</v>
      </c>
      <c r="O6" s="70">
        <f t="shared" si="2"/>
        <v>34000</v>
      </c>
      <c r="P6" s="70">
        <f t="shared" si="3"/>
        <v>5100</v>
      </c>
      <c r="Q6" s="70">
        <f t="shared" si="4"/>
        <v>4857.1428571428569</v>
      </c>
      <c r="R6" s="70">
        <f t="shared" si="6"/>
        <v>2720</v>
      </c>
      <c r="S6" s="70">
        <f>VLOOKUP(J6,premia1,4,0)</f>
        <v>2720</v>
      </c>
      <c r="T6" s="70">
        <f>VLOOKUP(J6,premia,4,0)</f>
        <v>2720</v>
      </c>
      <c r="U6" s="70">
        <f t="shared" si="7"/>
        <v>5440</v>
      </c>
      <c r="V6" s="70">
        <f t="shared" si="5"/>
        <v>13600</v>
      </c>
      <c r="W6" s="70">
        <f t="shared" si="11"/>
        <v>6800</v>
      </c>
      <c r="X6" s="70">
        <f t="shared" si="8"/>
        <v>13600</v>
      </c>
      <c r="Y6" s="70">
        <f t="shared" si="9"/>
        <v>1632</v>
      </c>
      <c r="Z6" s="150">
        <f t="shared" si="10"/>
        <v>0.6</v>
      </c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</row>
    <row r="7" spans="1:39" ht="30" customHeight="1">
      <c r="A7" s="65">
        <v>5</v>
      </c>
      <c r="B7" s="66" t="s">
        <v>149</v>
      </c>
      <c r="C7" s="27" t="s">
        <v>8</v>
      </c>
      <c r="D7" s="68">
        <v>1</v>
      </c>
      <c r="E7" s="68">
        <v>2720</v>
      </c>
      <c r="F7" s="68">
        <f t="shared" si="0"/>
        <v>32640</v>
      </c>
      <c r="G7" s="66" t="s">
        <v>149</v>
      </c>
      <c r="H7" s="145" t="s">
        <v>371</v>
      </c>
      <c r="I7" s="68">
        <f t="shared" si="1"/>
        <v>12</v>
      </c>
      <c r="J7" s="147">
        <v>1030000417</v>
      </c>
      <c r="K7" s="68">
        <f>VLOOKUP(J7,gasuli,2,0)</f>
        <v>61200</v>
      </c>
      <c r="L7" s="68">
        <f>VLOOKUP(J7,shroma,3,0)</f>
        <v>19040</v>
      </c>
      <c r="M7" s="68">
        <f>VLOOKUP(J7,shroma,4,0)</f>
        <v>9520</v>
      </c>
      <c r="N7" s="68">
        <f>VLOOKUP(J7,shroma,5,0)</f>
        <v>5440</v>
      </c>
      <c r="O7" s="68">
        <f t="shared" si="2"/>
        <v>34000</v>
      </c>
      <c r="P7" s="68">
        <f t="shared" si="3"/>
        <v>5100</v>
      </c>
      <c r="Q7" s="68">
        <f t="shared" si="4"/>
        <v>4857.1428571428569</v>
      </c>
      <c r="R7" s="68">
        <f t="shared" si="6"/>
        <v>2720</v>
      </c>
      <c r="S7" s="68">
        <f>VLOOKUP(J7,premia1,4,0)</f>
        <v>2720</v>
      </c>
      <c r="T7" s="68">
        <f>VLOOKUP(J7,premia,4,0)</f>
        <v>2720</v>
      </c>
      <c r="U7" s="68">
        <f t="shared" si="7"/>
        <v>5440</v>
      </c>
      <c r="V7" s="68">
        <f t="shared" si="5"/>
        <v>13600</v>
      </c>
      <c r="W7" s="68">
        <f t="shared" si="11"/>
        <v>6800</v>
      </c>
      <c r="X7" s="68">
        <f t="shared" si="8"/>
        <v>13600</v>
      </c>
      <c r="Y7" s="68">
        <f t="shared" si="9"/>
        <v>1632</v>
      </c>
      <c r="Z7" s="150">
        <f t="shared" si="10"/>
        <v>0.6</v>
      </c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</row>
    <row r="8" spans="1:39" ht="29.25" customHeight="1">
      <c r="A8" s="78"/>
      <c r="B8" s="62"/>
      <c r="C8" s="63" t="s">
        <v>150</v>
      </c>
      <c r="D8" s="72"/>
      <c r="E8" s="72"/>
      <c r="F8" s="72"/>
      <c r="G8" s="62"/>
      <c r="H8" s="71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150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</row>
    <row r="9" spans="1:39" ht="31.5" customHeight="1">
      <c r="A9" s="65">
        <v>1</v>
      </c>
      <c r="B9" s="66" t="s">
        <v>151</v>
      </c>
      <c r="C9" s="73" t="s">
        <v>152</v>
      </c>
      <c r="D9" s="74">
        <v>1</v>
      </c>
      <c r="E9" s="74">
        <v>2100</v>
      </c>
      <c r="F9" s="74">
        <f t="shared" ref="F9:F17" si="12">E9*12</f>
        <v>25200</v>
      </c>
      <c r="G9" s="66" t="s">
        <v>151</v>
      </c>
      <c r="H9" s="145" t="s">
        <v>376</v>
      </c>
      <c r="I9" s="74">
        <f t="shared" ref="I9:I32" si="13">LEN(H9)</f>
        <v>12</v>
      </c>
      <c r="J9" s="155">
        <v>1023004737</v>
      </c>
      <c r="K9" s="74">
        <f>VLOOKUP(J9,gasuli,2,0)</f>
        <v>36852</v>
      </c>
      <c r="L9" s="74">
        <f>VLOOKUP(J9,shroma,3,0)</f>
        <v>14502</v>
      </c>
      <c r="M9" s="74">
        <f>VLOOKUP(J9,shroma,4,0)</f>
        <v>4074</v>
      </c>
      <c r="N9" s="74">
        <f>VLOOKUP(J9,shroma,5,0)</f>
        <v>4200</v>
      </c>
      <c r="O9" s="74">
        <f t="shared" ref="O9:O17" si="14">L9+M9+N9</f>
        <v>22776</v>
      </c>
      <c r="P9" s="74">
        <f t="shared" ref="P9:P17" si="15">K9/12</f>
        <v>3071</v>
      </c>
      <c r="Q9" s="74">
        <f t="shared" ref="Q9:Q17" si="16">O9/7</f>
        <v>3253.7142857142858</v>
      </c>
      <c r="R9" s="74">
        <f t="shared" ref="R9:R10" si="17">E9/2*2</f>
        <v>2100</v>
      </c>
      <c r="S9" s="74">
        <f>VLOOKUP(J9,premia1,4,0)</f>
        <v>2100</v>
      </c>
      <c r="T9" s="74">
        <f>VLOOKUP(J9,premia,4,0)</f>
        <v>2100</v>
      </c>
      <c r="U9" s="74">
        <f t="shared" ref="U9:U10" si="18">AVERAGE(S9,T9)*2</f>
        <v>4200</v>
      </c>
      <c r="V9" s="74">
        <f t="shared" ref="V9:V17" si="19">E9*5</f>
        <v>10500</v>
      </c>
      <c r="W9" s="74">
        <f>M9/7*5</f>
        <v>2910</v>
      </c>
      <c r="X9" s="74">
        <f>E9*50</f>
        <v>105000</v>
      </c>
      <c r="Y9" s="74">
        <f t="shared" ref="Y9:Y17" si="20">(R9+U9)/5</f>
        <v>1260</v>
      </c>
      <c r="Z9" s="150">
        <f t="shared" ref="Z9:Z17" si="21">Y9/E9</f>
        <v>0.6</v>
      </c>
      <c r="AA9" s="165"/>
      <c r="AB9" s="165">
        <v>2100</v>
      </c>
      <c r="AC9" s="166">
        <v>1</v>
      </c>
      <c r="AD9" s="165"/>
      <c r="AE9" s="165"/>
      <c r="AF9" s="165"/>
      <c r="AG9" s="165"/>
      <c r="AH9" s="165"/>
      <c r="AI9" s="165"/>
      <c r="AJ9" s="165"/>
      <c r="AK9" s="165"/>
      <c r="AL9" s="165"/>
      <c r="AM9" s="165"/>
    </row>
    <row r="10" spans="1:39" ht="32.25" customHeight="1">
      <c r="A10" s="65">
        <v>2</v>
      </c>
      <c r="B10" s="27" t="s">
        <v>153</v>
      </c>
      <c r="C10" s="66" t="s">
        <v>12</v>
      </c>
      <c r="D10" s="70">
        <v>1</v>
      </c>
      <c r="E10" s="70">
        <v>1180</v>
      </c>
      <c r="F10" s="70">
        <f t="shared" si="12"/>
        <v>14160</v>
      </c>
      <c r="G10" s="27" t="s">
        <v>153</v>
      </c>
      <c r="H10" s="54" t="s">
        <v>381</v>
      </c>
      <c r="I10" s="70">
        <f t="shared" si="13"/>
        <v>12</v>
      </c>
      <c r="J10" s="54">
        <v>25001024480</v>
      </c>
      <c r="K10" s="70"/>
      <c r="L10" s="70">
        <f>VLOOKUP(J10,shroma,3,0)</f>
        <v>1180</v>
      </c>
      <c r="M10" s="70">
        <f>VLOOKUP(J10,shroma,4,0)</f>
        <v>0</v>
      </c>
      <c r="N10" s="70">
        <f>VLOOKUP(J10,shroma,5,0)</f>
        <v>0</v>
      </c>
      <c r="O10" s="70">
        <f t="shared" si="14"/>
        <v>1180</v>
      </c>
      <c r="P10" s="70">
        <f t="shared" si="15"/>
        <v>0</v>
      </c>
      <c r="Q10" s="70">
        <f t="shared" si="16"/>
        <v>168.57142857142858</v>
      </c>
      <c r="R10" s="70">
        <f t="shared" si="17"/>
        <v>1180</v>
      </c>
      <c r="S10" s="70">
        <v>950</v>
      </c>
      <c r="T10" s="70">
        <v>950</v>
      </c>
      <c r="U10" s="70">
        <f t="shared" si="18"/>
        <v>1900</v>
      </c>
      <c r="V10" s="70">
        <f t="shared" si="19"/>
        <v>5900</v>
      </c>
      <c r="W10" s="70"/>
      <c r="X10" s="70">
        <f t="shared" ref="X10:X32" si="22">IF(Z10&gt;50%,E10*50%*5,E10*Z10*5)</f>
        <v>2950</v>
      </c>
      <c r="Y10" s="70">
        <f t="shared" si="20"/>
        <v>616</v>
      </c>
      <c r="Z10" s="150">
        <f t="shared" si="21"/>
        <v>0.52203389830508473</v>
      </c>
      <c r="AA10" s="57"/>
      <c r="AB10" s="57">
        <f t="shared" ref="AB10:AB17" si="23">E10*$AB$1</f>
        <v>1003</v>
      </c>
      <c r="AC10" s="139">
        <f t="shared" ref="AC10:AC17" si="24">AB10/E10</f>
        <v>0.85</v>
      </c>
      <c r="AD10" s="57"/>
      <c r="AE10" s="57"/>
      <c r="AF10" s="57"/>
      <c r="AG10" s="57"/>
      <c r="AH10" s="57"/>
      <c r="AI10" s="57"/>
      <c r="AJ10" s="57"/>
      <c r="AK10" s="57"/>
      <c r="AL10" s="57"/>
      <c r="AM10" s="57"/>
    </row>
    <row r="11" spans="1:39" ht="32.25" customHeight="1">
      <c r="A11" s="65">
        <v>3</v>
      </c>
      <c r="B11" s="75" t="s">
        <v>154</v>
      </c>
      <c r="C11" s="66" t="s">
        <v>12</v>
      </c>
      <c r="D11" s="70">
        <v>1</v>
      </c>
      <c r="E11" s="70">
        <v>1180</v>
      </c>
      <c r="F11" s="70">
        <f t="shared" si="12"/>
        <v>14160</v>
      </c>
      <c r="G11" s="75" t="s">
        <v>154</v>
      </c>
      <c r="H11" s="54"/>
      <c r="I11" s="70">
        <f t="shared" si="13"/>
        <v>0</v>
      </c>
      <c r="J11" s="70"/>
      <c r="K11" s="70"/>
      <c r="L11" s="70"/>
      <c r="M11" s="70"/>
      <c r="N11" s="70"/>
      <c r="O11" s="70">
        <f t="shared" si="14"/>
        <v>0</v>
      </c>
      <c r="P11" s="70">
        <f t="shared" si="15"/>
        <v>0</v>
      </c>
      <c r="Q11" s="70">
        <f t="shared" si="16"/>
        <v>0</v>
      </c>
      <c r="R11" s="70">
        <f>E11</f>
        <v>1180</v>
      </c>
      <c r="S11" s="70"/>
      <c r="T11" s="70"/>
      <c r="U11" s="70">
        <f>E11*85%*2</f>
        <v>2006</v>
      </c>
      <c r="V11" s="70">
        <f t="shared" si="19"/>
        <v>5900</v>
      </c>
      <c r="W11" s="70"/>
      <c r="X11" s="70">
        <f t="shared" si="22"/>
        <v>2950</v>
      </c>
      <c r="Y11" s="70">
        <f t="shared" si="20"/>
        <v>637.20000000000005</v>
      </c>
      <c r="Z11" s="150">
        <f t="shared" si="21"/>
        <v>0.54</v>
      </c>
      <c r="AA11" s="57"/>
      <c r="AB11" s="57">
        <f t="shared" si="23"/>
        <v>1003</v>
      </c>
      <c r="AC11" s="139">
        <f t="shared" si="24"/>
        <v>0.85</v>
      </c>
      <c r="AD11" s="57"/>
      <c r="AE11" s="57"/>
      <c r="AF11" s="57"/>
      <c r="AG11" s="57"/>
      <c r="AH11" s="57"/>
      <c r="AI11" s="57"/>
      <c r="AJ11" s="57"/>
      <c r="AK11" s="57"/>
      <c r="AL11" s="57"/>
      <c r="AM11" s="57"/>
    </row>
    <row r="12" spans="1:39" ht="41.25" customHeight="1">
      <c r="A12" s="65">
        <v>4</v>
      </c>
      <c r="B12" s="66" t="s">
        <v>155</v>
      </c>
      <c r="C12" s="27" t="s">
        <v>156</v>
      </c>
      <c r="D12" s="68">
        <v>1</v>
      </c>
      <c r="E12" s="68">
        <v>950</v>
      </c>
      <c r="F12" s="68">
        <f t="shared" si="12"/>
        <v>11400</v>
      </c>
      <c r="G12" s="66" t="s">
        <v>155</v>
      </c>
      <c r="H12" s="145" t="s">
        <v>388</v>
      </c>
      <c r="I12" s="68">
        <f t="shared" si="13"/>
        <v>12</v>
      </c>
      <c r="J12" s="147">
        <v>1005004895</v>
      </c>
      <c r="K12" s="68">
        <f>VLOOKUP(J12,gasuli,2,0)</f>
        <v>16486.82</v>
      </c>
      <c r="L12" s="68">
        <f>VLOOKUP(J12,shroma,3,0)</f>
        <v>6650</v>
      </c>
      <c r="M12" s="68">
        <f>VLOOKUP(J12,shroma,4,0)</f>
        <v>1140</v>
      </c>
      <c r="N12" s="68">
        <f>VLOOKUP(J12,shroma,5,0)</f>
        <v>1900</v>
      </c>
      <c r="O12" s="68">
        <f t="shared" si="14"/>
        <v>9690</v>
      </c>
      <c r="P12" s="68">
        <f t="shared" si="15"/>
        <v>1373.9016666666666</v>
      </c>
      <c r="Q12" s="68">
        <f t="shared" si="16"/>
        <v>1384.2857142857142</v>
      </c>
      <c r="R12" s="68">
        <f>E12/2*2</f>
        <v>950</v>
      </c>
      <c r="S12" s="68">
        <f>VLOOKUP(J12,premia1,4,0)</f>
        <v>950</v>
      </c>
      <c r="T12" s="68">
        <f>VLOOKUP(J12,premia,4,0)</f>
        <v>950</v>
      </c>
      <c r="U12" s="68">
        <f>AVERAGE(S12,T12)*2</f>
        <v>1900</v>
      </c>
      <c r="V12" s="68">
        <f t="shared" si="19"/>
        <v>4750</v>
      </c>
      <c r="W12" s="68">
        <f>228*5</f>
        <v>1140</v>
      </c>
      <c r="X12" s="68">
        <f t="shared" si="22"/>
        <v>2375</v>
      </c>
      <c r="Y12" s="68">
        <f t="shared" si="20"/>
        <v>570</v>
      </c>
      <c r="Z12" s="150">
        <f t="shared" si="21"/>
        <v>0.6</v>
      </c>
      <c r="AA12" s="57">
        <v>450</v>
      </c>
      <c r="AB12" s="57">
        <f t="shared" si="23"/>
        <v>807.5</v>
      </c>
      <c r="AC12" s="139">
        <f t="shared" si="24"/>
        <v>0.85</v>
      </c>
      <c r="AD12" s="57"/>
      <c r="AE12" s="57"/>
      <c r="AF12" s="57"/>
      <c r="AG12" s="57"/>
      <c r="AH12" s="57"/>
      <c r="AI12" s="57"/>
      <c r="AJ12" s="57"/>
      <c r="AK12" s="57"/>
      <c r="AL12" s="57"/>
      <c r="AM12" s="57"/>
    </row>
    <row r="13" spans="1:39" ht="41.25" customHeight="1">
      <c r="A13" s="65">
        <v>5</v>
      </c>
      <c r="B13" s="27" t="s">
        <v>157</v>
      </c>
      <c r="C13" s="66" t="s">
        <v>156</v>
      </c>
      <c r="D13" s="70">
        <v>1</v>
      </c>
      <c r="E13" s="70">
        <v>950</v>
      </c>
      <c r="F13" s="70">
        <f t="shared" si="12"/>
        <v>11400</v>
      </c>
      <c r="G13" s="27" t="s">
        <v>157</v>
      </c>
      <c r="H13" s="67" t="s">
        <v>395</v>
      </c>
      <c r="I13" s="70">
        <f t="shared" si="13"/>
        <v>12</v>
      </c>
      <c r="J13" s="54">
        <v>1024074254</v>
      </c>
      <c r="K13" s="70"/>
      <c r="L13" s="70"/>
      <c r="M13" s="70"/>
      <c r="N13" s="70"/>
      <c r="O13" s="70">
        <f t="shared" si="14"/>
        <v>0</v>
      </c>
      <c r="P13" s="70">
        <f t="shared" si="15"/>
        <v>0</v>
      </c>
      <c r="Q13" s="70">
        <f t="shared" si="16"/>
        <v>0</v>
      </c>
      <c r="R13" s="70">
        <f>950</f>
        <v>950</v>
      </c>
      <c r="S13" s="70"/>
      <c r="T13" s="70"/>
      <c r="U13" s="70">
        <f t="shared" ref="U13:U14" si="25">950*2</f>
        <v>1900</v>
      </c>
      <c r="V13" s="70">
        <f t="shared" si="19"/>
        <v>4750</v>
      </c>
      <c r="W13" s="70"/>
      <c r="X13" s="70">
        <f t="shared" si="22"/>
        <v>2375</v>
      </c>
      <c r="Y13" s="70">
        <f t="shared" si="20"/>
        <v>570</v>
      </c>
      <c r="Z13" s="150">
        <f t="shared" si="21"/>
        <v>0.6</v>
      </c>
      <c r="AA13" s="57">
        <v>450</v>
      </c>
      <c r="AB13" s="57">
        <f t="shared" si="23"/>
        <v>807.5</v>
      </c>
      <c r="AC13" s="139">
        <f t="shared" si="24"/>
        <v>0.85</v>
      </c>
      <c r="AD13" s="57"/>
      <c r="AE13" s="57"/>
      <c r="AF13" s="57"/>
      <c r="AG13" s="57"/>
      <c r="AH13" s="57"/>
      <c r="AI13" s="57"/>
      <c r="AJ13" s="57"/>
      <c r="AK13" s="57"/>
      <c r="AL13" s="57"/>
      <c r="AM13" s="57"/>
    </row>
    <row r="14" spans="1:39" ht="41.25" customHeight="1">
      <c r="A14" s="65">
        <v>6</v>
      </c>
      <c r="B14" s="69" t="s">
        <v>158</v>
      </c>
      <c r="C14" s="27" t="s">
        <v>159</v>
      </c>
      <c r="D14" s="77">
        <v>1</v>
      </c>
      <c r="E14" s="77">
        <v>950</v>
      </c>
      <c r="F14" s="77">
        <f t="shared" si="12"/>
        <v>11400</v>
      </c>
      <c r="G14" s="69" t="s">
        <v>158</v>
      </c>
      <c r="H14" s="145" t="s">
        <v>399</v>
      </c>
      <c r="I14" s="77">
        <f t="shared" si="13"/>
        <v>12</v>
      </c>
      <c r="J14" s="172">
        <v>1001019691</v>
      </c>
      <c r="K14" s="77">
        <f>VLOOKUP(J14,gasuli,2,0)</f>
        <v>16055</v>
      </c>
      <c r="L14" s="77">
        <f>VLOOKUP(J14,shroma,3,0)</f>
        <v>6650</v>
      </c>
      <c r="M14" s="77">
        <f>VLOOKUP(J14,shroma,4,0)</f>
        <v>0</v>
      </c>
      <c r="N14" s="77">
        <f>VLOOKUP(J14,shroma,5,0)</f>
        <v>1046</v>
      </c>
      <c r="O14" s="77">
        <f t="shared" si="14"/>
        <v>7696</v>
      </c>
      <c r="P14" s="77">
        <f t="shared" si="15"/>
        <v>1337.9166666666667</v>
      </c>
      <c r="Q14" s="77">
        <f t="shared" si="16"/>
        <v>1099.4285714285713</v>
      </c>
      <c r="R14" s="77">
        <f t="shared" ref="R14:R16" si="26">E14/2*2</f>
        <v>950</v>
      </c>
      <c r="S14" s="77">
        <f>VLOOKUP(J14,premia1,4,0)</f>
        <v>523</v>
      </c>
      <c r="T14" s="77">
        <f>VLOOKUP(J14,premia,4,0)</f>
        <v>523</v>
      </c>
      <c r="U14" s="77">
        <f t="shared" si="25"/>
        <v>1900</v>
      </c>
      <c r="V14" s="77">
        <f t="shared" si="19"/>
        <v>4750</v>
      </c>
      <c r="W14" s="77"/>
      <c r="X14" s="77">
        <f t="shared" si="22"/>
        <v>2375</v>
      </c>
      <c r="Y14" s="77">
        <f t="shared" si="20"/>
        <v>570</v>
      </c>
      <c r="Z14" s="150">
        <f t="shared" si="21"/>
        <v>0.6</v>
      </c>
      <c r="AA14" s="57">
        <v>450</v>
      </c>
      <c r="AB14" s="57">
        <f t="shared" si="23"/>
        <v>807.5</v>
      </c>
      <c r="AC14" s="139">
        <f t="shared" si="24"/>
        <v>0.85</v>
      </c>
      <c r="AD14" s="57"/>
      <c r="AE14" s="57"/>
      <c r="AF14" s="57"/>
      <c r="AG14" s="57"/>
      <c r="AH14" s="57"/>
      <c r="AI14" s="57"/>
      <c r="AJ14" s="57"/>
      <c r="AK14" s="57"/>
      <c r="AL14" s="57"/>
      <c r="AM14" s="57"/>
    </row>
    <row r="15" spans="1:39" ht="41.25" customHeight="1">
      <c r="A15" s="65">
        <v>7</v>
      </c>
      <c r="B15" s="69" t="s">
        <v>160</v>
      </c>
      <c r="C15" s="27" t="s">
        <v>161</v>
      </c>
      <c r="D15" s="77">
        <v>1</v>
      </c>
      <c r="E15" s="77">
        <v>950</v>
      </c>
      <c r="F15" s="77">
        <f t="shared" si="12"/>
        <v>11400</v>
      </c>
      <c r="G15" s="69" t="s">
        <v>160</v>
      </c>
      <c r="H15" s="145" t="s">
        <v>402</v>
      </c>
      <c r="I15" s="77">
        <f t="shared" si="13"/>
        <v>12</v>
      </c>
      <c r="J15" s="172">
        <v>1002023486</v>
      </c>
      <c r="K15" s="77">
        <f>VLOOKUP(J15,gasuli,2,0)</f>
        <v>16055</v>
      </c>
      <c r="L15" s="77">
        <f>VLOOKUP(J15,shroma,3,0)</f>
        <v>6287.28</v>
      </c>
      <c r="M15" s="77">
        <f>VLOOKUP(J15,shroma,4,0)</f>
        <v>0</v>
      </c>
      <c r="N15" s="77">
        <f>VLOOKUP(J15,shroma,5,0)</f>
        <v>1900</v>
      </c>
      <c r="O15" s="77">
        <f t="shared" si="14"/>
        <v>8187.28</v>
      </c>
      <c r="P15" s="77">
        <f t="shared" si="15"/>
        <v>1337.9166666666667</v>
      </c>
      <c r="Q15" s="77">
        <f t="shared" si="16"/>
        <v>1169.6114285714286</v>
      </c>
      <c r="R15" s="77">
        <f t="shared" si="26"/>
        <v>950</v>
      </c>
      <c r="S15" s="77">
        <f>VLOOKUP(J15,premia1,4,0)</f>
        <v>950</v>
      </c>
      <c r="T15" s="77">
        <f>VLOOKUP(J15,premia,4,0)</f>
        <v>950</v>
      </c>
      <c r="U15" s="77">
        <f t="shared" ref="U15:U16" si="27">AVERAGE(S15,T15)*2</f>
        <v>1900</v>
      </c>
      <c r="V15" s="77">
        <f t="shared" si="19"/>
        <v>4750</v>
      </c>
      <c r="W15" s="77"/>
      <c r="X15" s="77">
        <f t="shared" si="22"/>
        <v>2375</v>
      </c>
      <c r="Y15" s="77">
        <f t="shared" si="20"/>
        <v>570</v>
      </c>
      <c r="Z15" s="150">
        <f t="shared" si="21"/>
        <v>0.6</v>
      </c>
      <c r="AA15" s="57">
        <v>450</v>
      </c>
      <c r="AB15" s="57">
        <f t="shared" si="23"/>
        <v>807.5</v>
      </c>
      <c r="AC15" s="139">
        <f t="shared" si="24"/>
        <v>0.85</v>
      </c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</row>
    <row r="16" spans="1:39" ht="41.25" customHeight="1">
      <c r="A16" s="65">
        <v>8</v>
      </c>
      <c r="B16" s="69" t="s">
        <v>162</v>
      </c>
      <c r="C16" s="27" t="s">
        <v>163</v>
      </c>
      <c r="D16" s="77">
        <v>1</v>
      </c>
      <c r="E16" s="77">
        <v>950</v>
      </c>
      <c r="F16" s="77">
        <f t="shared" si="12"/>
        <v>11400</v>
      </c>
      <c r="G16" s="69" t="s">
        <v>162</v>
      </c>
      <c r="H16" s="145" t="s">
        <v>407</v>
      </c>
      <c r="I16" s="77">
        <f t="shared" si="13"/>
        <v>12</v>
      </c>
      <c r="J16" s="163">
        <v>62005026862</v>
      </c>
      <c r="K16" s="77">
        <f>VLOOKUP(J16,gasuli,2,0)</f>
        <v>16103</v>
      </c>
      <c r="L16" s="77">
        <f>VLOOKUP(J16,shroma,3,0)</f>
        <v>6022.83</v>
      </c>
      <c r="M16" s="77">
        <f>VLOOKUP(J16,shroma,4,0)</f>
        <v>0</v>
      </c>
      <c r="N16" s="77">
        <f>VLOOKUP(J16,shroma,5,0)</f>
        <v>1236</v>
      </c>
      <c r="O16" s="77">
        <f t="shared" si="14"/>
        <v>7258.83</v>
      </c>
      <c r="P16" s="77">
        <f t="shared" si="15"/>
        <v>1341.9166666666667</v>
      </c>
      <c r="Q16" s="77">
        <f t="shared" si="16"/>
        <v>1036.9757142857143</v>
      </c>
      <c r="R16" s="77">
        <f t="shared" si="26"/>
        <v>950</v>
      </c>
      <c r="S16" s="77">
        <f>VLOOKUP(J16,premia1,4,0)</f>
        <v>618</v>
      </c>
      <c r="T16" s="77">
        <f>VLOOKUP(J16,premia,4,0)</f>
        <v>618</v>
      </c>
      <c r="U16" s="77">
        <f t="shared" si="27"/>
        <v>1236</v>
      </c>
      <c r="V16" s="77">
        <f t="shared" si="19"/>
        <v>4750</v>
      </c>
      <c r="W16" s="77"/>
      <c r="X16" s="77">
        <f t="shared" si="22"/>
        <v>2186</v>
      </c>
      <c r="Y16" s="77">
        <f t="shared" si="20"/>
        <v>437.2</v>
      </c>
      <c r="Z16" s="150">
        <f t="shared" si="21"/>
        <v>0.46021052631578946</v>
      </c>
      <c r="AA16" s="57">
        <v>450</v>
      </c>
      <c r="AB16" s="57">
        <f t="shared" si="23"/>
        <v>807.5</v>
      </c>
      <c r="AC16" s="139">
        <f t="shared" si="24"/>
        <v>0.85</v>
      </c>
      <c r="AD16" s="57"/>
      <c r="AE16" s="57"/>
      <c r="AF16" s="57"/>
      <c r="AG16" s="57"/>
      <c r="AH16" s="57"/>
      <c r="AI16" s="57"/>
      <c r="AJ16" s="57"/>
      <c r="AK16" s="57"/>
      <c r="AL16" s="57"/>
      <c r="AM16" s="57"/>
    </row>
    <row r="17" spans="1:39" ht="34.5" customHeight="1">
      <c r="A17" s="65">
        <v>9</v>
      </c>
      <c r="B17" s="75" t="s">
        <v>154</v>
      </c>
      <c r="C17" s="27" t="s">
        <v>164</v>
      </c>
      <c r="D17" s="77">
        <v>1</v>
      </c>
      <c r="E17" s="77">
        <v>950</v>
      </c>
      <c r="F17" s="77">
        <f t="shared" si="12"/>
        <v>11400</v>
      </c>
      <c r="G17" s="75" t="s">
        <v>154</v>
      </c>
      <c r="H17" s="145"/>
      <c r="I17" s="77">
        <f t="shared" si="13"/>
        <v>0</v>
      </c>
      <c r="J17" s="77"/>
      <c r="K17" s="77"/>
      <c r="L17" s="77"/>
      <c r="M17" s="77"/>
      <c r="N17" s="77"/>
      <c r="O17" s="77">
        <f t="shared" si="14"/>
        <v>0</v>
      </c>
      <c r="P17" s="77">
        <f t="shared" si="15"/>
        <v>0</v>
      </c>
      <c r="Q17" s="77">
        <f t="shared" si="16"/>
        <v>0</v>
      </c>
      <c r="R17" s="70">
        <f>E17</f>
        <v>950</v>
      </c>
      <c r="S17" s="77"/>
      <c r="T17" s="77"/>
      <c r="U17" s="70">
        <f>E17*85%*2</f>
        <v>1615</v>
      </c>
      <c r="V17" s="70">
        <f t="shared" si="19"/>
        <v>4750</v>
      </c>
      <c r="W17" s="70"/>
      <c r="X17" s="70">
        <f t="shared" si="22"/>
        <v>2375</v>
      </c>
      <c r="Y17" s="77">
        <f t="shared" si="20"/>
        <v>513</v>
      </c>
      <c r="Z17" s="150">
        <f t="shared" si="21"/>
        <v>0.54</v>
      </c>
      <c r="AA17" s="57">
        <v>450</v>
      </c>
      <c r="AB17" s="57">
        <f t="shared" si="23"/>
        <v>807.5</v>
      </c>
      <c r="AC17" s="139">
        <f t="shared" si="24"/>
        <v>0.85</v>
      </c>
      <c r="AD17" s="57"/>
      <c r="AE17" s="57"/>
      <c r="AF17" s="57"/>
      <c r="AG17" s="57"/>
      <c r="AH17" s="57"/>
      <c r="AI17" s="57"/>
      <c r="AJ17" s="57"/>
      <c r="AK17" s="57"/>
      <c r="AL17" s="57"/>
      <c r="AM17" s="57"/>
    </row>
    <row r="18" spans="1:39" ht="21.75" customHeight="1">
      <c r="A18" s="78"/>
      <c r="B18" s="79"/>
      <c r="C18" s="80" t="s">
        <v>165</v>
      </c>
      <c r="D18" s="79"/>
      <c r="E18" s="79"/>
      <c r="F18" s="79"/>
      <c r="G18" s="79"/>
      <c r="H18" s="81"/>
      <c r="I18" s="79">
        <f t="shared" si="13"/>
        <v>0</v>
      </c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>
        <f t="shared" si="22"/>
        <v>0</v>
      </c>
      <c r="Y18" s="79"/>
      <c r="Z18" s="150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</row>
    <row r="19" spans="1:39" ht="21.75" customHeight="1">
      <c r="A19" s="65">
        <v>1</v>
      </c>
      <c r="B19" s="66" t="s">
        <v>166</v>
      </c>
      <c r="C19" s="27" t="s">
        <v>11</v>
      </c>
      <c r="D19" s="68">
        <v>1</v>
      </c>
      <c r="E19" s="68">
        <v>1660</v>
      </c>
      <c r="F19" s="68">
        <f t="shared" ref="F19:F25" si="28">E19*12</f>
        <v>19920</v>
      </c>
      <c r="G19" s="66" t="s">
        <v>166</v>
      </c>
      <c r="H19" s="145" t="s">
        <v>417</v>
      </c>
      <c r="I19" s="68">
        <f t="shared" si="13"/>
        <v>12</v>
      </c>
      <c r="J19" s="163">
        <v>54001001184</v>
      </c>
      <c r="K19" s="68">
        <f t="shared" ref="K19:K25" si="29">VLOOKUP(J19,gasuli,2,0)</f>
        <v>36689.97</v>
      </c>
      <c r="L19" s="68">
        <f t="shared" ref="L19:L25" si="30">VLOOKUP(J19,shroma,3,0)</f>
        <v>11620</v>
      </c>
      <c r="M19" s="68">
        <f t="shared" ref="M19:M25" si="31">VLOOKUP(J19,shroma,4,0)</f>
        <v>4648</v>
      </c>
      <c r="N19" s="68">
        <f t="shared" ref="N19:N25" si="32">VLOOKUP(J19,shroma,5,0)</f>
        <v>2656</v>
      </c>
      <c r="O19" s="68">
        <f t="shared" ref="O19:O25" si="33">L19+M19+N19</f>
        <v>18924</v>
      </c>
      <c r="P19" s="68">
        <f t="shared" ref="P19:P25" si="34">K19/12</f>
        <v>3057.4974999999999</v>
      </c>
      <c r="Q19" s="68">
        <f t="shared" ref="Q19:Q25" si="35">O19/7</f>
        <v>2703.4285714285716</v>
      </c>
      <c r="R19" s="68">
        <f t="shared" ref="R19:R25" si="36">E19/2*2</f>
        <v>1660</v>
      </c>
      <c r="S19" s="68">
        <f t="shared" ref="S19:S25" si="37">VLOOKUP(J19,premia1,4,0)</f>
        <v>1328</v>
      </c>
      <c r="T19" s="68">
        <f t="shared" ref="T19:T25" si="38">VLOOKUP(J19,premia,4,0)</f>
        <v>1328</v>
      </c>
      <c r="U19" s="68">
        <f t="shared" ref="U19:U25" si="39">AVERAGE(S19,T19)*2</f>
        <v>2656</v>
      </c>
      <c r="V19" s="68">
        <f t="shared" ref="V19:V25" si="40">E19*5</f>
        <v>8300</v>
      </c>
      <c r="W19" s="68">
        <f>M19/7*5</f>
        <v>3320</v>
      </c>
      <c r="X19" s="68">
        <f t="shared" si="22"/>
        <v>4150</v>
      </c>
      <c r="Y19" s="68">
        <f t="shared" ref="Y19:Y25" si="41">(R19+U19)/5</f>
        <v>863.2</v>
      </c>
      <c r="Z19" s="150">
        <f t="shared" ref="Z19:Z25" si="42">Y19/E19</f>
        <v>0.52</v>
      </c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</row>
    <row r="20" spans="1:39" ht="21.75" customHeight="1">
      <c r="A20" s="65">
        <v>2</v>
      </c>
      <c r="B20" s="66" t="s">
        <v>167</v>
      </c>
      <c r="C20" s="82" t="s">
        <v>13</v>
      </c>
      <c r="D20" s="68">
        <v>1</v>
      </c>
      <c r="E20" s="68">
        <v>1180</v>
      </c>
      <c r="F20" s="68">
        <f t="shared" si="28"/>
        <v>14160</v>
      </c>
      <c r="G20" s="66" t="s">
        <v>167</v>
      </c>
      <c r="H20" s="145" t="s">
        <v>423</v>
      </c>
      <c r="I20" s="68">
        <f t="shared" si="13"/>
        <v>12</v>
      </c>
      <c r="J20" s="147">
        <v>1005011151</v>
      </c>
      <c r="K20" s="68">
        <f t="shared" si="29"/>
        <v>20427.32</v>
      </c>
      <c r="L20" s="68">
        <f t="shared" si="30"/>
        <v>8308</v>
      </c>
      <c r="M20" s="68">
        <f t="shared" si="31"/>
        <v>0</v>
      </c>
      <c r="N20" s="68">
        <f t="shared" si="32"/>
        <v>2655</v>
      </c>
      <c r="O20" s="68">
        <f t="shared" si="33"/>
        <v>10963</v>
      </c>
      <c r="P20" s="68">
        <f t="shared" si="34"/>
        <v>1702.2766666666666</v>
      </c>
      <c r="Q20" s="68">
        <f t="shared" si="35"/>
        <v>1566.1428571428571</v>
      </c>
      <c r="R20" s="68">
        <f t="shared" si="36"/>
        <v>1180</v>
      </c>
      <c r="S20" s="68">
        <f t="shared" si="37"/>
        <v>885</v>
      </c>
      <c r="T20" s="68">
        <f t="shared" si="38"/>
        <v>885</v>
      </c>
      <c r="U20" s="68">
        <f t="shared" si="39"/>
        <v>1770</v>
      </c>
      <c r="V20" s="68">
        <f t="shared" si="40"/>
        <v>5900</v>
      </c>
      <c r="W20" s="68"/>
      <c r="X20" s="68">
        <f t="shared" si="22"/>
        <v>2950</v>
      </c>
      <c r="Y20" s="68">
        <f t="shared" si="41"/>
        <v>590</v>
      </c>
      <c r="Z20" s="150">
        <f t="shared" si="42"/>
        <v>0.5</v>
      </c>
      <c r="AA20" s="57">
        <v>500</v>
      </c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</row>
    <row r="21" spans="1:39" ht="21.75" customHeight="1">
      <c r="A21" s="65">
        <v>3</v>
      </c>
      <c r="B21" s="66" t="s">
        <v>168</v>
      </c>
      <c r="C21" s="82" t="s">
        <v>13</v>
      </c>
      <c r="D21" s="68">
        <v>1</v>
      </c>
      <c r="E21" s="68">
        <v>1180</v>
      </c>
      <c r="F21" s="68">
        <f t="shared" si="28"/>
        <v>14160</v>
      </c>
      <c r="G21" s="66" t="s">
        <v>168</v>
      </c>
      <c r="H21" s="145" t="s">
        <v>430</v>
      </c>
      <c r="I21" s="68">
        <f t="shared" si="13"/>
        <v>12</v>
      </c>
      <c r="J21" s="147">
        <v>1011042781</v>
      </c>
      <c r="K21" s="68">
        <f t="shared" si="29"/>
        <v>20356.420000000002</v>
      </c>
      <c r="L21" s="68">
        <f t="shared" si="30"/>
        <v>8284</v>
      </c>
      <c r="M21" s="68">
        <f t="shared" si="31"/>
        <v>0</v>
      </c>
      <c r="N21" s="68">
        <f t="shared" si="32"/>
        <v>1770</v>
      </c>
      <c r="O21" s="68">
        <f t="shared" si="33"/>
        <v>10054</v>
      </c>
      <c r="P21" s="68">
        <f t="shared" si="34"/>
        <v>1696.3683333333336</v>
      </c>
      <c r="Q21" s="68">
        <f t="shared" si="35"/>
        <v>1436.2857142857142</v>
      </c>
      <c r="R21" s="68">
        <f t="shared" si="36"/>
        <v>1180</v>
      </c>
      <c r="S21" s="68">
        <f t="shared" si="37"/>
        <v>885</v>
      </c>
      <c r="T21" s="68">
        <f t="shared" si="38"/>
        <v>885</v>
      </c>
      <c r="U21" s="68">
        <f t="shared" si="39"/>
        <v>1770</v>
      </c>
      <c r="V21" s="68">
        <f t="shared" si="40"/>
        <v>5900</v>
      </c>
      <c r="W21" s="68"/>
      <c r="X21" s="68">
        <f t="shared" si="22"/>
        <v>2950</v>
      </c>
      <c r="Y21" s="68">
        <f t="shared" si="41"/>
        <v>590</v>
      </c>
      <c r="Z21" s="150">
        <f t="shared" si="42"/>
        <v>0.5</v>
      </c>
      <c r="AA21" s="57">
        <v>500</v>
      </c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</row>
    <row r="22" spans="1:39" ht="21.75" customHeight="1">
      <c r="A22" s="65">
        <v>4</v>
      </c>
      <c r="B22" s="66" t="s">
        <v>169</v>
      </c>
      <c r="C22" s="82" t="s">
        <v>13</v>
      </c>
      <c r="D22" s="68">
        <v>1</v>
      </c>
      <c r="E22" s="68">
        <v>1180</v>
      </c>
      <c r="F22" s="68">
        <f t="shared" si="28"/>
        <v>14160</v>
      </c>
      <c r="G22" s="66" t="s">
        <v>169</v>
      </c>
      <c r="H22" s="145" t="s">
        <v>435</v>
      </c>
      <c r="I22" s="68">
        <f t="shared" si="13"/>
        <v>12</v>
      </c>
      <c r="J22" s="163">
        <v>41001000295</v>
      </c>
      <c r="K22" s="68">
        <f t="shared" si="29"/>
        <v>20470.7</v>
      </c>
      <c r="L22" s="68">
        <f t="shared" si="30"/>
        <v>8466.85</v>
      </c>
      <c r="M22" s="68">
        <f t="shared" si="31"/>
        <v>0</v>
      </c>
      <c r="N22" s="68">
        <f t="shared" si="32"/>
        <v>1829</v>
      </c>
      <c r="O22" s="68">
        <f t="shared" si="33"/>
        <v>10295.85</v>
      </c>
      <c r="P22" s="68">
        <f t="shared" si="34"/>
        <v>1705.8916666666667</v>
      </c>
      <c r="Q22" s="68">
        <f t="shared" si="35"/>
        <v>1470.8357142857144</v>
      </c>
      <c r="R22" s="68">
        <f t="shared" si="36"/>
        <v>1180</v>
      </c>
      <c r="S22" s="68">
        <f t="shared" si="37"/>
        <v>944</v>
      </c>
      <c r="T22" s="68">
        <f t="shared" si="38"/>
        <v>885</v>
      </c>
      <c r="U22" s="68">
        <f t="shared" si="39"/>
        <v>1829</v>
      </c>
      <c r="V22" s="68">
        <f t="shared" si="40"/>
        <v>5900</v>
      </c>
      <c r="W22" s="68"/>
      <c r="X22" s="68">
        <f t="shared" si="22"/>
        <v>2950</v>
      </c>
      <c r="Y22" s="68">
        <f t="shared" si="41"/>
        <v>601.79999999999995</v>
      </c>
      <c r="Z22" s="150">
        <f t="shared" si="42"/>
        <v>0.51</v>
      </c>
      <c r="AA22" s="57">
        <v>500</v>
      </c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</row>
    <row r="23" spans="1:39" ht="21.75" customHeight="1">
      <c r="A23" s="65">
        <v>5</v>
      </c>
      <c r="B23" s="66" t="s">
        <v>170</v>
      </c>
      <c r="C23" s="27" t="s">
        <v>14</v>
      </c>
      <c r="D23" s="68">
        <v>1</v>
      </c>
      <c r="E23" s="68">
        <v>950</v>
      </c>
      <c r="F23" s="68">
        <f t="shared" si="28"/>
        <v>11400</v>
      </c>
      <c r="G23" s="66" t="s">
        <v>170</v>
      </c>
      <c r="H23" s="145" t="s">
        <v>440</v>
      </c>
      <c r="I23" s="68">
        <f t="shared" si="13"/>
        <v>12</v>
      </c>
      <c r="J23" s="147">
        <v>1012029942</v>
      </c>
      <c r="K23" s="68">
        <f t="shared" si="29"/>
        <v>16426</v>
      </c>
      <c r="L23" s="68">
        <f t="shared" si="30"/>
        <v>6650</v>
      </c>
      <c r="M23" s="68">
        <f t="shared" si="31"/>
        <v>0</v>
      </c>
      <c r="N23" s="68">
        <f t="shared" si="32"/>
        <v>1710</v>
      </c>
      <c r="O23" s="68">
        <f t="shared" si="33"/>
        <v>8360</v>
      </c>
      <c r="P23" s="68">
        <f t="shared" si="34"/>
        <v>1368.8333333333333</v>
      </c>
      <c r="Q23" s="68">
        <f t="shared" si="35"/>
        <v>1194.2857142857142</v>
      </c>
      <c r="R23" s="68">
        <f t="shared" si="36"/>
        <v>950</v>
      </c>
      <c r="S23" s="68">
        <f t="shared" si="37"/>
        <v>855</v>
      </c>
      <c r="T23" s="68">
        <f t="shared" si="38"/>
        <v>855</v>
      </c>
      <c r="U23" s="68">
        <f t="shared" si="39"/>
        <v>1710</v>
      </c>
      <c r="V23" s="68">
        <f t="shared" si="40"/>
        <v>4750</v>
      </c>
      <c r="W23" s="68"/>
      <c r="X23" s="68">
        <f t="shared" si="22"/>
        <v>2375</v>
      </c>
      <c r="Y23" s="68">
        <f t="shared" si="41"/>
        <v>532</v>
      </c>
      <c r="Z23" s="150">
        <f t="shared" si="42"/>
        <v>0.56000000000000005</v>
      </c>
      <c r="AA23" s="57">
        <v>450</v>
      </c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</row>
    <row r="24" spans="1:39" ht="21.75" customHeight="1">
      <c r="A24" s="65">
        <v>6</v>
      </c>
      <c r="B24" s="66" t="s">
        <v>171</v>
      </c>
      <c r="C24" s="27" t="s">
        <v>14</v>
      </c>
      <c r="D24" s="68">
        <v>1</v>
      </c>
      <c r="E24" s="68">
        <v>950</v>
      </c>
      <c r="F24" s="68">
        <f t="shared" si="28"/>
        <v>11400</v>
      </c>
      <c r="G24" s="66" t="s">
        <v>171</v>
      </c>
      <c r="H24" s="145" t="s">
        <v>445</v>
      </c>
      <c r="I24" s="68">
        <f t="shared" si="13"/>
        <v>12</v>
      </c>
      <c r="J24" s="147">
        <v>1030021666</v>
      </c>
      <c r="K24" s="68">
        <f t="shared" si="29"/>
        <v>16350</v>
      </c>
      <c r="L24" s="68">
        <f t="shared" si="30"/>
        <v>6650</v>
      </c>
      <c r="M24" s="68">
        <f t="shared" si="31"/>
        <v>0</v>
      </c>
      <c r="N24" s="68">
        <f t="shared" si="32"/>
        <v>1426</v>
      </c>
      <c r="O24" s="68">
        <f t="shared" si="33"/>
        <v>8076</v>
      </c>
      <c r="P24" s="68">
        <f t="shared" si="34"/>
        <v>1362.5</v>
      </c>
      <c r="Q24" s="68">
        <f t="shared" si="35"/>
        <v>1153.7142857142858</v>
      </c>
      <c r="R24" s="68">
        <f t="shared" si="36"/>
        <v>950</v>
      </c>
      <c r="S24" s="68">
        <f t="shared" si="37"/>
        <v>713</v>
      </c>
      <c r="T24" s="68">
        <f t="shared" si="38"/>
        <v>713</v>
      </c>
      <c r="U24" s="68">
        <f t="shared" si="39"/>
        <v>1426</v>
      </c>
      <c r="V24" s="68">
        <f t="shared" si="40"/>
        <v>4750</v>
      </c>
      <c r="W24" s="68"/>
      <c r="X24" s="68">
        <f t="shared" si="22"/>
        <v>2375</v>
      </c>
      <c r="Y24" s="68">
        <f t="shared" si="41"/>
        <v>475.2</v>
      </c>
      <c r="Z24" s="150">
        <f t="shared" si="42"/>
        <v>0.50021052631578944</v>
      </c>
      <c r="AA24" s="57">
        <v>450</v>
      </c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</row>
    <row r="25" spans="1:39" ht="23.25" customHeight="1">
      <c r="A25" s="65">
        <v>7</v>
      </c>
      <c r="B25" s="69" t="s">
        <v>172</v>
      </c>
      <c r="C25" s="27" t="s">
        <v>14</v>
      </c>
      <c r="D25" s="68">
        <v>1</v>
      </c>
      <c r="E25" s="68">
        <v>830</v>
      </c>
      <c r="F25" s="68">
        <f t="shared" si="28"/>
        <v>9960</v>
      </c>
      <c r="G25" s="69" t="s">
        <v>172</v>
      </c>
      <c r="H25" s="145" t="s">
        <v>449</v>
      </c>
      <c r="I25" s="68">
        <f t="shared" si="13"/>
        <v>12</v>
      </c>
      <c r="J25" s="147">
        <v>1030034384</v>
      </c>
      <c r="K25" s="68">
        <f t="shared" si="29"/>
        <v>14185</v>
      </c>
      <c r="L25" s="68">
        <f t="shared" si="30"/>
        <v>5810</v>
      </c>
      <c r="M25" s="68">
        <f t="shared" si="31"/>
        <v>0</v>
      </c>
      <c r="N25" s="68">
        <f t="shared" si="32"/>
        <v>1329</v>
      </c>
      <c r="O25" s="68">
        <f t="shared" si="33"/>
        <v>7139</v>
      </c>
      <c r="P25" s="68">
        <f t="shared" si="34"/>
        <v>1182.0833333333333</v>
      </c>
      <c r="Q25" s="68">
        <f t="shared" si="35"/>
        <v>1019.8571428571429</v>
      </c>
      <c r="R25" s="68">
        <f t="shared" si="36"/>
        <v>830</v>
      </c>
      <c r="S25" s="68">
        <f t="shared" si="37"/>
        <v>623</v>
      </c>
      <c r="T25" s="68">
        <f t="shared" si="38"/>
        <v>706</v>
      </c>
      <c r="U25" s="68">
        <f t="shared" si="39"/>
        <v>1329</v>
      </c>
      <c r="V25" s="68">
        <f t="shared" si="40"/>
        <v>4150</v>
      </c>
      <c r="W25" s="68"/>
      <c r="X25" s="68">
        <f t="shared" si="22"/>
        <v>2075</v>
      </c>
      <c r="Y25" s="68">
        <f t="shared" si="41"/>
        <v>431.8</v>
      </c>
      <c r="Z25" s="150">
        <f t="shared" si="42"/>
        <v>0.52024096385542173</v>
      </c>
      <c r="AA25" s="57">
        <v>400</v>
      </c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</row>
    <row r="26" spans="1:39" ht="14.25" customHeight="1">
      <c r="A26" s="78"/>
      <c r="B26" s="83"/>
      <c r="C26" s="80" t="s">
        <v>173</v>
      </c>
      <c r="D26" s="85"/>
      <c r="E26" s="85"/>
      <c r="F26" s="85"/>
      <c r="G26" s="83"/>
      <c r="H26" s="84"/>
      <c r="I26" s="85">
        <f t="shared" si="13"/>
        <v>0</v>
      </c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>
        <f t="shared" si="22"/>
        <v>0</v>
      </c>
      <c r="Y26" s="85"/>
      <c r="Z26" s="150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</row>
    <row r="27" spans="1:39" ht="14.25" customHeight="1">
      <c r="A27" s="65">
        <v>1</v>
      </c>
      <c r="B27" s="69" t="s">
        <v>174</v>
      </c>
      <c r="C27" s="27" t="s">
        <v>11</v>
      </c>
      <c r="D27" s="68">
        <v>1</v>
      </c>
      <c r="E27" s="68">
        <v>1660</v>
      </c>
      <c r="F27" s="68">
        <f t="shared" ref="F27:F29" si="43">E27*12</f>
        <v>19920</v>
      </c>
      <c r="G27" s="69" t="s">
        <v>174</v>
      </c>
      <c r="H27" s="145" t="s">
        <v>453</v>
      </c>
      <c r="I27" s="68">
        <f t="shared" si="13"/>
        <v>12</v>
      </c>
      <c r="J27" s="147">
        <v>1026001024</v>
      </c>
      <c r="K27" s="68"/>
      <c r="L27" s="68">
        <f>VLOOKUP(J27,shroma,3,0)</f>
        <v>9379</v>
      </c>
      <c r="M27" s="68">
        <f>VLOOKUP(J27,shroma,4,0)</f>
        <v>3901</v>
      </c>
      <c r="N27" s="68">
        <f>VLOOKUP(J27,shroma,5,0)</f>
        <v>2573</v>
      </c>
      <c r="O27" s="68">
        <f t="shared" ref="O27:O29" si="44">L27+M27+N27</f>
        <v>15853</v>
      </c>
      <c r="P27" s="68">
        <f t="shared" ref="P27:P29" si="45">K27/12</f>
        <v>0</v>
      </c>
      <c r="Q27" s="68">
        <f t="shared" ref="Q27:Q29" si="46">O27/7</f>
        <v>2264.7142857142858</v>
      </c>
      <c r="R27" s="68">
        <f t="shared" ref="R27:R29" si="47">E27/2*2</f>
        <v>1660</v>
      </c>
      <c r="S27" s="68">
        <f>VLOOKUP(J27,premia1,4,0)</f>
        <v>1328</v>
      </c>
      <c r="T27" s="68">
        <f>VLOOKUP(J27,premia,4,0)</f>
        <v>1245</v>
      </c>
      <c r="U27" s="68">
        <f t="shared" ref="U27:U29" si="48">AVERAGE(S27,T27)*2</f>
        <v>2573</v>
      </c>
      <c r="V27" s="68">
        <f t="shared" ref="V27:V29" si="49">E27*5</f>
        <v>8300</v>
      </c>
      <c r="W27" s="68">
        <f>M27/7*5</f>
        <v>2786.4285714285716</v>
      </c>
      <c r="X27" s="68">
        <f t="shared" si="22"/>
        <v>4150</v>
      </c>
      <c r="Y27" s="68">
        <f t="shared" ref="Y27:Y29" si="50">(R27+U27)/5</f>
        <v>846.6</v>
      </c>
      <c r="Z27" s="150">
        <f t="shared" ref="Z27:Z29" si="51">Y27/E27</f>
        <v>0.51</v>
      </c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</row>
    <row r="28" spans="1:39" ht="23.25" customHeight="1">
      <c r="A28" s="65">
        <v>2</v>
      </c>
      <c r="B28" s="66" t="s">
        <v>175</v>
      </c>
      <c r="C28" s="27" t="s">
        <v>13</v>
      </c>
      <c r="D28" s="68">
        <v>1</v>
      </c>
      <c r="E28" s="68">
        <v>1180</v>
      </c>
      <c r="F28" s="68">
        <f t="shared" si="43"/>
        <v>14160</v>
      </c>
      <c r="G28" s="66" t="s">
        <v>175</v>
      </c>
      <c r="H28" s="145" t="s">
        <v>460</v>
      </c>
      <c r="I28" s="68">
        <f t="shared" si="13"/>
        <v>12</v>
      </c>
      <c r="J28" s="163">
        <v>62004009098</v>
      </c>
      <c r="K28" s="68">
        <f>VLOOKUP(J28,gasuli,2,0)</f>
        <v>20414</v>
      </c>
      <c r="L28" s="68">
        <f>VLOOKUP(J28,shroma,3,0)</f>
        <v>7538.8899999999994</v>
      </c>
      <c r="M28" s="68">
        <f>VLOOKUP(J28,shroma,4,0)</f>
        <v>0</v>
      </c>
      <c r="N28" s="68">
        <f>VLOOKUP(J28,shroma,5,0)</f>
        <v>2242</v>
      </c>
      <c r="O28" s="68">
        <f t="shared" si="44"/>
        <v>9780.89</v>
      </c>
      <c r="P28" s="68">
        <f t="shared" si="45"/>
        <v>1701.1666666666667</v>
      </c>
      <c r="Q28" s="68">
        <f t="shared" si="46"/>
        <v>1397.27</v>
      </c>
      <c r="R28" s="68">
        <f t="shared" si="47"/>
        <v>1180</v>
      </c>
      <c r="S28" s="68">
        <f>VLOOKUP(J28,premia1,4,0)</f>
        <v>1180</v>
      </c>
      <c r="T28" s="68">
        <f>VLOOKUP(J28,premia,4,0)</f>
        <v>1062</v>
      </c>
      <c r="U28" s="68">
        <f t="shared" si="48"/>
        <v>2242</v>
      </c>
      <c r="V28" s="68">
        <f t="shared" si="49"/>
        <v>5900</v>
      </c>
      <c r="W28" s="68"/>
      <c r="X28" s="68">
        <f t="shared" si="22"/>
        <v>2950</v>
      </c>
      <c r="Y28" s="68">
        <f t="shared" si="50"/>
        <v>684.4</v>
      </c>
      <c r="Z28" s="150">
        <f t="shared" si="51"/>
        <v>0.57999999999999996</v>
      </c>
      <c r="AA28" s="57">
        <v>500</v>
      </c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</row>
    <row r="29" spans="1:39" ht="23.25" customHeight="1">
      <c r="A29" s="65"/>
      <c r="B29" s="66" t="s">
        <v>176</v>
      </c>
      <c r="C29" s="27" t="s">
        <v>14</v>
      </c>
      <c r="D29" s="68">
        <v>1</v>
      </c>
      <c r="E29" s="68">
        <v>1180</v>
      </c>
      <c r="F29" s="68">
        <f t="shared" si="43"/>
        <v>14160</v>
      </c>
      <c r="G29" s="66" t="s">
        <v>176</v>
      </c>
      <c r="H29" s="145" t="s">
        <v>463</v>
      </c>
      <c r="I29" s="68">
        <f t="shared" si="13"/>
        <v>12</v>
      </c>
      <c r="J29" s="147">
        <v>1019068605</v>
      </c>
      <c r="K29" s="68">
        <f>VLOOKUP(J29,gasuli,2,0)</f>
        <v>16236</v>
      </c>
      <c r="L29" s="68">
        <f>VLOOKUP(J29,shroma,3,0)</f>
        <v>7961</v>
      </c>
      <c r="M29" s="68">
        <f>VLOOKUP(J29,shroma,4,0)</f>
        <v>0</v>
      </c>
      <c r="N29" s="68">
        <f>VLOOKUP(J29,shroma,5,0)</f>
        <v>1770</v>
      </c>
      <c r="O29" s="68">
        <f t="shared" si="44"/>
        <v>9731</v>
      </c>
      <c r="P29" s="68">
        <f t="shared" si="45"/>
        <v>1353</v>
      </c>
      <c r="Q29" s="68">
        <f t="shared" si="46"/>
        <v>1390.1428571428571</v>
      </c>
      <c r="R29" s="68">
        <f t="shared" si="47"/>
        <v>1180</v>
      </c>
      <c r="S29" s="68">
        <f>VLOOKUP(J29,premia1,4,0)</f>
        <v>944</v>
      </c>
      <c r="T29" s="68">
        <f>VLOOKUP(J29,premia,4,0)</f>
        <v>826</v>
      </c>
      <c r="U29" s="68">
        <f t="shared" si="48"/>
        <v>1770</v>
      </c>
      <c r="V29" s="68">
        <f t="shared" si="49"/>
        <v>5900</v>
      </c>
      <c r="W29" s="68"/>
      <c r="X29" s="68">
        <f t="shared" si="22"/>
        <v>2950</v>
      </c>
      <c r="Y29" s="68">
        <f t="shared" si="50"/>
        <v>590</v>
      </c>
      <c r="Z29" s="150">
        <f t="shared" si="51"/>
        <v>0.5</v>
      </c>
      <c r="AA29" s="57">
        <v>450</v>
      </c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</row>
    <row r="30" spans="1:39" ht="27" customHeight="1">
      <c r="A30" s="65"/>
      <c r="B30" s="79"/>
      <c r="C30" s="80" t="s">
        <v>177</v>
      </c>
      <c r="D30" s="79"/>
      <c r="E30" s="79"/>
      <c r="F30" s="79"/>
      <c r="G30" s="79"/>
      <c r="H30" s="81"/>
      <c r="I30" s="79">
        <f t="shared" si="13"/>
        <v>0</v>
      </c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>
        <f t="shared" si="22"/>
        <v>0</v>
      </c>
      <c r="Y30" s="79"/>
      <c r="Z30" s="150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</row>
    <row r="31" spans="1:39" ht="20.25" customHeight="1">
      <c r="A31" s="65"/>
      <c r="B31" s="66" t="s">
        <v>178</v>
      </c>
      <c r="C31" s="27" t="s">
        <v>11</v>
      </c>
      <c r="D31" s="68">
        <v>1</v>
      </c>
      <c r="E31" s="68">
        <v>1660</v>
      </c>
      <c r="F31" s="68">
        <f t="shared" ref="F31:F32" si="52">E31*12</f>
        <v>19920</v>
      </c>
      <c r="G31" s="66" t="s">
        <v>178</v>
      </c>
      <c r="H31" s="145" t="s">
        <v>468</v>
      </c>
      <c r="I31" s="68">
        <f t="shared" si="13"/>
        <v>12</v>
      </c>
      <c r="J31" s="147">
        <v>1017001595</v>
      </c>
      <c r="K31" s="68">
        <f>VLOOKUP(J31,gasuli,2,0)</f>
        <v>36852</v>
      </c>
      <c r="L31" s="68">
        <f>VLOOKUP(J31,shroma,3,0)</f>
        <v>11620</v>
      </c>
      <c r="M31" s="68">
        <f>VLOOKUP(J31,shroma,4,0)</f>
        <v>4150</v>
      </c>
      <c r="N31" s="68">
        <f>VLOOKUP(J31,shroma,5,0)</f>
        <v>2573</v>
      </c>
      <c r="O31" s="68">
        <f t="shared" ref="O31:O32" si="53">L31+M31+N31</f>
        <v>18343</v>
      </c>
      <c r="P31" s="68">
        <f t="shared" ref="P31:P32" si="54">K31/12</f>
        <v>3071</v>
      </c>
      <c r="Q31" s="68">
        <f t="shared" ref="Q31:Q32" si="55">O31/7</f>
        <v>2620.4285714285716</v>
      </c>
      <c r="R31" s="68">
        <f t="shared" ref="R31:R32" si="56">E31/2*2</f>
        <v>1660</v>
      </c>
      <c r="S31" s="68">
        <f>VLOOKUP(J31,premia1,4,0)</f>
        <v>1328</v>
      </c>
      <c r="T31" s="68">
        <f>VLOOKUP(J31,premia,4,0)</f>
        <v>1245</v>
      </c>
      <c r="U31" s="68">
        <f t="shared" ref="U31:U32" si="57">AVERAGE(S31,T31)*2</f>
        <v>2573</v>
      </c>
      <c r="V31" s="68">
        <f t="shared" ref="V31:V32" si="58">E31*5</f>
        <v>8300</v>
      </c>
      <c r="W31" s="68">
        <f>M31/7*5</f>
        <v>2964.2857142857147</v>
      </c>
      <c r="X31" s="68">
        <f t="shared" si="22"/>
        <v>4150</v>
      </c>
      <c r="Y31" s="68">
        <f t="shared" ref="Y31:Y32" si="59">(R31+U31)/5</f>
        <v>846.6</v>
      </c>
      <c r="Z31" s="150">
        <f t="shared" ref="Z31:Z32" si="60">Y31/E31</f>
        <v>0.51</v>
      </c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</row>
    <row r="32" spans="1:39" ht="20.25" customHeight="1">
      <c r="A32" s="65"/>
      <c r="B32" s="66" t="s">
        <v>179</v>
      </c>
      <c r="C32" s="27" t="s">
        <v>12</v>
      </c>
      <c r="D32" s="68">
        <v>1</v>
      </c>
      <c r="E32" s="68">
        <v>1180</v>
      </c>
      <c r="F32" s="68">
        <f t="shared" si="52"/>
        <v>14160</v>
      </c>
      <c r="G32" s="66" t="s">
        <v>179</v>
      </c>
      <c r="H32" s="145" t="s">
        <v>475</v>
      </c>
      <c r="I32" s="68">
        <f t="shared" si="13"/>
        <v>12</v>
      </c>
      <c r="J32" s="163">
        <v>14001001322</v>
      </c>
      <c r="K32" s="68">
        <f>VLOOKUP(J32,gasuli,2,0)</f>
        <v>20001</v>
      </c>
      <c r="L32" s="68">
        <f>VLOOKUP(J32,shroma,3,0)</f>
        <v>8260</v>
      </c>
      <c r="M32" s="68">
        <f>VLOOKUP(J32,shroma,4,0)</f>
        <v>0</v>
      </c>
      <c r="N32" s="68">
        <f>VLOOKUP(J32,shroma,5,0)</f>
        <v>1829</v>
      </c>
      <c r="O32" s="68">
        <f t="shared" si="53"/>
        <v>10089</v>
      </c>
      <c r="P32" s="68">
        <f t="shared" si="54"/>
        <v>1666.75</v>
      </c>
      <c r="Q32" s="68">
        <f t="shared" si="55"/>
        <v>1441.2857142857142</v>
      </c>
      <c r="R32" s="68">
        <f t="shared" si="56"/>
        <v>1180</v>
      </c>
      <c r="S32" s="68">
        <f>VLOOKUP(J32,premia1,4,0)</f>
        <v>944</v>
      </c>
      <c r="T32" s="68">
        <f>VLOOKUP(J32,premia,4,0)</f>
        <v>885</v>
      </c>
      <c r="U32" s="68">
        <f t="shared" si="57"/>
        <v>1829</v>
      </c>
      <c r="V32" s="68">
        <f t="shared" si="58"/>
        <v>5900</v>
      </c>
      <c r="W32" s="68"/>
      <c r="X32" s="68">
        <f t="shared" si="22"/>
        <v>2950</v>
      </c>
      <c r="Y32" s="68">
        <f t="shared" si="59"/>
        <v>601.79999999999995</v>
      </c>
      <c r="Z32" s="150">
        <f t="shared" si="60"/>
        <v>0.51</v>
      </c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</row>
    <row r="33" spans="1:39" ht="14.25" customHeight="1">
      <c r="A33" s="78"/>
      <c r="B33" s="86"/>
      <c r="C33" s="87" t="s">
        <v>180</v>
      </c>
      <c r="D33" s="86"/>
      <c r="E33" s="86"/>
      <c r="F33" s="86"/>
      <c r="G33" s="86"/>
      <c r="H33" s="71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150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</row>
    <row r="34" spans="1:39" ht="14.25" customHeight="1">
      <c r="A34" s="65">
        <v>1</v>
      </c>
      <c r="B34" s="69" t="s">
        <v>181</v>
      </c>
      <c r="C34" s="27" t="s">
        <v>9</v>
      </c>
      <c r="D34" s="68">
        <v>1</v>
      </c>
      <c r="E34" s="68">
        <v>2100</v>
      </c>
      <c r="F34" s="68">
        <f t="shared" ref="F34:F35" si="61">E34*12</f>
        <v>25200</v>
      </c>
      <c r="G34" s="69" t="s">
        <v>181</v>
      </c>
      <c r="H34" s="145" t="s">
        <v>482</v>
      </c>
      <c r="I34" s="68">
        <f t="shared" ref="I34:I41" si="62">LEN(H34)</f>
        <v>12</v>
      </c>
      <c r="J34" s="147">
        <v>1008024661</v>
      </c>
      <c r="K34" s="68">
        <f>VLOOKUP(J34,gasuli,2,0)</f>
        <v>47413.33</v>
      </c>
      <c r="L34" s="68">
        <f>VLOOKUP(J34,shroma,3,0)</f>
        <v>14700</v>
      </c>
      <c r="M34" s="68">
        <f>VLOOKUP(J34,shroma,4,0)</f>
        <v>6615</v>
      </c>
      <c r="N34" s="68">
        <f>VLOOKUP(J34,shroma,5,0)</f>
        <v>4200</v>
      </c>
      <c r="O34" s="68">
        <f t="shared" ref="O34:O35" si="63">L34+M34+N34</f>
        <v>25515</v>
      </c>
      <c r="P34" s="68">
        <f t="shared" ref="P34:P35" si="64">K34/12</f>
        <v>3951.1108333333336</v>
      </c>
      <c r="Q34" s="68">
        <f t="shared" ref="Q34:Q35" si="65">O34/7</f>
        <v>3645</v>
      </c>
      <c r="R34" s="68">
        <f t="shared" ref="R34:R35" si="66">E34/2*2</f>
        <v>2100</v>
      </c>
      <c r="S34" s="68">
        <f>VLOOKUP(J34,premia1,4,0)</f>
        <v>2100</v>
      </c>
      <c r="T34" s="68">
        <f>VLOOKUP(J34,premia,4,0)</f>
        <v>2100</v>
      </c>
      <c r="U34" s="68">
        <f t="shared" ref="U34:U35" si="67">AVERAGE(S34,T34)*2</f>
        <v>4200</v>
      </c>
      <c r="V34" s="68">
        <f t="shared" ref="V34:V35" si="68">E34*5</f>
        <v>10500</v>
      </c>
      <c r="W34" s="68">
        <f t="shared" ref="W34:W35" si="69">M34/7*5</f>
        <v>4725</v>
      </c>
      <c r="X34" s="68">
        <f t="shared" ref="X34:X35" si="70">IF(Z34&gt;50%,E34*50%*5,E34*Z34*5)</f>
        <v>5250</v>
      </c>
      <c r="Y34" s="68">
        <f t="shared" ref="Y34:Y35" si="71">(R34+U34)/5</f>
        <v>1260</v>
      </c>
      <c r="Z34" s="150">
        <f t="shared" ref="Z34:Z35" si="72">Y34/E34</f>
        <v>0.6</v>
      </c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</row>
    <row r="35" spans="1:39" ht="14.25" customHeight="1">
      <c r="A35" s="65"/>
      <c r="B35" s="66" t="s">
        <v>182</v>
      </c>
      <c r="C35" s="27" t="s">
        <v>10</v>
      </c>
      <c r="D35" s="77">
        <v>1</v>
      </c>
      <c r="E35" s="77">
        <v>1780</v>
      </c>
      <c r="F35" s="77">
        <f t="shared" si="61"/>
        <v>21360</v>
      </c>
      <c r="G35" s="66" t="s">
        <v>182</v>
      </c>
      <c r="H35" s="145" t="s">
        <v>487</v>
      </c>
      <c r="I35" s="77">
        <f t="shared" si="62"/>
        <v>12</v>
      </c>
      <c r="J35" s="172">
        <v>1007005162</v>
      </c>
      <c r="K35" s="77">
        <f>VLOOKUP(J35,gasuli,2,0)</f>
        <v>36939.990000000005</v>
      </c>
      <c r="L35" s="77">
        <f>VLOOKUP(J35,shroma,3,0)</f>
        <v>12505.11</v>
      </c>
      <c r="M35" s="77">
        <f>VLOOKUP(J35,shroma,4,0)</f>
        <v>5600</v>
      </c>
      <c r="N35" s="77">
        <f>VLOOKUP(J35,shroma,5,0)</f>
        <v>2990</v>
      </c>
      <c r="O35" s="77">
        <f t="shared" si="63"/>
        <v>21095.11</v>
      </c>
      <c r="P35" s="77">
        <f t="shared" si="64"/>
        <v>3078.3325000000004</v>
      </c>
      <c r="Q35" s="77">
        <f t="shared" si="65"/>
        <v>3013.5871428571431</v>
      </c>
      <c r="R35" s="77">
        <f t="shared" si="66"/>
        <v>1780</v>
      </c>
      <c r="S35" s="77">
        <f>VLOOKUP(J35,premia1,4,0)</f>
        <v>1513</v>
      </c>
      <c r="T35" s="77">
        <f>VLOOKUP(J35,premia,4,0)</f>
        <v>1477</v>
      </c>
      <c r="U35" s="77">
        <f t="shared" si="67"/>
        <v>2990</v>
      </c>
      <c r="V35" s="77">
        <f t="shared" si="68"/>
        <v>8900</v>
      </c>
      <c r="W35" s="77">
        <f t="shared" si="69"/>
        <v>4000</v>
      </c>
      <c r="X35" s="77">
        <f t="shared" si="70"/>
        <v>4450</v>
      </c>
      <c r="Y35" s="77">
        <f t="shared" si="71"/>
        <v>954</v>
      </c>
      <c r="Z35" s="150">
        <f t="shared" si="72"/>
        <v>0.53595505617977524</v>
      </c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</row>
    <row r="36" spans="1:39" ht="14.25" customHeight="1">
      <c r="A36" s="65"/>
      <c r="B36" s="83"/>
      <c r="C36" s="80" t="s">
        <v>183</v>
      </c>
      <c r="D36" s="85"/>
      <c r="E36" s="85"/>
      <c r="F36" s="85"/>
      <c r="G36" s="83"/>
      <c r="H36" s="84"/>
      <c r="I36" s="85">
        <f t="shared" si="62"/>
        <v>0</v>
      </c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150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</row>
    <row r="37" spans="1:39" ht="14.25" customHeight="1">
      <c r="A37" s="65">
        <v>1</v>
      </c>
      <c r="B37" s="66" t="s">
        <v>184</v>
      </c>
      <c r="C37" s="27" t="s">
        <v>11</v>
      </c>
      <c r="D37" s="68">
        <v>1</v>
      </c>
      <c r="E37" s="68">
        <v>1660</v>
      </c>
      <c r="F37" s="68">
        <f t="shared" ref="F37:F38" si="73">E37*12</f>
        <v>19920</v>
      </c>
      <c r="G37" s="66" t="s">
        <v>184</v>
      </c>
      <c r="H37" s="145" t="s">
        <v>492</v>
      </c>
      <c r="I37" s="68">
        <f t="shared" si="62"/>
        <v>12</v>
      </c>
      <c r="J37" s="147">
        <v>1026012885</v>
      </c>
      <c r="K37" s="68">
        <f>VLOOKUP(J37,gasuli,2,0)</f>
        <v>34860</v>
      </c>
      <c r="L37" s="68">
        <f>VLOOKUP(J37,shroma,3,0)</f>
        <v>7138</v>
      </c>
      <c r="M37" s="68">
        <f>VLOOKUP(J37,shroma,4,0)</f>
        <v>2407</v>
      </c>
      <c r="N37" s="68">
        <f>VLOOKUP(J37,shroma,5,0)</f>
        <v>1411</v>
      </c>
      <c r="O37" s="68">
        <f t="shared" ref="O37:O38" si="74">L37+M37+N37</f>
        <v>10956</v>
      </c>
      <c r="P37" s="68">
        <f t="shared" ref="P37:P38" si="75">K37/12</f>
        <v>2905</v>
      </c>
      <c r="Q37" s="68">
        <f t="shared" ref="Q37:Q38" si="76">O37/7</f>
        <v>1565.1428571428571</v>
      </c>
      <c r="R37" s="68">
        <f t="shared" ref="R37:R38" si="77">E37/2*2</f>
        <v>1660</v>
      </c>
      <c r="S37" s="68">
        <f>VLOOKUP(J37,premia1,4,0)</f>
        <v>1411</v>
      </c>
      <c r="T37" s="68">
        <f>VLOOKUP(J37,premia,4,0)</f>
        <v>0</v>
      </c>
      <c r="U37" s="68">
        <f t="shared" ref="U37:U38" si="78">AVERAGE(S37,T37)*2</f>
        <v>1411</v>
      </c>
      <c r="V37" s="68">
        <f t="shared" ref="V37:V38" si="79">E37*5</f>
        <v>8300</v>
      </c>
      <c r="W37" s="68"/>
      <c r="X37" s="68">
        <f t="shared" ref="X37:X38" si="80">IF(Z37&gt;50%,E37*50%*5,E37*Z37*5)</f>
        <v>3071</v>
      </c>
      <c r="Y37" s="68">
        <f t="shared" ref="Y37:Y38" si="81">(R37+U37)/5</f>
        <v>614.20000000000005</v>
      </c>
      <c r="Z37" s="150">
        <f t="shared" ref="Z37:Z38" si="82">Y37/E37</f>
        <v>0.37000000000000005</v>
      </c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</row>
    <row r="38" spans="1:39" ht="14.25" customHeight="1">
      <c r="A38" s="65">
        <v>2</v>
      </c>
      <c r="B38" s="66" t="s">
        <v>185</v>
      </c>
      <c r="C38" s="27" t="s">
        <v>498</v>
      </c>
      <c r="D38" s="68">
        <v>1</v>
      </c>
      <c r="E38" s="68">
        <v>1180</v>
      </c>
      <c r="F38" s="68">
        <f t="shared" si="73"/>
        <v>14160</v>
      </c>
      <c r="G38" s="66" t="s">
        <v>185</v>
      </c>
      <c r="H38" s="145" t="s">
        <v>499</v>
      </c>
      <c r="I38" s="68">
        <f t="shared" si="62"/>
        <v>12</v>
      </c>
      <c r="J38" s="147">
        <v>1026008637</v>
      </c>
      <c r="K38" s="68">
        <f>VLOOKUP(J38,gasuli,2,0)</f>
        <v>20532</v>
      </c>
      <c r="L38" s="68">
        <f>VLOOKUP(J38,shroma,3,0)</f>
        <v>9532</v>
      </c>
      <c r="M38" s="68">
        <f>VLOOKUP(J38,shroma,4,0)</f>
        <v>2407</v>
      </c>
      <c r="N38" s="68">
        <f>VLOOKUP(J38,shroma,5,0)</f>
        <v>2414</v>
      </c>
      <c r="O38" s="68">
        <f t="shared" si="74"/>
        <v>14353</v>
      </c>
      <c r="P38" s="68">
        <f t="shared" si="75"/>
        <v>1711</v>
      </c>
      <c r="Q38" s="68">
        <f t="shared" si="76"/>
        <v>2050.4285714285716</v>
      </c>
      <c r="R38" s="68">
        <f t="shared" si="77"/>
        <v>1180</v>
      </c>
      <c r="S38" s="68">
        <f>VLOOKUP(J38,premia1,4,0)</f>
        <v>1003</v>
      </c>
      <c r="T38" s="68">
        <f>VLOOKUP(J38,premia,4,0)</f>
        <v>1411</v>
      </c>
      <c r="U38" s="68">
        <f t="shared" si="78"/>
        <v>2414</v>
      </c>
      <c r="V38" s="68">
        <f t="shared" si="79"/>
        <v>5900</v>
      </c>
      <c r="W38" s="68">
        <f>664*5</f>
        <v>3320</v>
      </c>
      <c r="X38" s="68">
        <f t="shared" si="80"/>
        <v>2950</v>
      </c>
      <c r="Y38" s="68">
        <f t="shared" si="81"/>
        <v>718.8</v>
      </c>
      <c r="Z38" s="185">
        <f t="shared" si="82"/>
        <v>0.6091525423728813</v>
      </c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</row>
    <row r="39" spans="1:39" ht="14.25" customHeight="1">
      <c r="A39" s="65"/>
      <c r="B39" s="83"/>
      <c r="C39" s="80" t="s">
        <v>186</v>
      </c>
      <c r="D39" s="85"/>
      <c r="E39" s="85"/>
      <c r="F39" s="85"/>
      <c r="G39" s="83"/>
      <c r="H39" s="84"/>
      <c r="I39" s="85">
        <f t="shared" si="62"/>
        <v>0</v>
      </c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150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</row>
    <row r="40" spans="1:39" ht="23.25" customHeight="1">
      <c r="A40" s="65">
        <v>1</v>
      </c>
      <c r="B40" s="66" t="s">
        <v>187</v>
      </c>
      <c r="C40" s="27" t="s">
        <v>11</v>
      </c>
      <c r="D40" s="68">
        <v>1</v>
      </c>
      <c r="E40" s="68">
        <v>1660</v>
      </c>
      <c r="F40" s="68">
        <f t="shared" ref="F40:F41" si="83">E40*12</f>
        <v>19920</v>
      </c>
      <c r="G40" s="66" t="s">
        <v>187</v>
      </c>
      <c r="H40" s="145" t="s">
        <v>517</v>
      </c>
      <c r="I40" s="68">
        <f t="shared" si="62"/>
        <v>12</v>
      </c>
      <c r="J40" s="147">
        <v>1009020172</v>
      </c>
      <c r="K40" s="68">
        <f>VLOOKUP(J40,gasuli,2,0)</f>
        <v>38175.15</v>
      </c>
      <c r="L40" s="68">
        <f>VLOOKUP(J40,shroma,3,0)</f>
        <v>11620</v>
      </c>
      <c r="M40" s="68">
        <f>VLOOKUP(J40,shroma,4,0)</f>
        <v>5644</v>
      </c>
      <c r="N40" s="68">
        <f>VLOOKUP(J40,shroma,5,0)</f>
        <v>2822</v>
      </c>
      <c r="O40" s="68">
        <f t="shared" ref="O40:O41" si="84">L40+M40+N40</f>
        <v>20086</v>
      </c>
      <c r="P40" s="68">
        <f t="shared" ref="P40:P41" si="85">K40/12</f>
        <v>3181.2625000000003</v>
      </c>
      <c r="Q40" s="68">
        <f t="shared" ref="Q40:Q41" si="86">O40/7</f>
        <v>2869.4285714285716</v>
      </c>
      <c r="R40" s="68">
        <f t="shared" ref="R40:R41" si="87">E40/2*2</f>
        <v>1660</v>
      </c>
      <c r="S40" s="68">
        <f>VLOOKUP(J40,premia1,4,0)</f>
        <v>1411</v>
      </c>
      <c r="T40" s="68">
        <f>VLOOKUP(J40,premia,4,0)</f>
        <v>1411</v>
      </c>
      <c r="U40" s="68">
        <f t="shared" ref="U40:U41" si="88">AVERAGE(S40,T40)*2</f>
        <v>2822</v>
      </c>
      <c r="V40" s="68">
        <f t="shared" ref="V40:V41" si="89">E40*5</f>
        <v>8300</v>
      </c>
      <c r="W40" s="68">
        <f>M40/7*5</f>
        <v>4031.4285714285716</v>
      </c>
      <c r="X40" s="68">
        <f t="shared" ref="X40:X41" si="90">IF(Z40&gt;50%,E40*50%*5,E40*Z40*5)</f>
        <v>4150</v>
      </c>
      <c r="Y40" s="68">
        <f t="shared" ref="Y40:Y41" si="91">(R40+U40)/5</f>
        <v>896.4</v>
      </c>
      <c r="Z40" s="150">
        <f t="shared" ref="Z40:Z41" si="92">Y40/E40</f>
        <v>0.54</v>
      </c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</row>
    <row r="41" spans="1:39" ht="23.25" customHeight="1">
      <c r="A41" s="65">
        <v>2</v>
      </c>
      <c r="B41" s="69" t="s">
        <v>188</v>
      </c>
      <c r="C41" s="27" t="s">
        <v>12</v>
      </c>
      <c r="D41" s="68">
        <v>1</v>
      </c>
      <c r="E41" s="68">
        <v>1180</v>
      </c>
      <c r="F41" s="68">
        <f t="shared" si="83"/>
        <v>14160</v>
      </c>
      <c r="G41" s="69" t="s">
        <v>188</v>
      </c>
      <c r="H41" s="145" t="s">
        <v>518</v>
      </c>
      <c r="I41" s="68">
        <f t="shared" si="62"/>
        <v>12</v>
      </c>
      <c r="J41" s="163">
        <v>45001009084</v>
      </c>
      <c r="K41" s="68">
        <f>VLOOKUP(J41,gasuli,2,0)</f>
        <v>20532</v>
      </c>
      <c r="L41" s="68">
        <f>VLOOKUP(J41,shroma,3,0)</f>
        <v>8142</v>
      </c>
      <c r="M41" s="68">
        <f>VLOOKUP(J41,shroma,4,0)</f>
        <v>0</v>
      </c>
      <c r="N41" s="68">
        <f>VLOOKUP(J41,shroma,5,0)</f>
        <v>2006</v>
      </c>
      <c r="O41" s="68">
        <f t="shared" si="84"/>
        <v>10148</v>
      </c>
      <c r="P41" s="68">
        <f t="shared" si="85"/>
        <v>1711</v>
      </c>
      <c r="Q41" s="68">
        <f t="shared" si="86"/>
        <v>1449.7142857142858</v>
      </c>
      <c r="R41" s="68">
        <f t="shared" si="87"/>
        <v>1180</v>
      </c>
      <c r="S41" s="68">
        <f>VLOOKUP(J41,premia1,4,0)</f>
        <v>1003</v>
      </c>
      <c r="T41" s="68">
        <f>VLOOKUP(J41,premia,4,0)</f>
        <v>1003</v>
      </c>
      <c r="U41" s="68">
        <f t="shared" si="88"/>
        <v>2006</v>
      </c>
      <c r="V41" s="68">
        <f t="shared" si="89"/>
        <v>5900</v>
      </c>
      <c r="W41" s="68"/>
      <c r="X41" s="68">
        <f t="shared" si="90"/>
        <v>2950</v>
      </c>
      <c r="Y41" s="68">
        <f t="shared" si="91"/>
        <v>637.20000000000005</v>
      </c>
      <c r="Z41" s="150">
        <f t="shared" si="92"/>
        <v>0.54</v>
      </c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</row>
    <row r="42" spans="1:39" ht="21.75" customHeight="1">
      <c r="A42" s="65"/>
      <c r="B42" s="63"/>
      <c r="C42" s="87" t="s">
        <v>189</v>
      </c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150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</row>
    <row r="43" spans="1:39" ht="25.5" customHeight="1">
      <c r="A43" s="65">
        <v>1</v>
      </c>
      <c r="B43" s="75" t="s">
        <v>154</v>
      </c>
      <c r="C43" s="27" t="s">
        <v>9</v>
      </c>
      <c r="D43" s="68">
        <v>1</v>
      </c>
      <c r="E43" s="68">
        <v>2100</v>
      </c>
      <c r="F43" s="68">
        <f t="shared" ref="F43:F45" si="93">E43*12</f>
        <v>25200</v>
      </c>
      <c r="G43" s="75" t="s">
        <v>154</v>
      </c>
      <c r="H43" s="145"/>
      <c r="I43" s="68">
        <f t="shared" ref="I43:I75" si="94">LEN(H43)</f>
        <v>0</v>
      </c>
      <c r="J43" s="68"/>
      <c r="K43" s="68"/>
      <c r="L43" s="68"/>
      <c r="M43" s="68"/>
      <c r="N43" s="68"/>
      <c r="O43" s="68">
        <f t="shared" ref="O43:O45" si="95">L43+M43+N43</f>
        <v>0</v>
      </c>
      <c r="P43" s="68">
        <f t="shared" ref="P43:P45" si="96">K43/12</f>
        <v>0</v>
      </c>
      <c r="Q43" s="68">
        <f t="shared" ref="Q43:Q45" si="97">O43/7</f>
        <v>0</v>
      </c>
      <c r="R43" s="70">
        <f>E43</f>
        <v>2100</v>
      </c>
      <c r="S43" s="68"/>
      <c r="T43" s="68"/>
      <c r="U43" s="70">
        <f>E43*85%*2</f>
        <v>3570</v>
      </c>
      <c r="V43" s="70">
        <f t="shared" ref="V43:V45" si="98">E43*5</f>
        <v>10500</v>
      </c>
      <c r="W43" s="70">
        <f>E43/2*5</f>
        <v>5250</v>
      </c>
      <c r="X43" s="70">
        <f t="shared" ref="X43:X45" si="99">IF(Z43&gt;50%,E43*50%*5,E43*Z43*5)</f>
        <v>5250</v>
      </c>
      <c r="Y43" s="68">
        <f t="shared" ref="Y43:Y45" si="100">(R43+U43)/5</f>
        <v>1134</v>
      </c>
      <c r="Z43" s="150">
        <f t="shared" ref="Z43:Z45" si="101">Y43/E43</f>
        <v>0.54</v>
      </c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</row>
    <row r="44" spans="1:39" ht="14.25" customHeight="1">
      <c r="A44" s="65">
        <v>2</v>
      </c>
      <c r="B44" s="66" t="s">
        <v>191</v>
      </c>
      <c r="C44" s="27" t="s">
        <v>522</v>
      </c>
      <c r="D44" s="68">
        <v>1</v>
      </c>
      <c r="E44" s="68">
        <v>1780</v>
      </c>
      <c r="F44" s="68">
        <f t="shared" si="93"/>
        <v>21360</v>
      </c>
      <c r="G44" s="66" t="s">
        <v>191</v>
      </c>
      <c r="H44" s="145" t="s">
        <v>523</v>
      </c>
      <c r="I44" s="68">
        <f t="shared" si="94"/>
        <v>12</v>
      </c>
      <c r="J44" s="147">
        <v>1012000914</v>
      </c>
      <c r="K44" s="68">
        <f>VLOOKUP(J44,gasuli,2,0)</f>
        <v>41894.33</v>
      </c>
      <c r="L44" s="68">
        <f>VLOOKUP(J44,shroma,3,0)</f>
        <v>12986.390000000001</v>
      </c>
      <c r="M44" s="68">
        <f>VLOOKUP(J44,shroma,4,0)</f>
        <v>6550</v>
      </c>
      <c r="N44" s="68">
        <f>VLOOKUP(J44,shroma,5,0)</f>
        <v>3791</v>
      </c>
      <c r="O44" s="68">
        <f t="shared" si="95"/>
        <v>23327.39</v>
      </c>
      <c r="P44" s="68">
        <f t="shared" si="96"/>
        <v>3491.1941666666667</v>
      </c>
      <c r="Q44" s="68">
        <f t="shared" si="97"/>
        <v>3332.4842857142858</v>
      </c>
      <c r="R44" s="68">
        <f t="shared" ref="R44:R45" si="102">E44/2*2</f>
        <v>1780</v>
      </c>
      <c r="S44" s="68">
        <f>VLOOKUP(J44,premia1,4,0)</f>
        <v>1691</v>
      </c>
      <c r="T44" s="68">
        <f>VLOOKUP(J44,premia,4,0)</f>
        <v>2100</v>
      </c>
      <c r="U44" s="68">
        <f t="shared" ref="U44:U45" si="103">AVERAGE(S44,T44)*2</f>
        <v>3791</v>
      </c>
      <c r="V44" s="68">
        <f t="shared" si="98"/>
        <v>8900</v>
      </c>
      <c r="W44" s="68">
        <f t="shared" ref="W44:W45" si="104">M44/7*5</f>
        <v>4678.5714285714284</v>
      </c>
      <c r="X44" s="68">
        <f t="shared" si="99"/>
        <v>4450</v>
      </c>
      <c r="Y44" s="68">
        <f t="shared" si="100"/>
        <v>1114.2</v>
      </c>
      <c r="Z44" s="185">
        <f t="shared" si="101"/>
        <v>0.62595505617977532</v>
      </c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</row>
    <row r="45" spans="1:39" ht="23.25" customHeight="1">
      <c r="A45" s="65">
        <v>3</v>
      </c>
      <c r="B45" s="66" t="s">
        <v>192</v>
      </c>
      <c r="C45" s="27" t="s">
        <v>10</v>
      </c>
      <c r="D45" s="68">
        <v>1</v>
      </c>
      <c r="E45" s="68">
        <v>1780</v>
      </c>
      <c r="F45" s="68">
        <f t="shared" si="93"/>
        <v>21360</v>
      </c>
      <c r="G45" s="66" t="s">
        <v>192</v>
      </c>
      <c r="H45" s="67" t="s">
        <v>527</v>
      </c>
      <c r="I45" s="68">
        <f t="shared" si="94"/>
        <v>12</v>
      </c>
      <c r="J45" s="147">
        <v>1017001815</v>
      </c>
      <c r="K45" s="68">
        <f>VLOOKUP(J45,gasuli,2,0)</f>
        <v>35536.42</v>
      </c>
      <c r="L45" s="68">
        <f>VLOOKUP(J45,shroma,3,0)</f>
        <v>12460</v>
      </c>
      <c r="M45" s="68">
        <f>VLOOKUP(J45,shroma,4,0)</f>
        <v>6230</v>
      </c>
      <c r="N45" s="68">
        <f>VLOOKUP(J45,shroma,5,0)</f>
        <v>3382</v>
      </c>
      <c r="O45" s="68">
        <f t="shared" si="95"/>
        <v>22072</v>
      </c>
      <c r="P45" s="68">
        <f t="shared" si="96"/>
        <v>2961.3683333333333</v>
      </c>
      <c r="Q45" s="68">
        <f t="shared" si="97"/>
        <v>3153.1428571428573</v>
      </c>
      <c r="R45" s="68">
        <f t="shared" si="102"/>
        <v>1780</v>
      </c>
      <c r="S45" s="68">
        <f>VLOOKUP(J45,premia1,4,0)</f>
        <v>1691</v>
      </c>
      <c r="T45" s="68">
        <f>VLOOKUP(J45,premia,4,0)</f>
        <v>1691</v>
      </c>
      <c r="U45" s="68">
        <f t="shared" si="103"/>
        <v>3382</v>
      </c>
      <c r="V45" s="68">
        <f t="shared" si="98"/>
        <v>8900</v>
      </c>
      <c r="W45" s="68">
        <f t="shared" si="104"/>
        <v>4450</v>
      </c>
      <c r="X45" s="68">
        <f t="shared" si="99"/>
        <v>4450</v>
      </c>
      <c r="Y45" s="68">
        <f t="shared" si="100"/>
        <v>1032.4000000000001</v>
      </c>
      <c r="Z45" s="150">
        <f t="shared" si="101"/>
        <v>0.58000000000000007</v>
      </c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</row>
    <row r="46" spans="1:39" ht="24.75" customHeight="1">
      <c r="A46" s="65"/>
      <c r="B46" s="79"/>
      <c r="C46" s="80" t="s">
        <v>193</v>
      </c>
      <c r="D46" s="79"/>
      <c r="E46" s="79"/>
      <c r="F46" s="79"/>
      <c r="G46" s="79"/>
      <c r="H46" s="81"/>
      <c r="I46" s="79">
        <f t="shared" si="94"/>
        <v>0</v>
      </c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150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</row>
    <row r="47" spans="1:39" ht="29.25" customHeight="1">
      <c r="A47" s="65">
        <v>1</v>
      </c>
      <c r="B47" s="69" t="s">
        <v>194</v>
      </c>
      <c r="C47" s="27" t="s">
        <v>11</v>
      </c>
      <c r="D47" s="68">
        <v>1</v>
      </c>
      <c r="E47" s="68">
        <v>1660</v>
      </c>
      <c r="F47" s="68">
        <f t="shared" ref="F47:F57" si="105">E47*12</f>
        <v>19920</v>
      </c>
      <c r="G47" s="69" t="s">
        <v>194</v>
      </c>
      <c r="H47" s="145" t="s">
        <v>530</v>
      </c>
      <c r="I47" s="68">
        <f t="shared" si="94"/>
        <v>12</v>
      </c>
      <c r="J47" s="163">
        <v>62006000854</v>
      </c>
      <c r="K47" s="68">
        <f>VLOOKUP(J47,gasuli,2,0)</f>
        <v>38595</v>
      </c>
      <c r="L47" s="68">
        <f>VLOOKUP(J47,shroma,3,0)</f>
        <v>11620</v>
      </c>
      <c r="M47" s="68">
        <f>VLOOKUP(J47,shroma,4,0)</f>
        <v>5810</v>
      </c>
      <c r="N47" s="68">
        <f>VLOOKUP(J47,shroma,5,0)</f>
        <v>3154</v>
      </c>
      <c r="O47" s="68">
        <f t="shared" ref="O47:O57" si="106">L47+M47+N47</f>
        <v>20584</v>
      </c>
      <c r="P47" s="68">
        <f t="shared" ref="P47:P57" si="107">K47/12</f>
        <v>3216.25</v>
      </c>
      <c r="Q47" s="68">
        <f t="shared" ref="Q47:Q57" si="108">O47/7</f>
        <v>2940.5714285714284</v>
      </c>
      <c r="R47" s="68">
        <f t="shared" ref="R47:R49" si="109">E47/2*2</f>
        <v>1660</v>
      </c>
      <c r="S47" s="68">
        <f>VLOOKUP(J47,premia1,4,0)</f>
        <v>1577</v>
      </c>
      <c r="T47" s="68">
        <f>VLOOKUP(J47,premia,4,0)</f>
        <v>1577</v>
      </c>
      <c r="U47" s="68">
        <f t="shared" ref="U47:U49" si="110">AVERAGE(S47,T47)*2</f>
        <v>3154</v>
      </c>
      <c r="V47" s="68">
        <f t="shared" ref="V47:V57" si="111">E47*5</f>
        <v>8300</v>
      </c>
      <c r="W47" s="68">
        <f>M47/7*5</f>
        <v>4150</v>
      </c>
      <c r="X47" s="68">
        <f t="shared" ref="X47:X57" si="112">IF(Z47&gt;50%,E47*50%*5,E47*Z47*5)</f>
        <v>4150</v>
      </c>
      <c r="Y47" s="68">
        <f t="shared" ref="Y47:Y57" si="113">(R47+U47)/5</f>
        <v>962.8</v>
      </c>
      <c r="Z47" s="150">
        <f t="shared" ref="Z47:Z57" si="114">Y47/E47</f>
        <v>0.57999999999999996</v>
      </c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</row>
    <row r="48" spans="1:39" ht="24.75" customHeight="1">
      <c r="A48" s="65">
        <v>2</v>
      </c>
      <c r="B48" s="66" t="s">
        <v>198</v>
      </c>
      <c r="C48" s="27" t="s">
        <v>12</v>
      </c>
      <c r="D48" s="68">
        <v>1</v>
      </c>
      <c r="E48" s="68">
        <v>1180</v>
      </c>
      <c r="F48" s="68">
        <f t="shared" si="105"/>
        <v>14160</v>
      </c>
      <c r="G48" s="66" t="s">
        <v>198</v>
      </c>
      <c r="H48" s="145" t="s">
        <v>534</v>
      </c>
      <c r="I48" s="68">
        <f t="shared" si="94"/>
        <v>12</v>
      </c>
      <c r="J48" s="147">
        <v>1027068698</v>
      </c>
      <c r="K48" s="68">
        <f>VLOOKUP(J48,gasuli,2,0)</f>
        <v>10243.029999999999</v>
      </c>
      <c r="L48" s="68">
        <f>VLOOKUP(J48,shroma,3,0)</f>
        <v>8128.89</v>
      </c>
      <c r="M48" s="68">
        <f>VLOOKUP(J48,shroma,4,0)</f>
        <v>0</v>
      </c>
      <c r="N48" s="68">
        <f>VLOOKUP(J48,shroma,5,0)</f>
        <v>2124</v>
      </c>
      <c r="O48" s="68">
        <f t="shared" si="106"/>
        <v>10252.89</v>
      </c>
      <c r="P48" s="68">
        <f t="shared" si="107"/>
        <v>853.5858333333332</v>
      </c>
      <c r="Q48" s="68">
        <f t="shared" si="108"/>
        <v>1464.6985714285713</v>
      </c>
      <c r="R48" s="68">
        <f t="shared" si="109"/>
        <v>1180</v>
      </c>
      <c r="S48" s="68">
        <f>VLOOKUP(J48,premia1,4,0)</f>
        <v>1062</v>
      </c>
      <c r="T48" s="68">
        <f>VLOOKUP(J48,premia,4,0)</f>
        <v>1062</v>
      </c>
      <c r="U48" s="68">
        <f t="shared" si="110"/>
        <v>2124</v>
      </c>
      <c r="V48" s="68">
        <f t="shared" si="111"/>
        <v>5900</v>
      </c>
      <c r="W48" s="68"/>
      <c r="X48" s="68">
        <f t="shared" si="112"/>
        <v>2950</v>
      </c>
      <c r="Y48" s="68">
        <f t="shared" si="113"/>
        <v>660.8</v>
      </c>
      <c r="Z48" s="150">
        <f t="shared" si="114"/>
        <v>0.55999999999999994</v>
      </c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</row>
    <row r="49" spans="1:39" ht="31.5" customHeight="1">
      <c r="A49" s="65">
        <v>3</v>
      </c>
      <c r="B49" s="66" t="s">
        <v>200</v>
      </c>
      <c r="C49" s="27" t="s">
        <v>12</v>
      </c>
      <c r="D49" s="68">
        <v>1</v>
      </c>
      <c r="E49" s="68">
        <v>1180</v>
      </c>
      <c r="F49" s="68">
        <f t="shared" si="105"/>
        <v>14160</v>
      </c>
      <c r="G49" s="66" t="s">
        <v>200</v>
      </c>
      <c r="H49" s="67" t="s">
        <v>539</v>
      </c>
      <c r="I49" s="68">
        <f t="shared" si="94"/>
        <v>12</v>
      </c>
      <c r="J49" s="163">
        <v>60001143413</v>
      </c>
      <c r="K49" s="68">
        <f>VLOOKUP(J49,gasuli,2,0)</f>
        <v>20531.5</v>
      </c>
      <c r="L49" s="68">
        <f>VLOOKUP(J49,shroma,3,0)</f>
        <v>8332</v>
      </c>
      <c r="M49" s="68">
        <f>VLOOKUP(J49,shroma,4,0)</f>
        <v>0</v>
      </c>
      <c r="N49" s="68">
        <f>VLOOKUP(J49,shroma,5,0)</f>
        <v>2124</v>
      </c>
      <c r="O49" s="68">
        <f t="shared" si="106"/>
        <v>10456</v>
      </c>
      <c r="P49" s="68">
        <f t="shared" si="107"/>
        <v>1710.9583333333333</v>
      </c>
      <c r="Q49" s="68">
        <f t="shared" si="108"/>
        <v>1493.7142857142858</v>
      </c>
      <c r="R49" s="68">
        <f t="shared" si="109"/>
        <v>1180</v>
      </c>
      <c r="S49" s="68">
        <f>VLOOKUP(J49,premia1,4,0)</f>
        <v>1062</v>
      </c>
      <c r="T49" s="68">
        <f>VLOOKUP(J49,premia,4,0)</f>
        <v>1062</v>
      </c>
      <c r="U49" s="68">
        <f t="shared" si="110"/>
        <v>2124</v>
      </c>
      <c r="V49" s="68">
        <f t="shared" si="111"/>
        <v>5900</v>
      </c>
      <c r="W49" s="68"/>
      <c r="X49" s="68">
        <f t="shared" si="112"/>
        <v>2950</v>
      </c>
      <c r="Y49" s="68">
        <f t="shared" si="113"/>
        <v>660.8</v>
      </c>
      <c r="Z49" s="150">
        <f t="shared" si="114"/>
        <v>0.55999999999999994</v>
      </c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</row>
    <row r="50" spans="1:39" ht="32.25" customHeight="1">
      <c r="A50" s="65">
        <v>4</v>
      </c>
      <c r="B50" s="75" t="s">
        <v>154</v>
      </c>
      <c r="C50" s="27" t="s">
        <v>13</v>
      </c>
      <c r="D50" s="68">
        <v>1</v>
      </c>
      <c r="E50" s="68">
        <v>1180</v>
      </c>
      <c r="F50" s="68">
        <f t="shared" si="105"/>
        <v>14160</v>
      </c>
      <c r="G50" s="75" t="s">
        <v>154</v>
      </c>
      <c r="H50" s="145"/>
      <c r="I50" s="68">
        <f t="shared" si="94"/>
        <v>0</v>
      </c>
      <c r="J50" s="68"/>
      <c r="K50" s="68"/>
      <c r="L50" s="68"/>
      <c r="M50" s="68"/>
      <c r="N50" s="68"/>
      <c r="O50" s="68">
        <f t="shared" si="106"/>
        <v>0</v>
      </c>
      <c r="P50" s="68">
        <f t="shared" si="107"/>
        <v>0</v>
      </c>
      <c r="Q50" s="68">
        <f t="shared" si="108"/>
        <v>0</v>
      </c>
      <c r="R50" s="70">
        <f>E50</f>
        <v>1180</v>
      </c>
      <c r="S50" s="68"/>
      <c r="T50" s="68"/>
      <c r="U50" s="70">
        <f>E50*85%*2</f>
        <v>2006</v>
      </c>
      <c r="V50" s="70">
        <f t="shared" si="111"/>
        <v>5900</v>
      </c>
      <c r="W50" s="70"/>
      <c r="X50" s="70">
        <f t="shared" si="112"/>
        <v>2950</v>
      </c>
      <c r="Y50" s="68">
        <f t="shared" si="113"/>
        <v>637.20000000000005</v>
      </c>
      <c r="Z50" s="150">
        <f t="shared" si="114"/>
        <v>0.54</v>
      </c>
      <c r="AA50" s="57">
        <v>500</v>
      </c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</row>
    <row r="51" spans="1:39" ht="26.25" customHeight="1">
      <c r="A51" s="65">
        <v>5</v>
      </c>
      <c r="B51" s="69" t="s">
        <v>203</v>
      </c>
      <c r="C51" s="27" t="s">
        <v>13</v>
      </c>
      <c r="D51" s="68">
        <v>1</v>
      </c>
      <c r="E51" s="68">
        <v>1180</v>
      </c>
      <c r="F51" s="68">
        <f t="shared" si="105"/>
        <v>14160</v>
      </c>
      <c r="G51" s="69" t="s">
        <v>203</v>
      </c>
      <c r="H51" s="198" t="s">
        <v>543</v>
      </c>
      <c r="I51" s="68">
        <f t="shared" si="94"/>
        <v>12</v>
      </c>
      <c r="J51" s="163">
        <v>10001071041</v>
      </c>
      <c r="K51" s="68">
        <f t="shared" ref="K51:K57" si="115">VLOOKUP(J51,gasuli,2,0)</f>
        <v>19873.339999999997</v>
      </c>
      <c r="L51" s="68">
        <f t="shared" ref="L51:L57" si="116">VLOOKUP(J51,shroma,3,0)</f>
        <v>8260</v>
      </c>
      <c r="M51" s="68">
        <f t="shared" ref="M51:M57" si="117">VLOOKUP(J51,shroma,4,0)</f>
        <v>0</v>
      </c>
      <c r="N51" s="68">
        <f t="shared" ref="N51:N57" si="118">VLOOKUP(J51,shroma,5,0)</f>
        <v>2006</v>
      </c>
      <c r="O51" s="68">
        <f t="shared" si="106"/>
        <v>10266</v>
      </c>
      <c r="P51" s="68">
        <f t="shared" si="107"/>
        <v>1656.1116666666665</v>
      </c>
      <c r="Q51" s="68">
        <f t="shared" si="108"/>
        <v>1466.5714285714287</v>
      </c>
      <c r="R51" s="68">
        <f t="shared" ref="R51:R57" si="119">E51/2*2</f>
        <v>1180</v>
      </c>
      <c r="S51" s="68">
        <f t="shared" ref="S51:S57" si="120">VLOOKUP(J51,premia1,4,0)</f>
        <v>1062</v>
      </c>
      <c r="T51" s="68">
        <f t="shared" ref="T51:T57" si="121">VLOOKUP(J51,premia,4,0)</f>
        <v>944</v>
      </c>
      <c r="U51" s="68">
        <f t="shared" ref="U51:U57" si="122">AVERAGE(S51,T51)*2</f>
        <v>2006</v>
      </c>
      <c r="V51" s="68">
        <f t="shared" si="111"/>
        <v>5900</v>
      </c>
      <c r="W51" s="68"/>
      <c r="X51" s="68">
        <f t="shared" si="112"/>
        <v>2950</v>
      </c>
      <c r="Y51" s="68">
        <f t="shared" si="113"/>
        <v>637.20000000000005</v>
      </c>
      <c r="Z51" s="150">
        <f t="shared" si="114"/>
        <v>0.54</v>
      </c>
      <c r="AA51" s="57">
        <v>500</v>
      </c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</row>
    <row r="52" spans="1:39" ht="23.25" customHeight="1">
      <c r="A52" s="65">
        <v>6</v>
      </c>
      <c r="B52" s="69" t="s">
        <v>205</v>
      </c>
      <c r="C52" s="27" t="s">
        <v>13</v>
      </c>
      <c r="D52" s="68">
        <v>1</v>
      </c>
      <c r="E52" s="68">
        <v>1180</v>
      </c>
      <c r="F52" s="68">
        <f t="shared" si="105"/>
        <v>14160</v>
      </c>
      <c r="G52" s="69" t="s">
        <v>205</v>
      </c>
      <c r="H52" s="145" t="s">
        <v>547</v>
      </c>
      <c r="I52" s="68">
        <f t="shared" si="94"/>
        <v>12</v>
      </c>
      <c r="J52" s="147">
        <v>1005019673</v>
      </c>
      <c r="K52" s="68">
        <f t="shared" si="115"/>
        <v>20518.490000000002</v>
      </c>
      <c r="L52" s="68">
        <f t="shared" si="116"/>
        <v>8260</v>
      </c>
      <c r="M52" s="68">
        <f t="shared" si="117"/>
        <v>0</v>
      </c>
      <c r="N52" s="68">
        <f t="shared" si="118"/>
        <v>1888</v>
      </c>
      <c r="O52" s="68">
        <f t="shared" si="106"/>
        <v>10148</v>
      </c>
      <c r="P52" s="68">
        <f t="shared" si="107"/>
        <v>1709.8741666666667</v>
      </c>
      <c r="Q52" s="68">
        <f t="shared" si="108"/>
        <v>1449.7142857142858</v>
      </c>
      <c r="R52" s="68">
        <f t="shared" si="119"/>
        <v>1180</v>
      </c>
      <c r="S52" s="68">
        <f t="shared" si="120"/>
        <v>1062</v>
      </c>
      <c r="T52" s="68">
        <f t="shared" si="121"/>
        <v>826</v>
      </c>
      <c r="U52" s="68">
        <f t="shared" si="122"/>
        <v>1888</v>
      </c>
      <c r="V52" s="68">
        <f t="shared" si="111"/>
        <v>5900</v>
      </c>
      <c r="W52" s="68"/>
      <c r="X52" s="68">
        <f t="shared" si="112"/>
        <v>2950</v>
      </c>
      <c r="Y52" s="68">
        <f t="shared" si="113"/>
        <v>613.6</v>
      </c>
      <c r="Z52" s="150">
        <f t="shared" si="114"/>
        <v>0.52</v>
      </c>
      <c r="AA52" s="57">
        <v>500</v>
      </c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</row>
    <row r="53" spans="1:39" ht="23.25" customHeight="1">
      <c r="A53" s="65">
        <v>7</v>
      </c>
      <c r="B53" s="69" t="s">
        <v>208</v>
      </c>
      <c r="C53" s="27" t="s">
        <v>13</v>
      </c>
      <c r="D53" s="68">
        <v>1</v>
      </c>
      <c r="E53" s="68">
        <v>1180</v>
      </c>
      <c r="F53" s="68">
        <f t="shared" si="105"/>
        <v>14160</v>
      </c>
      <c r="G53" s="69" t="s">
        <v>208</v>
      </c>
      <c r="H53" s="145" t="s">
        <v>550</v>
      </c>
      <c r="I53" s="68">
        <f t="shared" si="94"/>
        <v>12</v>
      </c>
      <c r="J53" s="163">
        <v>59001116163</v>
      </c>
      <c r="K53" s="68">
        <f t="shared" si="115"/>
        <v>4189</v>
      </c>
      <c r="L53" s="68">
        <f t="shared" si="116"/>
        <v>8260</v>
      </c>
      <c r="M53" s="68">
        <f t="shared" si="117"/>
        <v>0</v>
      </c>
      <c r="N53" s="68">
        <f t="shared" si="118"/>
        <v>1888</v>
      </c>
      <c r="O53" s="68">
        <f t="shared" si="106"/>
        <v>10148</v>
      </c>
      <c r="P53" s="68">
        <f t="shared" si="107"/>
        <v>349.08333333333331</v>
      </c>
      <c r="Q53" s="68">
        <f t="shared" si="108"/>
        <v>1449.7142857142858</v>
      </c>
      <c r="R53" s="68">
        <f t="shared" si="119"/>
        <v>1180</v>
      </c>
      <c r="S53" s="68">
        <f t="shared" si="120"/>
        <v>1062</v>
      </c>
      <c r="T53" s="68">
        <f t="shared" si="121"/>
        <v>826</v>
      </c>
      <c r="U53" s="68">
        <f t="shared" si="122"/>
        <v>1888</v>
      </c>
      <c r="V53" s="68">
        <f t="shared" si="111"/>
        <v>5900</v>
      </c>
      <c r="W53" s="68"/>
      <c r="X53" s="68">
        <f t="shared" si="112"/>
        <v>2950</v>
      </c>
      <c r="Y53" s="68">
        <f t="shared" si="113"/>
        <v>613.6</v>
      </c>
      <c r="Z53" s="150">
        <f t="shared" si="114"/>
        <v>0.52</v>
      </c>
      <c r="AA53" s="57">
        <v>500</v>
      </c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</row>
    <row r="54" spans="1:39" ht="23.25" customHeight="1">
      <c r="A54" s="65">
        <v>8</v>
      </c>
      <c r="B54" s="66" t="s">
        <v>209</v>
      </c>
      <c r="C54" s="27" t="s">
        <v>13</v>
      </c>
      <c r="D54" s="68">
        <v>1</v>
      </c>
      <c r="E54" s="68">
        <v>1180</v>
      </c>
      <c r="F54" s="68">
        <f t="shared" si="105"/>
        <v>14160</v>
      </c>
      <c r="G54" s="66" t="s">
        <v>209</v>
      </c>
      <c r="H54" s="145" t="s">
        <v>553</v>
      </c>
      <c r="I54" s="68">
        <f t="shared" si="94"/>
        <v>12</v>
      </c>
      <c r="J54" s="163">
        <v>60001138692</v>
      </c>
      <c r="K54" s="68">
        <f t="shared" si="115"/>
        <v>15064.67</v>
      </c>
      <c r="L54" s="68">
        <f t="shared" si="116"/>
        <v>8260</v>
      </c>
      <c r="M54" s="68">
        <f t="shared" si="117"/>
        <v>0</v>
      </c>
      <c r="N54" s="68">
        <f t="shared" si="118"/>
        <v>1888</v>
      </c>
      <c r="O54" s="68">
        <f t="shared" si="106"/>
        <v>10148</v>
      </c>
      <c r="P54" s="68">
        <f t="shared" si="107"/>
        <v>1255.3891666666666</v>
      </c>
      <c r="Q54" s="68">
        <f t="shared" si="108"/>
        <v>1449.7142857142858</v>
      </c>
      <c r="R54" s="68">
        <f t="shared" si="119"/>
        <v>1180</v>
      </c>
      <c r="S54" s="68">
        <f t="shared" si="120"/>
        <v>1062</v>
      </c>
      <c r="T54" s="68">
        <f t="shared" si="121"/>
        <v>826</v>
      </c>
      <c r="U54" s="68">
        <f t="shared" si="122"/>
        <v>1888</v>
      </c>
      <c r="V54" s="68">
        <f t="shared" si="111"/>
        <v>5900</v>
      </c>
      <c r="W54" s="68"/>
      <c r="X54" s="68">
        <f t="shared" si="112"/>
        <v>2950</v>
      </c>
      <c r="Y54" s="68">
        <f t="shared" si="113"/>
        <v>613.6</v>
      </c>
      <c r="Z54" s="150">
        <f t="shared" si="114"/>
        <v>0.52</v>
      </c>
      <c r="AA54" s="57">
        <v>500</v>
      </c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</row>
    <row r="55" spans="1:39" ht="23.25" customHeight="1">
      <c r="A55" s="65">
        <v>9</v>
      </c>
      <c r="B55" s="69" t="s">
        <v>210</v>
      </c>
      <c r="C55" s="27" t="s">
        <v>13</v>
      </c>
      <c r="D55" s="68">
        <v>1</v>
      </c>
      <c r="E55" s="68">
        <v>1180</v>
      </c>
      <c r="F55" s="68">
        <f t="shared" si="105"/>
        <v>14160</v>
      </c>
      <c r="G55" s="69" t="s">
        <v>210</v>
      </c>
      <c r="H55" s="67" t="s">
        <v>556</v>
      </c>
      <c r="I55" s="68">
        <f t="shared" si="94"/>
        <v>12</v>
      </c>
      <c r="J55" s="147">
        <v>1027074249</v>
      </c>
      <c r="K55" s="68">
        <f t="shared" si="115"/>
        <v>2773</v>
      </c>
      <c r="L55" s="68">
        <f t="shared" si="116"/>
        <v>8260</v>
      </c>
      <c r="M55" s="68">
        <f t="shared" si="117"/>
        <v>0</v>
      </c>
      <c r="N55" s="68">
        <f t="shared" si="118"/>
        <v>2124</v>
      </c>
      <c r="O55" s="68">
        <f t="shared" si="106"/>
        <v>10384</v>
      </c>
      <c r="P55" s="68">
        <f t="shared" si="107"/>
        <v>231.08333333333334</v>
      </c>
      <c r="Q55" s="68">
        <f t="shared" si="108"/>
        <v>1483.4285714285713</v>
      </c>
      <c r="R55" s="68">
        <f t="shared" si="119"/>
        <v>1180</v>
      </c>
      <c r="S55" s="68">
        <f t="shared" si="120"/>
        <v>1062</v>
      </c>
      <c r="T55" s="68">
        <f t="shared" si="121"/>
        <v>1062</v>
      </c>
      <c r="U55" s="68">
        <f t="shared" si="122"/>
        <v>2124</v>
      </c>
      <c r="V55" s="68">
        <f t="shared" si="111"/>
        <v>5900</v>
      </c>
      <c r="W55" s="68"/>
      <c r="X55" s="68">
        <f t="shared" si="112"/>
        <v>2950</v>
      </c>
      <c r="Y55" s="68">
        <f t="shared" si="113"/>
        <v>660.8</v>
      </c>
      <c r="Z55" s="150">
        <f t="shared" si="114"/>
        <v>0.55999999999999994</v>
      </c>
      <c r="AA55" s="57">
        <v>500</v>
      </c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</row>
    <row r="56" spans="1:39" ht="23.25" customHeight="1">
      <c r="A56" s="65">
        <v>10</v>
      </c>
      <c r="B56" s="69" t="s">
        <v>211</v>
      </c>
      <c r="C56" s="27" t="s">
        <v>13</v>
      </c>
      <c r="D56" s="68">
        <v>1</v>
      </c>
      <c r="E56" s="68">
        <v>1180</v>
      </c>
      <c r="F56" s="68">
        <f t="shared" si="105"/>
        <v>14160</v>
      </c>
      <c r="G56" s="69" t="s">
        <v>211</v>
      </c>
      <c r="H56" s="198" t="s">
        <v>558</v>
      </c>
      <c r="I56" s="68">
        <f t="shared" si="94"/>
        <v>12</v>
      </c>
      <c r="J56" s="147">
        <v>1019087419</v>
      </c>
      <c r="K56" s="68">
        <f t="shared" si="115"/>
        <v>2406.04</v>
      </c>
      <c r="L56" s="68">
        <f t="shared" si="116"/>
        <v>8260</v>
      </c>
      <c r="M56" s="68">
        <f t="shared" si="117"/>
        <v>0</v>
      </c>
      <c r="N56" s="68">
        <f t="shared" si="118"/>
        <v>1888</v>
      </c>
      <c r="O56" s="68">
        <f t="shared" si="106"/>
        <v>10148</v>
      </c>
      <c r="P56" s="68">
        <f t="shared" si="107"/>
        <v>200.50333333333333</v>
      </c>
      <c r="Q56" s="68">
        <f t="shared" si="108"/>
        <v>1449.7142857142858</v>
      </c>
      <c r="R56" s="68">
        <f t="shared" si="119"/>
        <v>1180</v>
      </c>
      <c r="S56" s="68">
        <f t="shared" si="120"/>
        <v>944</v>
      </c>
      <c r="T56" s="68">
        <f t="shared" si="121"/>
        <v>944</v>
      </c>
      <c r="U56" s="68">
        <f t="shared" si="122"/>
        <v>1888</v>
      </c>
      <c r="V56" s="68">
        <f t="shared" si="111"/>
        <v>5900</v>
      </c>
      <c r="W56" s="68"/>
      <c r="X56" s="68">
        <f t="shared" si="112"/>
        <v>2950</v>
      </c>
      <c r="Y56" s="68">
        <f t="shared" si="113"/>
        <v>613.6</v>
      </c>
      <c r="Z56" s="150">
        <f t="shared" si="114"/>
        <v>0.52</v>
      </c>
      <c r="AA56" s="57">
        <v>500</v>
      </c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</row>
    <row r="57" spans="1:39" ht="23.25" customHeight="1">
      <c r="A57" s="65">
        <v>11</v>
      </c>
      <c r="B57" s="69" t="s">
        <v>212</v>
      </c>
      <c r="C57" s="27" t="s">
        <v>13</v>
      </c>
      <c r="D57" s="68">
        <v>1</v>
      </c>
      <c r="E57" s="68">
        <v>1180</v>
      </c>
      <c r="F57" s="68">
        <f t="shared" si="105"/>
        <v>14160</v>
      </c>
      <c r="G57" s="69" t="s">
        <v>212</v>
      </c>
      <c r="H57" s="145" t="s">
        <v>561</v>
      </c>
      <c r="I57" s="68">
        <f t="shared" si="94"/>
        <v>12</v>
      </c>
      <c r="J57" s="163">
        <v>42001028579</v>
      </c>
      <c r="K57" s="68">
        <f t="shared" si="115"/>
        <v>19706</v>
      </c>
      <c r="L57" s="68">
        <f t="shared" si="116"/>
        <v>8260</v>
      </c>
      <c r="M57" s="68">
        <f t="shared" si="117"/>
        <v>0</v>
      </c>
      <c r="N57" s="68">
        <f t="shared" si="118"/>
        <v>1888</v>
      </c>
      <c r="O57" s="68">
        <f t="shared" si="106"/>
        <v>10148</v>
      </c>
      <c r="P57" s="68">
        <f t="shared" si="107"/>
        <v>1642.1666666666667</v>
      </c>
      <c r="Q57" s="68">
        <f t="shared" si="108"/>
        <v>1449.7142857142858</v>
      </c>
      <c r="R57" s="68">
        <f t="shared" si="119"/>
        <v>1180</v>
      </c>
      <c r="S57" s="68">
        <f t="shared" si="120"/>
        <v>1062</v>
      </c>
      <c r="T57" s="68">
        <f t="shared" si="121"/>
        <v>826</v>
      </c>
      <c r="U57" s="68">
        <f t="shared" si="122"/>
        <v>1888</v>
      </c>
      <c r="V57" s="68">
        <f t="shared" si="111"/>
        <v>5900</v>
      </c>
      <c r="W57" s="68"/>
      <c r="X57" s="68">
        <f t="shared" si="112"/>
        <v>2950</v>
      </c>
      <c r="Y57" s="68">
        <f t="shared" si="113"/>
        <v>613.6</v>
      </c>
      <c r="Z57" s="150">
        <f t="shared" si="114"/>
        <v>0.52</v>
      </c>
      <c r="AA57" s="57">
        <v>500</v>
      </c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</row>
    <row r="58" spans="1:39" ht="23.25" customHeight="1">
      <c r="A58" s="65"/>
      <c r="B58" s="79"/>
      <c r="C58" s="80" t="s">
        <v>213</v>
      </c>
      <c r="D58" s="79"/>
      <c r="E58" s="79"/>
      <c r="F58" s="79"/>
      <c r="G58" s="79"/>
      <c r="H58" s="81"/>
      <c r="I58" s="79">
        <f t="shared" si="94"/>
        <v>0</v>
      </c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150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</row>
    <row r="59" spans="1:39" ht="14.25" customHeight="1">
      <c r="A59" s="65">
        <v>1</v>
      </c>
      <c r="B59" s="66" t="s">
        <v>214</v>
      </c>
      <c r="C59" s="27" t="s">
        <v>11</v>
      </c>
      <c r="D59" s="68">
        <v>1</v>
      </c>
      <c r="E59" s="68">
        <v>1660</v>
      </c>
      <c r="F59" s="68">
        <f t="shared" ref="F59:F71" si="123">E59*12</f>
        <v>19920</v>
      </c>
      <c r="G59" s="66" t="s">
        <v>214</v>
      </c>
      <c r="H59" s="145" t="s">
        <v>566</v>
      </c>
      <c r="I59" s="68">
        <f t="shared" si="94"/>
        <v>12</v>
      </c>
      <c r="J59" s="147">
        <v>1008018826</v>
      </c>
      <c r="K59" s="68">
        <f t="shared" ref="K59:K71" si="124">VLOOKUP(J59,gasuli,2,0)</f>
        <v>38595</v>
      </c>
      <c r="L59" s="68">
        <f t="shared" ref="L59:L71" si="125">VLOOKUP(J59,shroma,3,0)</f>
        <v>11619.99</v>
      </c>
      <c r="M59" s="68">
        <f t="shared" ref="M59:M71" si="126">VLOOKUP(J59,shroma,4,0)</f>
        <v>5810</v>
      </c>
      <c r="N59" s="68">
        <f t="shared" ref="N59:N71" si="127">VLOOKUP(J59,shroma,5,0)</f>
        <v>3154</v>
      </c>
      <c r="O59" s="68">
        <f t="shared" ref="O59:O71" si="128">L59+M59+N59</f>
        <v>20583.989999999998</v>
      </c>
      <c r="P59" s="68">
        <f t="shared" ref="P59:P71" si="129">K59/12</f>
        <v>3216.25</v>
      </c>
      <c r="Q59" s="68">
        <f t="shared" ref="Q59:Q71" si="130">O59/7</f>
        <v>2940.5699999999997</v>
      </c>
      <c r="R59" s="68">
        <f t="shared" ref="R59:R71" si="131">E59/2*2</f>
        <v>1660</v>
      </c>
      <c r="S59" s="68">
        <f t="shared" ref="S59:S71" si="132">VLOOKUP(J59,premia1,4,0)</f>
        <v>1577</v>
      </c>
      <c r="T59" s="68">
        <f t="shared" ref="T59:T71" si="133">VLOOKUP(J59,premia,4,0)</f>
        <v>1577</v>
      </c>
      <c r="U59" s="68">
        <f t="shared" ref="U59:U61" si="134">AVERAGE(S59,T59)*2</f>
        <v>3154</v>
      </c>
      <c r="V59" s="68">
        <f t="shared" ref="V59:V71" si="135">E59*5</f>
        <v>8300</v>
      </c>
      <c r="W59" s="68">
        <f>M59/7*5</f>
        <v>4150</v>
      </c>
      <c r="X59" s="68">
        <f t="shared" ref="X59:X71" si="136">IF(Z59&gt;50%,E59*50%*5,E59*Z59*5)</f>
        <v>4150</v>
      </c>
      <c r="Y59" s="68">
        <f t="shared" ref="Y59:Y71" si="137">(R59+U59)/5</f>
        <v>962.8</v>
      </c>
      <c r="Z59" s="150">
        <f t="shared" ref="Z59:Z71" si="138">Y59/E59</f>
        <v>0.57999999999999996</v>
      </c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</row>
    <row r="60" spans="1:39" ht="22.5" customHeight="1">
      <c r="A60" s="65">
        <v>2</v>
      </c>
      <c r="B60" s="66" t="s">
        <v>215</v>
      </c>
      <c r="C60" s="27" t="s">
        <v>216</v>
      </c>
      <c r="D60" s="68">
        <v>1</v>
      </c>
      <c r="E60" s="68">
        <v>1180</v>
      </c>
      <c r="F60" s="68">
        <f t="shared" si="123"/>
        <v>14160</v>
      </c>
      <c r="G60" s="66" t="s">
        <v>215</v>
      </c>
      <c r="H60" s="145" t="s">
        <v>572</v>
      </c>
      <c r="I60" s="68">
        <f t="shared" si="94"/>
        <v>12</v>
      </c>
      <c r="J60" s="147">
        <v>1010009065</v>
      </c>
      <c r="K60" s="68">
        <f t="shared" si="124"/>
        <v>20355</v>
      </c>
      <c r="L60" s="68">
        <f t="shared" si="125"/>
        <v>8260</v>
      </c>
      <c r="M60" s="68">
        <f t="shared" si="126"/>
        <v>0</v>
      </c>
      <c r="N60" s="68">
        <f t="shared" si="127"/>
        <v>2124</v>
      </c>
      <c r="O60" s="68">
        <f t="shared" si="128"/>
        <v>10384</v>
      </c>
      <c r="P60" s="68">
        <f t="shared" si="129"/>
        <v>1696.25</v>
      </c>
      <c r="Q60" s="68">
        <f t="shared" si="130"/>
        <v>1483.4285714285713</v>
      </c>
      <c r="R60" s="68">
        <f t="shared" si="131"/>
        <v>1180</v>
      </c>
      <c r="S60" s="68">
        <f t="shared" si="132"/>
        <v>1062</v>
      </c>
      <c r="T60" s="68">
        <f t="shared" si="133"/>
        <v>1062</v>
      </c>
      <c r="U60" s="68">
        <f t="shared" si="134"/>
        <v>2124</v>
      </c>
      <c r="V60" s="68">
        <f t="shared" si="135"/>
        <v>5900</v>
      </c>
      <c r="W60" s="68"/>
      <c r="X60" s="68">
        <f t="shared" si="136"/>
        <v>2950</v>
      </c>
      <c r="Y60" s="68">
        <f t="shared" si="137"/>
        <v>660.8</v>
      </c>
      <c r="Z60" s="150">
        <f t="shared" si="138"/>
        <v>0.55999999999999994</v>
      </c>
      <c r="AA60" s="57">
        <v>550</v>
      </c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</row>
    <row r="61" spans="1:39" ht="14.25" customHeight="1">
      <c r="A61" s="65">
        <v>3</v>
      </c>
      <c r="B61" s="66" t="s">
        <v>217</v>
      </c>
      <c r="C61" s="27" t="s">
        <v>216</v>
      </c>
      <c r="D61" s="68">
        <v>1</v>
      </c>
      <c r="E61" s="68">
        <v>1180</v>
      </c>
      <c r="F61" s="68">
        <f t="shared" si="123"/>
        <v>14160</v>
      </c>
      <c r="G61" s="66" t="s">
        <v>217</v>
      </c>
      <c r="H61" s="145" t="s">
        <v>578</v>
      </c>
      <c r="I61" s="68">
        <f t="shared" si="94"/>
        <v>12</v>
      </c>
      <c r="J61" s="163">
        <v>62006016142</v>
      </c>
      <c r="K61" s="68">
        <f t="shared" si="124"/>
        <v>21143.409999999996</v>
      </c>
      <c r="L61" s="68">
        <f t="shared" si="125"/>
        <v>8753.01</v>
      </c>
      <c r="M61" s="68">
        <f t="shared" si="126"/>
        <v>0</v>
      </c>
      <c r="N61" s="68">
        <f t="shared" si="127"/>
        <v>2124</v>
      </c>
      <c r="O61" s="68">
        <f t="shared" si="128"/>
        <v>10877.01</v>
      </c>
      <c r="P61" s="68">
        <f t="shared" si="129"/>
        <v>1761.9508333333331</v>
      </c>
      <c r="Q61" s="68">
        <f t="shared" si="130"/>
        <v>1553.8585714285714</v>
      </c>
      <c r="R61" s="68">
        <f t="shared" si="131"/>
        <v>1180</v>
      </c>
      <c r="S61" s="68">
        <f t="shared" si="132"/>
        <v>1062</v>
      </c>
      <c r="T61" s="68">
        <f t="shared" si="133"/>
        <v>1062</v>
      </c>
      <c r="U61" s="68">
        <f t="shared" si="134"/>
        <v>2124</v>
      </c>
      <c r="V61" s="68">
        <f t="shared" si="135"/>
        <v>5900</v>
      </c>
      <c r="W61" s="68"/>
      <c r="X61" s="68">
        <f t="shared" si="136"/>
        <v>2950</v>
      </c>
      <c r="Y61" s="68">
        <f t="shared" si="137"/>
        <v>660.8</v>
      </c>
      <c r="Z61" s="150">
        <f t="shared" si="138"/>
        <v>0.55999999999999994</v>
      </c>
      <c r="AA61" s="57">
        <v>550</v>
      </c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</row>
    <row r="62" spans="1:39" ht="14.25" customHeight="1">
      <c r="A62" s="65">
        <v>4</v>
      </c>
      <c r="B62" s="66" t="s">
        <v>218</v>
      </c>
      <c r="C62" s="27" t="s">
        <v>13</v>
      </c>
      <c r="D62" s="68">
        <v>1</v>
      </c>
      <c r="E62" s="68">
        <v>1180</v>
      </c>
      <c r="F62" s="68">
        <f t="shared" si="123"/>
        <v>14160</v>
      </c>
      <c r="G62" s="66" t="s">
        <v>218</v>
      </c>
      <c r="H62" s="145" t="s">
        <v>582</v>
      </c>
      <c r="I62" s="68">
        <f t="shared" si="94"/>
        <v>12</v>
      </c>
      <c r="J62" s="163">
        <v>61001066184</v>
      </c>
      <c r="K62" s="68">
        <f t="shared" si="124"/>
        <v>19942</v>
      </c>
      <c r="L62" s="68">
        <f t="shared" si="125"/>
        <v>2360</v>
      </c>
      <c r="M62" s="68">
        <f t="shared" si="126"/>
        <v>0</v>
      </c>
      <c r="N62" s="68">
        <f t="shared" si="127"/>
        <v>0</v>
      </c>
      <c r="O62" s="68">
        <f t="shared" si="128"/>
        <v>2360</v>
      </c>
      <c r="P62" s="68">
        <f t="shared" si="129"/>
        <v>1661.8333333333333</v>
      </c>
      <c r="Q62" s="68">
        <f t="shared" si="130"/>
        <v>337.14285714285717</v>
      </c>
      <c r="R62" s="68">
        <f t="shared" si="131"/>
        <v>1180</v>
      </c>
      <c r="S62" s="68">
        <f t="shared" si="132"/>
        <v>0</v>
      </c>
      <c r="T62" s="68">
        <f t="shared" si="133"/>
        <v>0</v>
      </c>
      <c r="U62" s="68">
        <f>(R62*85/100)*2</f>
        <v>2006</v>
      </c>
      <c r="V62" s="68">
        <f t="shared" si="135"/>
        <v>5900</v>
      </c>
      <c r="W62" s="68"/>
      <c r="X62" s="68">
        <f t="shared" si="136"/>
        <v>2950</v>
      </c>
      <c r="Y62" s="68">
        <f t="shared" si="137"/>
        <v>637.20000000000005</v>
      </c>
      <c r="Z62" s="150">
        <f t="shared" si="138"/>
        <v>0.54</v>
      </c>
      <c r="AA62" s="57">
        <v>500</v>
      </c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</row>
    <row r="63" spans="1:39" ht="14.25" customHeight="1">
      <c r="A63" s="65">
        <v>5</v>
      </c>
      <c r="B63" s="69" t="s">
        <v>219</v>
      </c>
      <c r="C63" s="27" t="s">
        <v>13</v>
      </c>
      <c r="D63" s="68">
        <v>1</v>
      </c>
      <c r="E63" s="68">
        <v>1180</v>
      </c>
      <c r="F63" s="68">
        <f t="shared" si="123"/>
        <v>14160</v>
      </c>
      <c r="G63" s="69" t="s">
        <v>219</v>
      </c>
      <c r="H63" s="145" t="s">
        <v>587</v>
      </c>
      <c r="I63" s="68">
        <f t="shared" si="94"/>
        <v>12</v>
      </c>
      <c r="J63" s="147">
        <v>1005032802</v>
      </c>
      <c r="K63" s="68">
        <f t="shared" si="124"/>
        <v>2714</v>
      </c>
      <c r="L63" s="68">
        <f t="shared" si="125"/>
        <v>8142</v>
      </c>
      <c r="M63" s="68">
        <f t="shared" si="126"/>
        <v>0</v>
      </c>
      <c r="N63" s="68">
        <f t="shared" si="127"/>
        <v>1888</v>
      </c>
      <c r="O63" s="68">
        <f t="shared" si="128"/>
        <v>10030</v>
      </c>
      <c r="P63" s="68">
        <f t="shared" si="129"/>
        <v>226.16666666666666</v>
      </c>
      <c r="Q63" s="68">
        <f t="shared" si="130"/>
        <v>1432.8571428571429</v>
      </c>
      <c r="R63" s="68">
        <f t="shared" si="131"/>
        <v>1180</v>
      </c>
      <c r="S63" s="68">
        <f t="shared" si="132"/>
        <v>826</v>
      </c>
      <c r="T63" s="68">
        <f t="shared" si="133"/>
        <v>1062</v>
      </c>
      <c r="U63" s="68">
        <f t="shared" ref="U63:U71" si="139">AVERAGE(S63,T63)*2</f>
        <v>1888</v>
      </c>
      <c r="V63" s="68">
        <f t="shared" si="135"/>
        <v>5900</v>
      </c>
      <c r="W63" s="68"/>
      <c r="X63" s="68">
        <f t="shared" si="136"/>
        <v>2950</v>
      </c>
      <c r="Y63" s="68">
        <f t="shared" si="137"/>
        <v>613.6</v>
      </c>
      <c r="Z63" s="150">
        <f t="shared" si="138"/>
        <v>0.52</v>
      </c>
      <c r="AA63" s="57">
        <v>500</v>
      </c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</row>
    <row r="64" spans="1:39" ht="14.25" customHeight="1">
      <c r="A64" s="65">
        <v>6</v>
      </c>
      <c r="B64" s="69" t="s">
        <v>220</v>
      </c>
      <c r="C64" s="27" t="s">
        <v>13</v>
      </c>
      <c r="D64" s="68">
        <v>1</v>
      </c>
      <c r="E64" s="68">
        <v>1180</v>
      </c>
      <c r="F64" s="68">
        <f t="shared" si="123"/>
        <v>14160</v>
      </c>
      <c r="G64" s="69" t="s">
        <v>220</v>
      </c>
      <c r="H64" s="117" t="s">
        <v>592</v>
      </c>
      <c r="I64" s="68">
        <f t="shared" si="94"/>
        <v>12</v>
      </c>
      <c r="J64" s="163">
        <v>12001082411</v>
      </c>
      <c r="K64" s="68">
        <f t="shared" si="124"/>
        <v>2358.54</v>
      </c>
      <c r="L64" s="68">
        <f t="shared" si="125"/>
        <v>8260</v>
      </c>
      <c r="M64" s="68">
        <f t="shared" si="126"/>
        <v>0</v>
      </c>
      <c r="N64" s="68">
        <f t="shared" si="127"/>
        <v>1652</v>
      </c>
      <c r="O64" s="68">
        <f t="shared" si="128"/>
        <v>9912</v>
      </c>
      <c r="P64" s="68">
        <f t="shared" si="129"/>
        <v>196.54499999999999</v>
      </c>
      <c r="Q64" s="68">
        <f t="shared" si="130"/>
        <v>1416</v>
      </c>
      <c r="R64" s="68">
        <f t="shared" si="131"/>
        <v>1180</v>
      </c>
      <c r="S64" s="68">
        <f t="shared" si="132"/>
        <v>708</v>
      </c>
      <c r="T64" s="68">
        <f t="shared" si="133"/>
        <v>944</v>
      </c>
      <c r="U64" s="68">
        <f t="shared" si="139"/>
        <v>1652</v>
      </c>
      <c r="V64" s="68">
        <f t="shared" si="135"/>
        <v>5900</v>
      </c>
      <c r="W64" s="68"/>
      <c r="X64" s="68">
        <f t="shared" si="136"/>
        <v>2832</v>
      </c>
      <c r="Y64" s="68">
        <f t="shared" si="137"/>
        <v>566.4</v>
      </c>
      <c r="Z64" s="150">
        <f t="shared" si="138"/>
        <v>0.48</v>
      </c>
      <c r="AA64" s="57">
        <v>500</v>
      </c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</row>
    <row r="65" spans="1:39" ht="14.25" customHeight="1">
      <c r="A65" s="65">
        <v>7</v>
      </c>
      <c r="B65" s="66" t="s">
        <v>221</v>
      </c>
      <c r="C65" s="27" t="s">
        <v>13</v>
      </c>
      <c r="D65" s="68">
        <v>1</v>
      </c>
      <c r="E65" s="68">
        <v>1180</v>
      </c>
      <c r="F65" s="68">
        <f t="shared" si="123"/>
        <v>14160</v>
      </c>
      <c r="G65" s="66" t="s">
        <v>221</v>
      </c>
      <c r="H65" s="145" t="s">
        <v>596</v>
      </c>
      <c r="I65" s="68">
        <f t="shared" si="94"/>
        <v>12</v>
      </c>
      <c r="J65" s="147">
        <v>1003016185</v>
      </c>
      <c r="K65" s="68">
        <f t="shared" si="124"/>
        <v>19588</v>
      </c>
      <c r="L65" s="68">
        <f t="shared" si="125"/>
        <v>8260</v>
      </c>
      <c r="M65" s="68">
        <f t="shared" si="126"/>
        <v>0</v>
      </c>
      <c r="N65" s="68">
        <f t="shared" si="127"/>
        <v>1770</v>
      </c>
      <c r="O65" s="68">
        <f t="shared" si="128"/>
        <v>10030</v>
      </c>
      <c r="P65" s="68">
        <f t="shared" si="129"/>
        <v>1632.3333333333333</v>
      </c>
      <c r="Q65" s="68">
        <f t="shared" si="130"/>
        <v>1432.8571428571429</v>
      </c>
      <c r="R65" s="68">
        <f t="shared" si="131"/>
        <v>1180</v>
      </c>
      <c r="S65" s="68">
        <f t="shared" si="132"/>
        <v>826</v>
      </c>
      <c r="T65" s="68">
        <f t="shared" si="133"/>
        <v>944</v>
      </c>
      <c r="U65" s="68">
        <f t="shared" si="139"/>
        <v>1770</v>
      </c>
      <c r="V65" s="68">
        <f t="shared" si="135"/>
        <v>5900</v>
      </c>
      <c r="W65" s="68"/>
      <c r="X65" s="68">
        <f t="shared" si="136"/>
        <v>2950</v>
      </c>
      <c r="Y65" s="68">
        <f t="shared" si="137"/>
        <v>590</v>
      </c>
      <c r="Z65" s="150">
        <f t="shared" si="138"/>
        <v>0.5</v>
      </c>
      <c r="AA65" s="57">
        <v>500</v>
      </c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</row>
    <row r="66" spans="1:39" ht="27" customHeight="1">
      <c r="A66" s="65">
        <v>8</v>
      </c>
      <c r="B66" s="69" t="s">
        <v>222</v>
      </c>
      <c r="C66" s="27" t="s">
        <v>13</v>
      </c>
      <c r="D66" s="68">
        <v>1</v>
      </c>
      <c r="E66" s="68">
        <v>1180</v>
      </c>
      <c r="F66" s="68">
        <f t="shared" si="123"/>
        <v>14160</v>
      </c>
      <c r="G66" s="69" t="s">
        <v>222</v>
      </c>
      <c r="H66" s="198" t="s">
        <v>601</v>
      </c>
      <c r="I66" s="68">
        <f t="shared" si="94"/>
        <v>12</v>
      </c>
      <c r="J66" s="147">
        <v>1011074086</v>
      </c>
      <c r="K66" s="68">
        <f t="shared" si="124"/>
        <v>20355</v>
      </c>
      <c r="L66" s="68">
        <f t="shared" si="125"/>
        <v>8260</v>
      </c>
      <c r="M66" s="68">
        <f t="shared" si="126"/>
        <v>0</v>
      </c>
      <c r="N66" s="68">
        <f t="shared" si="127"/>
        <v>2124</v>
      </c>
      <c r="O66" s="68">
        <f t="shared" si="128"/>
        <v>10384</v>
      </c>
      <c r="P66" s="68">
        <f t="shared" si="129"/>
        <v>1696.25</v>
      </c>
      <c r="Q66" s="68">
        <f t="shared" si="130"/>
        <v>1483.4285714285713</v>
      </c>
      <c r="R66" s="68">
        <f t="shared" si="131"/>
        <v>1180</v>
      </c>
      <c r="S66" s="68">
        <f t="shared" si="132"/>
        <v>1062</v>
      </c>
      <c r="T66" s="68">
        <f t="shared" si="133"/>
        <v>1062</v>
      </c>
      <c r="U66" s="68">
        <f t="shared" si="139"/>
        <v>2124</v>
      </c>
      <c r="V66" s="68">
        <f t="shared" si="135"/>
        <v>5900</v>
      </c>
      <c r="W66" s="68"/>
      <c r="X66" s="68">
        <f t="shared" si="136"/>
        <v>2950</v>
      </c>
      <c r="Y66" s="68">
        <f t="shared" si="137"/>
        <v>660.8</v>
      </c>
      <c r="Z66" s="150">
        <f t="shared" si="138"/>
        <v>0.55999999999999994</v>
      </c>
      <c r="AA66" s="57">
        <v>500</v>
      </c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</row>
    <row r="67" spans="1:39" ht="14.25" customHeight="1">
      <c r="A67" s="65">
        <v>9</v>
      </c>
      <c r="B67" s="66" t="s">
        <v>223</v>
      </c>
      <c r="C67" s="27" t="s">
        <v>13</v>
      </c>
      <c r="D67" s="68">
        <v>1</v>
      </c>
      <c r="E67" s="68">
        <v>1180</v>
      </c>
      <c r="F67" s="68">
        <f t="shared" si="123"/>
        <v>14160</v>
      </c>
      <c r="G67" s="66" t="s">
        <v>223</v>
      </c>
      <c r="H67" s="145" t="s">
        <v>607</v>
      </c>
      <c r="I67" s="68">
        <f t="shared" si="94"/>
        <v>12</v>
      </c>
      <c r="J67" s="147">
        <v>1010005686</v>
      </c>
      <c r="K67" s="68">
        <f t="shared" si="124"/>
        <v>19765</v>
      </c>
      <c r="L67" s="68">
        <f t="shared" si="125"/>
        <v>8260</v>
      </c>
      <c r="M67" s="68">
        <f t="shared" si="126"/>
        <v>0</v>
      </c>
      <c r="N67" s="68">
        <f t="shared" si="127"/>
        <v>1888</v>
      </c>
      <c r="O67" s="68">
        <f t="shared" si="128"/>
        <v>10148</v>
      </c>
      <c r="P67" s="68">
        <f t="shared" si="129"/>
        <v>1647.0833333333333</v>
      </c>
      <c r="Q67" s="68">
        <f t="shared" si="130"/>
        <v>1449.7142857142858</v>
      </c>
      <c r="R67" s="68">
        <f t="shared" si="131"/>
        <v>1180</v>
      </c>
      <c r="S67" s="68">
        <f t="shared" si="132"/>
        <v>944</v>
      </c>
      <c r="T67" s="68">
        <f t="shared" si="133"/>
        <v>944</v>
      </c>
      <c r="U67" s="68">
        <f t="shared" si="139"/>
        <v>1888</v>
      </c>
      <c r="V67" s="68">
        <f t="shared" si="135"/>
        <v>5900</v>
      </c>
      <c r="W67" s="68"/>
      <c r="X67" s="68">
        <f t="shared" si="136"/>
        <v>2950</v>
      </c>
      <c r="Y67" s="68">
        <f t="shared" si="137"/>
        <v>613.6</v>
      </c>
      <c r="Z67" s="150">
        <f t="shared" si="138"/>
        <v>0.52</v>
      </c>
      <c r="AA67" s="57">
        <v>500</v>
      </c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</row>
    <row r="68" spans="1:39" ht="14.25" customHeight="1">
      <c r="A68" s="65">
        <v>10</v>
      </c>
      <c r="B68" s="66" t="s">
        <v>224</v>
      </c>
      <c r="C68" s="27" t="s">
        <v>13</v>
      </c>
      <c r="D68" s="68">
        <v>1</v>
      </c>
      <c r="E68" s="68">
        <v>1180</v>
      </c>
      <c r="F68" s="68">
        <f t="shared" si="123"/>
        <v>14160</v>
      </c>
      <c r="G68" s="66" t="s">
        <v>224</v>
      </c>
      <c r="H68" s="145" t="s">
        <v>611</v>
      </c>
      <c r="I68" s="68">
        <f t="shared" si="94"/>
        <v>12</v>
      </c>
      <c r="J68" s="163">
        <v>62001037950</v>
      </c>
      <c r="K68" s="68">
        <f t="shared" si="124"/>
        <v>20119</v>
      </c>
      <c r="L68" s="68">
        <f t="shared" si="125"/>
        <v>7970.3600000000006</v>
      </c>
      <c r="M68" s="68">
        <f t="shared" si="126"/>
        <v>0</v>
      </c>
      <c r="N68" s="68">
        <f t="shared" si="127"/>
        <v>1888</v>
      </c>
      <c r="O68" s="68">
        <f t="shared" si="128"/>
        <v>9858.36</v>
      </c>
      <c r="P68" s="68">
        <f t="shared" si="129"/>
        <v>1676.5833333333333</v>
      </c>
      <c r="Q68" s="68">
        <f t="shared" si="130"/>
        <v>1408.3371428571429</v>
      </c>
      <c r="R68" s="68">
        <f t="shared" si="131"/>
        <v>1180</v>
      </c>
      <c r="S68" s="68">
        <f t="shared" si="132"/>
        <v>944</v>
      </c>
      <c r="T68" s="68">
        <f t="shared" si="133"/>
        <v>944</v>
      </c>
      <c r="U68" s="68">
        <f t="shared" si="139"/>
        <v>1888</v>
      </c>
      <c r="V68" s="68">
        <f t="shared" si="135"/>
        <v>5900</v>
      </c>
      <c r="W68" s="68"/>
      <c r="X68" s="68">
        <f t="shared" si="136"/>
        <v>2950</v>
      </c>
      <c r="Y68" s="68">
        <f t="shared" si="137"/>
        <v>613.6</v>
      </c>
      <c r="Z68" s="150">
        <f t="shared" si="138"/>
        <v>0.52</v>
      </c>
      <c r="AA68" s="57">
        <v>500</v>
      </c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</row>
    <row r="69" spans="1:39" ht="14.25" customHeight="1">
      <c r="A69" s="65">
        <v>11</v>
      </c>
      <c r="B69" s="66" t="s">
        <v>225</v>
      </c>
      <c r="C69" s="27" t="s">
        <v>13</v>
      </c>
      <c r="D69" s="68">
        <v>1</v>
      </c>
      <c r="E69" s="68">
        <v>1180</v>
      </c>
      <c r="F69" s="68">
        <f t="shared" si="123"/>
        <v>14160</v>
      </c>
      <c r="G69" s="66" t="s">
        <v>225</v>
      </c>
      <c r="H69" s="145" t="s">
        <v>616</v>
      </c>
      <c r="I69" s="68">
        <f t="shared" si="94"/>
        <v>12</v>
      </c>
      <c r="J69" s="163">
        <v>54001004450</v>
      </c>
      <c r="K69" s="68">
        <f t="shared" si="124"/>
        <v>20355</v>
      </c>
      <c r="L69" s="68">
        <f t="shared" si="125"/>
        <v>8611.6200000000008</v>
      </c>
      <c r="M69" s="68">
        <f t="shared" si="126"/>
        <v>0</v>
      </c>
      <c r="N69" s="68">
        <f t="shared" si="127"/>
        <v>2124</v>
      </c>
      <c r="O69" s="68">
        <f t="shared" si="128"/>
        <v>10735.62</v>
      </c>
      <c r="P69" s="68">
        <f t="shared" si="129"/>
        <v>1696.25</v>
      </c>
      <c r="Q69" s="68">
        <f t="shared" si="130"/>
        <v>1533.66</v>
      </c>
      <c r="R69" s="68">
        <f t="shared" si="131"/>
        <v>1180</v>
      </c>
      <c r="S69" s="68">
        <f t="shared" si="132"/>
        <v>1062</v>
      </c>
      <c r="T69" s="68">
        <f t="shared" si="133"/>
        <v>1062</v>
      </c>
      <c r="U69" s="68">
        <f t="shared" si="139"/>
        <v>2124</v>
      </c>
      <c r="V69" s="68">
        <f t="shared" si="135"/>
        <v>5900</v>
      </c>
      <c r="W69" s="68"/>
      <c r="X69" s="68">
        <f t="shared" si="136"/>
        <v>2950</v>
      </c>
      <c r="Y69" s="68">
        <f t="shared" si="137"/>
        <v>660.8</v>
      </c>
      <c r="Z69" s="150">
        <f t="shared" si="138"/>
        <v>0.55999999999999994</v>
      </c>
      <c r="AA69" s="57">
        <v>500</v>
      </c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</row>
    <row r="70" spans="1:39" ht="14.25" customHeight="1">
      <c r="A70" s="65">
        <v>12</v>
      </c>
      <c r="B70" s="66" t="s">
        <v>226</v>
      </c>
      <c r="C70" s="27" t="s">
        <v>621</v>
      </c>
      <c r="D70" s="68">
        <v>1</v>
      </c>
      <c r="E70" s="68">
        <v>1180</v>
      </c>
      <c r="F70" s="68">
        <f t="shared" si="123"/>
        <v>14160</v>
      </c>
      <c r="G70" s="66" t="s">
        <v>226</v>
      </c>
      <c r="H70" s="145" t="s">
        <v>622</v>
      </c>
      <c r="I70" s="68">
        <f t="shared" si="94"/>
        <v>12</v>
      </c>
      <c r="J70" s="147">
        <v>1001079618</v>
      </c>
      <c r="K70" s="68">
        <f t="shared" si="124"/>
        <v>2185</v>
      </c>
      <c r="L70" s="68">
        <f t="shared" si="125"/>
        <v>6802.5</v>
      </c>
      <c r="M70" s="68">
        <f t="shared" si="126"/>
        <v>0</v>
      </c>
      <c r="N70" s="68">
        <f t="shared" si="127"/>
        <v>1298</v>
      </c>
      <c r="O70" s="68">
        <f t="shared" si="128"/>
        <v>8100.5</v>
      </c>
      <c r="P70" s="68">
        <f t="shared" si="129"/>
        <v>182.08333333333334</v>
      </c>
      <c r="Q70" s="68">
        <f t="shared" si="130"/>
        <v>1157.2142857142858</v>
      </c>
      <c r="R70" s="68">
        <f t="shared" si="131"/>
        <v>1180</v>
      </c>
      <c r="S70" s="68">
        <f t="shared" si="132"/>
        <v>354</v>
      </c>
      <c r="T70" s="68">
        <f t="shared" si="133"/>
        <v>944</v>
      </c>
      <c r="U70" s="68">
        <f t="shared" si="139"/>
        <v>1298</v>
      </c>
      <c r="V70" s="68">
        <f t="shared" si="135"/>
        <v>5900</v>
      </c>
      <c r="W70" s="68"/>
      <c r="X70" s="68">
        <f t="shared" si="136"/>
        <v>2478</v>
      </c>
      <c r="Y70" s="68">
        <f t="shared" si="137"/>
        <v>495.6</v>
      </c>
      <c r="Z70" s="150">
        <f t="shared" si="138"/>
        <v>0.42000000000000004</v>
      </c>
      <c r="AA70" s="57">
        <v>500</v>
      </c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</row>
    <row r="71" spans="1:39" ht="30" customHeight="1">
      <c r="A71" s="65">
        <v>13</v>
      </c>
      <c r="B71" s="66" t="s">
        <v>227</v>
      </c>
      <c r="C71" s="73" t="s">
        <v>13</v>
      </c>
      <c r="D71" s="74">
        <v>1</v>
      </c>
      <c r="E71" s="74">
        <v>950</v>
      </c>
      <c r="F71" s="74">
        <f t="shared" si="123"/>
        <v>11400</v>
      </c>
      <c r="G71" s="66" t="s">
        <v>227</v>
      </c>
      <c r="H71" s="198" t="s">
        <v>628</v>
      </c>
      <c r="I71" s="74">
        <f t="shared" si="94"/>
        <v>13</v>
      </c>
      <c r="J71" s="155">
        <v>1019080252</v>
      </c>
      <c r="K71" s="74">
        <f t="shared" si="124"/>
        <v>9690.5</v>
      </c>
      <c r="L71" s="74">
        <f t="shared" si="125"/>
        <v>6650</v>
      </c>
      <c r="M71" s="74">
        <f t="shared" si="126"/>
        <v>0</v>
      </c>
      <c r="N71" s="74">
        <f t="shared" si="127"/>
        <v>1235</v>
      </c>
      <c r="O71" s="74">
        <f t="shared" si="128"/>
        <v>7885</v>
      </c>
      <c r="P71" s="74">
        <f t="shared" si="129"/>
        <v>807.54166666666663</v>
      </c>
      <c r="Q71" s="74">
        <f t="shared" si="130"/>
        <v>1126.4285714285713</v>
      </c>
      <c r="R71" s="74">
        <f t="shared" si="131"/>
        <v>950</v>
      </c>
      <c r="S71" s="74">
        <f t="shared" si="132"/>
        <v>475</v>
      </c>
      <c r="T71" s="74">
        <f t="shared" si="133"/>
        <v>760</v>
      </c>
      <c r="U71" s="74">
        <f t="shared" si="139"/>
        <v>1235</v>
      </c>
      <c r="V71" s="74">
        <f t="shared" si="135"/>
        <v>4750</v>
      </c>
      <c r="W71" s="74"/>
      <c r="X71" s="74">
        <f t="shared" si="136"/>
        <v>2185</v>
      </c>
      <c r="Y71" s="74">
        <f t="shared" si="137"/>
        <v>437</v>
      </c>
      <c r="Z71" s="150">
        <f t="shared" si="138"/>
        <v>0.46</v>
      </c>
      <c r="AA71" s="165">
        <v>450</v>
      </c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</row>
    <row r="72" spans="1:39" ht="14.25" customHeight="1">
      <c r="A72" s="65"/>
      <c r="B72" s="83"/>
      <c r="C72" s="80" t="s">
        <v>228</v>
      </c>
      <c r="D72" s="85"/>
      <c r="E72" s="85"/>
      <c r="F72" s="85"/>
      <c r="G72" s="83"/>
      <c r="H72" s="84"/>
      <c r="I72" s="85">
        <f t="shared" si="94"/>
        <v>0</v>
      </c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150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</row>
    <row r="73" spans="1:39" ht="14.25" customHeight="1">
      <c r="A73" s="65">
        <v>1</v>
      </c>
      <c r="B73" s="75" t="s">
        <v>154</v>
      </c>
      <c r="C73" s="27" t="s">
        <v>11</v>
      </c>
      <c r="D73" s="68">
        <v>1</v>
      </c>
      <c r="E73" s="68">
        <v>1660</v>
      </c>
      <c r="F73" s="68">
        <f t="shared" ref="F73:F75" si="140">E73*12</f>
        <v>19920</v>
      </c>
      <c r="G73" s="75" t="s">
        <v>154</v>
      </c>
      <c r="H73" s="67"/>
      <c r="I73" s="68">
        <f t="shared" si="94"/>
        <v>0</v>
      </c>
      <c r="J73" s="68"/>
      <c r="K73" s="68"/>
      <c r="L73" s="68"/>
      <c r="M73" s="68"/>
      <c r="N73" s="68"/>
      <c r="O73" s="68">
        <f t="shared" ref="O73:O75" si="141">L73+M73+N73</f>
        <v>0</v>
      </c>
      <c r="P73" s="68">
        <f t="shared" ref="P73:P75" si="142">K73/12</f>
        <v>0</v>
      </c>
      <c r="Q73" s="68">
        <f t="shared" ref="Q73:Q75" si="143">O73/7</f>
        <v>0</v>
      </c>
      <c r="R73" s="70">
        <f>E73</f>
        <v>1660</v>
      </c>
      <c r="S73" s="68"/>
      <c r="T73" s="68"/>
      <c r="U73" s="70">
        <f>E73*85%*2</f>
        <v>2822</v>
      </c>
      <c r="V73" s="70">
        <f t="shared" ref="V73:V75" si="144">E73*5</f>
        <v>8300</v>
      </c>
      <c r="W73" s="70">
        <f>E73/2*5</f>
        <v>4150</v>
      </c>
      <c r="X73" s="70">
        <f t="shared" ref="X73:X75" si="145">IF(Z73&gt;50%,E73*50%*5,E73*Z73*5)</f>
        <v>4150</v>
      </c>
      <c r="Y73" s="68">
        <f t="shared" ref="Y73:Y75" si="146">(R73+U73)/5</f>
        <v>896.4</v>
      </c>
      <c r="Z73" s="150">
        <f t="shared" ref="Z73:Z75" si="147">Y73/E73</f>
        <v>0.54</v>
      </c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</row>
    <row r="74" spans="1:39" ht="29.25" customHeight="1">
      <c r="A74" s="65">
        <v>2</v>
      </c>
      <c r="B74" s="69" t="s">
        <v>229</v>
      </c>
      <c r="C74" s="27" t="s">
        <v>12</v>
      </c>
      <c r="D74" s="68">
        <v>1</v>
      </c>
      <c r="E74" s="68">
        <v>1180</v>
      </c>
      <c r="F74" s="68">
        <f t="shared" si="140"/>
        <v>14160</v>
      </c>
      <c r="G74" s="69" t="s">
        <v>229</v>
      </c>
      <c r="H74" s="117" t="s">
        <v>641</v>
      </c>
      <c r="I74" s="68">
        <f t="shared" si="94"/>
        <v>12</v>
      </c>
      <c r="J74" s="163">
        <v>58001030875</v>
      </c>
      <c r="K74" s="68">
        <f>VLOOKUP(J74,gasuli,2,0)</f>
        <v>20650.96</v>
      </c>
      <c r="L74" s="68">
        <f>VLOOKUP(J74,shroma,3,0)</f>
        <v>8307.15</v>
      </c>
      <c r="M74" s="68">
        <f>VLOOKUP(J74,shroma,4,0)</f>
        <v>0</v>
      </c>
      <c r="N74" s="68">
        <f>VLOOKUP(J74,shroma,5,0)</f>
        <v>2006</v>
      </c>
      <c r="O74" s="68">
        <f t="shared" si="141"/>
        <v>10313.15</v>
      </c>
      <c r="P74" s="68">
        <f t="shared" si="142"/>
        <v>1720.9133333333332</v>
      </c>
      <c r="Q74" s="68">
        <f t="shared" si="143"/>
        <v>1473.3071428571427</v>
      </c>
      <c r="R74" s="68">
        <f t="shared" ref="R74:R75" si="148">E74/2*2</f>
        <v>1180</v>
      </c>
      <c r="S74" s="68">
        <f>VLOOKUP(J74,premia1,4,0)</f>
        <v>1003</v>
      </c>
      <c r="T74" s="68">
        <f>VLOOKUP(J74,premia,4,0)</f>
        <v>1003</v>
      </c>
      <c r="U74" s="68">
        <f t="shared" ref="U74:U75" si="149">AVERAGE(S74,T74)*2</f>
        <v>2006</v>
      </c>
      <c r="V74" s="68">
        <f t="shared" si="144"/>
        <v>5900</v>
      </c>
      <c r="W74" s="68"/>
      <c r="X74" s="68">
        <f t="shared" si="145"/>
        <v>2950</v>
      </c>
      <c r="Y74" s="68">
        <f t="shared" si="146"/>
        <v>637.20000000000005</v>
      </c>
      <c r="Z74" s="150">
        <f t="shared" si="147"/>
        <v>0.54</v>
      </c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</row>
    <row r="75" spans="1:39" ht="22.5" customHeight="1">
      <c r="A75" s="65">
        <v>3</v>
      </c>
      <c r="B75" s="69" t="s">
        <v>230</v>
      </c>
      <c r="C75" s="27" t="s">
        <v>13</v>
      </c>
      <c r="D75" s="68">
        <v>1</v>
      </c>
      <c r="E75" s="68">
        <v>1180</v>
      </c>
      <c r="F75" s="68">
        <f t="shared" si="140"/>
        <v>14160</v>
      </c>
      <c r="G75" s="69" t="s">
        <v>230</v>
      </c>
      <c r="H75" s="67" t="s">
        <v>646</v>
      </c>
      <c r="I75" s="68">
        <f t="shared" si="94"/>
        <v>12</v>
      </c>
      <c r="J75" s="147">
        <v>1027065570</v>
      </c>
      <c r="K75" s="68">
        <f>VLOOKUP(J75,gasuli,2,0)</f>
        <v>10271.36</v>
      </c>
      <c r="L75" s="68">
        <f>VLOOKUP(J75,shroma,3,0)</f>
        <v>7965</v>
      </c>
      <c r="M75" s="68">
        <f>VLOOKUP(J75,shroma,4,0)</f>
        <v>0</v>
      </c>
      <c r="N75" s="68">
        <f>VLOOKUP(J75,shroma,5,0)</f>
        <v>1652</v>
      </c>
      <c r="O75" s="68">
        <f t="shared" si="141"/>
        <v>9617</v>
      </c>
      <c r="P75" s="68">
        <f t="shared" si="142"/>
        <v>855.94666666666672</v>
      </c>
      <c r="Q75" s="68">
        <f t="shared" si="143"/>
        <v>1373.8571428571429</v>
      </c>
      <c r="R75" s="68">
        <f t="shared" si="148"/>
        <v>1180</v>
      </c>
      <c r="S75" s="68">
        <f>VLOOKUP(J75,premia1,4,0)</f>
        <v>826</v>
      </c>
      <c r="T75" s="68">
        <f>VLOOKUP(J75,premia,4,0)</f>
        <v>826</v>
      </c>
      <c r="U75" s="68">
        <f t="shared" si="149"/>
        <v>1652</v>
      </c>
      <c r="V75" s="68">
        <f t="shared" si="144"/>
        <v>5900</v>
      </c>
      <c r="W75" s="68"/>
      <c r="X75" s="68">
        <f t="shared" si="145"/>
        <v>2832</v>
      </c>
      <c r="Y75" s="68">
        <f t="shared" si="146"/>
        <v>566.4</v>
      </c>
      <c r="Z75" s="150">
        <f t="shared" si="147"/>
        <v>0.48</v>
      </c>
      <c r="AA75" s="57">
        <v>500</v>
      </c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</row>
    <row r="76" spans="1:39" ht="14.25" customHeight="1">
      <c r="A76" s="65"/>
      <c r="B76" s="86"/>
      <c r="C76" s="87" t="s">
        <v>231</v>
      </c>
      <c r="D76" s="86"/>
      <c r="E76" s="86"/>
      <c r="F76" s="86"/>
      <c r="G76" s="86"/>
      <c r="H76" s="71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150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</row>
    <row r="77" spans="1:39" ht="21.75" customHeight="1">
      <c r="A77" s="65"/>
      <c r="B77" s="66" t="s">
        <v>232</v>
      </c>
      <c r="C77" s="27" t="s">
        <v>9</v>
      </c>
      <c r="D77" s="68">
        <v>1</v>
      </c>
      <c r="E77" s="68">
        <v>2100</v>
      </c>
      <c r="F77" s="68">
        <f t="shared" ref="F77:F78" si="150">E77*12</f>
        <v>25200</v>
      </c>
      <c r="G77" s="66" t="s">
        <v>232</v>
      </c>
      <c r="H77" s="145" t="s">
        <v>654</v>
      </c>
      <c r="I77" s="68">
        <f t="shared" ref="I77:I95" si="151">LEN(H77)</f>
        <v>12</v>
      </c>
      <c r="J77" s="147">
        <v>1017015926</v>
      </c>
      <c r="K77" s="68">
        <f>VLOOKUP(J77,gasuli,2,0)</f>
        <v>65300.86</v>
      </c>
      <c r="L77" s="68">
        <f>VLOOKUP(J77,shroma,3,0)</f>
        <v>14700</v>
      </c>
      <c r="M77" s="68">
        <f>VLOOKUP(J77,shroma,4,0)</f>
        <v>7350</v>
      </c>
      <c r="N77" s="68">
        <f>VLOOKUP(J77,shroma,5,0)</f>
        <v>4200</v>
      </c>
      <c r="O77" s="68">
        <f t="shared" ref="O77:O78" si="152">L77+M77+N77</f>
        <v>26250</v>
      </c>
      <c r="P77" s="68">
        <f t="shared" ref="P77:P78" si="153">K77/12</f>
        <v>5441.7383333333337</v>
      </c>
      <c r="Q77" s="68">
        <f t="shared" ref="Q77:Q78" si="154">O77/7</f>
        <v>3750</v>
      </c>
      <c r="R77" s="68">
        <f t="shared" ref="R77:R78" si="155">E77/2*2</f>
        <v>2100</v>
      </c>
      <c r="S77" s="68">
        <f>VLOOKUP(J77,premia1,4,0)</f>
        <v>2100</v>
      </c>
      <c r="T77" s="68">
        <f>VLOOKUP(J77,premia,4,0)</f>
        <v>2100</v>
      </c>
      <c r="U77" s="68">
        <f t="shared" ref="U77:U78" si="156">AVERAGE(S77,T77)*2</f>
        <v>4200</v>
      </c>
      <c r="V77" s="68">
        <f t="shared" ref="V77:V78" si="157">E77*5</f>
        <v>10500</v>
      </c>
      <c r="W77" s="68">
        <f t="shared" ref="W77:W78" si="158">M77/7*5</f>
        <v>5250</v>
      </c>
      <c r="X77" s="68">
        <f t="shared" ref="X77:X78" si="159">IF(Z77&gt;50%,E77*50%*5,E77*Z77*5)</f>
        <v>5250</v>
      </c>
      <c r="Y77" s="68">
        <f t="shared" ref="Y77:Y78" si="160">(R77+U77)/5</f>
        <v>1260</v>
      </c>
      <c r="Z77" s="150">
        <f t="shared" ref="Z77:Z78" si="161">Y77/E77</f>
        <v>0.6</v>
      </c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</row>
    <row r="78" spans="1:39" ht="21.75" customHeight="1">
      <c r="A78" s="65"/>
      <c r="B78" s="66" t="s">
        <v>233</v>
      </c>
      <c r="C78" s="27" t="s">
        <v>10</v>
      </c>
      <c r="D78" s="68">
        <v>1</v>
      </c>
      <c r="E78" s="68">
        <v>1780</v>
      </c>
      <c r="F78" s="68">
        <f t="shared" si="150"/>
        <v>21360</v>
      </c>
      <c r="G78" s="66" t="s">
        <v>233</v>
      </c>
      <c r="H78" s="198" t="s">
        <v>663</v>
      </c>
      <c r="I78" s="68">
        <f t="shared" si="151"/>
        <v>12</v>
      </c>
      <c r="J78" s="147">
        <v>1024025965</v>
      </c>
      <c r="K78" s="68">
        <f>VLOOKUP(J78,gasuli,2,0)</f>
        <v>41652</v>
      </c>
      <c r="L78" s="68">
        <f>VLOOKUP(J78,shroma,3,0)</f>
        <v>12476.18</v>
      </c>
      <c r="M78" s="68">
        <f>VLOOKUP(J78,shroma,4,0)</f>
        <v>6230</v>
      </c>
      <c r="N78" s="68">
        <f>VLOOKUP(J78,shroma,5,0)</f>
        <v>3560</v>
      </c>
      <c r="O78" s="68">
        <f t="shared" si="152"/>
        <v>22266.18</v>
      </c>
      <c r="P78" s="68">
        <f t="shared" si="153"/>
        <v>3471</v>
      </c>
      <c r="Q78" s="68">
        <f t="shared" si="154"/>
        <v>3180.8828571428571</v>
      </c>
      <c r="R78" s="68">
        <f t="shared" si="155"/>
        <v>1780</v>
      </c>
      <c r="S78" s="68">
        <f>VLOOKUP(J78,premia1,4,0)</f>
        <v>1780</v>
      </c>
      <c r="T78" s="68">
        <f>VLOOKUP(J78,premia,4,0)</f>
        <v>1780</v>
      </c>
      <c r="U78" s="68">
        <f t="shared" si="156"/>
        <v>3560</v>
      </c>
      <c r="V78" s="68">
        <f t="shared" si="157"/>
        <v>8900</v>
      </c>
      <c r="W78" s="68">
        <f t="shared" si="158"/>
        <v>4450</v>
      </c>
      <c r="X78" s="68">
        <f t="shared" si="159"/>
        <v>4450</v>
      </c>
      <c r="Y78" s="68">
        <f t="shared" si="160"/>
        <v>1068</v>
      </c>
      <c r="Z78" s="150">
        <f t="shared" si="161"/>
        <v>0.6</v>
      </c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</row>
    <row r="79" spans="1:39" ht="45" customHeight="1">
      <c r="A79" s="65"/>
      <c r="B79" s="79"/>
      <c r="C79" s="80" t="s">
        <v>234</v>
      </c>
      <c r="D79" s="79"/>
      <c r="E79" s="79"/>
      <c r="F79" s="79"/>
      <c r="G79" s="79"/>
      <c r="H79" s="81"/>
      <c r="I79" s="79">
        <f t="shared" si="151"/>
        <v>0</v>
      </c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150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</row>
    <row r="80" spans="1:39" ht="23.25" customHeight="1">
      <c r="A80" s="65"/>
      <c r="B80" s="66" t="s">
        <v>235</v>
      </c>
      <c r="C80" s="27" t="s">
        <v>11</v>
      </c>
      <c r="D80" s="68">
        <v>1</v>
      </c>
      <c r="E80" s="68">
        <v>1660</v>
      </c>
      <c r="F80" s="68">
        <f t="shared" ref="F80:F84" si="162">E80*12</f>
        <v>19920</v>
      </c>
      <c r="G80" s="66" t="s">
        <v>235</v>
      </c>
      <c r="H80" s="145" t="s">
        <v>671</v>
      </c>
      <c r="I80" s="68">
        <f t="shared" si="151"/>
        <v>12</v>
      </c>
      <c r="J80" s="163">
        <v>40001032212</v>
      </c>
      <c r="K80" s="68">
        <f>VLOOKUP(J80,gasuli,2,0)</f>
        <v>38678</v>
      </c>
      <c r="L80" s="68">
        <f>VLOOKUP(J80,shroma,3,0)</f>
        <v>11300</v>
      </c>
      <c r="M80" s="68">
        <f>VLOOKUP(J80,shroma,4,0)</f>
        <v>5810</v>
      </c>
      <c r="N80" s="68">
        <f>VLOOKUP(J80,shroma,5,0)</f>
        <v>3154</v>
      </c>
      <c r="O80" s="68">
        <f t="shared" ref="O80:O84" si="163">L80+M80+N80</f>
        <v>20264</v>
      </c>
      <c r="P80" s="68">
        <f t="shared" ref="P80:P84" si="164">K80/12</f>
        <v>3223.1666666666665</v>
      </c>
      <c r="Q80" s="68">
        <f t="shared" ref="Q80:Q84" si="165">O80/7</f>
        <v>2894.8571428571427</v>
      </c>
      <c r="R80" s="68">
        <f t="shared" ref="R80:R84" si="166">E80/2*2</f>
        <v>1660</v>
      </c>
      <c r="S80" s="68">
        <f>VLOOKUP(J80,premia1,4,0)</f>
        <v>1494</v>
      </c>
      <c r="T80" s="68">
        <f>VLOOKUP(J80,premia,4,0)</f>
        <v>1660</v>
      </c>
      <c r="U80" s="68">
        <f t="shared" ref="U80:U84" si="167">AVERAGE(S80,T80)*2</f>
        <v>3154</v>
      </c>
      <c r="V80" s="68">
        <f t="shared" ref="V80:V84" si="168">E80*5</f>
        <v>8300</v>
      </c>
      <c r="W80" s="68">
        <f>M80/7*5</f>
        <v>4150</v>
      </c>
      <c r="X80" s="68">
        <f t="shared" ref="X80:X84" si="169">IF(Z80&gt;50%,E80*50%*5,E80*Z80*5)</f>
        <v>4150</v>
      </c>
      <c r="Y80" s="68">
        <f t="shared" ref="Y80:Y84" si="170">(R80+U80)/5</f>
        <v>962.8</v>
      </c>
      <c r="Z80" s="150">
        <f t="shared" ref="Z80:Z84" si="171">Y80/E80</f>
        <v>0.57999999999999996</v>
      </c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</row>
    <row r="81" spans="1:39" ht="24" customHeight="1">
      <c r="A81" s="65"/>
      <c r="B81" s="69" t="s">
        <v>236</v>
      </c>
      <c r="C81" s="27" t="s">
        <v>12</v>
      </c>
      <c r="D81" s="68">
        <v>1</v>
      </c>
      <c r="E81" s="68">
        <v>1180</v>
      </c>
      <c r="F81" s="68">
        <f t="shared" si="162"/>
        <v>14160</v>
      </c>
      <c r="G81" s="69" t="s">
        <v>236</v>
      </c>
      <c r="H81" s="67" t="s">
        <v>679</v>
      </c>
      <c r="I81" s="68">
        <f t="shared" si="151"/>
        <v>13</v>
      </c>
      <c r="J81" s="147">
        <v>1011076419</v>
      </c>
      <c r="K81" s="68">
        <f>VLOOKUP(J81,gasuli,2,0)</f>
        <v>4012</v>
      </c>
      <c r="L81" s="68">
        <f>VLOOKUP(J81,shroma,3,0)</f>
        <v>8260</v>
      </c>
      <c r="M81" s="68">
        <f>VLOOKUP(J81,shroma,4,0)</f>
        <v>0</v>
      </c>
      <c r="N81" s="68">
        <f>VLOOKUP(J81,shroma,5,0)</f>
        <v>1770</v>
      </c>
      <c r="O81" s="68">
        <f t="shared" si="163"/>
        <v>10030</v>
      </c>
      <c r="P81" s="68">
        <f t="shared" si="164"/>
        <v>334.33333333333331</v>
      </c>
      <c r="Q81" s="68">
        <f t="shared" si="165"/>
        <v>1432.8571428571429</v>
      </c>
      <c r="R81" s="68">
        <f t="shared" si="166"/>
        <v>1180</v>
      </c>
      <c r="S81" s="68">
        <f>VLOOKUP(J81,premia1,4,0)</f>
        <v>944</v>
      </c>
      <c r="T81" s="68">
        <f>VLOOKUP(J81,premia,4,0)</f>
        <v>826</v>
      </c>
      <c r="U81" s="68">
        <f t="shared" si="167"/>
        <v>1770</v>
      </c>
      <c r="V81" s="68">
        <f t="shared" si="168"/>
        <v>5900</v>
      </c>
      <c r="W81" s="68"/>
      <c r="X81" s="68">
        <f t="shared" si="169"/>
        <v>2950</v>
      </c>
      <c r="Y81" s="68">
        <f t="shared" si="170"/>
        <v>590</v>
      </c>
      <c r="Z81" s="150">
        <f t="shared" si="171"/>
        <v>0.5</v>
      </c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</row>
    <row r="82" spans="1:39" ht="23.25" customHeight="1">
      <c r="A82" s="65"/>
      <c r="B82" s="66" t="s">
        <v>237</v>
      </c>
      <c r="C82" s="27" t="s">
        <v>13</v>
      </c>
      <c r="D82" s="68">
        <v>1</v>
      </c>
      <c r="E82" s="68">
        <v>1180</v>
      </c>
      <c r="F82" s="68">
        <f t="shared" si="162"/>
        <v>14160</v>
      </c>
      <c r="G82" s="66" t="s">
        <v>237</v>
      </c>
      <c r="H82" s="145" t="s">
        <v>686</v>
      </c>
      <c r="I82" s="68">
        <f t="shared" si="151"/>
        <v>12</v>
      </c>
      <c r="J82" s="147">
        <v>1020008794</v>
      </c>
      <c r="K82" s="68">
        <f>VLOOKUP(J82,gasuli,2,0)</f>
        <v>18946.88</v>
      </c>
      <c r="L82" s="68">
        <f>VLOOKUP(J82,shroma,3,0)</f>
        <v>8195.9500000000007</v>
      </c>
      <c r="M82" s="68">
        <f>VLOOKUP(J82,shroma,4,0)</f>
        <v>0</v>
      </c>
      <c r="N82" s="68">
        <f>VLOOKUP(J82,shroma,5,0)</f>
        <v>1770</v>
      </c>
      <c r="O82" s="68">
        <f t="shared" si="163"/>
        <v>9965.9500000000007</v>
      </c>
      <c r="P82" s="68">
        <f t="shared" si="164"/>
        <v>1578.9066666666668</v>
      </c>
      <c r="Q82" s="68">
        <f t="shared" si="165"/>
        <v>1423.707142857143</v>
      </c>
      <c r="R82" s="68">
        <f t="shared" si="166"/>
        <v>1180</v>
      </c>
      <c r="S82" s="68">
        <f>VLOOKUP(J82,premia1,4,0)</f>
        <v>944</v>
      </c>
      <c r="T82" s="68">
        <f>VLOOKUP(J82,premia,4,0)</f>
        <v>826</v>
      </c>
      <c r="U82" s="68">
        <f t="shared" si="167"/>
        <v>1770</v>
      </c>
      <c r="V82" s="68">
        <f t="shared" si="168"/>
        <v>5900</v>
      </c>
      <c r="W82" s="68"/>
      <c r="X82" s="68">
        <f t="shared" si="169"/>
        <v>2950</v>
      </c>
      <c r="Y82" s="68">
        <f t="shared" si="170"/>
        <v>590</v>
      </c>
      <c r="Z82" s="150">
        <f t="shared" si="171"/>
        <v>0.5</v>
      </c>
      <c r="AA82" s="57">
        <v>500</v>
      </c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</row>
    <row r="83" spans="1:39" ht="29.25" customHeight="1">
      <c r="A83" s="65"/>
      <c r="B83" s="69" t="s">
        <v>238</v>
      </c>
      <c r="C83" s="27" t="s">
        <v>13</v>
      </c>
      <c r="D83" s="68">
        <v>1</v>
      </c>
      <c r="E83" s="68">
        <v>1180</v>
      </c>
      <c r="F83" s="68">
        <f t="shared" si="162"/>
        <v>14160</v>
      </c>
      <c r="G83" s="69" t="s">
        <v>238</v>
      </c>
      <c r="H83" s="67" t="s">
        <v>693</v>
      </c>
      <c r="I83" s="68">
        <f t="shared" si="151"/>
        <v>12</v>
      </c>
      <c r="J83" s="163">
        <v>60001151003</v>
      </c>
      <c r="K83" s="68"/>
      <c r="L83" s="68">
        <f>VLOOKUP(J83,shroma,3,0)</f>
        <v>7552</v>
      </c>
      <c r="M83" s="68">
        <f>VLOOKUP(J83,shroma,4,0)</f>
        <v>0</v>
      </c>
      <c r="N83" s="68">
        <f>VLOOKUP(J83,shroma,5,0)</f>
        <v>1416</v>
      </c>
      <c r="O83" s="68">
        <f t="shared" si="163"/>
        <v>8968</v>
      </c>
      <c r="P83" s="68">
        <f t="shared" si="164"/>
        <v>0</v>
      </c>
      <c r="Q83" s="68">
        <f t="shared" si="165"/>
        <v>1281.1428571428571</v>
      </c>
      <c r="R83" s="68">
        <f t="shared" si="166"/>
        <v>1180</v>
      </c>
      <c r="S83" s="68">
        <f>VLOOKUP(J83,premia1,4,0)</f>
        <v>590</v>
      </c>
      <c r="T83" s="68">
        <f>VLOOKUP(J83,premia,4,0)</f>
        <v>826</v>
      </c>
      <c r="U83" s="68">
        <f t="shared" si="167"/>
        <v>1416</v>
      </c>
      <c r="V83" s="68">
        <f t="shared" si="168"/>
        <v>5900</v>
      </c>
      <c r="W83" s="68"/>
      <c r="X83" s="68">
        <f t="shared" si="169"/>
        <v>2596</v>
      </c>
      <c r="Y83" s="68">
        <f t="shared" si="170"/>
        <v>519.20000000000005</v>
      </c>
      <c r="Z83" s="150">
        <f t="shared" si="171"/>
        <v>0.44000000000000006</v>
      </c>
      <c r="AA83" s="57">
        <v>500</v>
      </c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</row>
    <row r="84" spans="1:39" ht="22.5" customHeight="1">
      <c r="A84" s="65"/>
      <c r="B84" s="130" t="s">
        <v>239</v>
      </c>
      <c r="C84" s="27" t="s">
        <v>13</v>
      </c>
      <c r="D84" s="68">
        <v>1</v>
      </c>
      <c r="E84" s="68">
        <v>950</v>
      </c>
      <c r="F84" s="68">
        <f t="shared" si="162"/>
        <v>11400</v>
      </c>
      <c r="G84" s="130" t="s">
        <v>239</v>
      </c>
      <c r="H84" s="58" t="s">
        <v>699</v>
      </c>
      <c r="I84" s="68">
        <f t="shared" si="151"/>
        <v>12</v>
      </c>
      <c r="J84" s="147">
        <v>1001075873</v>
      </c>
      <c r="K84" s="68">
        <f>VLOOKUP(J84,gasuli,2,0)</f>
        <v>6050.8</v>
      </c>
      <c r="L84" s="68">
        <f>VLOOKUP(J84,shroma,3,0)</f>
        <v>6709.9</v>
      </c>
      <c r="M84" s="68">
        <f>VLOOKUP(J84,shroma,4,0)</f>
        <v>0</v>
      </c>
      <c r="N84" s="68">
        <f>VLOOKUP(J84,shroma,5,0)</f>
        <v>1710</v>
      </c>
      <c r="O84" s="68">
        <f t="shared" si="163"/>
        <v>8419.9</v>
      </c>
      <c r="P84" s="68">
        <f t="shared" si="164"/>
        <v>504.23333333333335</v>
      </c>
      <c r="Q84" s="68">
        <f t="shared" si="165"/>
        <v>1202.8428571428572</v>
      </c>
      <c r="R84" s="68">
        <f t="shared" si="166"/>
        <v>950</v>
      </c>
      <c r="S84" s="68">
        <f>VLOOKUP(J84,premia1,4,0)</f>
        <v>760</v>
      </c>
      <c r="T84" s="68">
        <f>VLOOKUP(J84,premia,4,0)</f>
        <v>950</v>
      </c>
      <c r="U84" s="68">
        <f t="shared" si="167"/>
        <v>1710</v>
      </c>
      <c r="V84" s="68">
        <f t="shared" si="168"/>
        <v>4750</v>
      </c>
      <c r="W84" s="68"/>
      <c r="X84" s="68">
        <f t="shared" si="169"/>
        <v>2375</v>
      </c>
      <c r="Y84" s="68">
        <f t="shared" si="170"/>
        <v>532</v>
      </c>
      <c r="Z84" s="150">
        <f t="shared" si="171"/>
        <v>0.56000000000000005</v>
      </c>
      <c r="AA84" s="165">
        <v>450</v>
      </c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</row>
    <row r="85" spans="1:39" ht="14.25" customHeight="1">
      <c r="A85" s="65"/>
      <c r="B85" s="79"/>
      <c r="C85" s="80" t="s">
        <v>240</v>
      </c>
      <c r="D85" s="79"/>
      <c r="E85" s="79"/>
      <c r="F85" s="79"/>
      <c r="G85" s="79"/>
      <c r="H85" s="81"/>
      <c r="I85" s="79">
        <f t="shared" si="151"/>
        <v>0</v>
      </c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150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</row>
    <row r="86" spans="1:39" ht="14.25" customHeight="1">
      <c r="A86" s="65"/>
      <c r="B86" s="69" t="s">
        <v>241</v>
      </c>
      <c r="C86" s="27" t="s">
        <v>11</v>
      </c>
      <c r="D86" s="68">
        <v>1</v>
      </c>
      <c r="E86" s="68">
        <v>1660</v>
      </c>
      <c r="F86" s="68">
        <f t="shared" ref="F86:F90" si="172">E86*12</f>
        <v>19920</v>
      </c>
      <c r="G86" s="69" t="s">
        <v>241</v>
      </c>
      <c r="H86" s="145" t="s">
        <v>704</v>
      </c>
      <c r="I86" s="68">
        <f t="shared" si="151"/>
        <v>12</v>
      </c>
      <c r="J86" s="147">
        <v>1030025248</v>
      </c>
      <c r="K86" s="68">
        <f>VLOOKUP(J86,gasuli,2,0)</f>
        <v>37689.61</v>
      </c>
      <c r="L86" s="68">
        <f>VLOOKUP(J86,shroma,3,0)</f>
        <v>12344.81</v>
      </c>
      <c r="M86" s="68">
        <f>VLOOKUP(J86,shroma,4,0)</f>
        <v>5229</v>
      </c>
      <c r="N86" s="68">
        <f>VLOOKUP(J86,shroma,5,0)</f>
        <v>3320</v>
      </c>
      <c r="O86" s="68">
        <f t="shared" ref="O86:O90" si="173">L86+M86+N86</f>
        <v>20893.809999999998</v>
      </c>
      <c r="P86" s="68">
        <f t="shared" ref="P86:P90" si="174">K86/12</f>
        <v>3140.8008333333332</v>
      </c>
      <c r="Q86" s="68">
        <f t="shared" ref="Q86:Q90" si="175">O86/7</f>
        <v>2984.8299999999995</v>
      </c>
      <c r="R86" s="68">
        <f t="shared" ref="R86:R90" si="176">E86/2*2</f>
        <v>1660</v>
      </c>
      <c r="S86" s="68">
        <f>VLOOKUP(J86,premia1,4,0)</f>
        <v>1660</v>
      </c>
      <c r="T86" s="68">
        <f>VLOOKUP(J86,premia,4,0)</f>
        <v>1660</v>
      </c>
      <c r="U86" s="68">
        <f t="shared" ref="U86:U90" si="177">AVERAGE(S86,T86)*2</f>
        <v>3320</v>
      </c>
      <c r="V86" s="68">
        <f t="shared" ref="V86:V90" si="178">E86*5</f>
        <v>8300</v>
      </c>
      <c r="W86" s="68">
        <f>M86/7*5</f>
        <v>3735</v>
      </c>
      <c r="X86" s="68">
        <f t="shared" ref="X86:X90" si="179">IF(Z86&gt;50%,E86*50%*5,E86*Z86*5)</f>
        <v>4150</v>
      </c>
      <c r="Y86" s="68">
        <f t="shared" ref="Y86:Y90" si="180">(R86+U86)/5</f>
        <v>996</v>
      </c>
      <c r="Z86" s="150">
        <f t="shared" ref="Z86:Z90" si="181">Y86/E86</f>
        <v>0.6</v>
      </c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</row>
    <row r="87" spans="1:39" ht="28.5" customHeight="1">
      <c r="A87" s="65"/>
      <c r="B87" s="69" t="s">
        <v>242</v>
      </c>
      <c r="C87" s="27" t="s">
        <v>12</v>
      </c>
      <c r="D87" s="68">
        <v>1</v>
      </c>
      <c r="E87" s="68">
        <v>1180</v>
      </c>
      <c r="F87" s="68">
        <f t="shared" si="172"/>
        <v>14160</v>
      </c>
      <c r="G87" s="69" t="s">
        <v>242</v>
      </c>
      <c r="H87" s="67" t="s">
        <v>713</v>
      </c>
      <c r="I87" s="68">
        <f t="shared" si="151"/>
        <v>12</v>
      </c>
      <c r="J87" s="147">
        <v>1024071014</v>
      </c>
      <c r="K87" s="68">
        <f>VLOOKUP(J87,gasuli,2,0)</f>
        <v>6438.0499999999993</v>
      </c>
      <c r="L87" s="68">
        <f>VLOOKUP(J87,shroma,3,0)</f>
        <v>7916.78</v>
      </c>
      <c r="M87" s="68">
        <f>VLOOKUP(J87,shroma,4,0)</f>
        <v>0</v>
      </c>
      <c r="N87" s="68">
        <f>VLOOKUP(J87,shroma,5,0)</f>
        <v>1770</v>
      </c>
      <c r="O87" s="68">
        <f t="shared" si="173"/>
        <v>9686.7799999999988</v>
      </c>
      <c r="P87" s="68">
        <f t="shared" si="174"/>
        <v>536.50416666666661</v>
      </c>
      <c r="Q87" s="68">
        <f t="shared" si="175"/>
        <v>1383.8257142857142</v>
      </c>
      <c r="R87" s="68">
        <f t="shared" si="176"/>
        <v>1180</v>
      </c>
      <c r="S87" s="68">
        <f>VLOOKUP(J87,premia1,4,0)</f>
        <v>944</v>
      </c>
      <c r="T87" s="68">
        <f>VLOOKUP(J87,premia,4,0)</f>
        <v>826</v>
      </c>
      <c r="U87" s="68">
        <f t="shared" si="177"/>
        <v>1770</v>
      </c>
      <c r="V87" s="68">
        <f t="shared" si="178"/>
        <v>5900</v>
      </c>
      <c r="W87" s="68"/>
      <c r="X87" s="68">
        <f t="shared" si="179"/>
        <v>2950</v>
      </c>
      <c r="Y87" s="68">
        <f t="shared" si="180"/>
        <v>590</v>
      </c>
      <c r="Z87" s="150">
        <f t="shared" si="181"/>
        <v>0.5</v>
      </c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  <c r="AL87" s="57"/>
      <c r="AM87" s="57"/>
    </row>
    <row r="88" spans="1:39" ht="34.5" customHeight="1">
      <c r="A88" s="65"/>
      <c r="B88" s="69" t="s">
        <v>243</v>
      </c>
      <c r="C88" s="27" t="s">
        <v>13</v>
      </c>
      <c r="D88" s="68">
        <v>1</v>
      </c>
      <c r="E88" s="68">
        <v>1180</v>
      </c>
      <c r="F88" s="68">
        <f t="shared" si="172"/>
        <v>14160</v>
      </c>
      <c r="G88" s="69" t="s">
        <v>243</v>
      </c>
      <c r="H88" s="145" t="s">
        <v>718</v>
      </c>
      <c r="I88" s="68">
        <f t="shared" si="151"/>
        <v>12</v>
      </c>
      <c r="J88" s="163">
        <v>13001061457</v>
      </c>
      <c r="K88" s="68">
        <f>VLOOKUP(J88,gasuli,2,0)</f>
        <v>19564.169999999998</v>
      </c>
      <c r="L88" s="68">
        <f>VLOOKUP(J88,shroma,3,0)</f>
        <v>8161.13</v>
      </c>
      <c r="M88" s="68">
        <f>VLOOKUP(J88,shroma,4,0)</f>
        <v>0</v>
      </c>
      <c r="N88" s="68">
        <f>VLOOKUP(J88,shroma,5,0)</f>
        <v>1829</v>
      </c>
      <c r="O88" s="68">
        <f t="shared" si="173"/>
        <v>9990.130000000001</v>
      </c>
      <c r="P88" s="68">
        <f t="shared" si="174"/>
        <v>1630.3474999999999</v>
      </c>
      <c r="Q88" s="68">
        <f t="shared" si="175"/>
        <v>1427.1614285714288</v>
      </c>
      <c r="R88" s="68">
        <f t="shared" si="176"/>
        <v>1180</v>
      </c>
      <c r="S88" s="68">
        <f>VLOOKUP(J88,premia1,4,0)</f>
        <v>944</v>
      </c>
      <c r="T88" s="68">
        <f>VLOOKUP(J88,premia,4,0)</f>
        <v>885</v>
      </c>
      <c r="U88" s="68">
        <f t="shared" si="177"/>
        <v>1829</v>
      </c>
      <c r="V88" s="68">
        <f t="shared" si="178"/>
        <v>5900</v>
      </c>
      <c r="W88" s="68"/>
      <c r="X88" s="68">
        <f t="shared" si="179"/>
        <v>2950</v>
      </c>
      <c r="Y88" s="68">
        <f t="shared" si="180"/>
        <v>601.79999999999995</v>
      </c>
      <c r="Z88" s="150">
        <f t="shared" si="181"/>
        <v>0.51</v>
      </c>
      <c r="AA88" s="57">
        <v>500</v>
      </c>
      <c r="AB88" s="57"/>
      <c r="AC88" s="57"/>
      <c r="AD88" s="57"/>
      <c r="AE88" s="57"/>
      <c r="AF88" s="57"/>
      <c r="AG88" s="57"/>
      <c r="AH88" s="57"/>
      <c r="AI88" s="57"/>
      <c r="AJ88" s="57"/>
      <c r="AK88" s="57"/>
      <c r="AL88" s="57"/>
      <c r="AM88" s="57"/>
    </row>
    <row r="89" spans="1:39" ht="28.5" customHeight="1">
      <c r="A89" s="65"/>
      <c r="B89" s="69" t="s">
        <v>244</v>
      </c>
      <c r="C89" s="27" t="s">
        <v>13</v>
      </c>
      <c r="D89" s="68">
        <v>1</v>
      </c>
      <c r="E89" s="68">
        <v>1180</v>
      </c>
      <c r="F89" s="68">
        <f t="shared" si="172"/>
        <v>14160</v>
      </c>
      <c r="G89" s="69" t="s">
        <v>244</v>
      </c>
      <c r="H89" s="145" t="s">
        <v>723</v>
      </c>
      <c r="I89" s="68">
        <f t="shared" si="151"/>
        <v>12</v>
      </c>
      <c r="J89" s="163">
        <v>57001003862</v>
      </c>
      <c r="K89" s="68">
        <f>VLOOKUP(J89,gasuli,2,0)</f>
        <v>16153.59</v>
      </c>
      <c r="L89" s="68">
        <f>VLOOKUP(J89,shroma,3,0)</f>
        <v>7932.37</v>
      </c>
      <c r="M89" s="68">
        <f>VLOOKUP(J89,shroma,4,0)</f>
        <v>0</v>
      </c>
      <c r="N89" s="68">
        <f>VLOOKUP(J89,shroma,5,0)</f>
        <v>1770</v>
      </c>
      <c r="O89" s="68">
        <f t="shared" si="173"/>
        <v>9702.369999999999</v>
      </c>
      <c r="P89" s="68">
        <f t="shared" si="174"/>
        <v>1346.1324999999999</v>
      </c>
      <c r="Q89" s="68">
        <f t="shared" si="175"/>
        <v>1386.052857142857</v>
      </c>
      <c r="R89" s="68">
        <f t="shared" si="176"/>
        <v>1180</v>
      </c>
      <c r="S89" s="68">
        <f>VLOOKUP(J89,premia1,4,0)</f>
        <v>944</v>
      </c>
      <c r="T89" s="68">
        <f>VLOOKUP(J89,premia,4,0)</f>
        <v>826</v>
      </c>
      <c r="U89" s="68">
        <f t="shared" si="177"/>
        <v>1770</v>
      </c>
      <c r="V89" s="68">
        <f t="shared" si="178"/>
        <v>5900</v>
      </c>
      <c r="W89" s="68"/>
      <c r="X89" s="68">
        <f t="shared" si="179"/>
        <v>2950</v>
      </c>
      <c r="Y89" s="68">
        <f t="shared" si="180"/>
        <v>590</v>
      </c>
      <c r="Z89" s="150">
        <f t="shared" si="181"/>
        <v>0.5</v>
      </c>
      <c r="AA89" s="57">
        <v>500</v>
      </c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</row>
    <row r="90" spans="1:39" ht="34.5" customHeight="1">
      <c r="A90" s="65"/>
      <c r="B90" s="69" t="s">
        <v>245</v>
      </c>
      <c r="C90" s="27" t="s">
        <v>13</v>
      </c>
      <c r="D90" s="77">
        <v>1</v>
      </c>
      <c r="E90" s="77">
        <v>950</v>
      </c>
      <c r="F90" s="77">
        <f t="shared" si="172"/>
        <v>11400</v>
      </c>
      <c r="G90" s="69" t="s">
        <v>245</v>
      </c>
      <c r="H90" s="145" t="s">
        <v>729</v>
      </c>
      <c r="I90" s="77">
        <f t="shared" si="151"/>
        <v>12</v>
      </c>
      <c r="J90" s="163">
        <v>60001134088</v>
      </c>
      <c r="K90" s="77"/>
      <c r="L90" s="77">
        <f>VLOOKUP(J90,shroma,3,0)</f>
        <v>4155.12</v>
      </c>
      <c r="M90" s="77">
        <f>VLOOKUP(J90,shroma,4,0)</f>
        <v>0</v>
      </c>
      <c r="N90" s="77">
        <f>VLOOKUP(J90,shroma,5,0)</f>
        <v>767</v>
      </c>
      <c r="O90" s="77">
        <f t="shared" si="173"/>
        <v>4922.12</v>
      </c>
      <c r="P90" s="77">
        <f t="shared" si="174"/>
        <v>0</v>
      </c>
      <c r="Q90" s="77">
        <f t="shared" si="175"/>
        <v>703.16</v>
      </c>
      <c r="R90" s="77">
        <f t="shared" si="176"/>
        <v>950</v>
      </c>
      <c r="S90" s="77">
        <f>VLOOKUP(J90,premia1,4,0)</f>
        <v>0</v>
      </c>
      <c r="T90" s="77">
        <f>VLOOKUP(J90,premia,4,0)</f>
        <v>767</v>
      </c>
      <c r="U90" s="77">
        <f t="shared" si="177"/>
        <v>767</v>
      </c>
      <c r="V90" s="77">
        <f t="shared" si="178"/>
        <v>4750</v>
      </c>
      <c r="W90" s="77"/>
      <c r="X90" s="77">
        <f t="shared" si="179"/>
        <v>1717</v>
      </c>
      <c r="Y90" s="77">
        <f t="shared" si="180"/>
        <v>343.4</v>
      </c>
      <c r="Z90" s="150">
        <f t="shared" si="181"/>
        <v>0.36147368421052628</v>
      </c>
      <c r="AA90" s="165">
        <v>450</v>
      </c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</row>
    <row r="91" spans="1:39" ht="14.25" customHeight="1">
      <c r="A91" s="65"/>
      <c r="B91" s="80"/>
      <c r="C91" s="80" t="s">
        <v>246</v>
      </c>
      <c r="D91" s="80"/>
      <c r="E91" s="80"/>
      <c r="F91" s="80"/>
      <c r="G91" s="80"/>
      <c r="H91" s="131"/>
      <c r="I91" s="79">
        <f t="shared" si="151"/>
        <v>0</v>
      </c>
      <c r="J91" s="79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150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</row>
    <row r="92" spans="1:39" ht="14.25" customHeight="1">
      <c r="A92" s="65"/>
      <c r="B92" s="69" t="s">
        <v>247</v>
      </c>
      <c r="C92" s="27" t="s">
        <v>11</v>
      </c>
      <c r="D92" s="68">
        <v>1</v>
      </c>
      <c r="E92" s="68">
        <v>1660</v>
      </c>
      <c r="F92" s="68">
        <f t="shared" ref="F92:F95" si="182">E92*12</f>
        <v>19920</v>
      </c>
      <c r="G92" s="69" t="s">
        <v>247</v>
      </c>
      <c r="H92" s="145" t="s">
        <v>735</v>
      </c>
      <c r="I92" s="68">
        <f t="shared" si="151"/>
        <v>12</v>
      </c>
      <c r="J92" s="163">
        <v>13001056461</v>
      </c>
      <c r="K92" s="68">
        <f>VLOOKUP(J92,gasuli,2,0)</f>
        <v>22911.61</v>
      </c>
      <c r="L92" s="68">
        <f>VLOOKUP(J92,shroma,3,0)</f>
        <v>2339.09</v>
      </c>
      <c r="M92" s="68">
        <f>VLOOKUP(J92,shroma,4,0)</f>
        <v>664</v>
      </c>
      <c r="N92" s="68">
        <f>VLOOKUP(J92,shroma,5,0)</f>
        <v>0</v>
      </c>
      <c r="O92" s="68">
        <f t="shared" ref="O92:O95" si="183">L92+M92+N92</f>
        <v>3003.09</v>
      </c>
      <c r="P92" s="68">
        <f t="shared" ref="P92:P95" si="184">K92/12</f>
        <v>1909.3008333333335</v>
      </c>
      <c r="Q92" s="68">
        <f t="shared" ref="Q92:Q95" si="185">O92/7</f>
        <v>429.01285714285717</v>
      </c>
      <c r="R92" s="68">
        <f t="shared" ref="R92:R95" si="186">E92/2*2</f>
        <v>1660</v>
      </c>
      <c r="S92" s="68">
        <f>VLOOKUP(J92,premia1,4,0)</f>
        <v>0</v>
      </c>
      <c r="T92" s="68">
        <f>VLOOKUP(J92,premia,4,0)</f>
        <v>0</v>
      </c>
      <c r="U92" s="68">
        <f>1160*2</f>
        <v>2320</v>
      </c>
      <c r="V92" s="68">
        <f t="shared" ref="V92:V95" si="187">E92*5</f>
        <v>8300</v>
      </c>
      <c r="W92" s="68">
        <f>664*5</f>
        <v>3320</v>
      </c>
      <c r="X92" s="68">
        <f t="shared" ref="X92:X95" si="188">IF(Z92&gt;50%,E92*50%*5,E92*Z92*5)</f>
        <v>3980</v>
      </c>
      <c r="Y92" s="68">
        <f t="shared" ref="Y92:Y95" si="189">(R92+U92)/5</f>
        <v>796</v>
      </c>
      <c r="Z92" s="150">
        <f t="shared" ref="Z92:Z95" si="190">Y92/E92</f>
        <v>0.4795180722891566</v>
      </c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</row>
    <row r="93" spans="1:39" ht="25.5" customHeight="1">
      <c r="A93" s="65"/>
      <c r="B93" s="69" t="s">
        <v>248</v>
      </c>
      <c r="C93" s="27" t="s">
        <v>12</v>
      </c>
      <c r="D93" s="68">
        <v>1</v>
      </c>
      <c r="E93" s="68">
        <v>1180</v>
      </c>
      <c r="F93" s="68">
        <f t="shared" si="182"/>
        <v>14160</v>
      </c>
      <c r="G93" s="69" t="s">
        <v>248</v>
      </c>
      <c r="H93" s="67" t="s">
        <v>745</v>
      </c>
      <c r="I93" s="68">
        <f t="shared" si="151"/>
        <v>12</v>
      </c>
      <c r="J93" s="163">
        <v>38001038532</v>
      </c>
      <c r="K93" s="68">
        <f>VLOOKUP(J93,gasuli,2,0)</f>
        <v>26758.55</v>
      </c>
      <c r="L93" s="68">
        <f>VLOOKUP(J93,shroma,3,0)</f>
        <v>1118.67</v>
      </c>
      <c r="M93" s="68">
        <f>VLOOKUP(J93,shroma,4,0)</f>
        <v>0</v>
      </c>
      <c r="N93" s="68">
        <f>VLOOKUP(J93,shroma,5,0)</f>
        <v>0</v>
      </c>
      <c r="O93" s="68">
        <f t="shared" si="183"/>
        <v>1118.67</v>
      </c>
      <c r="P93" s="68">
        <f t="shared" si="184"/>
        <v>2229.8791666666666</v>
      </c>
      <c r="Q93" s="68">
        <f t="shared" si="185"/>
        <v>159.81</v>
      </c>
      <c r="R93" s="68">
        <f t="shared" si="186"/>
        <v>1180</v>
      </c>
      <c r="S93" s="68">
        <f>VLOOKUP(J93,premia1,4,0)</f>
        <v>0</v>
      </c>
      <c r="T93" s="68">
        <f>VLOOKUP(J93,premia,4,0)</f>
        <v>0</v>
      </c>
      <c r="U93" s="68">
        <f>(R93*85/100)*2</f>
        <v>2006</v>
      </c>
      <c r="V93" s="68">
        <f t="shared" si="187"/>
        <v>5900</v>
      </c>
      <c r="W93" s="68"/>
      <c r="X93" s="68">
        <f t="shared" si="188"/>
        <v>2950</v>
      </c>
      <c r="Y93" s="68">
        <f t="shared" si="189"/>
        <v>637.20000000000005</v>
      </c>
      <c r="Z93" s="150">
        <f t="shared" si="190"/>
        <v>0.54</v>
      </c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</row>
    <row r="94" spans="1:39" ht="21.75" customHeight="1">
      <c r="A94" s="65"/>
      <c r="B94" s="132" t="s">
        <v>249</v>
      </c>
      <c r="C94" s="27" t="s">
        <v>250</v>
      </c>
      <c r="D94" s="68">
        <v>1</v>
      </c>
      <c r="E94" s="68">
        <v>1180</v>
      </c>
      <c r="F94" s="68">
        <f t="shared" si="182"/>
        <v>14160</v>
      </c>
      <c r="G94" s="132" t="s">
        <v>249</v>
      </c>
      <c r="H94" s="67" t="s">
        <v>751</v>
      </c>
      <c r="I94" s="68">
        <f t="shared" si="151"/>
        <v>12</v>
      </c>
      <c r="J94" s="147">
        <v>1017031809</v>
      </c>
      <c r="K94" s="68"/>
      <c r="L94" s="68">
        <f>VLOOKUP(J94,shroma,3,0)</f>
        <v>4914.12</v>
      </c>
      <c r="M94" s="68">
        <f>VLOOKUP(J94,shroma,4,0)</f>
        <v>0</v>
      </c>
      <c r="N94" s="68">
        <f>VLOOKUP(J94,shroma,5,0)</f>
        <v>1180</v>
      </c>
      <c r="O94" s="68">
        <f t="shared" si="183"/>
        <v>6094.12</v>
      </c>
      <c r="P94" s="68">
        <f t="shared" si="184"/>
        <v>0</v>
      </c>
      <c r="Q94" s="68">
        <f t="shared" si="185"/>
        <v>870.58857142857141</v>
      </c>
      <c r="R94" s="68">
        <f t="shared" si="186"/>
        <v>1180</v>
      </c>
      <c r="S94" s="68">
        <f>VLOOKUP(J94,premia1,4,0)</f>
        <v>0</v>
      </c>
      <c r="T94" s="68">
        <f>VLOOKUP(J94,premia,4,0)</f>
        <v>1180</v>
      </c>
      <c r="U94" s="68">
        <f t="shared" ref="U94:U95" si="191">AVERAGE(S94,T94)*2</f>
        <v>1180</v>
      </c>
      <c r="V94" s="68">
        <f t="shared" si="187"/>
        <v>5900</v>
      </c>
      <c r="W94" s="68"/>
      <c r="X94" s="68">
        <f t="shared" si="188"/>
        <v>2360</v>
      </c>
      <c r="Y94" s="68">
        <f t="shared" si="189"/>
        <v>472</v>
      </c>
      <c r="Z94" s="150">
        <f t="shared" si="190"/>
        <v>0.4</v>
      </c>
      <c r="AA94" s="57">
        <v>500</v>
      </c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</row>
    <row r="95" spans="1:39" ht="27" customHeight="1">
      <c r="A95" s="65"/>
      <c r="B95" s="69" t="s">
        <v>251</v>
      </c>
      <c r="C95" s="27" t="s">
        <v>250</v>
      </c>
      <c r="D95" s="68">
        <v>1</v>
      </c>
      <c r="E95" s="68">
        <v>1180</v>
      </c>
      <c r="F95" s="68">
        <f t="shared" si="182"/>
        <v>14160</v>
      </c>
      <c r="G95" s="69" t="s">
        <v>251</v>
      </c>
      <c r="H95" s="67" t="s">
        <v>756</v>
      </c>
      <c r="I95" s="68">
        <f t="shared" si="151"/>
        <v>12</v>
      </c>
      <c r="J95" s="147">
        <v>1022006526</v>
      </c>
      <c r="K95" s="68">
        <f>VLOOKUP(J95,gasuli,2,0)</f>
        <v>16695.080000000002</v>
      </c>
      <c r="L95" s="68">
        <f>VLOOKUP(J95,shroma,3,0)</f>
        <v>11034.76</v>
      </c>
      <c r="M95" s="68">
        <f>VLOOKUP(J95,shroma,4,0)</f>
        <v>3984</v>
      </c>
      <c r="N95" s="68">
        <f>VLOOKUP(J95,shroma,5,0)</f>
        <v>3320</v>
      </c>
      <c r="O95" s="68">
        <f t="shared" si="183"/>
        <v>18338.760000000002</v>
      </c>
      <c r="P95" s="68">
        <f t="shared" si="184"/>
        <v>1391.2566666666669</v>
      </c>
      <c r="Q95" s="68">
        <f t="shared" si="185"/>
        <v>2619.8228571428576</v>
      </c>
      <c r="R95" s="68">
        <f t="shared" si="186"/>
        <v>1180</v>
      </c>
      <c r="S95" s="68">
        <f>VLOOKUP(J95,premia1,4,0)</f>
        <v>1660</v>
      </c>
      <c r="T95" s="68">
        <f>VLOOKUP(J95,premia,4,0)</f>
        <v>1660</v>
      </c>
      <c r="U95" s="68">
        <f t="shared" si="191"/>
        <v>3320</v>
      </c>
      <c r="V95" s="68">
        <f t="shared" si="187"/>
        <v>5900</v>
      </c>
      <c r="W95" s="68">
        <f>M95/7*5</f>
        <v>2845.7142857142853</v>
      </c>
      <c r="X95" s="68">
        <f t="shared" si="188"/>
        <v>2950</v>
      </c>
      <c r="Y95" s="68">
        <f t="shared" si="189"/>
        <v>900</v>
      </c>
      <c r="Z95" s="150">
        <f t="shared" si="190"/>
        <v>0.76271186440677963</v>
      </c>
      <c r="AA95" s="57">
        <v>500</v>
      </c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</row>
    <row r="96" spans="1:39" ht="32.25" customHeight="1">
      <c r="A96" s="65"/>
      <c r="B96" s="86"/>
      <c r="C96" s="87" t="s">
        <v>252</v>
      </c>
      <c r="D96" s="86"/>
      <c r="E96" s="86"/>
      <c r="F96" s="86"/>
      <c r="G96" s="86"/>
      <c r="H96" s="71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150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</row>
    <row r="97" spans="1:39" ht="14.25" customHeight="1">
      <c r="A97" s="65"/>
      <c r="B97" s="133" t="s">
        <v>154</v>
      </c>
      <c r="C97" s="27" t="s">
        <v>9</v>
      </c>
      <c r="D97" s="68">
        <v>1</v>
      </c>
      <c r="E97" s="68">
        <v>2100</v>
      </c>
      <c r="F97" s="68">
        <f t="shared" ref="F97:F98" si="192">E97*12</f>
        <v>25200</v>
      </c>
      <c r="G97" s="133" t="s">
        <v>154</v>
      </c>
      <c r="H97" s="145" t="s">
        <v>761</v>
      </c>
      <c r="I97" s="68">
        <f t="shared" ref="I97:I132" si="193">LEN(H97)</f>
        <v>12</v>
      </c>
      <c r="J97" s="147"/>
      <c r="K97" s="68"/>
      <c r="L97" s="68"/>
      <c r="M97" s="68"/>
      <c r="N97" s="68"/>
      <c r="O97" s="68">
        <f t="shared" ref="O97:O98" si="194">L97+M97+N97</f>
        <v>0</v>
      </c>
      <c r="P97" s="68">
        <f t="shared" ref="P97:P98" si="195">K97/12</f>
        <v>0</v>
      </c>
      <c r="Q97" s="68">
        <f t="shared" ref="Q97:Q98" si="196">O97/7</f>
        <v>0</v>
      </c>
      <c r="R97" s="70">
        <f>E97</f>
        <v>2100</v>
      </c>
      <c r="S97" s="68"/>
      <c r="T97" s="68"/>
      <c r="U97" s="70">
        <f>E97*85%*2</f>
        <v>3570</v>
      </c>
      <c r="V97" s="70">
        <f t="shared" ref="V97:V98" si="197">E97*5</f>
        <v>10500</v>
      </c>
      <c r="W97" s="70">
        <f>E97/2*5</f>
        <v>5250</v>
      </c>
      <c r="X97" s="70">
        <f t="shared" ref="X97:X98" si="198">IF(Z97&gt;50%,E97*50%*5,E97*Z97*5)</f>
        <v>5250</v>
      </c>
      <c r="Y97" s="68">
        <f t="shared" ref="Y97:Y98" si="199">(R97+U97)/5</f>
        <v>1134</v>
      </c>
      <c r="Z97" s="150">
        <f t="shared" ref="Z97:Z98" si="200">Y97/E97</f>
        <v>0.54</v>
      </c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</row>
    <row r="98" spans="1:39" ht="24.75" customHeight="1">
      <c r="A98" s="65"/>
      <c r="B98" s="69" t="s">
        <v>253</v>
      </c>
      <c r="C98" s="27" t="s">
        <v>10</v>
      </c>
      <c r="D98" s="68">
        <v>1</v>
      </c>
      <c r="E98" s="68">
        <v>1780</v>
      </c>
      <c r="F98" s="68">
        <f t="shared" si="192"/>
        <v>21360</v>
      </c>
      <c r="G98" s="69" t="s">
        <v>253</v>
      </c>
      <c r="H98" s="151" t="s">
        <v>761</v>
      </c>
      <c r="I98" s="68">
        <f t="shared" si="193"/>
        <v>12</v>
      </c>
      <c r="J98" s="163">
        <v>12001014449</v>
      </c>
      <c r="K98" s="68"/>
      <c r="L98" s="68">
        <f>VLOOKUP(J98,shroma,3,0)</f>
        <v>8765.4500000000007</v>
      </c>
      <c r="M98" s="68">
        <f>VLOOKUP(J98,shroma,4,0)</f>
        <v>3054</v>
      </c>
      <c r="N98" s="68">
        <f>VLOOKUP(J98,shroma,5,0)</f>
        <v>1050</v>
      </c>
      <c r="O98" s="68">
        <f t="shared" si="194"/>
        <v>12869.45</v>
      </c>
      <c r="P98" s="68">
        <f t="shared" si="195"/>
        <v>0</v>
      </c>
      <c r="Q98" s="68">
        <f t="shared" si="196"/>
        <v>1838.4928571428572</v>
      </c>
      <c r="R98" s="68">
        <f>E98/2*2</f>
        <v>1780</v>
      </c>
      <c r="S98" s="68">
        <f>VLOOKUP(J98,premia1,4,0)</f>
        <v>0</v>
      </c>
      <c r="T98" s="68">
        <f>VLOOKUP(J98,premia,4,0)</f>
        <v>1050</v>
      </c>
      <c r="U98" s="68">
        <f>2100*2</f>
        <v>4200</v>
      </c>
      <c r="V98" s="68">
        <f t="shared" si="197"/>
        <v>8900</v>
      </c>
      <c r="W98" s="68">
        <f>2100/2*5</f>
        <v>5250</v>
      </c>
      <c r="X98" s="68">
        <f t="shared" si="198"/>
        <v>4450</v>
      </c>
      <c r="Y98" s="68">
        <f t="shared" si="199"/>
        <v>1196</v>
      </c>
      <c r="Z98" s="150">
        <f t="shared" si="200"/>
        <v>0.67191011235955056</v>
      </c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</row>
    <row r="99" spans="1:39" ht="22.5" customHeight="1">
      <c r="A99" s="65"/>
      <c r="B99" s="79"/>
      <c r="C99" s="80" t="s">
        <v>254</v>
      </c>
      <c r="D99" s="79"/>
      <c r="E99" s="79"/>
      <c r="F99" s="79"/>
      <c r="G99" s="79"/>
      <c r="H99" s="81"/>
      <c r="I99" s="79">
        <f t="shared" si="193"/>
        <v>0</v>
      </c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150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</row>
    <row r="100" spans="1:39" ht="23.25" customHeight="1">
      <c r="A100" s="65"/>
      <c r="B100" s="69" t="s">
        <v>255</v>
      </c>
      <c r="C100" s="27" t="s">
        <v>11</v>
      </c>
      <c r="D100" s="68">
        <v>1</v>
      </c>
      <c r="E100" s="68">
        <v>1660</v>
      </c>
      <c r="F100" s="68">
        <f t="shared" ref="F100:F105" si="201">E100*12</f>
        <v>19920</v>
      </c>
      <c r="G100" s="69" t="s">
        <v>255</v>
      </c>
      <c r="H100" s="67" t="s">
        <v>775</v>
      </c>
      <c r="I100" s="68">
        <f t="shared" si="193"/>
        <v>12</v>
      </c>
      <c r="J100" s="147">
        <v>1024027632</v>
      </c>
      <c r="K100" s="68">
        <f t="shared" ref="K100:K105" si="202">VLOOKUP(J100,gasuli,2,0)</f>
        <v>37844</v>
      </c>
      <c r="L100" s="68">
        <f t="shared" ref="L100:L105" si="203">VLOOKUP(J100,shroma,3,0)</f>
        <v>10651.67</v>
      </c>
      <c r="M100" s="68">
        <f t="shared" ref="M100:M105" si="204">VLOOKUP(J100,shroma,4,0)</f>
        <v>5395</v>
      </c>
      <c r="N100" s="68">
        <f t="shared" ref="N100:N105" si="205">VLOOKUP(J100,shroma,5,0)</f>
        <v>3320</v>
      </c>
      <c r="O100" s="68">
        <f t="shared" ref="O100:O105" si="206">L100+M100+N100</f>
        <v>19366.669999999998</v>
      </c>
      <c r="P100" s="68">
        <f t="shared" ref="P100:P105" si="207">K100/12</f>
        <v>3153.6666666666665</v>
      </c>
      <c r="Q100" s="68">
        <f t="shared" ref="Q100:Q105" si="208">O100/7</f>
        <v>2766.6671428571426</v>
      </c>
      <c r="R100" s="68">
        <f t="shared" ref="R100:R105" si="209">E100/2*2</f>
        <v>1660</v>
      </c>
      <c r="S100" s="68">
        <f t="shared" ref="S100:S105" si="210">VLOOKUP(J100,premia1,4,0)</f>
        <v>1660</v>
      </c>
      <c r="T100" s="68">
        <f t="shared" ref="T100:T105" si="211">VLOOKUP(J100,premia,4,0)</f>
        <v>1660</v>
      </c>
      <c r="U100" s="68">
        <f t="shared" ref="U100:U105" si="212">AVERAGE(S100,T100)*2</f>
        <v>3320</v>
      </c>
      <c r="V100" s="68">
        <f t="shared" ref="V100:V105" si="213">E100*5</f>
        <v>8300</v>
      </c>
      <c r="W100" s="68">
        <f>M100/7*5</f>
        <v>3853.5714285714284</v>
      </c>
      <c r="X100" s="68">
        <f t="shared" ref="X100:X105" si="214">IF(Z100&gt;50%,E100*50%*5,E100*Z100*5)</f>
        <v>4150</v>
      </c>
      <c r="Y100" s="68">
        <f t="shared" ref="Y100:Y105" si="215">(R100+U100)/5</f>
        <v>996</v>
      </c>
      <c r="Z100" s="150">
        <f t="shared" ref="Z100:Z105" si="216">Y100/E100</f>
        <v>0.6</v>
      </c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</row>
    <row r="101" spans="1:39" ht="23.25" customHeight="1">
      <c r="A101" s="65"/>
      <c r="B101" s="66" t="s">
        <v>256</v>
      </c>
      <c r="C101" s="27" t="s">
        <v>12</v>
      </c>
      <c r="D101" s="68">
        <v>1</v>
      </c>
      <c r="E101" s="68">
        <v>1180</v>
      </c>
      <c r="F101" s="68">
        <f t="shared" si="201"/>
        <v>14160</v>
      </c>
      <c r="G101" s="66" t="s">
        <v>256</v>
      </c>
      <c r="H101" s="145" t="s">
        <v>783</v>
      </c>
      <c r="I101" s="68">
        <f t="shared" si="193"/>
        <v>12</v>
      </c>
      <c r="J101" s="147">
        <v>1011031128</v>
      </c>
      <c r="K101" s="68">
        <f t="shared" si="202"/>
        <v>20392.21</v>
      </c>
      <c r="L101" s="68">
        <f t="shared" si="203"/>
        <v>8706.34</v>
      </c>
      <c r="M101" s="68">
        <f t="shared" si="204"/>
        <v>0</v>
      </c>
      <c r="N101" s="68">
        <f t="shared" si="205"/>
        <v>2195</v>
      </c>
      <c r="O101" s="68">
        <f t="shared" si="206"/>
        <v>10901.34</v>
      </c>
      <c r="P101" s="68">
        <f t="shared" si="207"/>
        <v>1699.3508333333332</v>
      </c>
      <c r="Q101" s="68">
        <f t="shared" si="208"/>
        <v>1557.3342857142857</v>
      </c>
      <c r="R101" s="68">
        <f t="shared" si="209"/>
        <v>1180</v>
      </c>
      <c r="S101" s="68">
        <f t="shared" si="210"/>
        <v>1050</v>
      </c>
      <c r="T101" s="68">
        <f t="shared" si="211"/>
        <v>1145</v>
      </c>
      <c r="U101" s="68">
        <f t="shared" si="212"/>
        <v>2195</v>
      </c>
      <c r="V101" s="68">
        <f t="shared" si="213"/>
        <v>5900</v>
      </c>
      <c r="W101" s="68"/>
      <c r="X101" s="68">
        <f t="shared" si="214"/>
        <v>2950</v>
      </c>
      <c r="Y101" s="68">
        <f t="shared" si="215"/>
        <v>675</v>
      </c>
      <c r="Z101" s="150">
        <f t="shared" si="216"/>
        <v>0.57203389830508478</v>
      </c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</row>
    <row r="102" spans="1:39" ht="23.25" customHeight="1">
      <c r="A102" s="65"/>
      <c r="B102" s="66" t="s">
        <v>257</v>
      </c>
      <c r="C102" s="27" t="s">
        <v>13</v>
      </c>
      <c r="D102" s="68">
        <v>1</v>
      </c>
      <c r="E102" s="68">
        <v>1180</v>
      </c>
      <c r="F102" s="68">
        <f t="shared" si="201"/>
        <v>14160</v>
      </c>
      <c r="G102" s="66" t="s">
        <v>257</v>
      </c>
      <c r="H102" s="145" t="s">
        <v>788</v>
      </c>
      <c r="I102" s="68">
        <f t="shared" si="193"/>
        <v>12</v>
      </c>
      <c r="J102" s="147">
        <v>1009018951</v>
      </c>
      <c r="K102" s="68">
        <f t="shared" si="202"/>
        <v>19710</v>
      </c>
      <c r="L102" s="68">
        <f t="shared" si="203"/>
        <v>8260</v>
      </c>
      <c r="M102" s="68">
        <f t="shared" si="204"/>
        <v>0</v>
      </c>
      <c r="N102" s="68">
        <f t="shared" si="205"/>
        <v>1903</v>
      </c>
      <c r="O102" s="68">
        <f t="shared" si="206"/>
        <v>10163</v>
      </c>
      <c r="P102" s="68">
        <f t="shared" si="207"/>
        <v>1642.5</v>
      </c>
      <c r="Q102" s="68">
        <f t="shared" si="208"/>
        <v>1451.8571428571429</v>
      </c>
      <c r="R102" s="68">
        <f t="shared" si="209"/>
        <v>1180</v>
      </c>
      <c r="S102" s="68">
        <f t="shared" si="210"/>
        <v>900</v>
      </c>
      <c r="T102" s="68">
        <f t="shared" si="211"/>
        <v>1003</v>
      </c>
      <c r="U102" s="68">
        <f t="shared" si="212"/>
        <v>1903</v>
      </c>
      <c r="V102" s="68">
        <f t="shared" si="213"/>
        <v>5900</v>
      </c>
      <c r="W102" s="68"/>
      <c r="X102" s="68">
        <f t="shared" si="214"/>
        <v>2950</v>
      </c>
      <c r="Y102" s="68">
        <f t="shared" si="215"/>
        <v>616.6</v>
      </c>
      <c r="Z102" s="150">
        <f t="shared" si="216"/>
        <v>0.52254237288135597</v>
      </c>
      <c r="AA102" s="57">
        <v>500</v>
      </c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</row>
    <row r="103" spans="1:39" ht="23.25" customHeight="1">
      <c r="A103" s="65"/>
      <c r="B103" s="66" t="s">
        <v>258</v>
      </c>
      <c r="C103" s="27" t="s">
        <v>13</v>
      </c>
      <c r="D103" s="68">
        <v>1</v>
      </c>
      <c r="E103" s="68">
        <v>1180</v>
      </c>
      <c r="F103" s="68">
        <f t="shared" si="201"/>
        <v>14160</v>
      </c>
      <c r="G103" s="66" t="s">
        <v>258</v>
      </c>
      <c r="H103" s="145" t="s">
        <v>793</v>
      </c>
      <c r="I103" s="68">
        <f t="shared" si="193"/>
        <v>12</v>
      </c>
      <c r="J103" s="147">
        <v>1011059517</v>
      </c>
      <c r="K103" s="68">
        <f t="shared" si="202"/>
        <v>19710</v>
      </c>
      <c r="L103" s="68">
        <f t="shared" si="203"/>
        <v>8260</v>
      </c>
      <c r="M103" s="68">
        <f t="shared" si="204"/>
        <v>0</v>
      </c>
      <c r="N103" s="68">
        <f t="shared" si="205"/>
        <v>2050</v>
      </c>
      <c r="O103" s="68">
        <f t="shared" si="206"/>
        <v>10310</v>
      </c>
      <c r="P103" s="68">
        <f t="shared" si="207"/>
        <v>1642.5</v>
      </c>
      <c r="Q103" s="68">
        <f t="shared" si="208"/>
        <v>1472.8571428571429</v>
      </c>
      <c r="R103" s="68">
        <f t="shared" si="209"/>
        <v>1180</v>
      </c>
      <c r="S103" s="68">
        <f t="shared" si="210"/>
        <v>1000</v>
      </c>
      <c r="T103" s="68">
        <f t="shared" si="211"/>
        <v>1050</v>
      </c>
      <c r="U103" s="68">
        <f t="shared" si="212"/>
        <v>2050</v>
      </c>
      <c r="V103" s="68">
        <f t="shared" si="213"/>
        <v>5900</v>
      </c>
      <c r="W103" s="68"/>
      <c r="X103" s="68">
        <f t="shared" si="214"/>
        <v>2950</v>
      </c>
      <c r="Y103" s="68">
        <f t="shared" si="215"/>
        <v>646</v>
      </c>
      <c r="Z103" s="150">
        <f t="shared" si="216"/>
        <v>0.5474576271186441</v>
      </c>
      <c r="AA103" s="57">
        <v>500</v>
      </c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</row>
    <row r="104" spans="1:39" ht="23.25" customHeight="1">
      <c r="A104" s="65"/>
      <c r="B104" s="66" t="s">
        <v>259</v>
      </c>
      <c r="C104" s="27" t="s">
        <v>13</v>
      </c>
      <c r="D104" s="68">
        <v>1</v>
      </c>
      <c r="E104" s="68">
        <v>1180</v>
      </c>
      <c r="F104" s="68">
        <f t="shared" si="201"/>
        <v>14160</v>
      </c>
      <c r="G104" s="66" t="s">
        <v>259</v>
      </c>
      <c r="H104" s="145" t="s">
        <v>798</v>
      </c>
      <c r="I104" s="68">
        <f t="shared" si="193"/>
        <v>12</v>
      </c>
      <c r="J104" s="147">
        <v>1011047306</v>
      </c>
      <c r="K104" s="68">
        <f t="shared" si="202"/>
        <v>19710</v>
      </c>
      <c r="L104" s="68">
        <f t="shared" si="203"/>
        <v>8260</v>
      </c>
      <c r="M104" s="68">
        <f t="shared" si="204"/>
        <v>0</v>
      </c>
      <c r="N104" s="68">
        <f t="shared" si="205"/>
        <v>2050</v>
      </c>
      <c r="O104" s="68">
        <f t="shared" si="206"/>
        <v>10310</v>
      </c>
      <c r="P104" s="68">
        <f t="shared" si="207"/>
        <v>1642.5</v>
      </c>
      <c r="Q104" s="68">
        <f t="shared" si="208"/>
        <v>1472.8571428571429</v>
      </c>
      <c r="R104" s="68">
        <f t="shared" si="209"/>
        <v>1180</v>
      </c>
      <c r="S104" s="68">
        <f t="shared" si="210"/>
        <v>1000</v>
      </c>
      <c r="T104" s="68">
        <f t="shared" si="211"/>
        <v>1050</v>
      </c>
      <c r="U104" s="68">
        <f t="shared" si="212"/>
        <v>2050</v>
      </c>
      <c r="V104" s="68">
        <f t="shared" si="213"/>
        <v>5900</v>
      </c>
      <c r="W104" s="68"/>
      <c r="X104" s="68">
        <f t="shared" si="214"/>
        <v>2950</v>
      </c>
      <c r="Y104" s="68">
        <f t="shared" si="215"/>
        <v>646</v>
      </c>
      <c r="Z104" s="150">
        <f t="shared" si="216"/>
        <v>0.5474576271186441</v>
      </c>
      <c r="AA104" s="57">
        <v>500</v>
      </c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</row>
    <row r="105" spans="1:39" ht="23.25" customHeight="1">
      <c r="A105" s="65"/>
      <c r="B105" s="130" t="s">
        <v>260</v>
      </c>
      <c r="C105" s="27" t="s">
        <v>13</v>
      </c>
      <c r="D105" s="68">
        <v>1</v>
      </c>
      <c r="E105" s="68">
        <v>950</v>
      </c>
      <c r="F105" s="68">
        <f t="shared" si="201"/>
        <v>11400</v>
      </c>
      <c r="G105" s="130" t="s">
        <v>260</v>
      </c>
      <c r="H105" s="117" t="s">
        <v>804</v>
      </c>
      <c r="I105" s="68">
        <f t="shared" si="193"/>
        <v>12</v>
      </c>
      <c r="J105" s="163">
        <v>13401069974</v>
      </c>
      <c r="K105" s="68">
        <f t="shared" si="202"/>
        <v>16030</v>
      </c>
      <c r="L105" s="68">
        <f t="shared" si="203"/>
        <v>6650</v>
      </c>
      <c r="M105" s="68">
        <f t="shared" si="204"/>
        <v>0</v>
      </c>
      <c r="N105" s="68">
        <f t="shared" si="205"/>
        <v>1753</v>
      </c>
      <c r="O105" s="68">
        <f t="shared" si="206"/>
        <v>8403</v>
      </c>
      <c r="P105" s="68">
        <f t="shared" si="207"/>
        <v>1335.8333333333333</v>
      </c>
      <c r="Q105" s="68">
        <f t="shared" si="208"/>
        <v>1200.4285714285713</v>
      </c>
      <c r="R105" s="68">
        <f t="shared" si="209"/>
        <v>950</v>
      </c>
      <c r="S105" s="68">
        <f t="shared" si="210"/>
        <v>850</v>
      </c>
      <c r="T105" s="68">
        <f t="shared" si="211"/>
        <v>903</v>
      </c>
      <c r="U105" s="68">
        <f t="shared" si="212"/>
        <v>1753</v>
      </c>
      <c r="V105" s="68">
        <f t="shared" si="213"/>
        <v>4750</v>
      </c>
      <c r="W105" s="68"/>
      <c r="X105" s="68">
        <f t="shared" si="214"/>
        <v>2375</v>
      </c>
      <c r="Y105" s="68">
        <f t="shared" si="215"/>
        <v>540.6</v>
      </c>
      <c r="Z105" s="150">
        <f t="shared" si="216"/>
        <v>0.56905263157894737</v>
      </c>
      <c r="AA105" s="165">
        <v>450</v>
      </c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</row>
    <row r="106" spans="1:39" ht="21.75" customHeight="1">
      <c r="A106" s="65"/>
      <c r="B106" s="79"/>
      <c r="C106" s="80" t="s">
        <v>261</v>
      </c>
      <c r="D106" s="79"/>
      <c r="E106" s="79"/>
      <c r="F106" s="79"/>
      <c r="G106" s="79"/>
      <c r="H106" s="81"/>
      <c r="I106" s="79">
        <f t="shared" si="193"/>
        <v>0</v>
      </c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150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</row>
    <row r="107" spans="1:39" ht="21.75" customHeight="1">
      <c r="A107" s="65"/>
      <c r="B107" s="69" t="s">
        <v>262</v>
      </c>
      <c r="C107" s="27" t="s">
        <v>11</v>
      </c>
      <c r="D107" s="68">
        <v>1</v>
      </c>
      <c r="E107" s="68">
        <v>1660</v>
      </c>
      <c r="F107" s="68">
        <f t="shared" ref="F107:F111" si="217">E107*12</f>
        <v>19920</v>
      </c>
      <c r="G107" s="69" t="s">
        <v>262</v>
      </c>
      <c r="H107" s="145" t="s">
        <v>810</v>
      </c>
      <c r="I107" s="68">
        <f t="shared" si="193"/>
        <v>12</v>
      </c>
      <c r="J107" s="163">
        <v>18001002003</v>
      </c>
      <c r="K107" s="68"/>
      <c r="L107" s="68">
        <f>VLOOKUP(J107,shroma,3,0)</f>
        <v>8425.7099999999991</v>
      </c>
      <c r="M107" s="68">
        <f>VLOOKUP(J107,shroma,4,0)</f>
        <v>4565</v>
      </c>
      <c r="N107" s="68">
        <f>VLOOKUP(J107,shroma,5,0)</f>
        <v>1995</v>
      </c>
      <c r="O107" s="68">
        <f t="shared" ref="O107:O111" si="218">L107+M107+N107</f>
        <v>14985.71</v>
      </c>
      <c r="P107" s="68">
        <f t="shared" ref="P107:P111" si="219">K107/12</f>
        <v>0</v>
      </c>
      <c r="Q107" s="68">
        <f t="shared" ref="Q107:Q111" si="220">O107/7</f>
        <v>2140.815714285714</v>
      </c>
      <c r="R107" s="68">
        <f t="shared" ref="R107:R111" si="221">E107/2*2</f>
        <v>1660</v>
      </c>
      <c r="S107" s="68">
        <f>VLOOKUP(J107,premia1,4,0)</f>
        <v>335</v>
      </c>
      <c r="T107" s="68">
        <f>VLOOKUP(J107,premia,4,0)</f>
        <v>1660</v>
      </c>
      <c r="U107" s="68">
        <f>1660*2</f>
        <v>3320</v>
      </c>
      <c r="V107" s="68">
        <f t="shared" ref="V107:V111" si="222">E107*5</f>
        <v>8300</v>
      </c>
      <c r="W107" s="68">
        <f>M107/7*5</f>
        <v>3260.7142857142853</v>
      </c>
      <c r="X107" s="68">
        <f t="shared" ref="X107:X111" si="223">IF(Z107&gt;50%,E107*50%*5,E107*Z107*5)</f>
        <v>4150</v>
      </c>
      <c r="Y107" s="68">
        <f t="shared" ref="Y107:Y111" si="224">(R107+U107)/5</f>
        <v>996</v>
      </c>
      <c r="Z107" s="150">
        <f t="shared" ref="Z107:Z111" si="225">Y107/E107</f>
        <v>0.6</v>
      </c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</row>
    <row r="108" spans="1:39" ht="27" customHeight="1">
      <c r="A108" s="65"/>
      <c r="B108" s="66" t="s">
        <v>263</v>
      </c>
      <c r="C108" s="27" t="s">
        <v>12</v>
      </c>
      <c r="D108" s="68">
        <v>1</v>
      </c>
      <c r="E108" s="68">
        <v>1180</v>
      </c>
      <c r="F108" s="68">
        <f t="shared" si="217"/>
        <v>14160</v>
      </c>
      <c r="G108" s="66" t="s">
        <v>263</v>
      </c>
      <c r="H108" s="145" t="s">
        <v>818</v>
      </c>
      <c r="I108" s="68">
        <f t="shared" si="193"/>
        <v>12</v>
      </c>
      <c r="J108" s="147">
        <v>1008010518</v>
      </c>
      <c r="K108" s="68">
        <f>VLOOKUP(J108,gasuli,2,0)</f>
        <v>19960</v>
      </c>
      <c r="L108" s="68">
        <f>VLOOKUP(J108,shroma,3,0)</f>
        <v>8024</v>
      </c>
      <c r="M108" s="68">
        <f>VLOOKUP(J108,shroma,4,0)</f>
        <v>0</v>
      </c>
      <c r="N108" s="68">
        <f>VLOOKUP(J108,shroma,5,0)</f>
        <v>2100</v>
      </c>
      <c r="O108" s="68">
        <f t="shared" si="218"/>
        <v>10124</v>
      </c>
      <c r="P108" s="68">
        <f t="shared" si="219"/>
        <v>1663.3333333333333</v>
      </c>
      <c r="Q108" s="68">
        <f t="shared" si="220"/>
        <v>1446.2857142857142</v>
      </c>
      <c r="R108" s="68">
        <f t="shared" si="221"/>
        <v>1180</v>
      </c>
      <c r="S108" s="68">
        <f>VLOOKUP(J108,premia1,4,0)</f>
        <v>1050</v>
      </c>
      <c r="T108" s="68">
        <f>VLOOKUP(J108,premia,4,0)</f>
        <v>1050</v>
      </c>
      <c r="U108" s="68">
        <f t="shared" ref="U108:U111" si="226">AVERAGE(S108,T108)*2</f>
        <v>2100</v>
      </c>
      <c r="V108" s="68">
        <f t="shared" si="222"/>
        <v>5900</v>
      </c>
      <c r="W108" s="68"/>
      <c r="X108" s="68">
        <f t="shared" si="223"/>
        <v>2950</v>
      </c>
      <c r="Y108" s="68">
        <f t="shared" si="224"/>
        <v>656</v>
      </c>
      <c r="Z108" s="150">
        <f t="shared" si="225"/>
        <v>0.55593220338983051</v>
      </c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</row>
    <row r="109" spans="1:39" ht="14.25" customHeight="1">
      <c r="A109" s="65"/>
      <c r="B109" s="66" t="s">
        <v>264</v>
      </c>
      <c r="C109" s="27" t="s">
        <v>13</v>
      </c>
      <c r="D109" s="68">
        <v>1</v>
      </c>
      <c r="E109" s="68">
        <v>1180</v>
      </c>
      <c r="F109" s="68">
        <f t="shared" si="217"/>
        <v>14160</v>
      </c>
      <c r="G109" s="66" t="s">
        <v>264</v>
      </c>
      <c r="H109" s="145" t="s">
        <v>822</v>
      </c>
      <c r="I109" s="68">
        <f t="shared" si="193"/>
        <v>12</v>
      </c>
      <c r="J109" s="163">
        <v>62001024055</v>
      </c>
      <c r="K109" s="68">
        <f>VLOOKUP(J109,gasuli,2,0)</f>
        <v>26097.32</v>
      </c>
      <c r="L109" s="68">
        <f>VLOOKUP(J109,shroma,3,0)</f>
        <v>9188.56</v>
      </c>
      <c r="M109" s="68">
        <f>VLOOKUP(J109,shroma,4,0)</f>
        <v>1494</v>
      </c>
      <c r="N109" s="68">
        <f>VLOOKUP(J109,shroma,5,0)</f>
        <v>2100</v>
      </c>
      <c r="O109" s="68">
        <f t="shared" si="218"/>
        <v>12782.56</v>
      </c>
      <c r="P109" s="68">
        <f t="shared" si="219"/>
        <v>2174.7766666666666</v>
      </c>
      <c r="Q109" s="68">
        <f t="shared" si="220"/>
        <v>1826.08</v>
      </c>
      <c r="R109" s="68">
        <f t="shared" si="221"/>
        <v>1180</v>
      </c>
      <c r="S109" s="68">
        <f>VLOOKUP(J109,premia1,4,0)</f>
        <v>1050</v>
      </c>
      <c r="T109" s="68">
        <f>VLOOKUP(J109,premia,4,0)</f>
        <v>1050</v>
      </c>
      <c r="U109" s="68">
        <f t="shared" si="226"/>
        <v>2100</v>
      </c>
      <c r="V109" s="68">
        <f t="shared" si="222"/>
        <v>5900</v>
      </c>
      <c r="W109" s="68"/>
      <c r="X109" s="68">
        <f t="shared" si="223"/>
        <v>2950</v>
      </c>
      <c r="Y109" s="68">
        <f t="shared" si="224"/>
        <v>656</v>
      </c>
      <c r="Z109" s="150">
        <f t="shared" si="225"/>
        <v>0.55593220338983051</v>
      </c>
      <c r="AA109" s="57">
        <v>500</v>
      </c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</row>
    <row r="110" spans="1:39" ht="21.75" customHeight="1">
      <c r="A110" s="65"/>
      <c r="B110" s="66" t="s">
        <v>265</v>
      </c>
      <c r="C110" s="27" t="s">
        <v>13</v>
      </c>
      <c r="D110" s="68">
        <v>1</v>
      </c>
      <c r="E110" s="68">
        <v>1180</v>
      </c>
      <c r="F110" s="68">
        <f t="shared" si="217"/>
        <v>14160</v>
      </c>
      <c r="G110" s="66" t="s">
        <v>265</v>
      </c>
      <c r="H110" s="145" t="s">
        <v>827</v>
      </c>
      <c r="I110" s="68">
        <f t="shared" si="193"/>
        <v>12</v>
      </c>
      <c r="J110" s="147">
        <v>1011024705</v>
      </c>
      <c r="K110" s="68">
        <f>VLOOKUP(J110,gasuli,2,0)</f>
        <v>19885</v>
      </c>
      <c r="L110" s="68">
        <f>VLOOKUP(J110,shroma,3,0)</f>
        <v>8091.43</v>
      </c>
      <c r="M110" s="68">
        <f>VLOOKUP(J110,shroma,4,0)</f>
        <v>0</v>
      </c>
      <c r="N110" s="68">
        <f>VLOOKUP(J110,shroma,5,0)</f>
        <v>2100</v>
      </c>
      <c r="O110" s="68">
        <f t="shared" si="218"/>
        <v>10191.43</v>
      </c>
      <c r="P110" s="68">
        <f t="shared" si="219"/>
        <v>1657.0833333333333</v>
      </c>
      <c r="Q110" s="68">
        <f t="shared" si="220"/>
        <v>1455.9185714285716</v>
      </c>
      <c r="R110" s="68">
        <f t="shared" si="221"/>
        <v>1180</v>
      </c>
      <c r="S110" s="68">
        <f>VLOOKUP(J110,premia1,4,0)</f>
        <v>1050</v>
      </c>
      <c r="T110" s="68">
        <f>VLOOKUP(J110,premia,4,0)</f>
        <v>1050</v>
      </c>
      <c r="U110" s="68">
        <f t="shared" si="226"/>
        <v>2100</v>
      </c>
      <c r="V110" s="68">
        <f t="shared" si="222"/>
        <v>5900</v>
      </c>
      <c r="W110" s="68"/>
      <c r="X110" s="68">
        <f t="shared" si="223"/>
        <v>2950</v>
      </c>
      <c r="Y110" s="68">
        <f t="shared" si="224"/>
        <v>656</v>
      </c>
      <c r="Z110" s="150">
        <f t="shared" si="225"/>
        <v>0.55593220338983051</v>
      </c>
      <c r="AA110" s="57">
        <v>500</v>
      </c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</row>
    <row r="111" spans="1:39" ht="21.75" customHeight="1">
      <c r="A111" s="65"/>
      <c r="B111" s="66" t="s">
        <v>266</v>
      </c>
      <c r="C111" s="27" t="s">
        <v>13</v>
      </c>
      <c r="D111" s="68">
        <v>1</v>
      </c>
      <c r="E111" s="68">
        <v>1180</v>
      </c>
      <c r="F111" s="68">
        <f t="shared" si="217"/>
        <v>14160</v>
      </c>
      <c r="G111" s="66" t="s">
        <v>266</v>
      </c>
      <c r="H111" s="145" t="s">
        <v>832</v>
      </c>
      <c r="I111" s="68">
        <f t="shared" si="193"/>
        <v>12</v>
      </c>
      <c r="J111" s="147">
        <v>1024028200</v>
      </c>
      <c r="K111" s="68">
        <f>VLOOKUP(J111,gasuli,2,0)</f>
        <v>24072.14</v>
      </c>
      <c r="L111" s="68">
        <f>VLOOKUP(J111,shroma,3,0)</f>
        <v>8380</v>
      </c>
      <c r="M111" s="68">
        <f>VLOOKUP(J111,shroma,4,0)</f>
        <v>747</v>
      </c>
      <c r="N111" s="68">
        <f>VLOOKUP(J111,shroma,5,0)</f>
        <v>2100</v>
      </c>
      <c r="O111" s="68">
        <f t="shared" si="218"/>
        <v>11227</v>
      </c>
      <c r="P111" s="68">
        <f t="shared" si="219"/>
        <v>2006.0116666666665</v>
      </c>
      <c r="Q111" s="68">
        <f t="shared" si="220"/>
        <v>1603.8571428571429</v>
      </c>
      <c r="R111" s="68">
        <f t="shared" si="221"/>
        <v>1180</v>
      </c>
      <c r="S111" s="68">
        <f>VLOOKUP(J111,premia1,4,0)</f>
        <v>1050</v>
      </c>
      <c r="T111" s="68">
        <f>VLOOKUP(J111,premia,4,0)</f>
        <v>1050</v>
      </c>
      <c r="U111" s="68">
        <f t="shared" si="226"/>
        <v>2100</v>
      </c>
      <c r="V111" s="68">
        <f t="shared" si="222"/>
        <v>5900</v>
      </c>
      <c r="W111" s="68"/>
      <c r="X111" s="68">
        <f t="shared" si="223"/>
        <v>2950</v>
      </c>
      <c r="Y111" s="68">
        <f t="shared" si="224"/>
        <v>656</v>
      </c>
      <c r="Z111" s="150">
        <f t="shared" si="225"/>
        <v>0.55593220338983051</v>
      </c>
      <c r="AA111" s="57">
        <v>500</v>
      </c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</row>
    <row r="112" spans="1:39" ht="14.25" customHeight="1">
      <c r="A112" s="65"/>
      <c r="B112" s="79"/>
      <c r="C112" s="80" t="s">
        <v>267</v>
      </c>
      <c r="D112" s="79"/>
      <c r="E112" s="79"/>
      <c r="F112" s="79"/>
      <c r="G112" s="79"/>
      <c r="H112" s="81"/>
      <c r="I112" s="79">
        <f t="shared" si="193"/>
        <v>0</v>
      </c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150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</row>
    <row r="113" spans="1:39" ht="14.25" customHeight="1">
      <c r="A113" s="65"/>
      <c r="B113" s="66" t="s">
        <v>268</v>
      </c>
      <c r="C113" s="27" t="s">
        <v>11</v>
      </c>
      <c r="D113" s="68">
        <v>1</v>
      </c>
      <c r="E113" s="68">
        <v>1660</v>
      </c>
      <c r="F113" s="68">
        <f t="shared" ref="F113:F119" si="227">E113*12</f>
        <v>19920</v>
      </c>
      <c r="G113" s="66" t="s">
        <v>268</v>
      </c>
      <c r="H113" s="145" t="s">
        <v>838</v>
      </c>
      <c r="I113" s="68">
        <f t="shared" si="193"/>
        <v>12</v>
      </c>
      <c r="J113" s="163">
        <v>60003002079</v>
      </c>
      <c r="K113" s="68">
        <f t="shared" ref="K113:K119" si="228">VLOOKUP(J113,gasuli,2,0)</f>
        <v>38010</v>
      </c>
      <c r="L113" s="68">
        <f t="shared" ref="L113:L119" si="229">VLOOKUP(J113,shroma,3,0)</f>
        <v>11454</v>
      </c>
      <c r="M113" s="68">
        <f t="shared" ref="M113:M119" si="230">VLOOKUP(J113,shroma,4,0)</f>
        <v>5395</v>
      </c>
      <c r="N113" s="68">
        <f t="shared" ref="N113:N119" si="231">VLOOKUP(J113,shroma,5,0)</f>
        <v>3320</v>
      </c>
      <c r="O113" s="68">
        <f t="shared" ref="O113:O119" si="232">L113+M113+N113</f>
        <v>20169</v>
      </c>
      <c r="P113" s="68">
        <f t="shared" ref="P113:P119" si="233">K113/12</f>
        <v>3167.5</v>
      </c>
      <c r="Q113" s="68">
        <f t="shared" ref="Q113:Q119" si="234">O113/7</f>
        <v>2881.2857142857142</v>
      </c>
      <c r="R113" s="68">
        <f t="shared" ref="R113:R119" si="235">E113/2*2</f>
        <v>1660</v>
      </c>
      <c r="S113" s="68">
        <f t="shared" ref="S113:S119" si="236">VLOOKUP(J113,premia1,4,0)</f>
        <v>1660</v>
      </c>
      <c r="T113" s="68">
        <f t="shared" ref="T113:T119" si="237">VLOOKUP(J113,premia,4,0)</f>
        <v>1660</v>
      </c>
      <c r="U113" s="68">
        <f t="shared" ref="U113:U119" si="238">AVERAGE(S113,T113)*2</f>
        <v>3320</v>
      </c>
      <c r="V113" s="68">
        <f t="shared" ref="V113:V119" si="239">E113*5</f>
        <v>8300</v>
      </c>
      <c r="W113" s="68">
        <f>M113/7*5</f>
        <v>3853.5714285714284</v>
      </c>
      <c r="X113" s="68">
        <f t="shared" ref="X113:X119" si="240">IF(Z113&gt;50%,E113*50%*5,E113*Z113*5)</f>
        <v>4150</v>
      </c>
      <c r="Y113" s="68">
        <f t="shared" ref="Y113:Y119" si="241">(R113+U113)/5</f>
        <v>996</v>
      </c>
      <c r="Z113" s="150">
        <f t="shared" ref="Z113:Z119" si="242">Y113/E113</f>
        <v>0.6</v>
      </c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</row>
    <row r="114" spans="1:39" ht="14.25" customHeight="1">
      <c r="A114" s="65"/>
      <c r="B114" s="66" t="s">
        <v>270</v>
      </c>
      <c r="C114" s="27" t="s">
        <v>12</v>
      </c>
      <c r="D114" s="68">
        <v>1</v>
      </c>
      <c r="E114" s="68">
        <v>1180</v>
      </c>
      <c r="F114" s="68">
        <f t="shared" si="227"/>
        <v>14160</v>
      </c>
      <c r="G114" s="66" t="s">
        <v>270</v>
      </c>
      <c r="H114" s="145" t="s">
        <v>847</v>
      </c>
      <c r="I114" s="68">
        <f t="shared" si="193"/>
        <v>12</v>
      </c>
      <c r="J114" s="147">
        <v>1019045297</v>
      </c>
      <c r="K114" s="68">
        <f t="shared" si="228"/>
        <v>21539.32</v>
      </c>
      <c r="L114" s="68">
        <f t="shared" si="229"/>
        <v>8260</v>
      </c>
      <c r="M114" s="68">
        <f t="shared" si="230"/>
        <v>0</v>
      </c>
      <c r="N114" s="68">
        <f t="shared" si="231"/>
        <v>2100</v>
      </c>
      <c r="O114" s="68">
        <f t="shared" si="232"/>
        <v>10360</v>
      </c>
      <c r="P114" s="68">
        <f t="shared" si="233"/>
        <v>1794.9433333333334</v>
      </c>
      <c r="Q114" s="68">
        <f t="shared" si="234"/>
        <v>1480</v>
      </c>
      <c r="R114" s="68">
        <f t="shared" si="235"/>
        <v>1180</v>
      </c>
      <c r="S114" s="68">
        <f t="shared" si="236"/>
        <v>1050</v>
      </c>
      <c r="T114" s="68">
        <f t="shared" si="237"/>
        <v>1050</v>
      </c>
      <c r="U114" s="68">
        <f t="shared" si="238"/>
        <v>2100</v>
      </c>
      <c r="V114" s="68">
        <f t="shared" si="239"/>
        <v>5900</v>
      </c>
      <c r="W114" s="68"/>
      <c r="X114" s="68">
        <f t="shared" si="240"/>
        <v>2950</v>
      </c>
      <c r="Y114" s="68">
        <f t="shared" si="241"/>
        <v>656</v>
      </c>
      <c r="Z114" s="150">
        <f t="shared" si="242"/>
        <v>0.55593220338983051</v>
      </c>
      <c r="AA114" s="57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</row>
    <row r="115" spans="1:39" ht="14.25" customHeight="1">
      <c r="A115" s="65"/>
      <c r="B115" s="66" t="s">
        <v>271</v>
      </c>
      <c r="C115" s="27" t="s">
        <v>13</v>
      </c>
      <c r="D115" s="68">
        <v>1</v>
      </c>
      <c r="E115" s="68">
        <v>1180</v>
      </c>
      <c r="F115" s="68">
        <f t="shared" si="227"/>
        <v>14160</v>
      </c>
      <c r="G115" s="66" t="s">
        <v>271</v>
      </c>
      <c r="H115" s="145" t="s">
        <v>853</v>
      </c>
      <c r="I115" s="68">
        <f t="shared" si="193"/>
        <v>12</v>
      </c>
      <c r="J115" s="147">
        <v>1011034961</v>
      </c>
      <c r="K115" s="68">
        <f t="shared" si="228"/>
        <v>20150</v>
      </c>
      <c r="L115" s="68">
        <f t="shared" si="229"/>
        <v>8260</v>
      </c>
      <c r="M115" s="68">
        <f t="shared" si="230"/>
        <v>0</v>
      </c>
      <c r="N115" s="68">
        <f t="shared" si="231"/>
        <v>2100</v>
      </c>
      <c r="O115" s="68">
        <f t="shared" si="232"/>
        <v>10360</v>
      </c>
      <c r="P115" s="68">
        <f t="shared" si="233"/>
        <v>1679.1666666666667</v>
      </c>
      <c r="Q115" s="68">
        <f t="shared" si="234"/>
        <v>1480</v>
      </c>
      <c r="R115" s="68">
        <f t="shared" si="235"/>
        <v>1180</v>
      </c>
      <c r="S115" s="68">
        <f t="shared" si="236"/>
        <v>1050</v>
      </c>
      <c r="T115" s="68">
        <f t="shared" si="237"/>
        <v>1050</v>
      </c>
      <c r="U115" s="68">
        <f t="shared" si="238"/>
        <v>2100</v>
      </c>
      <c r="V115" s="68">
        <f t="shared" si="239"/>
        <v>5900</v>
      </c>
      <c r="W115" s="68"/>
      <c r="X115" s="68">
        <f t="shared" si="240"/>
        <v>2950</v>
      </c>
      <c r="Y115" s="68">
        <f t="shared" si="241"/>
        <v>656</v>
      </c>
      <c r="Z115" s="150">
        <f t="shared" si="242"/>
        <v>0.55593220338983051</v>
      </c>
      <c r="AA115" s="57">
        <v>500</v>
      </c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</row>
    <row r="116" spans="1:39" ht="14.25" customHeight="1">
      <c r="A116" s="65"/>
      <c r="B116" s="66" t="s">
        <v>272</v>
      </c>
      <c r="C116" s="27" t="s">
        <v>13</v>
      </c>
      <c r="D116" s="68">
        <v>1</v>
      </c>
      <c r="E116" s="68">
        <v>1180</v>
      </c>
      <c r="F116" s="68">
        <f t="shared" si="227"/>
        <v>14160</v>
      </c>
      <c r="G116" s="66" t="s">
        <v>272</v>
      </c>
      <c r="H116" s="145" t="s">
        <v>859</v>
      </c>
      <c r="I116" s="68">
        <f t="shared" si="193"/>
        <v>12</v>
      </c>
      <c r="J116" s="147">
        <v>1011057920</v>
      </c>
      <c r="K116" s="68">
        <f t="shared" si="228"/>
        <v>20170</v>
      </c>
      <c r="L116" s="68">
        <f t="shared" si="229"/>
        <v>8366.65</v>
      </c>
      <c r="M116" s="68">
        <f t="shared" si="230"/>
        <v>0</v>
      </c>
      <c r="N116" s="68">
        <f t="shared" si="231"/>
        <v>2100</v>
      </c>
      <c r="O116" s="68">
        <f t="shared" si="232"/>
        <v>10466.65</v>
      </c>
      <c r="P116" s="68">
        <f t="shared" si="233"/>
        <v>1680.8333333333333</v>
      </c>
      <c r="Q116" s="68">
        <f t="shared" si="234"/>
        <v>1495.2357142857143</v>
      </c>
      <c r="R116" s="68">
        <f t="shared" si="235"/>
        <v>1180</v>
      </c>
      <c r="S116" s="68">
        <f t="shared" si="236"/>
        <v>1050</v>
      </c>
      <c r="T116" s="68">
        <f t="shared" si="237"/>
        <v>1050</v>
      </c>
      <c r="U116" s="68">
        <f t="shared" si="238"/>
        <v>2100</v>
      </c>
      <c r="V116" s="68">
        <f t="shared" si="239"/>
        <v>5900</v>
      </c>
      <c r="W116" s="68"/>
      <c r="X116" s="68">
        <f t="shared" si="240"/>
        <v>2950</v>
      </c>
      <c r="Y116" s="68">
        <f t="shared" si="241"/>
        <v>656</v>
      </c>
      <c r="Z116" s="150">
        <f t="shared" si="242"/>
        <v>0.55593220338983051</v>
      </c>
      <c r="AA116" s="57">
        <v>500</v>
      </c>
      <c r="AB116" s="57"/>
      <c r="AC116" s="57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/>
    </row>
    <row r="117" spans="1:39" ht="14.25" customHeight="1">
      <c r="A117" s="65"/>
      <c r="B117" s="69" t="s">
        <v>273</v>
      </c>
      <c r="C117" s="27" t="s">
        <v>13</v>
      </c>
      <c r="D117" s="68">
        <v>1</v>
      </c>
      <c r="E117" s="68">
        <v>1180</v>
      </c>
      <c r="F117" s="68">
        <f t="shared" si="227"/>
        <v>14160</v>
      </c>
      <c r="G117" s="69" t="s">
        <v>273</v>
      </c>
      <c r="H117" s="145" t="s">
        <v>863</v>
      </c>
      <c r="I117" s="68">
        <f t="shared" si="193"/>
        <v>12</v>
      </c>
      <c r="J117" s="147">
        <v>1013015725</v>
      </c>
      <c r="K117" s="68">
        <f t="shared" si="228"/>
        <v>19590</v>
      </c>
      <c r="L117" s="68">
        <f t="shared" si="229"/>
        <v>3192.56</v>
      </c>
      <c r="M117" s="68">
        <f t="shared" si="230"/>
        <v>0</v>
      </c>
      <c r="N117" s="68">
        <f t="shared" si="231"/>
        <v>1050</v>
      </c>
      <c r="O117" s="68">
        <f t="shared" si="232"/>
        <v>4242.5599999999995</v>
      </c>
      <c r="P117" s="68">
        <f t="shared" si="233"/>
        <v>1632.5</v>
      </c>
      <c r="Q117" s="68">
        <f t="shared" si="234"/>
        <v>606.07999999999993</v>
      </c>
      <c r="R117" s="68">
        <f t="shared" si="235"/>
        <v>1180</v>
      </c>
      <c r="S117" s="68">
        <f t="shared" si="236"/>
        <v>1050</v>
      </c>
      <c r="T117" s="68">
        <f t="shared" si="237"/>
        <v>0</v>
      </c>
      <c r="U117" s="68">
        <f t="shared" si="238"/>
        <v>1050</v>
      </c>
      <c r="V117" s="68">
        <f t="shared" si="239"/>
        <v>5900</v>
      </c>
      <c r="W117" s="68"/>
      <c r="X117" s="68">
        <f t="shared" si="240"/>
        <v>2230</v>
      </c>
      <c r="Y117" s="68">
        <f t="shared" si="241"/>
        <v>446</v>
      </c>
      <c r="Z117" s="150">
        <f t="shared" si="242"/>
        <v>0.37796610169491524</v>
      </c>
      <c r="AA117" s="57">
        <v>500</v>
      </c>
      <c r="AB117" s="57"/>
      <c r="AC117" s="57"/>
      <c r="AD117" s="57"/>
      <c r="AE117" s="57"/>
      <c r="AF117" s="57"/>
      <c r="AG117" s="57"/>
      <c r="AH117" s="57"/>
      <c r="AI117" s="57"/>
      <c r="AJ117" s="57"/>
      <c r="AK117" s="57"/>
      <c r="AL117" s="57"/>
      <c r="AM117" s="57"/>
    </row>
    <row r="118" spans="1:39" ht="14.25" customHeight="1">
      <c r="A118" s="65"/>
      <c r="B118" s="66" t="s">
        <v>274</v>
      </c>
      <c r="C118" s="27" t="s">
        <v>13</v>
      </c>
      <c r="D118" s="68">
        <v>1</v>
      </c>
      <c r="E118" s="68">
        <v>1180</v>
      </c>
      <c r="F118" s="68">
        <f t="shared" si="227"/>
        <v>14160</v>
      </c>
      <c r="G118" s="66" t="s">
        <v>274</v>
      </c>
      <c r="H118" s="145" t="s">
        <v>868</v>
      </c>
      <c r="I118" s="68">
        <f t="shared" si="193"/>
        <v>12</v>
      </c>
      <c r="J118" s="147">
        <v>1007013274</v>
      </c>
      <c r="K118" s="68">
        <f t="shared" si="228"/>
        <v>20100</v>
      </c>
      <c r="L118" s="68">
        <f t="shared" si="229"/>
        <v>8260</v>
      </c>
      <c r="M118" s="68">
        <f t="shared" si="230"/>
        <v>0</v>
      </c>
      <c r="N118" s="68">
        <f t="shared" si="231"/>
        <v>2100</v>
      </c>
      <c r="O118" s="68">
        <f t="shared" si="232"/>
        <v>10360</v>
      </c>
      <c r="P118" s="68">
        <f t="shared" si="233"/>
        <v>1675</v>
      </c>
      <c r="Q118" s="68">
        <f t="shared" si="234"/>
        <v>1480</v>
      </c>
      <c r="R118" s="68">
        <f t="shared" si="235"/>
        <v>1180</v>
      </c>
      <c r="S118" s="68">
        <f t="shared" si="236"/>
        <v>1050</v>
      </c>
      <c r="T118" s="68">
        <f t="shared" si="237"/>
        <v>1050</v>
      </c>
      <c r="U118" s="68">
        <f t="shared" si="238"/>
        <v>2100</v>
      </c>
      <c r="V118" s="68">
        <f t="shared" si="239"/>
        <v>5900</v>
      </c>
      <c r="W118" s="68"/>
      <c r="X118" s="68">
        <f t="shared" si="240"/>
        <v>2950</v>
      </c>
      <c r="Y118" s="68">
        <f t="shared" si="241"/>
        <v>656</v>
      </c>
      <c r="Z118" s="150">
        <f t="shared" si="242"/>
        <v>0.55593220338983051</v>
      </c>
      <c r="AA118" s="57">
        <v>500</v>
      </c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</row>
    <row r="119" spans="1:39" ht="14.25" customHeight="1">
      <c r="A119" s="65"/>
      <c r="B119" s="66" t="s">
        <v>275</v>
      </c>
      <c r="C119" s="27" t="s">
        <v>13</v>
      </c>
      <c r="D119" s="68">
        <v>1</v>
      </c>
      <c r="E119" s="68">
        <v>1180</v>
      </c>
      <c r="F119" s="68">
        <f t="shared" si="227"/>
        <v>14160</v>
      </c>
      <c r="G119" s="66" t="s">
        <v>275</v>
      </c>
      <c r="H119" s="145" t="s">
        <v>871</v>
      </c>
      <c r="I119" s="68">
        <f t="shared" si="193"/>
        <v>12</v>
      </c>
      <c r="J119" s="147">
        <v>1025013648</v>
      </c>
      <c r="K119" s="68">
        <f t="shared" si="228"/>
        <v>20120</v>
      </c>
      <c r="L119" s="68">
        <f t="shared" si="229"/>
        <v>8260</v>
      </c>
      <c r="M119" s="68">
        <f t="shared" si="230"/>
        <v>0</v>
      </c>
      <c r="N119" s="68">
        <f t="shared" si="231"/>
        <v>2100</v>
      </c>
      <c r="O119" s="68">
        <f t="shared" si="232"/>
        <v>10360</v>
      </c>
      <c r="P119" s="68">
        <f t="shared" si="233"/>
        <v>1676.6666666666667</v>
      </c>
      <c r="Q119" s="68">
        <f t="shared" si="234"/>
        <v>1480</v>
      </c>
      <c r="R119" s="68">
        <f t="shared" si="235"/>
        <v>1180</v>
      </c>
      <c r="S119" s="68">
        <f t="shared" si="236"/>
        <v>1050</v>
      </c>
      <c r="T119" s="68">
        <f t="shared" si="237"/>
        <v>1050</v>
      </c>
      <c r="U119" s="68">
        <f t="shared" si="238"/>
        <v>2100</v>
      </c>
      <c r="V119" s="68">
        <f t="shared" si="239"/>
        <v>5900</v>
      </c>
      <c r="W119" s="68"/>
      <c r="X119" s="68">
        <f t="shared" si="240"/>
        <v>2950</v>
      </c>
      <c r="Y119" s="68">
        <f t="shared" si="241"/>
        <v>656</v>
      </c>
      <c r="Z119" s="150">
        <f t="shared" si="242"/>
        <v>0.55593220338983051</v>
      </c>
      <c r="AA119" s="57">
        <v>500</v>
      </c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</row>
    <row r="120" spans="1:39" ht="14.25" customHeight="1">
      <c r="A120" s="65"/>
      <c r="B120" s="79"/>
      <c r="C120" s="80" t="s">
        <v>276</v>
      </c>
      <c r="D120" s="79"/>
      <c r="E120" s="79"/>
      <c r="F120" s="79"/>
      <c r="G120" s="79"/>
      <c r="H120" s="81"/>
      <c r="I120" s="79">
        <f t="shared" si="193"/>
        <v>0</v>
      </c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150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</row>
    <row r="121" spans="1:39" ht="23.25" customHeight="1">
      <c r="A121" s="65"/>
      <c r="B121" s="66" t="s">
        <v>277</v>
      </c>
      <c r="C121" s="27" t="s">
        <v>11</v>
      </c>
      <c r="D121" s="68">
        <v>1</v>
      </c>
      <c r="E121" s="68">
        <v>1660</v>
      </c>
      <c r="F121" s="68">
        <f t="shared" ref="F121:F127" si="243">E121*12</f>
        <v>19920</v>
      </c>
      <c r="G121" s="66" t="s">
        <v>277</v>
      </c>
      <c r="H121" s="145" t="s">
        <v>879</v>
      </c>
      <c r="I121" s="68">
        <f t="shared" si="193"/>
        <v>12</v>
      </c>
      <c r="J121" s="147">
        <v>1030040618</v>
      </c>
      <c r="K121" s="68">
        <f t="shared" ref="K121:K127" si="244">VLOOKUP(J121,gasuli,2,0)</f>
        <v>36048</v>
      </c>
      <c r="L121" s="68">
        <f t="shared" ref="L121:L127" si="245">VLOOKUP(J121,shroma,3,0)</f>
        <v>11620</v>
      </c>
      <c r="M121" s="68">
        <f t="shared" ref="M121:M127" si="246">VLOOKUP(J121,shroma,4,0)</f>
        <v>4316</v>
      </c>
      <c r="N121" s="68">
        <f t="shared" ref="N121:N127" si="247">VLOOKUP(J121,shroma,5,0)</f>
        <v>3044</v>
      </c>
      <c r="O121" s="68">
        <f t="shared" ref="O121:O127" si="248">L121+M121+N121</f>
        <v>18980</v>
      </c>
      <c r="P121" s="68">
        <f t="shared" ref="P121:P127" si="249">K121/12</f>
        <v>3004</v>
      </c>
      <c r="Q121" s="68">
        <f t="shared" ref="Q121:Q127" si="250">O121/7</f>
        <v>2711.4285714285716</v>
      </c>
      <c r="R121" s="68">
        <f t="shared" ref="R121:R127" si="251">E121/2*2</f>
        <v>1660</v>
      </c>
      <c r="S121" s="68">
        <f t="shared" ref="S121:S127" si="252">VLOOKUP(J121,premia1,4,0)</f>
        <v>1500</v>
      </c>
      <c r="T121" s="68">
        <f t="shared" ref="T121:T127" si="253">VLOOKUP(J121,premia,4,0)</f>
        <v>1544</v>
      </c>
      <c r="U121" s="68">
        <f t="shared" ref="U121:U127" si="254">AVERAGE(S121,T121)*2</f>
        <v>3044</v>
      </c>
      <c r="V121" s="68">
        <f t="shared" ref="V121:V127" si="255">E121*5</f>
        <v>8300</v>
      </c>
      <c r="W121" s="68">
        <f>M121/7*5</f>
        <v>3082.8571428571427</v>
      </c>
      <c r="X121" s="68">
        <f t="shared" ref="X121:X127" si="256">IF(Z121&gt;50%,E121*50%*5,E121*Z121*5)</f>
        <v>4150</v>
      </c>
      <c r="Y121" s="68">
        <f t="shared" ref="Y121:Y127" si="257">(R121+U121)/5</f>
        <v>940.8</v>
      </c>
      <c r="Z121" s="150">
        <f t="shared" ref="Z121:Z127" si="258">Y121/E121</f>
        <v>0.56674698795180722</v>
      </c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</row>
    <row r="122" spans="1:39" ht="23.25" customHeight="1">
      <c r="A122" s="65"/>
      <c r="B122" s="66" t="s">
        <v>278</v>
      </c>
      <c r="C122" s="27" t="s">
        <v>13</v>
      </c>
      <c r="D122" s="68">
        <v>1</v>
      </c>
      <c r="E122" s="68">
        <v>1180</v>
      </c>
      <c r="F122" s="68">
        <f t="shared" si="243"/>
        <v>14160</v>
      </c>
      <c r="G122" s="66" t="s">
        <v>278</v>
      </c>
      <c r="H122" s="145" t="s">
        <v>888</v>
      </c>
      <c r="I122" s="68">
        <f t="shared" si="193"/>
        <v>12</v>
      </c>
      <c r="J122" s="147">
        <v>1004000924</v>
      </c>
      <c r="K122" s="68">
        <f t="shared" si="244"/>
        <v>19852.84</v>
      </c>
      <c r="L122" s="68">
        <f t="shared" si="245"/>
        <v>8260</v>
      </c>
      <c r="M122" s="68">
        <f t="shared" si="246"/>
        <v>0</v>
      </c>
      <c r="N122" s="68">
        <f t="shared" si="247"/>
        <v>1963</v>
      </c>
      <c r="O122" s="68">
        <f t="shared" si="248"/>
        <v>10223</v>
      </c>
      <c r="P122" s="68">
        <f t="shared" si="249"/>
        <v>1654.4033333333334</v>
      </c>
      <c r="Q122" s="68">
        <f t="shared" si="250"/>
        <v>1460.4285714285713</v>
      </c>
      <c r="R122" s="68">
        <f t="shared" si="251"/>
        <v>1180</v>
      </c>
      <c r="S122" s="68">
        <f t="shared" si="252"/>
        <v>960</v>
      </c>
      <c r="T122" s="68">
        <f t="shared" si="253"/>
        <v>1003</v>
      </c>
      <c r="U122" s="68">
        <f t="shared" si="254"/>
        <v>1963</v>
      </c>
      <c r="V122" s="68">
        <f t="shared" si="255"/>
        <v>5900</v>
      </c>
      <c r="W122" s="68"/>
      <c r="X122" s="68">
        <f t="shared" si="256"/>
        <v>2950</v>
      </c>
      <c r="Y122" s="68">
        <f t="shared" si="257"/>
        <v>628.6</v>
      </c>
      <c r="Z122" s="150">
        <f t="shared" si="258"/>
        <v>0.53271186440677964</v>
      </c>
      <c r="AA122" s="57">
        <v>500</v>
      </c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</row>
    <row r="123" spans="1:39" ht="23.25" customHeight="1">
      <c r="A123" s="65"/>
      <c r="B123" s="66" t="s">
        <v>279</v>
      </c>
      <c r="C123" s="27" t="s">
        <v>13</v>
      </c>
      <c r="D123" s="68">
        <v>1</v>
      </c>
      <c r="E123" s="68">
        <v>1180</v>
      </c>
      <c r="F123" s="68">
        <f t="shared" si="243"/>
        <v>14160</v>
      </c>
      <c r="G123" s="66" t="s">
        <v>279</v>
      </c>
      <c r="H123" s="145" t="s">
        <v>893</v>
      </c>
      <c r="I123" s="68">
        <f t="shared" si="193"/>
        <v>12</v>
      </c>
      <c r="J123" s="147">
        <v>1019023524</v>
      </c>
      <c r="K123" s="68">
        <f t="shared" si="244"/>
        <v>19830</v>
      </c>
      <c r="L123" s="68">
        <f t="shared" si="245"/>
        <v>8260</v>
      </c>
      <c r="M123" s="68">
        <f t="shared" si="246"/>
        <v>0</v>
      </c>
      <c r="N123" s="68">
        <f t="shared" si="247"/>
        <v>1973</v>
      </c>
      <c r="O123" s="68">
        <f t="shared" si="248"/>
        <v>10233</v>
      </c>
      <c r="P123" s="68">
        <f t="shared" si="249"/>
        <v>1652.5</v>
      </c>
      <c r="Q123" s="68">
        <f t="shared" si="250"/>
        <v>1461.8571428571429</v>
      </c>
      <c r="R123" s="68">
        <f t="shared" si="251"/>
        <v>1180</v>
      </c>
      <c r="S123" s="68">
        <f t="shared" si="252"/>
        <v>970</v>
      </c>
      <c r="T123" s="68">
        <f t="shared" si="253"/>
        <v>1003</v>
      </c>
      <c r="U123" s="68">
        <f t="shared" si="254"/>
        <v>1973</v>
      </c>
      <c r="V123" s="68">
        <f t="shared" si="255"/>
        <v>5900</v>
      </c>
      <c r="W123" s="68"/>
      <c r="X123" s="68">
        <f t="shared" si="256"/>
        <v>2950</v>
      </c>
      <c r="Y123" s="68">
        <f t="shared" si="257"/>
        <v>630.6</v>
      </c>
      <c r="Z123" s="150">
        <f t="shared" si="258"/>
        <v>0.53440677966101702</v>
      </c>
      <c r="AA123" s="57">
        <v>500</v>
      </c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</row>
    <row r="124" spans="1:39" ht="23.25" customHeight="1">
      <c r="A124" s="65"/>
      <c r="B124" s="66" t="s">
        <v>280</v>
      </c>
      <c r="C124" s="27" t="s">
        <v>13</v>
      </c>
      <c r="D124" s="68">
        <v>1</v>
      </c>
      <c r="E124" s="68">
        <v>1180</v>
      </c>
      <c r="F124" s="68">
        <f t="shared" si="243"/>
        <v>14160</v>
      </c>
      <c r="G124" s="66" t="s">
        <v>280</v>
      </c>
      <c r="H124" s="145" t="s">
        <v>897</v>
      </c>
      <c r="I124" s="68">
        <f t="shared" si="193"/>
        <v>12</v>
      </c>
      <c r="J124" s="147">
        <v>1030004814</v>
      </c>
      <c r="K124" s="68">
        <f t="shared" si="244"/>
        <v>20510.36</v>
      </c>
      <c r="L124" s="68">
        <f t="shared" si="245"/>
        <v>8438.69</v>
      </c>
      <c r="M124" s="68">
        <f t="shared" si="246"/>
        <v>0</v>
      </c>
      <c r="N124" s="68">
        <f t="shared" si="247"/>
        <v>2053</v>
      </c>
      <c r="O124" s="68">
        <f t="shared" si="248"/>
        <v>10491.69</v>
      </c>
      <c r="P124" s="68">
        <f t="shared" si="249"/>
        <v>1709.1966666666667</v>
      </c>
      <c r="Q124" s="68">
        <f t="shared" si="250"/>
        <v>1498.8128571428572</v>
      </c>
      <c r="R124" s="68">
        <f t="shared" si="251"/>
        <v>1180</v>
      </c>
      <c r="S124" s="68">
        <f t="shared" si="252"/>
        <v>1050</v>
      </c>
      <c r="T124" s="68">
        <f t="shared" si="253"/>
        <v>1003</v>
      </c>
      <c r="U124" s="68">
        <f t="shared" si="254"/>
        <v>2053</v>
      </c>
      <c r="V124" s="68">
        <f t="shared" si="255"/>
        <v>5900</v>
      </c>
      <c r="W124" s="68"/>
      <c r="X124" s="68">
        <f t="shared" si="256"/>
        <v>2950</v>
      </c>
      <c r="Y124" s="68">
        <f t="shared" si="257"/>
        <v>646.6</v>
      </c>
      <c r="Z124" s="150">
        <f t="shared" si="258"/>
        <v>0.54796610169491522</v>
      </c>
      <c r="AA124" s="57">
        <v>500</v>
      </c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</row>
    <row r="125" spans="1:39" ht="23.25" customHeight="1">
      <c r="A125" s="65"/>
      <c r="B125" s="66" t="s">
        <v>281</v>
      </c>
      <c r="C125" s="27" t="s">
        <v>14</v>
      </c>
      <c r="D125" s="68">
        <v>1</v>
      </c>
      <c r="E125" s="68">
        <v>1180</v>
      </c>
      <c r="F125" s="68">
        <f t="shared" si="243"/>
        <v>14160</v>
      </c>
      <c r="G125" s="66" t="s">
        <v>281</v>
      </c>
      <c r="H125" s="145" t="s">
        <v>900</v>
      </c>
      <c r="I125" s="68">
        <f t="shared" si="193"/>
        <v>12</v>
      </c>
      <c r="J125" s="147">
        <v>1008009646</v>
      </c>
      <c r="K125" s="68">
        <f t="shared" si="244"/>
        <v>19680</v>
      </c>
      <c r="L125" s="68">
        <f t="shared" si="245"/>
        <v>8849.99</v>
      </c>
      <c r="M125" s="68">
        <f t="shared" si="246"/>
        <v>0</v>
      </c>
      <c r="N125" s="68">
        <f t="shared" si="247"/>
        <v>1919</v>
      </c>
      <c r="O125" s="68">
        <f t="shared" si="248"/>
        <v>10768.99</v>
      </c>
      <c r="P125" s="68">
        <f t="shared" si="249"/>
        <v>1640</v>
      </c>
      <c r="Q125" s="68">
        <f t="shared" si="250"/>
        <v>1538.4271428571428</v>
      </c>
      <c r="R125" s="68">
        <f t="shared" si="251"/>
        <v>1180</v>
      </c>
      <c r="S125" s="68">
        <f t="shared" si="252"/>
        <v>940</v>
      </c>
      <c r="T125" s="68">
        <f t="shared" si="253"/>
        <v>979</v>
      </c>
      <c r="U125" s="68">
        <f t="shared" si="254"/>
        <v>1919</v>
      </c>
      <c r="V125" s="68">
        <f t="shared" si="255"/>
        <v>5900</v>
      </c>
      <c r="W125" s="68"/>
      <c r="X125" s="68">
        <f t="shared" si="256"/>
        <v>2950</v>
      </c>
      <c r="Y125" s="68">
        <f t="shared" si="257"/>
        <v>619.79999999999995</v>
      </c>
      <c r="Z125" s="150">
        <f t="shared" si="258"/>
        <v>0.52525423728813558</v>
      </c>
      <c r="AA125" s="57">
        <v>450</v>
      </c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</row>
    <row r="126" spans="1:39" ht="23.25" customHeight="1">
      <c r="A126" s="65"/>
      <c r="B126" s="66" t="s">
        <v>282</v>
      </c>
      <c r="C126" s="27" t="s">
        <v>14</v>
      </c>
      <c r="D126" s="68">
        <v>1</v>
      </c>
      <c r="E126" s="68">
        <v>1180</v>
      </c>
      <c r="F126" s="68">
        <f t="shared" si="243"/>
        <v>14160</v>
      </c>
      <c r="G126" s="66" t="s">
        <v>282</v>
      </c>
      <c r="H126" s="145" t="s">
        <v>905</v>
      </c>
      <c r="I126" s="68">
        <f t="shared" si="193"/>
        <v>12</v>
      </c>
      <c r="J126" s="147">
        <v>1024004621</v>
      </c>
      <c r="K126" s="68">
        <f t="shared" si="244"/>
        <v>19780</v>
      </c>
      <c r="L126" s="68">
        <f t="shared" si="245"/>
        <v>8260</v>
      </c>
      <c r="M126" s="68">
        <f t="shared" si="246"/>
        <v>0</v>
      </c>
      <c r="N126" s="68">
        <f t="shared" si="247"/>
        <v>2859</v>
      </c>
      <c r="O126" s="68">
        <f t="shared" si="248"/>
        <v>11119</v>
      </c>
      <c r="P126" s="68">
        <f t="shared" si="249"/>
        <v>1648.3333333333333</v>
      </c>
      <c r="Q126" s="68">
        <f t="shared" si="250"/>
        <v>1588.4285714285713</v>
      </c>
      <c r="R126" s="68">
        <f t="shared" si="251"/>
        <v>1180</v>
      </c>
      <c r="S126" s="68">
        <f t="shared" si="252"/>
        <v>940</v>
      </c>
      <c r="T126" s="68">
        <f t="shared" si="253"/>
        <v>979</v>
      </c>
      <c r="U126" s="68">
        <f t="shared" si="254"/>
        <v>1919</v>
      </c>
      <c r="V126" s="68">
        <f t="shared" si="255"/>
        <v>5900</v>
      </c>
      <c r="W126" s="68"/>
      <c r="X126" s="68">
        <f t="shared" si="256"/>
        <v>2950</v>
      </c>
      <c r="Y126" s="68">
        <f t="shared" si="257"/>
        <v>619.79999999999995</v>
      </c>
      <c r="Z126" s="150">
        <f t="shared" si="258"/>
        <v>0.52525423728813558</v>
      </c>
      <c r="AA126" s="57">
        <v>450</v>
      </c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</row>
    <row r="127" spans="1:39" ht="23.25" customHeight="1">
      <c r="A127" s="65"/>
      <c r="B127" s="66" t="s">
        <v>283</v>
      </c>
      <c r="C127" s="27" t="s">
        <v>14</v>
      </c>
      <c r="D127" s="68">
        <v>1</v>
      </c>
      <c r="E127" s="68">
        <v>950</v>
      </c>
      <c r="F127" s="68">
        <f t="shared" si="243"/>
        <v>11400</v>
      </c>
      <c r="G127" s="66" t="s">
        <v>283</v>
      </c>
      <c r="H127" s="145" t="s">
        <v>909</v>
      </c>
      <c r="I127" s="68">
        <f t="shared" si="193"/>
        <v>12</v>
      </c>
      <c r="J127" s="147">
        <v>1011052259</v>
      </c>
      <c r="K127" s="68">
        <f t="shared" si="244"/>
        <v>16110</v>
      </c>
      <c r="L127" s="68">
        <f t="shared" si="245"/>
        <v>6650</v>
      </c>
      <c r="M127" s="68">
        <f t="shared" si="246"/>
        <v>0</v>
      </c>
      <c r="N127" s="68">
        <f t="shared" si="247"/>
        <v>1746</v>
      </c>
      <c r="O127" s="68">
        <f t="shared" si="248"/>
        <v>8396</v>
      </c>
      <c r="P127" s="68">
        <f t="shared" si="249"/>
        <v>1342.5</v>
      </c>
      <c r="Q127" s="68">
        <f t="shared" si="250"/>
        <v>1199.4285714285713</v>
      </c>
      <c r="R127" s="68">
        <f t="shared" si="251"/>
        <v>950</v>
      </c>
      <c r="S127" s="68">
        <f t="shared" si="252"/>
        <v>900</v>
      </c>
      <c r="T127" s="68">
        <f t="shared" si="253"/>
        <v>846</v>
      </c>
      <c r="U127" s="68">
        <f t="shared" si="254"/>
        <v>1746</v>
      </c>
      <c r="V127" s="68">
        <f t="shared" si="255"/>
        <v>4750</v>
      </c>
      <c r="W127" s="68"/>
      <c r="X127" s="68">
        <f t="shared" si="256"/>
        <v>2375</v>
      </c>
      <c r="Y127" s="68">
        <f t="shared" si="257"/>
        <v>539.20000000000005</v>
      </c>
      <c r="Z127" s="150">
        <f t="shared" si="258"/>
        <v>0.56757894736842107</v>
      </c>
      <c r="AA127" s="57">
        <v>450</v>
      </c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</row>
    <row r="128" spans="1:39" ht="20.25" customHeight="1">
      <c r="A128" s="65"/>
      <c r="B128" s="79"/>
      <c r="C128" s="80" t="s">
        <v>284</v>
      </c>
      <c r="D128" s="79"/>
      <c r="E128" s="79"/>
      <c r="F128" s="79"/>
      <c r="G128" s="79"/>
      <c r="H128" s="81"/>
      <c r="I128" s="79">
        <f t="shared" si="193"/>
        <v>0</v>
      </c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150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</row>
    <row r="129" spans="1:39" ht="21.75" customHeight="1">
      <c r="A129" s="65"/>
      <c r="B129" s="69" t="s">
        <v>285</v>
      </c>
      <c r="C129" s="27" t="s">
        <v>11</v>
      </c>
      <c r="D129" s="68">
        <v>1</v>
      </c>
      <c r="E129" s="68">
        <v>1660</v>
      </c>
      <c r="F129" s="68">
        <f t="shared" ref="F129:F132" si="259">E129*12</f>
        <v>19920</v>
      </c>
      <c r="G129" s="69" t="s">
        <v>285</v>
      </c>
      <c r="H129" s="145" t="s">
        <v>914</v>
      </c>
      <c r="I129" s="68">
        <f t="shared" si="193"/>
        <v>12</v>
      </c>
      <c r="J129" s="147">
        <v>1008011458</v>
      </c>
      <c r="K129" s="68">
        <f>VLOOKUP(J129,gasuli,2,0)</f>
        <v>34026</v>
      </c>
      <c r="L129" s="68">
        <f>VLOOKUP(J129,shroma,3,0)</f>
        <v>11620</v>
      </c>
      <c r="M129" s="68">
        <f>VLOOKUP(J129,shroma,4,0)</f>
        <v>3486</v>
      </c>
      <c r="N129" s="68">
        <f>VLOOKUP(J129,shroma,5,0)</f>
        <v>2994</v>
      </c>
      <c r="O129" s="68">
        <f t="shared" ref="O129:O132" si="260">L129+M129+N129</f>
        <v>18100</v>
      </c>
      <c r="P129" s="68">
        <f t="shared" ref="P129:P132" si="261">K129/12</f>
        <v>2835.5</v>
      </c>
      <c r="Q129" s="68">
        <f t="shared" ref="Q129:Q132" si="262">O129/7</f>
        <v>2585.7142857142858</v>
      </c>
      <c r="R129" s="68">
        <f t="shared" ref="R129:R132" si="263">E129/2*2</f>
        <v>1660</v>
      </c>
      <c r="S129" s="68">
        <f>VLOOKUP(J129,premia1,4,0)</f>
        <v>1450</v>
      </c>
      <c r="T129" s="68">
        <f>VLOOKUP(J129,premia,4,0)</f>
        <v>1544</v>
      </c>
      <c r="U129" s="68">
        <f t="shared" ref="U129:U132" si="264">AVERAGE(S129,T129)*2</f>
        <v>2994</v>
      </c>
      <c r="V129" s="68">
        <f t="shared" ref="V129:V132" si="265">E129*5</f>
        <v>8300</v>
      </c>
      <c r="W129" s="68">
        <f>M129/7*5</f>
        <v>2490</v>
      </c>
      <c r="X129" s="68">
        <f t="shared" ref="X129:X132" si="266">IF(Z129&gt;50%,E129*50%*5,E129*Z129*5)</f>
        <v>4150</v>
      </c>
      <c r="Y129" s="68">
        <f t="shared" ref="Y129:Y132" si="267">(R129+U129)/5</f>
        <v>930.8</v>
      </c>
      <c r="Z129" s="150">
        <f t="shared" ref="Z129:Z132" si="268">Y129/E129</f>
        <v>0.56072289156626498</v>
      </c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</row>
    <row r="130" spans="1:39" ht="21.75" customHeight="1">
      <c r="A130" s="65"/>
      <c r="B130" s="66" t="s">
        <v>286</v>
      </c>
      <c r="C130" s="27" t="s">
        <v>13</v>
      </c>
      <c r="D130" s="68">
        <v>1</v>
      </c>
      <c r="E130" s="68">
        <v>1180</v>
      </c>
      <c r="F130" s="68">
        <f t="shared" si="259"/>
        <v>14160</v>
      </c>
      <c r="G130" s="66" t="s">
        <v>286</v>
      </c>
      <c r="H130" s="145" t="s">
        <v>923</v>
      </c>
      <c r="I130" s="68">
        <f t="shared" si="193"/>
        <v>12</v>
      </c>
      <c r="J130" s="147">
        <v>1005005339</v>
      </c>
      <c r="K130" s="68">
        <f>VLOOKUP(J130,gasuli,2,0)</f>
        <v>21002.15</v>
      </c>
      <c r="L130" s="68">
        <f>VLOOKUP(J130,shroma,3,0)</f>
        <v>8431.4500000000007</v>
      </c>
      <c r="M130" s="68">
        <f>VLOOKUP(J130,shroma,4,0)</f>
        <v>0</v>
      </c>
      <c r="N130" s="68">
        <f>VLOOKUP(J130,shroma,5,0)</f>
        <v>2003</v>
      </c>
      <c r="O130" s="68">
        <f t="shared" si="260"/>
        <v>10434.450000000001</v>
      </c>
      <c r="P130" s="68">
        <f t="shared" si="261"/>
        <v>1750.1791666666668</v>
      </c>
      <c r="Q130" s="68">
        <f t="shared" si="262"/>
        <v>1490.6357142857144</v>
      </c>
      <c r="R130" s="68">
        <f t="shared" si="263"/>
        <v>1180</v>
      </c>
      <c r="S130" s="68">
        <f>VLOOKUP(J130,premia1,4,0)</f>
        <v>1000</v>
      </c>
      <c r="T130" s="68">
        <f>VLOOKUP(J130,premia,4,0)</f>
        <v>1003</v>
      </c>
      <c r="U130" s="68">
        <f t="shared" si="264"/>
        <v>2003</v>
      </c>
      <c r="V130" s="68">
        <f t="shared" si="265"/>
        <v>5900</v>
      </c>
      <c r="W130" s="68"/>
      <c r="X130" s="68">
        <f t="shared" si="266"/>
        <v>2950</v>
      </c>
      <c r="Y130" s="68">
        <f t="shared" si="267"/>
        <v>636.6</v>
      </c>
      <c r="Z130" s="150">
        <f t="shared" si="268"/>
        <v>0.5394915254237288</v>
      </c>
      <c r="AA130" s="57">
        <v>500</v>
      </c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</row>
    <row r="131" spans="1:39" ht="21.75" customHeight="1">
      <c r="A131" s="65"/>
      <c r="B131" s="66" t="s">
        <v>287</v>
      </c>
      <c r="C131" s="27" t="s">
        <v>13</v>
      </c>
      <c r="D131" s="68">
        <v>1</v>
      </c>
      <c r="E131" s="68">
        <v>1180</v>
      </c>
      <c r="F131" s="68">
        <f t="shared" si="259"/>
        <v>14160</v>
      </c>
      <c r="G131" s="66" t="s">
        <v>287</v>
      </c>
      <c r="H131" s="145" t="s">
        <v>928</v>
      </c>
      <c r="I131" s="68">
        <f t="shared" si="193"/>
        <v>12</v>
      </c>
      <c r="J131" s="163">
        <v>62005001442</v>
      </c>
      <c r="K131" s="68">
        <f>VLOOKUP(J131,gasuli,2,0)</f>
        <v>20030</v>
      </c>
      <c r="L131" s="68">
        <f>VLOOKUP(J131,shroma,3,0)</f>
        <v>8260</v>
      </c>
      <c r="M131" s="68">
        <f>VLOOKUP(J131,shroma,4,0)</f>
        <v>0</v>
      </c>
      <c r="N131" s="68">
        <f>VLOOKUP(J131,shroma,5,0)</f>
        <v>2003</v>
      </c>
      <c r="O131" s="68">
        <f t="shared" si="260"/>
        <v>10263</v>
      </c>
      <c r="P131" s="68">
        <f t="shared" si="261"/>
        <v>1669.1666666666667</v>
      </c>
      <c r="Q131" s="68">
        <f t="shared" si="262"/>
        <v>1466.1428571428571</v>
      </c>
      <c r="R131" s="68">
        <f t="shared" si="263"/>
        <v>1180</v>
      </c>
      <c r="S131" s="68">
        <f>VLOOKUP(J131,premia1,4,0)</f>
        <v>1000</v>
      </c>
      <c r="T131" s="68">
        <f>VLOOKUP(J131,premia,4,0)</f>
        <v>1003</v>
      </c>
      <c r="U131" s="68">
        <f t="shared" si="264"/>
        <v>2003</v>
      </c>
      <c r="V131" s="68">
        <f t="shared" si="265"/>
        <v>5900</v>
      </c>
      <c r="W131" s="68"/>
      <c r="X131" s="68">
        <f t="shared" si="266"/>
        <v>2950</v>
      </c>
      <c r="Y131" s="68">
        <f t="shared" si="267"/>
        <v>636.6</v>
      </c>
      <c r="Z131" s="150">
        <f t="shared" si="268"/>
        <v>0.5394915254237288</v>
      </c>
      <c r="AA131" s="57">
        <v>500</v>
      </c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</row>
    <row r="132" spans="1:39" ht="21.75" customHeight="1">
      <c r="A132" s="65"/>
      <c r="B132" s="66" t="s">
        <v>288</v>
      </c>
      <c r="C132" s="27" t="s">
        <v>13</v>
      </c>
      <c r="D132" s="68">
        <v>1</v>
      </c>
      <c r="E132" s="68">
        <v>1180</v>
      </c>
      <c r="F132" s="68">
        <f t="shared" si="259"/>
        <v>14160</v>
      </c>
      <c r="G132" s="66" t="s">
        <v>288</v>
      </c>
      <c r="H132" s="145" t="s">
        <v>930</v>
      </c>
      <c r="I132" s="68">
        <f t="shared" si="193"/>
        <v>12</v>
      </c>
      <c r="J132" s="163">
        <v>62001030537</v>
      </c>
      <c r="K132" s="68">
        <f>VLOOKUP(J132,gasuli,2,0)</f>
        <v>20110</v>
      </c>
      <c r="L132" s="68">
        <f>VLOOKUP(J132,shroma,3,0)</f>
        <v>8260</v>
      </c>
      <c r="M132" s="68">
        <f>VLOOKUP(J132,shroma,4,0)</f>
        <v>0</v>
      </c>
      <c r="N132" s="68">
        <f>VLOOKUP(J132,shroma,5,0)</f>
        <v>2003</v>
      </c>
      <c r="O132" s="68">
        <f t="shared" si="260"/>
        <v>10263</v>
      </c>
      <c r="P132" s="68">
        <f t="shared" si="261"/>
        <v>1675.8333333333333</v>
      </c>
      <c r="Q132" s="68">
        <f t="shared" si="262"/>
        <v>1466.1428571428571</v>
      </c>
      <c r="R132" s="68">
        <f t="shared" si="263"/>
        <v>1180</v>
      </c>
      <c r="S132" s="68">
        <f>VLOOKUP(J132,premia1,4,0)</f>
        <v>1000</v>
      </c>
      <c r="T132" s="68">
        <f>VLOOKUP(J132,premia,4,0)</f>
        <v>1003</v>
      </c>
      <c r="U132" s="68">
        <f t="shared" si="264"/>
        <v>2003</v>
      </c>
      <c r="V132" s="68">
        <f t="shared" si="265"/>
        <v>5900</v>
      </c>
      <c r="W132" s="68"/>
      <c r="X132" s="68">
        <f t="shared" si="266"/>
        <v>2950</v>
      </c>
      <c r="Y132" s="68">
        <f t="shared" si="267"/>
        <v>636.6</v>
      </c>
      <c r="Z132" s="150">
        <f t="shared" si="268"/>
        <v>0.5394915254237288</v>
      </c>
      <c r="AA132" s="57">
        <v>500</v>
      </c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</row>
    <row r="133" spans="1:39" ht="14.25" customHeight="1">
      <c r="A133" s="65"/>
      <c r="B133" s="86"/>
      <c r="C133" s="87" t="s">
        <v>289</v>
      </c>
      <c r="D133" s="86"/>
      <c r="E133" s="86"/>
      <c r="F133" s="86"/>
      <c r="G133" s="86"/>
      <c r="H133" s="71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150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</row>
    <row r="134" spans="1:39" ht="36.75" customHeight="1">
      <c r="A134" s="65"/>
      <c r="B134" s="75" t="s">
        <v>154</v>
      </c>
      <c r="C134" s="27" t="s">
        <v>9</v>
      </c>
      <c r="D134" s="77">
        <v>1</v>
      </c>
      <c r="E134" s="77">
        <v>2100</v>
      </c>
      <c r="F134" s="77">
        <f t="shared" ref="F134:F136" si="269">E134*12</f>
        <v>25200</v>
      </c>
      <c r="G134" s="75" t="s">
        <v>154</v>
      </c>
      <c r="H134" s="135"/>
      <c r="I134" s="77"/>
      <c r="J134" s="77"/>
      <c r="K134" s="77"/>
      <c r="L134" s="77"/>
      <c r="M134" s="77"/>
      <c r="N134" s="77"/>
      <c r="O134" s="77">
        <f t="shared" ref="O134:O136" si="270">L134+M134+N134</f>
        <v>0</v>
      </c>
      <c r="P134" s="77">
        <f t="shared" ref="P134:P136" si="271">K134/12</f>
        <v>0</v>
      </c>
      <c r="Q134" s="77">
        <f t="shared" ref="Q134:Q136" si="272">O134/7</f>
        <v>0</v>
      </c>
      <c r="R134" s="70">
        <f>E134</f>
        <v>2100</v>
      </c>
      <c r="S134" s="77"/>
      <c r="T134" s="77"/>
      <c r="U134" s="70">
        <f>E134*85%*2</f>
        <v>3570</v>
      </c>
      <c r="V134" s="70">
        <f t="shared" ref="V134:V136" si="273">E134*5</f>
        <v>10500</v>
      </c>
      <c r="W134" s="70">
        <f>E134/2*5</f>
        <v>5250</v>
      </c>
      <c r="X134" s="70">
        <f t="shared" ref="X134:X136" si="274">IF(Z134&gt;50%,E134*50%*5,E134*Z134*5)</f>
        <v>5250</v>
      </c>
      <c r="Y134" s="77">
        <f t="shared" ref="Y134:Y136" si="275">(R134+U134)/5</f>
        <v>1134</v>
      </c>
      <c r="Z134" s="150">
        <f t="shared" ref="Z134:Z136" si="276">Y134/E134</f>
        <v>0.54</v>
      </c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</row>
    <row r="135" spans="1:39" ht="14.25" customHeight="1">
      <c r="A135" s="65"/>
      <c r="B135" s="66" t="s">
        <v>290</v>
      </c>
      <c r="C135" s="27" t="s">
        <v>291</v>
      </c>
      <c r="D135" s="68">
        <v>1</v>
      </c>
      <c r="E135" s="68">
        <v>1780</v>
      </c>
      <c r="F135" s="68">
        <f t="shared" si="269"/>
        <v>21360</v>
      </c>
      <c r="G135" s="66" t="s">
        <v>290</v>
      </c>
      <c r="H135" s="145" t="s">
        <v>940</v>
      </c>
      <c r="I135" s="68">
        <f t="shared" ref="I135:I150" si="277">LEN(H135)</f>
        <v>12</v>
      </c>
      <c r="J135" s="147">
        <v>1009011503</v>
      </c>
      <c r="K135" s="68">
        <f>VLOOKUP(J135,gasuli,2,0)</f>
        <v>39516</v>
      </c>
      <c r="L135" s="68">
        <f>VLOOKUP(J135,shroma,3,0)</f>
        <v>12460</v>
      </c>
      <c r="M135" s="68">
        <f>VLOOKUP(J135,shroma,4,0)</f>
        <v>5874</v>
      </c>
      <c r="N135" s="68">
        <f>VLOOKUP(J135,shroma,5,0)</f>
        <v>3560</v>
      </c>
      <c r="O135" s="68">
        <f t="shared" si="270"/>
        <v>21894</v>
      </c>
      <c r="P135" s="68">
        <f t="shared" si="271"/>
        <v>3293</v>
      </c>
      <c r="Q135" s="68">
        <f t="shared" si="272"/>
        <v>3127.7142857142858</v>
      </c>
      <c r="R135" s="68">
        <f t="shared" ref="R135:R136" si="278">E135/2*2</f>
        <v>1780</v>
      </c>
      <c r="S135" s="68">
        <f>VLOOKUP(J135,premia1,4,0)</f>
        <v>1780</v>
      </c>
      <c r="T135" s="68">
        <f>VLOOKUP(J135,premia,4,0)</f>
        <v>1780</v>
      </c>
      <c r="U135" s="68">
        <f t="shared" ref="U135:U136" si="279">AVERAGE(S135,T135)*2</f>
        <v>3560</v>
      </c>
      <c r="V135" s="68">
        <f t="shared" si="273"/>
        <v>8900</v>
      </c>
      <c r="W135" s="68">
        <f>M135/7*5</f>
        <v>4195.7142857142853</v>
      </c>
      <c r="X135" s="68">
        <f t="shared" si="274"/>
        <v>4450</v>
      </c>
      <c r="Y135" s="68">
        <f t="shared" si="275"/>
        <v>1068</v>
      </c>
      <c r="Z135" s="150">
        <f t="shared" si="276"/>
        <v>0.6</v>
      </c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</row>
    <row r="136" spans="1:39" ht="35.25" customHeight="1">
      <c r="A136" s="65"/>
      <c r="B136" s="69" t="s">
        <v>292</v>
      </c>
      <c r="C136" s="27" t="s">
        <v>14</v>
      </c>
      <c r="D136" s="68">
        <v>1</v>
      </c>
      <c r="E136" s="68">
        <v>830</v>
      </c>
      <c r="F136" s="68">
        <f t="shared" si="269"/>
        <v>9960</v>
      </c>
      <c r="G136" s="69" t="s">
        <v>292</v>
      </c>
      <c r="H136" s="145" t="s">
        <v>943</v>
      </c>
      <c r="I136" s="68">
        <f t="shared" si="277"/>
        <v>12</v>
      </c>
      <c r="J136" s="147">
        <v>1017045078</v>
      </c>
      <c r="K136" s="68">
        <f>VLOOKUP(J136,gasuli,2,0)</f>
        <v>14151</v>
      </c>
      <c r="L136" s="68">
        <f>VLOOKUP(J136,shroma,3,0)</f>
        <v>5810</v>
      </c>
      <c r="M136" s="68">
        <f>VLOOKUP(J136,shroma,4,0)</f>
        <v>0</v>
      </c>
      <c r="N136" s="68">
        <f>VLOOKUP(J136,shroma,5,0)</f>
        <v>1577</v>
      </c>
      <c r="O136" s="68">
        <f t="shared" si="270"/>
        <v>7387</v>
      </c>
      <c r="P136" s="68">
        <f t="shared" si="271"/>
        <v>1179.25</v>
      </c>
      <c r="Q136" s="68">
        <f t="shared" si="272"/>
        <v>1055.2857142857142</v>
      </c>
      <c r="R136" s="68">
        <f t="shared" si="278"/>
        <v>830</v>
      </c>
      <c r="S136" s="68">
        <f>VLOOKUP(J136,premia1,4,0)</f>
        <v>830</v>
      </c>
      <c r="T136" s="68">
        <f>VLOOKUP(J136,premia,4,0)</f>
        <v>747</v>
      </c>
      <c r="U136" s="68">
        <f t="shared" si="279"/>
        <v>1577</v>
      </c>
      <c r="V136" s="68">
        <f t="shared" si="273"/>
        <v>4150</v>
      </c>
      <c r="W136" s="68"/>
      <c r="X136" s="68">
        <f t="shared" si="274"/>
        <v>2075</v>
      </c>
      <c r="Y136" s="68">
        <f t="shared" si="275"/>
        <v>481.4</v>
      </c>
      <c r="Z136" s="150">
        <f t="shared" si="276"/>
        <v>0.57999999999999996</v>
      </c>
      <c r="AA136" s="57">
        <v>400</v>
      </c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</row>
    <row r="137" spans="1:39" ht="14.25" customHeight="1">
      <c r="A137" s="65"/>
      <c r="B137" s="79"/>
      <c r="C137" s="80" t="s">
        <v>293</v>
      </c>
      <c r="D137" s="79"/>
      <c r="E137" s="79"/>
      <c r="F137" s="79"/>
      <c r="G137" s="79"/>
      <c r="H137" s="81"/>
      <c r="I137" s="79">
        <f t="shared" si="277"/>
        <v>0</v>
      </c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150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</row>
    <row r="138" spans="1:39" ht="21.75" customHeight="1">
      <c r="A138" s="65"/>
      <c r="B138" s="66" t="s">
        <v>294</v>
      </c>
      <c r="C138" s="27" t="s">
        <v>216</v>
      </c>
      <c r="D138" s="68">
        <v>1</v>
      </c>
      <c r="E138" s="68">
        <v>1180</v>
      </c>
      <c r="F138" s="68">
        <f t="shared" ref="F138:F141" si="280">E138*12</f>
        <v>14160</v>
      </c>
      <c r="G138" s="66" t="s">
        <v>294</v>
      </c>
      <c r="H138" s="145" t="s">
        <v>947</v>
      </c>
      <c r="I138" s="68">
        <f t="shared" si="277"/>
        <v>12</v>
      </c>
      <c r="J138" s="147">
        <v>1015020712</v>
      </c>
      <c r="K138" s="68">
        <f>VLOOKUP(J138,gasuli,2,0)</f>
        <v>20178</v>
      </c>
      <c r="L138" s="68">
        <f>VLOOKUP(J138,shroma,3,0)</f>
        <v>7804.09</v>
      </c>
      <c r="M138" s="68">
        <f>VLOOKUP(J138,shroma,4,0)</f>
        <v>0</v>
      </c>
      <c r="N138" s="68">
        <f>VLOOKUP(J138,shroma,5,0)</f>
        <v>2066</v>
      </c>
      <c r="O138" s="68">
        <f t="shared" ref="O138:O141" si="281">L138+M138+N138</f>
        <v>9870.09</v>
      </c>
      <c r="P138" s="68">
        <f t="shared" ref="P138:P141" si="282">K138/12</f>
        <v>1681.5</v>
      </c>
      <c r="Q138" s="68">
        <f t="shared" ref="Q138:Q141" si="283">O138/7</f>
        <v>1410.0128571428572</v>
      </c>
      <c r="R138" s="68">
        <f t="shared" ref="R138:R141" si="284">E138/2*2</f>
        <v>1180</v>
      </c>
      <c r="S138" s="68">
        <f>VLOOKUP(J138,premia1,4,0)</f>
        <v>1063</v>
      </c>
      <c r="T138" s="68">
        <f>VLOOKUP(J138,premia,4,0)</f>
        <v>1003</v>
      </c>
      <c r="U138" s="68">
        <f t="shared" ref="U138:U141" si="285">AVERAGE(S138,T138)*2</f>
        <v>2066</v>
      </c>
      <c r="V138" s="68">
        <f t="shared" ref="V138:V141" si="286">E138*5</f>
        <v>5900</v>
      </c>
      <c r="W138" s="68"/>
      <c r="X138" s="68">
        <f t="shared" ref="X138:X141" si="287">IF(Z138&gt;50%,E138*50%*5,E138*Z138*5)</f>
        <v>2950</v>
      </c>
      <c r="Y138" s="68">
        <f t="shared" ref="Y138:Y141" si="288">(R138+U138)/5</f>
        <v>649.20000000000005</v>
      </c>
      <c r="Z138" s="150">
        <f t="shared" ref="Z138:Z141" si="289">Y138/E138</f>
        <v>0.55016949152542372</v>
      </c>
      <c r="AA138" s="57">
        <v>550</v>
      </c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</row>
    <row r="139" spans="1:39" ht="21.75" customHeight="1">
      <c r="A139" s="65"/>
      <c r="B139" s="66" t="s">
        <v>295</v>
      </c>
      <c r="C139" s="27" t="s">
        <v>13</v>
      </c>
      <c r="D139" s="68">
        <v>1</v>
      </c>
      <c r="E139" s="68">
        <v>1180</v>
      </c>
      <c r="F139" s="68">
        <f t="shared" si="280"/>
        <v>14160</v>
      </c>
      <c r="G139" s="66" t="s">
        <v>295</v>
      </c>
      <c r="H139" s="145" t="s">
        <v>951</v>
      </c>
      <c r="I139" s="68">
        <f t="shared" si="277"/>
        <v>12</v>
      </c>
      <c r="J139" s="147">
        <v>1018001391</v>
      </c>
      <c r="K139" s="68">
        <f>VLOOKUP(J139,gasuli,2,0)</f>
        <v>20178</v>
      </c>
      <c r="L139" s="68">
        <f>VLOOKUP(J139,shroma,3,0)</f>
        <v>8260</v>
      </c>
      <c r="M139" s="68">
        <f>VLOOKUP(J139,shroma,4,0)</f>
        <v>0</v>
      </c>
      <c r="N139" s="68">
        <f>VLOOKUP(J139,shroma,5,0)</f>
        <v>2006</v>
      </c>
      <c r="O139" s="68">
        <f t="shared" si="281"/>
        <v>10266</v>
      </c>
      <c r="P139" s="68">
        <f t="shared" si="282"/>
        <v>1681.5</v>
      </c>
      <c r="Q139" s="68">
        <f t="shared" si="283"/>
        <v>1466.5714285714287</v>
      </c>
      <c r="R139" s="68">
        <f t="shared" si="284"/>
        <v>1180</v>
      </c>
      <c r="S139" s="68">
        <f>VLOOKUP(J139,premia1,4,0)</f>
        <v>1003</v>
      </c>
      <c r="T139" s="68">
        <f>VLOOKUP(J139,premia,4,0)</f>
        <v>1003</v>
      </c>
      <c r="U139" s="68">
        <f t="shared" si="285"/>
        <v>2006</v>
      </c>
      <c r="V139" s="68">
        <f t="shared" si="286"/>
        <v>5900</v>
      </c>
      <c r="W139" s="68"/>
      <c r="X139" s="68">
        <f t="shared" si="287"/>
        <v>2950</v>
      </c>
      <c r="Y139" s="68">
        <f t="shared" si="288"/>
        <v>637.20000000000005</v>
      </c>
      <c r="Z139" s="150">
        <f t="shared" si="289"/>
        <v>0.54</v>
      </c>
      <c r="AA139" s="57">
        <v>500</v>
      </c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</row>
    <row r="140" spans="1:39" ht="21.75" customHeight="1">
      <c r="A140" s="65"/>
      <c r="B140" s="66" t="s">
        <v>296</v>
      </c>
      <c r="C140" s="27" t="s">
        <v>13</v>
      </c>
      <c r="D140" s="68">
        <v>1</v>
      </c>
      <c r="E140" s="68">
        <v>1180</v>
      </c>
      <c r="F140" s="68">
        <f t="shared" si="280"/>
        <v>14160</v>
      </c>
      <c r="G140" s="66" t="s">
        <v>296</v>
      </c>
      <c r="H140" s="145" t="s">
        <v>954</v>
      </c>
      <c r="I140" s="68">
        <f t="shared" si="277"/>
        <v>12</v>
      </c>
      <c r="J140" s="147">
        <v>1004009902</v>
      </c>
      <c r="K140" s="68">
        <f>VLOOKUP(J140,gasuli,2,0)</f>
        <v>19511.04</v>
      </c>
      <c r="L140" s="68">
        <f>VLOOKUP(J140,shroma,3,0)</f>
        <v>8260</v>
      </c>
      <c r="M140" s="68">
        <f>VLOOKUP(J140,shroma,4,0)</f>
        <v>0</v>
      </c>
      <c r="N140" s="68">
        <f>VLOOKUP(J140,shroma,5,0)</f>
        <v>2006</v>
      </c>
      <c r="O140" s="68">
        <f t="shared" si="281"/>
        <v>10266</v>
      </c>
      <c r="P140" s="68">
        <f t="shared" si="282"/>
        <v>1625.92</v>
      </c>
      <c r="Q140" s="68">
        <f t="shared" si="283"/>
        <v>1466.5714285714287</v>
      </c>
      <c r="R140" s="68">
        <f t="shared" si="284"/>
        <v>1180</v>
      </c>
      <c r="S140" s="68">
        <f>VLOOKUP(J140,premia1,4,0)</f>
        <v>1003</v>
      </c>
      <c r="T140" s="68">
        <f>VLOOKUP(J140,premia,4,0)</f>
        <v>1003</v>
      </c>
      <c r="U140" s="68">
        <f t="shared" si="285"/>
        <v>2006</v>
      </c>
      <c r="V140" s="68">
        <f t="shared" si="286"/>
        <v>5900</v>
      </c>
      <c r="W140" s="68"/>
      <c r="X140" s="68">
        <f t="shared" si="287"/>
        <v>2950</v>
      </c>
      <c r="Y140" s="68">
        <f t="shared" si="288"/>
        <v>637.20000000000005</v>
      </c>
      <c r="Z140" s="150">
        <f t="shared" si="289"/>
        <v>0.54</v>
      </c>
      <c r="AA140" s="57">
        <v>500</v>
      </c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</row>
    <row r="141" spans="1:39" ht="21.75" customHeight="1">
      <c r="A141" s="65"/>
      <c r="B141" s="66" t="s">
        <v>297</v>
      </c>
      <c r="C141" s="27" t="s">
        <v>13</v>
      </c>
      <c r="D141" s="68">
        <v>1</v>
      </c>
      <c r="E141" s="68">
        <v>1180</v>
      </c>
      <c r="F141" s="68">
        <f t="shared" si="280"/>
        <v>14160</v>
      </c>
      <c r="G141" s="66" t="s">
        <v>297</v>
      </c>
      <c r="H141" s="145" t="s">
        <v>957</v>
      </c>
      <c r="I141" s="68">
        <f t="shared" si="277"/>
        <v>12</v>
      </c>
      <c r="J141" s="147">
        <v>1017006915</v>
      </c>
      <c r="K141" s="68">
        <f>VLOOKUP(J141,gasuli,2,0)</f>
        <v>20178</v>
      </c>
      <c r="L141" s="68">
        <f>VLOOKUP(J141,shroma,3,0)</f>
        <v>8063.34</v>
      </c>
      <c r="M141" s="68">
        <f>VLOOKUP(J141,shroma,4,0)</f>
        <v>0</v>
      </c>
      <c r="N141" s="68">
        <f>VLOOKUP(J141,shroma,5,0)</f>
        <v>2006</v>
      </c>
      <c r="O141" s="68">
        <f t="shared" si="281"/>
        <v>10069.34</v>
      </c>
      <c r="P141" s="68">
        <f t="shared" si="282"/>
        <v>1681.5</v>
      </c>
      <c r="Q141" s="68">
        <f t="shared" si="283"/>
        <v>1438.4771428571428</v>
      </c>
      <c r="R141" s="68">
        <f t="shared" si="284"/>
        <v>1180</v>
      </c>
      <c r="S141" s="68">
        <f>VLOOKUP(J141,premia1,4,0)</f>
        <v>1003</v>
      </c>
      <c r="T141" s="68">
        <f>VLOOKUP(J141,premia,4,0)</f>
        <v>1003</v>
      </c>
      <c r="U141" s="68">
        <f t="shared" si="285"/>
        <v>2006</v>
      </c>
      <c r="V141" s="68">
        <f t="shared" si="286"/>
        <v>5900</v>
      </c>
      <c r="W141" s="68"/>
      <c r="X141" s="68">
        <f t="shared" si="287"/>
        <v>2950</v>
      </c>
      <c r="Y141" s="68">
        <f t="shared" si="288"/>
        <v>637.20000000000005</v>
      </c>
      <c r="Z141" s="150">
        <f t="shared" si="289"/>
        <v>0.54</v>
      </c>
      <c r="AA141" s="57">
        <v>500</v>
      </c>
      <c r="AB141" s="57"/>
      <c r="AC141" s="57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/>
    </row>
    <row r="142" spans="1:39" ht="14.25" customHeight="1">
      <c r="A142" s="65"/>
      <c r="B142" s="79"/>
      <c r="C142" s="80" t="s">
        <v>298</v>
      </c>
      <c r="D142" s="79"/>
      <c r="E142" s="79"/>
      <c r="F142" s="79"/>
      <c r="G142" s="79"/>
      <c r="H142" s="81"/>
      <c r="I142" s="79">
        <f t="shared" si="277"/>
        <v>0</v>
      </c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150"/>
      <c r="AA142" s="57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</row>
    <row r="143" spans="1:39" ht="14.25" customHeight="1">
      <c r="A143" s="65"/>
      <c r="B143" s="66" t="s">
        <v>299</v>
      </c>
      <c r="C143" s="27" t="s">
        <v>11</v>
      </c>
      <c r="D143" s="68">
        <v>1</v>
      </c>
      <c r="E143" s="68">
        <v>1660</v>
      </c>
      <c r="F143" s="68">
        <f t="shared" ref="F143:F145" si="290">E143*12</f>
        <v>19920</v>
      </c>
      <c r="G143" s="66" t="s">
        <v>299</v>
      </c>
      <c r="H143" s="145" t="s">
        <v>960</v>
      </c>
      <c r="I143" s="68">
        <f t="shared" si="277"/>
        <v>12</v>
      </c>
      <c r="J143" s="147">
        <v>25001003760</v>
      </c>
      <c r="K143" s="68">
        <f>VLOOKUP(J143,gasuli,2,0)</f>
        <v>31745.85</v>
      </c>
      <c r="L143" s="68">
        <f>VLOOKUP(J143,shroma,3,0)</f>
        <v>10552.86</v>
      </c>
      <c r="M143" s="68">
        <f>VLOOKUP(J143,shroma,4,0)</f>
        <v>3652</v>
      </c>
      <c r="N143" s="68">
        <f>VLOOKUP(J143,shroma,5,0)</f>
        <v>2988</v>
      </c>
      <c r="O143" s="68">
        <f t="shared" ref="O143:O145" si="291">L143+M143+N143</f>
        <v>17192.86</v>
      </c>
      <c r="P143" s="68">
        <f t="shared" ref="P143:P145" si="292">K143/12</f>
        <v>2645.4874999999997</v>
      </c>
      <c r="Q143" s="68">
        <f t="shared" ref="Q143:Q145" si="293">O143/7</f>
        <v>2456.1228571428574</v>
      </c>
      <c r="R143" s="68">
        <f t="shared" ref="R143:R145" si="294">E143/2*2</f>
        <v>1660</v>
      </c>
      <c r="S143" s="68">
        <f>VLOOKUP(J143,premia1,4,0)</f>
        <v>1494</v>
      </c>
      <c r="T143" s="68">
        <f>VLOOKUP(J143,premia,4,0)</f>
        <v>1494</v>
      </c>
      <c r="U143" s="68">
        <f t="shared" ref="U143:U145" si="295">AVERAGE(S143,T143)*2</f>
        <v>2988</v>
      </c>
      <c r="V143" s="68">
        <f t="shared" ref="V143:V145" si="296">E143*5</f>
        <v>8300</v>
      </c>
      <c r="W143" s="68">
        <f>M143/7*5</f>
        <v>2608.5714285714284</v>
      </c>
      <c r="X143" s="68">
        <f t="shared" ref="X143:X145" si="297">IF(Z143&gt;50%,E143*50%*5,E143*Z143*5)</f>
        <v>4150</v>
      </c>
      <c r="Y143" s="68">
        <f t="shared" ref="Y143:Y145" si="298">(R143+U143)/5</f>
        <v>929.6</v>
      </c>
      <c r="Z143" s="150">
        <f t="shared" ref="Z143:Z145" si="299">Y143/E143</f>
        <v>0.56000000000000005</v>
      </c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</row>
    <row r="144" spans="1:39" ht="22.5" customHeight="1">
      <c r="A144" s="65"/>
      <c r="B144" s="66" t="s">
        <v>300</v>
      </c>
      <c r="C144" s="27" t="s">
        <v>13</v>
      </c>
      <c r="D144" s="68">
        <v>1</v>
      </c>
      <c r="E144" s="68">
        <v>1180</v>
      </c>
      <c r="F144" s="68">
        <f t="shared" si="290"/>
        <v>14160</v>
      </c>
      <c r="G144" s="66" t="s">
        <v>300</v>
      </c>
      <c r="H144" s="145" t="s">
        <v>966</v>
      </c>
      <c r="I144" s="68">
        <f t="shared" si="277"/>
        <v>12</v>
      </c>
      <c r="J144" s="163">
        <v>60002004742</v>
      </c>
      <c r="K144" s="68">
        <f>VLOOKUP(J144,gasuli,2,0)</f>
        <v>19829.37</v>
      </c>
      <c r="L144" s="68">
        <f>VLOOKUP(J144,shroma,3,0)</f>
        <v>8260</v>
      </c>
      <c r="M144" s="68">
        <f>VLOOKUP(J144,shroma,4,0)</f>
        <v>0</v>
      </c>
      <c r="N144" s="68">
        <f>VLOOKUP(J144,shroma,5,0)</f>
        <v>2006</v>
      </c>
      <c r="O144" s="68">
        <f t="shared" si="291"/>
        <v>10266</v>
      </c>
      <c r="P144" s="68">
        <f t="shared" si="292"/>
        <v>1652.4475</v>
      </c>
      <c r="Q144" s="68">
        <f t="shared" si="293"/>
        <v>1466.5714285714287</v>
      </c>
      <c r="R144" s="68">
        <f t="shared" si="294"/>
        <v>1180</v>
      </c>
      <c r="S144" s="68">
        <f>VLOOKUP(J144,premia1,4,0)</f>
        <v>1062</v>
      </c>
      <c r="T144" s="68">
        <f>VLOOKUP(J144,premia,4,0)</f>
        <v>944</v>
      </c>
      <c r="U144" s="68">
        <f t="shared" si="295"/>
        <v>2006</v>
      </c>
      <c r="V144" s="68">
        <f t="shared" si="296"/>
        <v>5900</v>
      </c>
      <c r="W144" s="68"/>
      <c r="X144" s="68">
        <f t="shared" si="297"/>
        <v>2950</v>
      </c>
      <c r="Y144" s="68">
        <f t="shared" si="298"/>
        <v>637.20000000000005</v>
      </c>
      <c r="Z144" s="150">
        <f t="shared" si="299"/>
        <v>0.54</v>
      </c>
      <c r="AA144" s="57">
        <v>500</v>
      </c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</row>
    <row r="145" spans="1:39" ht="22.5" customHeight="1">
      <c r="A145" s="65"/>
      <c r="B145" s="66" t="s">
        <v>301</v>
      </c>
      <c r="C145" s="27" t="s">
        <v>13</v>
      </c>
      <c r="D145" s="68">
        <v>1</v>
      </c>
      <c r="E145" s="68">
        <v>1180</v>
      </c>
      <c r="F145" s="68">
        <f t="shared" si="290"/>
        <v>14160</v>
      </c>
      <c r="G145" s="66" t="s">
        <v>301</v>
      </c>
      <c r="H145" s="145" t="s">
        <v>970</v>
      </c>
      <c r="I145" s="68">
        <f t="shared" si="277"/>
        <v>12</v>
      </c>
      <c r="J145" s="163">
        <v>35001012214</v>
      </c>
      <c r="K145" s="68">
        <f>VLOOKUP(J145,gasuli,2,0)</f>
        <v>9772.4500000000007</v>
      </c>
      <c r="L145" s="68">
        <f>VLOOKUP(J145,shroma,3,0)</f>
        <v>8742.73</v>
      </c>
      <c r="M145" s="68">
        <f>VLOOKUP(J145,shroma,4,0)</f>
        <v>0</v>
      </c>
      <c r="N145" s="68">
        <f>VLOOKUP(J145,shroma,5,0)</f>
        <v>2006</v>
      </c>
      <c r="O145" s="68">
        <f t="shared" si="291"/>
        <v>10748.73</v>
      </c>
      <c r="P145" s="68">
        <f t="shared" si="292"/>
        <v>814.37083333333339</v>
      </c>
      <c r="Q145" s="68">
        <f t="shared" si="293"/>
        <v>1535.532857142857</v>
      </c>
      <c r="R145" s="68">
        <f t="shared" si="294"/>
        <v>1180</v>
      </c>
      <c r="S145" s="68">
        <f>VLOOKUP(J145,premia1,4,0)</f>
        <v>1062</v>
      </c>
      <c r="T145" s="68">
        <f>VLOOKUP(J145,premia,4,0)</f>
        <v>944</v>
      </c>
      <c r="U145" s="68">
        <f t="shared" si="295"/>
        <v>2006</v>
      </c>
      <c r="V145" s="68">
        <f t="shared" si="296"/>
        <v>5900</v>
      </c>
      <c r="W145" s="68"/>
      <c r="X145" s="68">
        <f t="shared" si="297"/>
        <v>2950</v>
      </c>
      <c r="Y145" s="68">
        <f t="shared" si="298"/>
        <v>637.20000000000005</v>
      </c>
      <c r="Z145" s="150">
        <f t="shared" si="299"/>
        <v>0.54</v>
      </c>
      <c r="AA145" s="57">
        <v>500</v>
      </c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/>
    </row>
    <row r="146" spans="1:39" ht="14.25" customHeight="1">
      <c r="A146" s="65"/>
      <c r="B146" s="83"/>
      <c r="C146" s="80" t="s">
        <v>302</v>
      </c>
      <c r="D146" s="85"/>
      <c r="E146" s="85"/>
      <c r="F146" s="85"/>
      <c r="G146" s="83"/>
      <c r="H146" s="84"/>
      <c r="I146" s="85">
        <f t="shared" si="277"/>
        <v>0</v>
      </c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150"/>
      <c r="AA146" s="250"/>
      <c r="AB146" s="250"/>
      <c r="AC146" s="250"/>
      <c r="AD146" s="250"/>
      <c r="AE146" s="250"/>
      <c r="AF146" s="250"/>
      <c r="AG146" s="250"/>
      <c r="AH146" s="250"/>
      <c r="AI146" s="250"/>
      <c r="AJ146" s="250"/>
      <c r="AK146" s="250"/>
      <c r="AL146" s="250"/>
      <c r="AM146" s="250"/>
    </row>
    <row r="147" spans="1:39" ht="14.25" customHeight="1">
      <c r="A147" s="65"/>
      <c r="B147" s="66" t="s">
        <v>303</v>
      </c>
      <c r="C147" s="27" t="s">
        <v>11</v>
      </c>
      <c r="D147" s="68">
        <v>1</v>
      </c>
      <c r="E147" s="68">
        <v>1660</v>
      </c>
      <c r="F147" s="68">
        <f t="shared" ref="F147:F150" si="300">E147*12</f>
        <v>19920</v>
      </c>
      <c r="G147" s="66" t="s">
        <v>303</v>
      </c>
      <c r="H147" s="145" t="s">
        <v>973</v>
      </c>
      <c r="I147" s="68">
        <f t="shared" si="277"/>
        <v>12</v>
      </c>
      <c r="J147" s="147">
        <v>1005006889</v>
      </c>
      <c r="K147" s="68">
        <f>VLOOKUP(J147,gasuli,2,0)</f>
        <v>32121</v>
      </c>
      <c r="L147" s="68">
        <f>VLOOKUP(J147,shroma,3,0)</f>
        <v>11974.99</v>
      </c>
      <c r="M147" s="68">
        <f>VLOOKUP(J147,shroma,4,0)</f>
        <v>3486</v>
      </c>
      <c r="N147" s="68">
        <f>VLOOKUP(J147,shroma,5,0)</f>
        <v>2075</v>
      </c>
      <c r="O147" s="68">
        <f t="shared" ref="O147:O150" si="301">L147+M147+N147</f>
        <v>17535.989999999998</v>
      </c>
      <c r="P147" s="68">
        <f t="shared" ref="P147:P150" si="302">K147/12</f>
        <v>2676.75</v>
      </c>
      <c r="Q147" s="68">
        <f t="shared" ref="Q147:Q150" si="303">O147/7</f>
        <v>2505.1414285714282</v>
      </c>
      <c r="R147" s="68">
        <f t="shared" ref="R147:R150" si="304">E147/2*2</f>
        <v>1660</v>
      </c>
      <c r="S147" s="68">
        <f>VLOOKUP(J147,premia1,4,0)</f>
        <v>830</v>
      </c>
      <c r="T147" s="68">
        <f>VLOOKUP(J147,premia,4,0)</f>
        <v>1245</v>
      </c>
      <c r="U147" s="68">
        <f t="shared" ref="U147:U150" si="305">AVERAGE(S147,T147)*2</f>
        <v>2075</v>
      </c>
      <c r="V147" s="68">
        <f t="shared" ref="V147:V150" si="306">E147*5</f>
        <v>8300</v>
      </c>
      <c r="W147" s="68">
        <f>M147/7*5</f>
        <v>2490</v>
      </c>
      <c r="X147" s="68">
        <f t="shared" ref="X147:X150" si="307">IF(Z147&gt;50%,E147*50%*5,E147*Z147*5)</f>
        <v>3735</v>
      </c>
      <c r="Y147" s="68">
        <f t="shared" ref="Y147:Y150" si="308">(R147+U147)/5</f>
        <v>747</v>
      </c>
      <c r="Z147" s="150">
        <f t="shared" ref="Z147:Z150" si="309">Y147/E147</f>
        <v>0.45</v>
      </c>
      <c r="AA147" s="57"/>
      <c r="AB147" s="57"/>
      <c r="AC147" s="57"/>
      <c r="AD147" s="57"/>
      <c r="AE147" s="57"/>
      <c r="AF147" s="57"/>
      <c r="AG147" s="57"/>
      <c r="AH147" s="57"/>
      <c r="AI147" s="57"/>
      <c r="AJ147" s="57"/>
      <c r="AK147" s="57"/>
      <c r="AL147" s="57"/>
      <c r="AM147" s="57"/>
    </row>
    <row r="148" spans="1:39" ht="33.75" customHeight="1">
      <c r="A148" s="65"/>
      <c r="B148" s="66" t="s">
        <v>304</v>
      </c>
      <c r="C148" s="27" t="s">
        <v>13</v>
      </c>
      <c r="D148" s="68">
        <v>1</v>
      </c>
      <c r="E148" s="68">
        <v>1180</v>
      </c>
      <c r="F148" s="68">
        <f t="shared" si="300"/>
        <v>14160</v>
      </c>
      <c r="G148" s="66" t="s">
        <v>304</v>
      </c>
      <c r="H148" s="145" t="s">
        <v>978</v>
      </c>
      <c r="I148" s="68">
        <f t="shared" si="277"/>
        <v>12</v>
      </c>
      <c r="J148" s="163">
        <v>62003001544</v>
      </c>
      <c r="K148" s="68">
        <f>VLOOKUP(J148,gasuli,2,0)</f>
        <v>19824</v>
      </c>
      <c r="L148" s="68">
        <f>VLOOKUP(J148,shroma,3,0)</f>
        <v>8260</v>
      </c>
      <c r="M148" s="68">
        <f>VLOOKUP(J148,shroma,4,0)</f>
        <v>0</v>
      </c>
      <c r="N148" s="68">
        <f>VLOOKUP(J148,shroma,5,0)</f>
        <v>2124</v>
      </c>
      <c r="O148" s="68">
        <f t="shared" si="301"/>
        <v>10384</v>
      </c>
      <c r="P148" s="68">
        <f t="shared" si="302"/>
        <v>1652</v>
      </c>
      <c r="Q148" s="68">
        <f t="shared" si="303"/>
        <v>1483.4285714285713</v>
      </c>
      <c r="R148" s="68">
        <f t="shared" si="304"/>
        <v>1180</v>
      </c>
      <c r="S148" s="68">
        <f>VLOOKUP(J148,premia1,4,0)</f>
        <v>1062</v>
      </c>
      <c r="T148" s="68">
        <f>VLOOKUP(J148,premia,4,0)</f>
        <v>1062</v>
      </c>
      <c r="U148" s="68">
        <f t="shared" si="305"/>
        <v>2124</v>
      </c>
      <c r="V148" s="68">
        <f t="shared" si="306"/>
        <v>5900</v>
      </c>
      <c r="W148" s="68"/>
      <c r="X148" s="68">
        <f t="shared" si="307"/>
        <v>2950</v>
      </c>
      <c r="Y148" s="68">
        <f t="shared" si="308"/>
        <v>660.8</v>
      </c>
      <c r="Z148" s="150">
        <f t="shared" si="309"/>
        <v>0.55999999999999994</v>
      </c>
      <c r="AA148" s="57">
        <v>500</v>
      </c>
      <c r="AB148" s="57"/>
      <c r="AC148" s="57"/>
      <c r="AD148" s="57"/>
      <c r="AE148" s="57"/>
      <c r="AF148" s="57"/>
      <c r="AG148" s="57"/>
      <c r="AH148" s="57"/>
      <c r="AI148" s="57"/>
      <c r="AJ148" s="57"/>
      <c r="AK148" s="57"/>
      <c r="AL148" s="57"/>
      <c r="AM148" s="57"/>
    </row>
    <row r="149" spans="1:39" ht="30.75" customHeight="1">
      <c r="A149" s="65"/>
      <c r="B149" s="66" t="s">
        <v>305</v>
      </c>
      <c r="C149" s="27" t="s">
        <v>13</v>
      </c>
      <c r="D149" s="68">
        <v>1</v>
      </c>
      <c r="E149" s="68">
        <v>1180</v>
      </c>
      <c r="F149" s="68">
        <f t="shared" si="300"/>
        <v>14160</v>
      </c>
      <c r="G149" s="66" t="s">
        <v>305</v>
      </c>
      <c r="H149" s="145" t="s">
        <v>982</v>
      </c>
      <c r="I149" s="68">
        <f t="shared" si="277"/>
        <v>12</v>
      </c>
      <c r="J149" s="163">
        <v>45001000289</v>
      </c>
      <c r="K149" s="68">
        <f>VLOOKUP(J149,gasuli,2,0)</f>
        <v>18880</v>
      </c>
      <c r="L149" s="68">
        <f>VLOOKUP(J149,shroma,3,0)</f>
        <v>8260</v>
      </c>
      <c r="M149" s="68">
        <f>VLOOKUP(J149,shroma,4,0)</f>
        <v>0</v>
      </c>
      <c r="N149" s="68">
        <f>VLOOKUP(J149,shroma,5,0)</f>
        <v>1475</v>
      </c>
      <c r="O149" s="68">
        <f t="shared" si="301"/>
        <v>9735</v>
      </c>
      <c r="P149" s="68">
        <f t="shared" si="302"/>
        <v>1573.3333333333333</v>
      </c>
      <c r="Q149" s="68">
        <f t="shared" si="303"/>
        <v>1390.7142857142858</v>
      </c>
      <c r="R149" s="68">
        <f t="shared" si="304"/>
        <v>1180</v>
      </c>
      <c r="S149" s="68">
        <f>VLOOKUP(J149,premia1,4,0)</f>
        <v>590</v>
      </c>
      <c r="T149" s="68">
        <f>VLOOKUP(J149,premia,4,0)</f>
        <v>885</v>
      </c>
      <c r="U149" s="68">
        <f t="shared" si="305"/>
        <v>1475</v>
      </c>
      <c r="V149" s="68">
        <f t="shared" si="306"/>
        <v>5900</v>
      </c>
      <c r="W149" s="68"/>
      <c r="X149" s="68">
        <f t="shared" si="307"/>
        <v>2655</v>
      </c>
      <c r="Y149" s="68">
        <f t="shared" si="308"/>
        <v>531</v>
      </c>
      <c r="Z149" s="150">
        <f t="shared" si="309"/>
        <v>0.45</v>
      </c>
      <c r="AA149" s="57">
        <v>500</v>
      </c>
      <c r="AB149" s="57"/>
      <c r="AC149" s="57"/>
      <c r="AD149" s="57"/>
      <c r="AE149" s="57"/>
      <c r="AF149" s="57"/>
      <c r="AG149" s="57"/>
      <c r="AH149" s="57"/>
      <c r="AI149" s="57"/>
      <c r="AJ149" s="57"/>
      <c r="AK149" s="57"/>
      <c r="AL149" s="57"/>
      <c r="AM149" s="57"/>
    </row>
    <row r="150" spans="1:39" ht="30.75" customHeight="1">
      <c r="A150" s="65"/>
      <c r="B150" s="66" t="s">
        <v>306</v>
      </c>
      <c r="C150" s="27" t="s">
        <v>13</v>
      </c>
      <c r="D150" s="68">
        <v>1</v>
      </c>
      <c r="E150" s="68">
        <v>1180</v>
      </c>
      <c r="F150" s="68">
        <f t="shared" si="300"/>
        <v>14160</v>
      </c>
      <c r="G150" s="66" t="s">
        <v>306</v>
      </c>
      <c r="H150" s="145" t="s">
        <v>984</v>
      </c>
      <c r="I150" s="68">
        <f t="shared" si="277"/>
        <v>12</v>
      </c>
      <c r="J150" s="147">
        <v>1011018682</v>
      </c>
      <c r="K150" s="68">
        <f>VLOOKUP(J150,gasuli,2,0)</f>
        <v>20377.760000000002</v>
      </c>
      <c r="L150" s="68">
        <f>VLOOKUP(J150,shroma,3,0)</f>
        <v>8260</v>
      </c>
      <c r="M150" s="68">
        <f>VLOOKUP(J150,shroma,4,0)</f>
        <v>0</v>
      </c>
      <c r="N150" s="68">
        <f>VLOOKUP(J150,shroma,5,0)</f>
        <v>2124</v>
      </c>
      <c r="O150" s="68">
        <f t="shared" si="301"/>
        <v>10384</v>
      </c>
      <c r="P150" s="68">
        <f t="shared" si="302"/>
        <v>1698.1466666666668</v>
      </c>
      <c r="Q150" s="68">
        <f t="shared" si="303"/>
        <v>1483.4285714285713</v>
      </c>
      <c r="R150" s="68">
        <f t="shared" si="304"/>
        <v>1180</v>
      </c>
      <c r="S150" s="68">
        <f>VLOOKUP(J150,premia1,4,0)</f>
        <v>1062</v>
      </c>
      <c r="T150" s="68">
        <f>VLOOKUP(J150,premia,4,0)</f>
        <v>1062</v>
      </c>
      <c r="U150" s="68">
        <f t="shared" si="305"/>
        <v>2124</v>
      </c>
      <c r="V150" s="68">
        <f t="shared" si="306"/>
        <v>5900</v>
      </c>
      <c r="W150" s="68"/>
      <c r="X150" s="68">
        <f t="shared" si="307"/>
        <v>2950</v>
      </c>
      <c r="Y150" s="68">
        <f t="shared" si="308"/>
        <v>660.8</v>
      </c>
      <c r="Z150" s="150">
        <f t="shared" si="309"/>
        <v>0.55999999999999994</v>
      </c>
      <c r="AA150" s="57">
        <v>500</v>
      </c>
      <c r="AB150" s="57"/>
      <c r="AC150" s="57"/>
      <c r="AD150" s="57"/>
      <c r="AE150" s="57"/>
      <c r="AF150" s="57"/>
      <c r="AG150" s="57"/>
      <c r="AH150" s="57"/>
      <c r="AI150" s="57"/>
      <c r="AJ150" s="57"/>
      <c r="AK150" s="57"/>
      <c r="AL150" s="57"/>
      <c r="AM150" s="57"/>
    </row>
    <row r="151" spans="1:39" ht="14.25" customHeight="1">
      <c r="A151" s="65"/>
      <c r="B151" s="86"/>
      <c r="C151" s="63" t="s">
        <v>987</v>
      </c>
      <c r="D151" s="86"/>
      <c r="E151" s="86"/>
      <c r="F151" s="86"/>
      <c r="G151" s="86"/>
      <c r="H151" s="71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150"/>
      <c r="AA151" s="57"/>
      <c r="AB151" s="57"/>
      <c r="AC151" s="57"/>
      <c r="AD151" s="57"/>
      <c r="AE151" s="57"/>
      <c r="AF151" s="57"/>
      <c r="AG151" s="57"/>
      <c r="AH151" s="57"/>
      <c r="AI151" s="57"/>
      <c r="AJ151" s="57"/>
      <c r="AK151" s="57"/>
      <c r="AL151" s="57"/>
      <c r="AM151" s="57"/>
    </row>
    <row r="152" spans="1:39" ht="14.25" customHeight="1">
      <c r="A152" s="65"/>
      <c r="B152" s="69" t="s">
        <v>307</v>
      </c>
      <c r="C152" s="27" t="s">
        <v>9</v>
      </c>
      <c r="D152" s="68">
        <v>1</v>
      </c>
      <c r="E152" s="68">
        <v>2100</v>
      </c>
      <c r="F152" s="68">
        <f t="shared" ref="F152:F153" si="310">E152*12</f>
        <v>25200</v>
      </c>
      <c r="G152" s="69" t="s">
        <v>307</v>
      </c>
      <c r="H152" s="117" t="s">
        <v>988</v>
      </c>
      <c r="I152" s="68">
        <f t="shared" ref="I152:I156" si="311">LEN(H152)</f>
        <v>11</v>
      </c>
      <c r="J152" s="147">
        <v>1017011005</v>
      </c>
      <c r="K152" s="68">
        <f>VLOOKUP(J152,gasuli,2,0)</f>
        <v>47880</v>
      </c>
      <c r="L152" s="68">
        <f>VLOOKUP(J152,shroma,3,0)</f>
        <v>14700</v>
      </c>
      <c r="M152" s="68">
        <f>VLOOKUP(J152,shroma,4,0)</f>
        <v>7140</v>
      </c>
      <c r="N152" s="68">
        <f>VLOOKUP(J152,shroma,5,0)</f>
        <v>4200</v>
      </c>
      <c r="O152" s="68">
        <f t="shared" ref="O152:O153" si="312">L152+M152+N152</f>
        <v>26040</v>
      </c>
      <c r="P152" s="68">
        <f t="shared" ref="P152:P153" si="313">K152/12</f>
        <v>3990</v>
      </c>
      <c r="Q152" s="68">
        <f t="shared" ref="Q152:Q153" si="314">O152/7</f>
        <v>3720</v>
      </c>
      <c r="R152" s="68">
        <f t="shared" ref="R152:R153" si="315">E152/2*2</f>
        <v>2100</v>
      </c>
      <c r="S152" s="68">
        <f>VLOOKUP(J152,premia1,4,0)</f>
        <v>2100</v>
      </c>
      <c r="T152" s="68">
        <f>VLOOKUP(J152,premia,4,0)</f>
        <v>2100</v>
      </c>
      <c r="U152" s="68">
        <f t="shared" ref="U152:U153" si="316">AVERAGE(S152,T152)*2</f>
        <v>4200</v>
      </c>
      <c r="V152" s="68">
        <f t="shared" ref="V152:V153" si="317">E152*5</f>
        <v>10500</v>
      </c>
      <c r="W152" s="68">
        <f t="shared" ref="W152:W153" si="318">M152/7*5</f>
        <v>5100</v>
      </c>
      <c r="X152" s="68">
        <f t="shared" ref="X152:X153" si="319">IF(Z152&gt;50%,E152*50%*5,E152*Z152*5)</f>
        <v>5250</v>
      </c>
      <c r="Y152" s="68">
        <f t="shared" ref="Y152:Y153" si="320">(R152+U152)/5</f>
        <v>1260</v>
      </c>
      <c r="Z152" s="150">
        <f t="shared" ref="Z152:Z153" si="321">Y152/E152</f>
        <v>0.6</v>
      </c>
      <c r="AA152" s="57"/>
      <c r="AB152" s="57"/>
      <c r="AC152" s="57"/>
      <c r="AD152" s="57"/>
      <c r="AE152" s="57"/>
      <c r="AF152" s="57"/>
      <c r="AG152" s="57"/>
      <c r="AH152" s="57"/>
      <c r="AI152" s="57"/>
      <c r="AJ152" s="57"/>
      <c r="AK152" s="57"/>
      <c r="AL152" s="57"/>
      <c r="AM152" s="57"/>
    </row>
    <row r="153" spans="1:39" ht="28.5" customHeight="1">
      <c r="A153" s="65"/>
      <c r="B153" s="69" t="s">
        <v>308</v>
      </c>
      <c r="C153" s="27" t="s">
        <v>10</v>
      </c>
      <c r="D153" s="68">
        <v>1</v>
      </c>
      <c r="E153" s="68">
        <v>1780</v>
      </c>
      <c r="F153" s="68">
        <f t="shared" si="310"/>
        <v>21360</v>
      </c>
      <c r="G153" s="69" t="s">
        <v>308</v>
      </c>
      <c r="H153" s="117" t="s">
        <v>993</v>
      </c>
      <c r="I153" s="68">
        <f t="shared" si="311"/>
        <v>12</v>
      </c>
      <c r="J153" s="163">
        <v>28001008336</v>
      </c>
      <c r="K153" s="68">
        <f>VLOOKUP(J153,gasuli,2,0)</f>
        <v>39071.03</v>
      </c>
      <c r="L153" s="68">
        <f>VLOOKUP(J153,shroma,3,0)</f>
        <v>12460</v>
      </c>
      <c r="M153" s="68">
        <f>VLOOKUP(J153,shroma,4,0)</f>
        <v>5251</v>
      </c>
      <c r="N153" s="68">
        <f>VLOOKUP(J153,shroma,5,0)</f>
        <v>3542</v>
      </c>
      <c r="O153" s="68">
        <f t="shared" si="312"/>
        <v>21253</v>
      </c>
      <c r="P153" s="68">
        <f t="shared" si="313"/>
        <v>3255.9191666666666</v>
      </c>
      <c r="Q153" s="68">
        <f t="shared" si="314"/>
        <v>3036.1428571428573</v>
      </c>
      <c r="R153" s="68">
        <f t="shared" si="315"/>
        <v>1780</v>
      </c>
      <c r="S153" s="68">
        <f>VLOOKUP(J153,premia1,4,0)</f>
        <v>1762</v>
      </c>
      <c r="T153" s="68">
        <f>VLOOKUP(J153,premia,4,0)</f>
        <v>1780</v>
      </c>
      <c r="U153" s="68">
        <f t="shared" si="316"/>
        <v>3542</v>
      </c>
      <c r="V153" s="68">
        <f t="shared" si="317"/>
        <v>8900</v>
      </c>
      <c r="W153" s="68">
        <f t="shared" si="318"/>
        <v>3750.7142857142853</v>
      </c>
      <c r="X153" s="68">
        <f t="shared" si="319"/>
        <v>4450</v>
      </c>
      <c r="Y153" s="68">
        <f t="shared" si="320"/>
        <v>1064.4000000000001</v>
      </c>
      <c r="Z153" s="150">
        <f t="shared" si="321"/>
        <v>0.59797752808988769</v>
      </c>
      <c r="AA153" s="57"/>
      <c r="AB153" s="57"/>
      <c r="AC153" s="57"/>
      <c r="AD153" s="57"/>
      <c r="AE153" s="57"/>
      <c r="AF153" s="57"/>
      <c r="AG153" s="57"/>
      <c r="AH153" s="57"/>
      <c r="AI153" s="57"/>
      <c r="AJ153" s="57"/>
      <c r="AK153" s="57"/>
      <c r="AL153" s="57"/>
      <c r="AM153" s="57"/>
    </row>
    <row r="154" spans="1:39" ht="29.25" customHeight="1">
      <c r="A154" s="65"/>
      <c r="B154" s="79"/>
      <c r="C154" s="80" t="s">
        <v>309</v>
      </c>
      <c r="D154" s="79"/>
      <c r="E154" s="79"/>
      <c r="F154" s="79"/>
      <c r="G154" s="79"/>
      <c r="H154" s="81"/>
      <c r="I154" s="79">
        <f t="shared" si="311"/>
        <v>0</v>
      </c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150"/>
      <c r="AA154" s="57"/>
      <c r="AB154" s="57"/>
      <c r="AC154" s="57"/>
      <c r="AD154" s="57"/>
      <c r="AE154" s="57"/>
      <c r="AF154" s="57"/>
      <c r="AG154" s="57"/>
      <c r="AH154" s="57"/>
      <c r="AI154" s="57"/>
      <c r="AJ154" s="57"/>
      <c r="AK154" s="57"/>
      <c r="AL154" s="57"/>
      <c r="AM154" s="57"/>
    </row>
    <row r="155" spans="1:39" ht="26.25" customHeight="1">
      <c r="A155" s="65"/>
      <c r="B155" s="69" t="s">
        <v>310</v>
      </c>
      <c r="C155" s="27" t="s">
        <v>11</v>
      </c>
      <c r="D155" s="68">
        <v>1</v>
      </c>
      <c r="E155" s="68">
        <v>1660</v>
      </c>
      <c r="F155" s="68">
        <f t="shared" ref="F155:F158" si="322">E155*12</f>
        <v>19920</v>
      </c>
      <c r="G155" s="69" t="s">
        <v>310</v>
      </c>
      <c r="H155" s="145" t="s">
        <v>998</v>
      </c>
      <c r="I155" s="68">
        <f t="shared" si="311"/>
        <v>12</v>
      </c>
      <c r="J155" s="147">
        <v>1008024797</v>
      </c>
      <c r="K155" s="68">
        <f>VLOOKUP(J155,gasuli,2,0)</f>
        <v>20199</v>
      </c>
      <c r="L155" s="68">
        <f>VLOOKUP(J155,shroma,3,0)</f>
        <v>10362.86</v>
      </c>
      <c r="M155" s="68">
        <f>VLOOKUP(J155,shroma,4,0)</f>
        <v>2573</v>
      </c>
      <c r="N155" s="68">
        <f>VLOOKUP(J155,shroma,5,0)</f>
        <v>2739</v>
      </c>
      <c r="O155" s="68">
        <f t="shared" ref="O155:O158" si="323">L155+M155+N155</f>
        <v>15674.86</v>
      </c>
      <c r="P155" s="68">
        <f t="shared" ref="P155:P158" si="324">K155/12</f>
        <v>1683.25</v>
      </c>
      <c r="Q155" s="68">
        <f t="shared" ref="Q155:Q158" si="325">O155/7</f>
        <v>2239.2657142857142</v>
      </c>
      <c r="R155" s="68">
        <f t="shared" ref="R155:R156" si="326">E155/2*2</f>
        <v>1660</v>
      </c>
      <c r="S155" s="68">
        <f>VLOOKUP(J155,premia1,4,0)</f>
        <v>1328</v>
      </c>
      <c r="T155" s="68">
        <f>VLOOKUP(J155,premia,4,0)</f>
        <v>1411</v>
      </c>
      <c r="U155" s="68">
        <f t="shared" ref="U155:U156" si="327">AVERAGE(S155,T155)*2</f>
        <v>2739</v>
      </c>
      <c r="V155" s="68">
        <f t="shared" ref="V155:V158" si="328">E155*5</f>
        <v>8300</v>
      </c>
      <c r="W155" s="68">
        <f>664*5</f>
        <v>3320</v>
      </c>
      <c r="X155" s="68">
        <f t="shared" ref="X155:X158" si="329">IF(Z155&gt;50%,E155*50%*5,E155*Z155*5)</f>
        <v>4150</v>
      </c>
      <c r="Y155" s="68">
        <f t="shared" ref="Y155:Y158" si="330">(R155+U155)/5</f>
        <v>879.8</v>
      </c>
      <c r="Z155" s="150">
        <f t="shared" ref="Z155:Z158" si="331">Y155/E155</f>
        <v>0.53</v>
      </c>
      <c r="AA155" s="57"/>
      <c r="AB155" s="57"/>
      <c r="AC155" s="57"/>
      <c r="AD155" s="57"/>
      <c r="AE155" s="57"/>
      <c r="AF155" s="57"/>
      <c r="AG155" s="57"/>
      <c r="AH155" s="57"/>
      <c r="AI155" s="57"/>
      <c r="AJ155" s="57"/>
      <c r="AK155" s="57"/>
      <c r="AL155" s="57"/>
      <c r="AM155" s="57"/>
    </row>
    <row r="156" spans="1:39" ht="23.25" customHeight="1">
      <c r="A156" s="65"/>
      <c r="B156" s="66" t="s">
        <v>311</v>
      </c>
      <c r="C156" s="27" t="s">
        <v>12</v>
      </c>
      <c r="D156" s="68">
        <v>1</v>
      </c>
      <c r="E156" s="68">
        <v>1180</v>
      </c>
      <c r="F156" s="68">
        <f t="shared" si="322"/>
        <v>14160</v>
      </c>
      <c r="G156" s="66" t="s">
        <v>311</v>
      </c>
      <c r="H156" s="145" t="s">
        <v>1002</v>
      </c>
      <c r="I156" s="68">
        <f t="shared" si="311"/>
        <v>12</v>
      </c>
      <c r="J156" s="147">
        <v>1025013295</v>
      </c>
      <c r="K156" s="68">
        <f>VLOOKUP(J156,gasuli,2,0)</f>
        <v>20119</v>
      </c>
      <c r="L156" s="68">
        <f>VLOOKUP(J156,shroma,3,0)</f>
        <v>8260</v>
      </c>
      <c r="M156" s="68">
        <f>VLOOKUP(J156,shroma,4,0)</f>
        <v>0</v>
      </c>
      <c r="N156" s="68">
        <f>VLOOKUP(J156,shroma,5,0)</f>
        <v>1888</v>
      </c>
      <c r="O156" s="68">
        <f t="shared" si="323"/>
        <v>10148</v>
      </c>
      <c r="P156" s="68">
        <f t="shared" si="324"/>
        <v>1676.5833333333333</v>
      </c>
      <c r="Q156" s="68">
        <f t="shared" si="325"/>
        <v>1449.7142857142858</v>
      </c>
      <c r="R156" s="68">
        <f t="shared" si="326"/>
        <v>1180</v>
      </c>
      <c r="S156" s="68">
        <f>VLOOKUP(J156,premia1,4,0)</f>
        <v>944</v>
      </c>
      <c r="T156" s="68">
        <f>VLOOKUP(J156,premia,4,0)</f>
        <v>944</v>
      </c>
      <c r="U156" s="68">
        <f t="shared" si="327"/>
        <v>1888</v>
      </c>
      <c r="V156" s="68">
        <f t="shared" si="328"/>
        <v>5900</v>
      </c>
      <c r="W156" s="68"/>
      <c r="X156" s="68">
        <f t="shared" si="329"/>
        <v>2950</v>
      </c>
      <c r="Y156" s="68">
        <f t="shared" si="330"/>
        <v>613.6</v>
      </c>
      <c r="Z156" s="150">
        <f t="shared" si="331"/>
        <v>0.52</v>
      </c>
      <c r="AA156" s="57"/>
      <c r="AB156" s="57"/>
      <c r="AC156" s="57"/>
      <c r="AD156" s="57"/>
      <c r="AE156" s="57"/>
      <c r="AF156" s="57"/>
      <c r="AG156" s="57"/>
      <c r="AH156" s="57"/>
      <c r="AI156" s="57"/>
      <c r="AJ156" s="57"/>
      <c r="AK156" s="57"/>
      <c r="AL156" s="57"/>
      <c r="AM156" s="57"/>
    </row>
    <row r="157" spans="1:39" ht="14.25" customHeight="1">
      <c r="A157" s="65"/>
      <c r="B157" s="75" t="s">
        <v>154</v>
      </c>
      <c r="C157" s="27" t="s">
        <v>13</v>
      </c>
      <c r="D157" s="68">
        <v>1</v>
      </c>
      <c r="E157" s="68">
        <v>1180</v>
      </c>
      <c r="F157" s="68">
        <f t="shared" si="322"/>
        <v>14160</v>
      </c>
      <c r="G157" s="75" t="s">
        <v>154</v>
      </c>
      <c r="H157" s="67"/>
      <c r="I157" s="68"/>
      <c r="J157" s="68"/>
      <c r="K157" s="68"/>
      <c r="L157" s="68"/>
      <c r="M157" s="68"/>
      <c r="N157" s="68"/>
      <c r="O157" s="68">
        <f t="shared" si="323"/>
        <v>0</v>
      </c>
      <c r="P157" s="68">
        <f t="shared" si="324"/>
        <v>0</v>
      </c>
      <c r="Q157" s="68">
        <f t="shared" si="325"/>
        <v>0</v>
      </c>
      <c r="R157" s="70">
        <f>E157</f>
        <v>1180</v>
      </c>
      <c r="S157" s="68"/>
      <c r="T157" s="68"/>
      <c r="U157" s="70">
        <f>E157*85%*2</f>
        <v>2006</v>
      </c>
      <c r="V157" s="70">
        <f t="shared" si="328"/>
        <v>5900</v>
      </c>
      <c r="W157" s="70"/>
      <c r="X157" s="70">
        <f t="shared" si="329"/>
        <v>2950</v>
      </c>
      <c r="Y157" s="68">
        <f t="shared" si="330"/>
        <v>637.20000000000005</v>
      </c>
      <c r="Z157" s="150">
        <f t="shared" si="331"/>
        <v>0.54</v>
      </c>
      <c r="AA157" s="57">
        <v>500</v>
      </c>
      <c r="AB157" s="57"/>
      <c r="AC157" s="57"/>
      <c r="AD157" s="57"/>
      <c r="AE157" s="57"/>
      <c r="AF157" s="57"/>
      <c r="AG157" s="57"/>
      <c r="AH157" s="57"/>
      <c r="AI157" s="57"/>
      <c r="AJ157" s="57"/>
      <c r="AK157" s="57"/>
      <c r="AL157" s="57"/>
      <c r="AM157" s="57"/>
    </row>
    <row r="158" spans="1:39" ht="14.25" customHeight="1">
      <c r="A158" s="65"/>
      <c r="B158" s="27" t="s">
        <v>312</v>
      </c>
      <c r="C158" s="53" t="s">
        <v>13</v>
      </c>
      <c r="D158" s="77">
        <v>1</v>
      </c>
      <c r="E158" s="77">
        <v>950</v>
      </c>
      <c r="F158" s="77">
        <f t="shared" si="322"/>
        <v>11400</v>
      </c>
      <c r="G158" s="27" t="s">
        <v>312</v>
      </c>
      <c r="H158" s="67" t="s">
        <v>1007</v>
      </c>
      <c r="I158" s="77">
        <f t="shared" ref="I158:I166" si="332">LEN(H158)</f>
        <v>12</v>
      </c>
      <c r="J158" s="163">
        <v>47001032059</v>
      </c>
      <c r="K158" s="77">
        <f>VLOOKUP(J158,gasuli,2,0)</f>
        <v>6983</v>
      </c>
      <c r="L158" s="77">
        <f>VLOOKUP(J158,shroma,3,0)</f>
        <v>6650</v>
      </c>
      <c r="M158" s="77">
        <f>VLOOKUP(J158,shroma,4,0)</f>
        <v>0</v>
      </c>
      <c r="N158" s="77">
        <f>VLOOKUP(J158,shroma,5,0)</f>
        <v>1520</v>
      </c>
      <c r="O158" s="77">
        <f t="shared" si="323"/>
        <v>8170</v>
      </c>
      <c r="P158" s="77">
        <f t="shared" si="324"/>
        <v>581.91666666666663</v>
      </c>
      <c r="Q158" s="77">
        <f t="shared" si="325"/>
        <v>1167.1428571428571</v>
      </c>
      <c r="R158" s="77">
        <f>E158/2*2</f>
        <v>950</v>
      </c>
      <c r="S158" s="77">
        <f>VLOOKUP(J158,premia1,4,0)</f>
        <v>760</v>
      </c>
      <c r="T158" s="77">
        <f>VLOOKUP(J158,premia,4,0)</f>
        <v>760</v>
      </c>
      <c r="U158" s="77">
        <f>AVERAGE(S158,T158)*2</f>
        <v>1520</v>
      </c>
      <c r="V158" s="77">
        <f t="shared" si="328"/>
        <v>4750</v>
      </c>
      <c r="W158" s="77"/>
      <c r="X158" s="77">
        <f t="shared" si="329"/>
        <v>2375</v>
      </c>
      <c r="Y158" s="77">
        <f t="shared" si="330"/>
        <v>494</v>
      </c>
      <c r="Z158" s="150">
        <f t="shared" si="331"/>
        <v>0.52</v>
      </c>
      <c r="AA158" s="165">
        <v>450</v>
      </c>
      <c r="AB158" s="57"/>
      <c r="AC158" s="57"/>
      <c r="AD158" s="57"/>
      <c r="AE158" s="57"/>
      <c r="AF158" s="57"/>
      <c r="AG158" s="57"/>
      <c r="AH158" s="57"/>
      <c r="AI158" s="57"/>
      <c r="AJ158" s="57"/>
      <c r="AK158" s="57"/>
      <c r="AL158" s="57"/>
      <c r="AM158" s="57"/>
    </row>
    <row r="159" spans="1:39" ht="25.5" customHeight="1">
      <c r="A159" s="65"/>
      <c r="B159" s="79"/>
      <c r="C159" s="80" t="s">
        <v>313</v>
      </c>
      <c r="D159" s="79"/>
      <c r="E159" s="79"/>
      <c r="F159" s="79"/>
      <c r="G159" s="79"/>
      <c r="H159" s="81"/>
      <c r="I159" s="79">
        <f t="shared" si="332"/>
        <v>0</v>
      </c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150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</row>
    <row r="160" spans="1:39" ht="24.75" customHeight="1">
      <c r="A160" s="65"/>
      <c r="B160" s="69" t="s">
        <v>314</v>
      </c>
      <c r="C160" s="27" t="s">
        <v>11</v>
      </c>
      <c r="D160" s="70">
        <v>1</v>
      </c>
      <c r="E160" s="70">
        <v>1660</v>
      </c>
      <c r="F160" s="70">
        <f t="shared" ref="F160:F163" si="333">E160*12</f>
        <v>19920</v>
      </c>
      <c r="G160" s="69" t="s">
        <v>314</v>
      </c>
      <c r="H160" s="145" t="s">
        <v>1011</v>
      </c>
      <c r="I160" s="70">
        <f t="shared" si="332"/>
        <v>12</v>
      </c>
      <c r="J160" s="54">
        <v>1026001118</v>
      </c>
      <c r="K160" s="70">
        <f>VLOOKUP(J160,gasuli,2,0)</f>
        <v>33919.33</v>
      </c>
      <c r="L160" s="70">
        <f>VLOOKUP(J160,shroma,3,0)</f>
        <v>11620</v>
      </c>
      <c r="M160" s="70">
        <f>VLOOKUP(J160,shroma,4,0)</f>
        <v>4316</v>
      </c>
      <c r="N160" s="70">
        <f>VLOOKUP(J160,shroma,5,0)</f>
        <v>2739</v>
      </c>
      <c r="O160" s="70">
        <f t="shared" ref="O160:O163" si="334">L160+M160+N160</f>
        <v>18675</v>
      </c>
      <c r="P160" s="70">
        <f t="shared" ref="P160:P163" si="335">K160/12</f>
        <v>2826.6108333333336</v>
      </c>
      <c r="Q160" s="70">
        <f t="shared" ref="Q160:Q163" si="336">O160/7</f>
        <v>2667.8571428571427</v>
      </c>
      <c r="R160" s="70">
        <f t="shared" ref="R160:R163" si="337">E160/2*2</f>
        <v>1660</v>
      </c>
      <c r="S160" s="70">
        <f>VLOOKUP(J160,premia1,4,0)</f>
        <v>1328</v>
      </c>
      <c r="T160" s="70">
        <f>VLOOKUP(J160,premia,4,0)</f>
        <v>1411</v>
      </c>
      <c r="U160" s="70">
        <f>AVERAGE(S160,T160)*2</f>
        <v>2739</v>
      </c>
      <c r="V160" s="70">
        <f t="shared" ref="V160:V163" si="338">E160*5</f>
        <v>8300</v>
      </c>
      <c r="W160" s="70">
        <f>M160/7*5</f>
        <v>3082.8571428571427</v>
      </c>
      <c r="X160" s="70">
        <f t="shared" ref="X160:X163" si="339">IF(Z160&gt;50%,E160*50%*5,E160*Z160*5)</f>
        <v>4150</v>
      </c>
      <c r="Y160" s="70">
        <f t="shared" ref="Y160:Y163" si="340">(R160+U160)/5</f>
        <v>879.8</v>
      </c>
      <c r="Z160" s="150">
        <f t="shared" ref="Z160:Z163" si="341">Y160/E160</f>
        <v>0.53</v>
      </c>
      <c r="AA160" s="57"/>
      <c r="AB160" s="57"/>
      <c r="AC160" s="57"/>
      <c r="AD160" s="57"/>
      <c r="AE160" s="57"/>
      <c r="AF160" s="57"/>
      <c r="AG160" s="57"/>
      <c r="AH160" s="57"/>
      <c r="AI160" s="57"/>
      <c r="AJ160" s="57"/>
      <c r="AK160" s="57"/>
      <c r="AL160" s="57"/>
      <c r="AM160" s="57"/>
    </row>
    <row r="161" spans="1:39" ht="14.25" customHeight="1">
      <c r="A161" s="65"/>
      <c r="B161" s="69" t="s">
        <v>315</v>
      </c>
      <c r="C161" s="27" t="s">
        <v>13</v>
      </c>
      <c r="D161" s="70">
        <v>1</v>
      </c>
      <c r="E161" s="70">
        <v>1180</v>
      </c>
      <c r="F161" s="70">
        <f t="shared" si="333"/>
        <v>14160</v>
      </c>
      <c r="G161" s="69" t="s">
        <v>315</v>
      </c>
      <c r="H161" s="67" t="s">
        <v>1013</v>
      </c>
      <c r="I161" s="70">
        <f t="shared" si="332"/>
        <v>12</v>
      </c>
      <c r="J161" s="163">
        <v>60001132393</v>
      </c>
      <c r="K161" s="70">
        <f>VLOOKUP(J161,gasuli,2,0)</f>
        <v>16246</v>
      </c>
      <c r="L161" s="70">
        <f>VLOOKUP(J161,shroma,3,0)</f>
        <v>5056.67</v>
      </c>
      <c r="M161" s="70">
        <f>VLOOKUP(J161,shroma,4,0)</f>
        <v>0</v>
      </c>
      <c r="N161" s="70">
        <f>VLOOKUP(J161,shroma,5,0)</f>
        <v>760</v>
      </c>
      <c r="O161" s="70">
        <f t="shared" si="334"/>
        <v>5816.67</v>
      </c>
      <c r="P161" s="70">
        <f t="shared" si="335"/>
        <v>1353.8333333333333</v>
      </c>
      <c r="Q161" s="70">
        <f t="shared" si="336"/>
        <v>830.95285714285717</v>
      </c>
      <c r="R161" s="70">
        <f t="shared" si="337"/>
        <v>1180</v>
      </c>
      <c r="S161" s="70">
        <f>VLOOKUP(J161,premia1,4,0)</f>
        <v>760</v>
      </c>
      <c r="T161" s="70">
        <f>VLOOKUP(J161,premia,4,0)</f>
        <v>0</v>
      </c>
      <c r="U161" s="70">
        <f>1180*85%*2</f>
        <v>2006</v>
      </c>
      <c r="V161" s="70">
        <f t="shared" si="338"/>
        <v>5900</v>
      </c>
      <c r="W161" s="70"/>
      <c r="X161" s="70">
        <f t="shared" si="339"/>
        <v>2950</v>
      </c>
      <c r="Y161" s="70">
        <f t="shared" si="340"/>
        <v>637.20000000000005</v>
      </c>
      <c r="Z161" s="150">
        <f t="shared" si="341"/>
        <v>0.54</v>
      </c>
      <c r="AA161" s="57">
        <v>500</v>
      </c>
      <c r="AB161" s="57"/>
      <c r="AC161" s="57"/>
      <c r="AD161" s="57"/>
      <c r="AE161" s="57"/>
      <c r="AF161" s="57"/>
      <c r="AG161" s="57"/>
      <c r="AH161" s="57"/>
      <c r="AI161" s="57"/>
      <c r="AJ161" s="57"/>
      <c r="AK161" s="57"/>
      <c r="AL161" s="57"/>
      <c r="AM161" s="57"/>
    </row>
    <row r="162" spans="1:39" ht="14.25" customHeight="1">
      <c r="A162" s="65"/>
      <c r="B162" s="69" t="s">
        <v>1018</v>
      </c>
      <c r="C162" s="27" t="s">
        <v>13</v>
      </c>
      <c r="D162" s="70">
        <v>1</v>
      </c>
      <c r="E162" s="70">
        <v>1180</v>
      </c>
      <c r="F162" s="70">
        <f t="shared" si="333"/>
        <v>14160</v>
      </c>
      <c r="G162" s="69" t="s">
        <v>1019</v>
      </c>
      <c r="H162" s="67" t="s">
        <v>1020</v>
      </c>
      <c r="I162" s="70">
        <f t="shared" si="332"/>
        <v>12</v>
      </c>
      <c r="J162" s="54">
        <v>1024051575</v>
      </c>
      <c r="K162" s="70">
        <f>VLOOKUP(J162,gasuli,2,0)</f>
        <v>19995.84</v>
      </c>
      <c r="L162" s="70">
        <f>VLOOKUP(J162,shroma,3,0)</f>
        <v>3009</v>
      </c>
      <c r="M162" s="70">
        <f>VLOOKUP(J162,shroma,4,0)</f>
        <v>0</v>
      </c>
      <c r="N162" s="70">
        <f>VLOOKUP(J162,shroma,5,0)</f>
        <v>0</v>
      </c>
      <c r="O162" s="70">
        <f t="shared" si="334"/>
        <v>3009</v>
      </c>
      <c r="P162" s="70">
        <f t="shared" si="335"/>
        <v>1666.32</v>
      </c>
      <c r="Q162" s="70">
        <f t="shared" si="336"/>
        <v>429.85714285714283</v>
      </c>
      <c r="R162" s="70">
        <f t="shared" si="337"/>
        <v>1180</v>
      </c>
      <c r="S162" s="70">
        <f>VLOOKUP(J162,premia1,4,0)</f>
        <v>0</v>
      </c>
      <c r="T162" s="70">
        <f>VLOOKUP(J162,premia,4,0)</f>
        <v>0</v>
      </c>
      <c r="U162" s="68">
        <f>(R162*85/100)*2</f>
        <v>2006</v>
      </c>
      <c r="V162" s="68">
        <f t="shared" si="338"/>
        <v>5900</v>
      </c>
      <c r="W162" s="68"/>
      <c r="X162" s="68">
        <f t="shared" si="339"/>
        <v>2950</v>
      </c>
      <c r="Y162" s="70">
        <f t="shared" si="340"/>
        <v>637.20000000000005</v>
      </c>
      <c r="Z162" s="150">
        <f t="shared" si="341"/>
        <v>0.54</v>
      </c>
      <c r="AA162" s="57">
        <v>500</v>
      </c>
      <c r="AB162" s="57"/>
      <c r="AC162" s="57"/>
      <c r="AD162" s="57"/>
      <c r="AE162" s="57"/>
      <c r="AF162" s="57"/>
      <c r="AG162" s="57"/>
      <c r="AH162" s="57"/>
      <c r="AI162" s="57"/>
      <c r="AJ162" s="57"/>
      <c r="AK162" s="57"/>
      <c r="AL162" s="57"/>
      <c r="AM162" s="57"/>
    </row>
    <row r="163" spans="1:39" ht="14.25" customHeight="1">
      <c r="A163" s="65"/>
      <c r="B163" s="69" t="s">
        <v>316</v>
      </c>
      <c r="C163" s="27" t="s">
        <v>13</v>
      </c>
      <c r="D163" s="68">
        <v>1</v>
      </c>
      <c r="E163" s="68">
        <v>950</v>
      </c>
      <c r="F163" s="68">
        <f t="shared" si="333"/>
        <v>11400</v>
      </c>
      <c r="G163" s="69" t="s">
        <v>316</v>
      </c>
      <c r="H163" s="145" t="s">
        <v>1022</v>
      </c>
      <c r="I163" s="68">
        <f t="shared" si="332"/>
        <v>12</v>
      </c>
      <c r="J163" s="163">
        <v>19001089620</v>
      </c>
      <c r="K163" s="68">
        <f>VLOOKUP(J163,gasuli,2,0)</f>
        <v>15771</v>
      </c>
      <c r="L163" s="68">
        <f>VLOOKUP(J163,shroma,3,0)</f>
        <v>6650</v>
      </c>
      <c r="M163" s="68">
        <f>VLOOKUP(J163,shroma,4,0)</f>
        <v>0</v>
      </c>
      <c r="N163" s="68">
        <f>VLOOKUP(J163,shroma,5,0)</f>
        <v>1520</v>
      </c>
      <c r="O163" s="68">
        <f t="shared" si="334"/>
        <v>8170</v>
      </c>
      <c r="P163" s="68">
        <f t="shared" si="335"/>
        <v>1314.25</v>
      </c>
      <c r="Q163" s="68">
        <f t="shared" si="336"/>
        <v>1167.1428571428571</v>
      </c>
      <c r="R163" s="68">
        <f t="shared" si="337"/>
        <v>950</v>
      </c>
      <c r="S163" s="68">
        <f>VLOOKUP(J163,premia1,4,0)</f>
        <v>760</v>
      </c>
      <c r="T163" s="68">
        <f>VLOOKUP(J163,premia,4,0)</f>
        <v>760</v>
      </c>
      <c r="U163" s="68">
        <f>AVERAGE(S163,T163)*2</f>
        <v>1520</v>
      </c>
      <c r="V163" s="68">
        <f t="shared" si="338"/>
        <v>4750</v>
      </c>
      <c r="W163" s="68"/>
      <c r="X163" s="68">
        <f t="shared" si="339"/>
        <v>2375</v>
      </c>
      <c r="Y163" s="68">
        <f t="shared" si="340"/>
        <v>494</v>
      </c>
      <c r="Z163" s="150">
        <f t="shared" si="341"/>
        <v>0.52</v>
      </c>
      <c r="AA163" s="165">
        <v>450</v>
      </c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</row>
    <row r="164" spans="1:39" ht="14.25" customHeight="1">
      <c r="A164" s="65"/>
      <c r="B164" s="79"/>
      <c r="C164" s="80" t="s">
        <v>317</v>
      </c>
      <c r="D164" s="79"/>
      <c r="E164" s="79"/>
      <c r="F164" s="79"/>
      <c r="G164" s="79"/>
      <c r="H164" s="81"/>
      <c r="I164" s="79">
        <f t="shared" si="332"/>
        <v>0</v>
      </c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150"/>
      <c r="AA164" s="57"/>
      <c r="AB164" s="57"/>
      <c r="AC164" s="57"/>
      <c r="AD164" s="57"/>
      <c r="AE164" s="57"/>
      <c r="AF164" s="57"/>
      <c r="AG164" s="57"/>
      <c r="AH164" s="57"/>
      <c r="AI164" s="57"/>
      <c r="AJ164" s="57"/>
      <c r="AK164" s="57"/>
      <c r="AL164" s="57"/>
      <c r="AM164" s="57"/>
    </row>
    <row r="165" spans="1:39" ht="23.25" customHeight="1">
      <c r="A165" s="65"/>
      <c r="B165" s="69" t="s">
        <v>318</v>
      </c>
      <c r="C165" s="27" t="s">
        <v>11</v>
      </c>
      <c r="D165" s="70">
        <v>1</v>
      </c>
      <c r="E165" s="70">
        <v>1660</v>
      </c>
      <c r="F165" s="70">
        <f t="shared" ref="F165:F166" si="342">E165*12</f>
        <v>19920</v>
      </c>
      <c r="G165" s="69" t="s">
        <v>318</v>
      </c>
      <c r="H165" s="117" t="s">
        <v>1025</v>
      </c>
      <c r="I165" s="70">
        <f t="shared" si="332"/>
        <v>12</v>
      </c>
      <c r="J165" s="54">
        <v>1004005997</v>
      </c>
      <c r="K165" s="70">
        <f>VLOOKUP(J165,gasuli,2,0)</f>
        <v>7553</v>
      </c>
      <c r="L165" s="70">
        <f>VLOOKUP(J165,shroma,3,0)</f>
        <v>11620</v>
      </c>
      <c r="M165" s="70">
        <f>VLOOKUP(J165,shroma,4,0)</f>
        <v>5063</v>
      </c>
      <c r="N165" s="70">
        <f>VLOOKUP(J165,shroma,5,0)</f>
        <v>3154</v>
      </c>
      <c r="O165" s="70">
        <f t="shared" ref="O165:O166" si="343">L165+M165+N165</f>
        <v>19837</v>
      </c>
      <c r="P165" s="70">
        <f t="shared" ref="P165:P166" si="344">K165/12</f>
        <v>629.41666666666663</v>
      </c>
      <c r="Q165" s="70">
        <f t="shared" ref="Q165:Q166" si="345">O165/7</f>
        <v>2833.8571428571427</v>
      </c>
      <c r="R165" s="70">
        <f t="shared" ref="R165:R166" si="346">E165/2*2</f>
        <v>1660</v>
      </c>
      <c r="S165" s="70">
        <f>VLOOKUP(J165,premia1,4,0)</f>
        <v>1660</v>
      </c>
      <c r="T165" s="70">
        <f>VLOOKUP(J165,premia,4,0)</f>
        <v>1494</v>
      </c>
      <c r="U165" s="70">
        <f>AVERAGE(S165,T165)*2</f>
        <v>3154</v>
      </c>
      <c r="V165" s="70">
        <f t="shared" ref="V165:V166" si="347">E165*5</f>
        <v>8300</v>
      </c>
      <c r="W165" s="70">
        <f>M165/7*5</f>
        <v>3616.4285714285716</v>
      </c>
      <c r="X165" s="70">
        <f t="shared" ref="X165:X166" si="348">IF(Z165&gt;50%,E165*50%*5,E165*Z165*5)</f>
        <v>4150</v>
      </c>
      <c r="Y165" s="70">
        <f t="shared" ref="Y165:Y166" si="349">(R165+U165)/5</f>
        <v>962.8</v>
      </c>
      <c r="Z165" s="150">
        <f t="shared" ref="Z165:Z166" si="350">Y165/E165</f>
        <v>0.57999999999999996</v>
      </c>
      <c r="AA165" s="57"/>
      <c r="AB165" s="57"/>
      <c r="AC165" s="57"/>
      <c r="AD165" s="57"/>
      <c r="AE165" s="57"/>
      <c r="AF165" s="57"/>
      <c r="AG165" s="57"/>
      <c r="AH165" s="57"/>
      <c r="AI165" s="57"/>
      <c r="AJ165" s="57"/>
      <c r="AK165" s="57"/>
      <c r="AL165" s="57"/>
      <c r="AM165" s="57"/>
    </row>
    <row r="166" spans="1:39" ht="23.25" customHeight="1">
      <c r="A166" s="65"/>
      <c r="B166" s="69" t="s">
        <v>319</v>
      </c>
      <c r="C166" s="27" t="s">
        <v>13</v>
      </c>
      <c r="D166" s="54">
        <v>1</v>
      </c>
      <c r="E166" s="54">
        <v>950</v>
      </c>
      <c r="F166" s="54">
        <f t="shared" si="342"/>
        <v>11400</v>
      </c>
      <c r="G166" s="69" t="s">
        <v>319</v>
      </c>
      <c r="H166" s="67" t="s">
        <v>1030</v>
      </c>
      <c r="I166" s="54">
        <f t="shared" si="332"/>
        <v>12</v>
      </c>
      <c r="J166" s="54">
        <v>1006014654</v>
      </c>
      <c r="K166" s="54"/>
      <c r="L166" s="252">
        <f>VLOOKUP(J166,shroma,3,0)</f>
        <v>936.04</v>
      </c>
      <c r="M166" s="252">
        <f>VLOOKUP(J166,shroma,4,0)</f>
        <v>0</v>
      </c>
      <c r="N166" s="252">
        <f>VLOOKUP(J166,shroma,5,0)</f>
        <v>0</v>
      </c>
      <c r="O166" s="252">
        <f t="shared" si="343"/>
        <v>936.04</v>
      </c>
      <c r="P166" s="54">
        <f t="shared" si="344"/>
        <v>0</v>
      </c>
      <c r="Q166" s="54">
        <f t="shared" si="345"/>
        <v>133.72</v>
      </c>
      <c r="R166" s="54">
        <f t="shared" si="346"/>
        <v>950</v>
      </c>
      <c r="S166" s="252">
        <f>VLOOKUP(J166,premia1,4,0)</f>
        <v>0</v>
      </c>
      <c r="T166" s="252">
        <f>VLOOKUP(J166,premia,4,0)</f>
        <v>0</v>
      </c>
      <c r="U166" s="68">
        <f>(R166*85/100)*2</f>
        <v>1615</v>
      </c>
      <c r="V166" s="68">
        <f t="shared" si="347"/>
        <v>4750</v>
      </c>
      <c r="W166" s="68"/>
      <c r="X166" s="68">
        <f t="shared" si="348"/>
        <v>2375</v>
      </c>
      <c r="Y166" s="54">
        <f t="shared" si="349"/>
        <v>513</v>
      </c>
      <c r="Z166" s="150">
        <f t="shared" si="350"/>
        <v>0.54</v>
      </c>
      <c r="AA166" s="165">
        <v>450</v>
      </c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</row>
    <row r="167" spans="1:39" ht="14.25" customHeight="1">
      <c r="A167" s="65"/>
      <c r="B167" s="86"/>
      <c r="C167" s="87" t="s">
        <v>320</v>
      </c>
      <c r="D167" s="86"/>
      <c r="E167" s="86"/>
      <c r="F167" s="86"/>
      <c r="G167" s="86"/>
      <c r="H167" s="71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150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</row>
    <row r="168" spans="1:39" ht="14.25" customHeight="1">
      <c r="A168" s="65"/>
      <c r="B168" s="69" t="s">
        <v>321</v>
      </c>
      <c r="C168" s="27" t="s">
        <v>9</v>
      </c>
      <c r="D168" s="68">
        <v>1</v>
      </c>
      <c r="E168" s="68">
        <v>2100</v>
      </c>
      <c r="F168" s="68">
        <f t="shared" ref="F168:F169" si="351">E168*12</f>
        <v>25200</v>
      </c>
      <c r="G168" s="69" t="s">
        <v>321</v>
      </c>
      <c r="H168" s="145" t="s">
        <v>1035</v>
      </c>
      <c r="I168" s="68">
        <f t="shared" ref="I168:I179" si="352">LEN(H168)</f>
        <v>12</v>
      </c>
      <c r="J168" s="147">
        <v>1010005742</v>
      </c>
      <c r="K168" s="68">
        <f>VLOOKUP(J168,gasuli,2,0)</f>
        <v>477.27</v>
      </c>
      <c r="L168" s="68">
        <f>VLOOKUP(J168,shroma,3,0)</f>
        <v>14700</v>
      </c>
      <c r="M168" s="68">
        <f>VLOOKUP(J168,shroma,4,0)</f>
        <v>6510</v>
      </c>
      <c r="N168" s="68">
        <f>VLOOKUP(J168,shroma,5,0)</f>
        <v>4200</v>
      </c>
      <c r="O168" s="68">
        <f t="shared" ref="O168:O169" si="353">L168+M168+N168</f>
        <v>25410</v>
      </c>
      <c r="P168" s="68">
        <f t="shared" ref="P168:P169" si="354">K168/12</f>
        <v>39.772500000000001</v>
      </c>
      <c r="Q168" s="68">
        <f t="shared" ref="Q168:Q169" si="355">O168/7</f>
        <v>3630</v>
      </c>
      <c r="R168" s="68">
        <f t="shared" ref="R168:R169" si="356">E168/2*2</f>
        <v>2100</v>
      </c>
      <c r="S168" s="68">
        <f>VLOOKUP(J168,premia1,4,0)</f>
        <v>2100</v>
      </c>
      <c r="T168" s="68">
        <f>VLOOKUP(J168,premia,4,0)</f>
        <v>2100</v>
      </c>
      <c r="U168" s="68">
        <f t="shared" ref="U168:U169" si="357">AVERAGE(S168,T168)*2</f>
        <v>4200</v>
      </c>
      <c r="V168" s="68">
        <f t="shared" ref="V168:V169" si="358">E168*5</f>
        <v>10500</v>
      </c>
      <c r="W168" s="68">
        <f t="shared" ref="W168:W169" si="359">M168/7*5</f>
        <v>4650</v>
      </c>
      <c r="X168" s="68">
        <f t="shared" ref="X168:X169" si="360">IF(Z168&gt;50%,E168*50%*5,E168*Z168*5)</f>
        <v>5250</v>
      </c>
      <c r="Y168" s="68">
        <f t="shared" ref="Y168:Y169" si="361">(R168+U168)/5</f>
        <v>1260</v>
      </c>
      <c r="Z168" s="150">
        <f t="shared" ref="Z168:Z169" si="362">Y168/E168</f>
        <v>0.6</v>
      </c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</row>
    <row r="169" spans="1:39" ht="14.25" customHeight="1">
      <c r="A169" s="65"/>
      <c r="B169" s="69" t="s">
        <v>322</v>
      </c>
      <c r="C169" s="27" t="s">
        <v>10</v>
      </c>
      <c r="D169" s="77">
        <v>1</v>
      </c>
      <c r="E169" s="77">
        <v>1780</v>
      </c>
      <c r="F169" s="77">
        <f t="shared" si="351"/>
        <v>21360</v>
      </c>
      <c r="G169" s="69" t="s">
        <v>322</v>
      </c>
      <c r="H169" s="145" t="s">
        <v>1040</v>
      </c>
      <c r="I169" s="77">
        <f t="shared" si="352"/>
        <v>12</v>
      </c>
      <c r="J169" s="172">
        <v>1010013557</v>
      </c>
      <c r="K169" s="77"/>
      <c r="L169" s="77">
        <f>VLOOKUP(J169,shroma,3,0)</f>
        <v>12264</v>
      </c>
      <c r="M169" s="77">
        <f>VLOOKUP(J169,shroma,4,0)</f>
        <v>5648</v>
      </c>
      <c r="N169" s="77">
        <f>VLOOKUP(J169,shroma,5,0)</f>
        <v>3560</v>
      </c>
      <c r="O169" s="77">
        <f t="shared" si="353"/>
        <v>21472</v>
      </c>
      <c r="P169" s="77">
        <f t="shared" si="354"/>
        <v>0</v>
      </c>
      <c r="Q169" s="77">
        <f t="shared" si="355"/>
        <v>3067.4285714285716</v>
      </c>
      <c r="R169" s="77">
        <f t="shared" si="356"/>
        <v>1780</v>
      </c>
      <c r="S169" s="77">
        <f>VLOOKUP(J169,premia1,4,0)</f>
        <v>1780</v>
      </c>
      <c r="T169" s="77">
        <f>VLOOKUP(J169,premia,4,0)</f>
        <v>1780</v>
      </c>
      <c r="U169" s="77">
        <f t="shared" si="357"/>
        <v>3560</v>
      </c>
      <c r="V169" s="77">
        <f t="shared" si="358"/>
        <v>8900</v>
      </c>
      <c r="W169" s="77">
        <f t="shared" si="359"/>
        <v>4034.2857142857147</v>
      </c>
      <c r="X169" s="77">
        <f t="shared" si="360"/>
        <v>4450</v>
      </c>
      <c r="Y169" s="77">
        <f t="shared" si="361"/>
        <v>1068</v>
      </c>
      <c r="Z169" s="150">
        <f t="shared" si="362"/>
        <v>0.6</v>
      </c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</row>
    <row r="170" spans="1:39" ht="14.25" customHeight="1">
      <c r="A170" s="65"/>
      <c r="B170" s="83"/>
      <c r="C170" s="80" t="s">
        <v>323</v>
      </c>
      <c r="D170" s="85"/>
      <c r="E170" s="85"/>
      <c r="F170" s="85"/>
      <c r="G170" s="83"/>
      <c r="H170" s="84"/>
      <c r="I170" s="85">
        <f t="shared" si="352"/>
        <v>0</v>
      </c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150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</row>
    <row r="171" spans="1:39" ht="22.5" customHeight="1">
      <c r="A171" s="65"/>
      <c r="B171" s="66" t="s">
        <v>324</v>
      </c>
      <c r="C171" s="27" t="s">
        <v>11</v>
      </c>
      <c r="D171" s="68">
        <v>1</v>
      </c>
      <c r="E171" s="68">
        <v>1660</v>
      </c>
      <c r="F171" s="68">
        <f t="shared" ref="F171:F175" si="363">E171*12</f>
        <v>19920</v>
      </c>
      <c r="G171" s="66" t="s">
        <v>324</v>
      </c>
      <c r="H171" s="145" t="s">
        <v>1043</v>
      </c>
      <c r="I171" s="68">
        <f t="shared" si="352"/>
        <v>12</v>
      </c>
      <c r="J171" s="147">
        <v>1009002614</v>
      </c>
      <c r="K171" s="68">
        <f>VLOOKUP(J171,gasuli,2,0)</f>
        <v>36707.51</v>
      </c>
      <c r="L171" s="68">
        <f>VLOOKUP(J171,shroma,3,0)</f>
        <v>11620</v>
      </c>
      <c r="M171" s="68">
        <f>VLOOKUP(J171,shroma,4,0)</f>
        <v>4648</v>
      </c>
      <c r="N171" s="68">
        <f>VLOOKUP(J171,shroma,5,0)</f>
        <v>2888</v>
      </c>
      <c r="O171" s="68">
        <f t="shared" ref="O171:O175" si="364">L171+M171+N171</f>
        <v>19156</v>
      </c>
      <c r="P171" s="68">
        <f t="shared" ref="P171:P175" si="365">K171/12</f>
        <v>3058.959166666667</v>
      </c>
      <c r="Q171" s="68">
        <f t="shared" ref="Q171:Q175" si="366">O171/7</f>
        <v>2736.5714285714284</v>
      </c>
      <c r="R171" s="68">
        <f t="shared" ref="R171:R175" si="367">E171/2*2</f>
        <v>1660</v>
      </c>
      <c r="S171" s="68">
        <f>VLOOKUP(J171,premia1,4,0)</f>
        <v>1494</v>
      </c>
      <c r="T171" s="68">
        <f>VLOOKUP(J171,premia,4,0)</f>
        <v>1394</v>
      </c>
      <c r="U171" s="68">
        <f t="shared" ref="U171:U173" si="368">AVERAGE(S171,T171)*2</f>
        <v>2888</v>
      </c>
      <c r="V171" s="68">
        <f t="shared" ref="V171:V175" si="369">E171*5</f>
        <v>8300</v>
      </c>
      <c r="W171" s="68">
        <f>M171/7*5</f>
        <v>3320</v>
      </c>
      <c r="X171" s="68">
        <f t="shared" ref="X171:X175" si="370">IF(Z171&gt;50%,E171*50%*5,E171*Z171*5)</f>
        <v>4150</v>
      </c>
      <c r="Y171" s="68">
        <f t="shared" ref="Y171:Y175" si="371">(R171+U171)/5</f>
        <v>909.6</v>
      </c>
      <c r="Z171" s="150">
        <f t="shared" ref="Z171:Z175" si="372">Y171/E171</f>
        <v>0.54795180722891568</v>
      </c>
      <c r="AA171" s="57"/>
      <c r="AB171" s="57"/>
      <c r="AC171" s="57"/>
      <c r="AD171" s="57"/>
      <c r="AE171" s="57"/>
      <c r="AF171" s="57"/>
      <c r="AG171" s="57"/>
      <c r="AH171" s="57"/>
      <c r="AI171" s="57"/>
      <c r="AJ171" s="57"/>
      <c r="AK171" s="57"/>
      <c r="AL171" s="57"/>
      <c r="AM171" s="57"/>
    </row>
    <row r="172" spans="1:39" ht="22.5" customHeight="1">
      <c r="A172" s="65"/>
      <c r="B172" s="69" t="s">
        <v>325</v>
      </c>
      <c r="C172" s="27" t="s">
        <v>12</v>
      </c>
      <c r="D172" s="68">
        <v>1</v>
      </c>
      <c r="E172" s="68">
        <v>1180</v>
      </c>
      <c r="F172" s="68">
        <f t="shared" si="363"/>
        <v>14160</v>
      </c>
      <c r="G172" s="69" t="s">
        <v>325</v>
      </c>
      <c r="H172" s="67" t="s">
        <v>1050</v>
      </c>
      <c r="I172" s="68">
        <f t="shared" si="352"/>
        <v>12</v>
      </c>
      <c r="J172" s="163">
        <v>26001030709</v>
      </c>
      <c r="K172" s="68">
        <f>VLOOKUP(J172,gasuli,2,0)</f>
        <v>20278</v>
      </c>
      <c r="L172" s="68">
        <f>VLOOKUP(J172,shroma,3,0)</f>
        <v>8260</v>
      </c>
      <c r="M172" s="68">
        <f>VLOOKUP(J172,shroma,4,0)</f>
        <v>0</v>
      </c>
      <c r="N172" s="68">
        <f>VLOOKUP(J172,shroma,5,0)</f>
        <v>2242</v>
      </c>
      <c r="O172" s="68">
        <f t="shared" si="364"/>
        <v>10502</v>
      </c>
      <c r="P172" s="68">
        <f t="shared" si="365"/>
        <v>1689.8333333333333</v>
      </c>
      <c r="Q172" s="68">
        <f t="shared" si="366"/>
        <v>1500.2857142857142</v>
      </c>
      <c r="R172" s="68">
        <f t="shared" si="367"/>
        <v>1180</v>
      </c>
      <c r="S172" s="68">
        <f>VLOOKUP(J172,premia1,4,0)</f>
        <v>1121</v>
      </c>
      <c r="T172" s="68">
        <f>VLOOKUP(J172,premia,4,0)</f>
        <v>1121</v>
      </c>
      <c r="U172" s="68">
        <f t="shared" si="368"/>
        <v>2242</v>
      </c>
      <c r="V172" s="68">
        <f t="shared" si="369"/>
        <v>5900</v>
      </c>
      <c r="W172" s="68"/>
      <c r="X172" s="68">
        <f t="shared" si="370"/>
        <v>2950</v>
      </c>
      <c r="Y172" s="68">
        <f t="shared" si="371"/>
        <v>684.4</v>
      </c>
      <c r="Z172" s="150">
        <f t="shared" si="372"/>
        <v>0.57999999999999996</v>
      </c>
      <c r="AA172" s="57"/>
      <c r="AB172" s="57"/>
      <c r="AC172" s="57"/>
      <c r="AD172" s="57"/>
      <c r="AE172" s="57"/>
      <c r="AF172" s="57"/>
      <c r="AG172" s="57"/>
      <c r="AH172" s="57"/>
      <c r="AI172" s="57"/>
      <c r="AJ172" s="57"/>
      <c r="AK172" s="57"/>
      <c r="AL172" s="57"/>
      <c r="AM172" s="57"/>
    </row>
    <row r="173" spans="1:39" ht="22.5" customHeight="1">
      <c r="A173" s="65"/>
      <c r="B173" s="66" t="s">
        <v>326</v>
      </c>
      <c r="C173" s="27" t="s">
        <v>12</v>
      </c>
      <c r="D173" s="68">
        <v>1</v>
      </c>
      <c r="E173" s="68">
        <v>1180</v>
      </c>
      <c r="F173" s="68">
        <f t="shared" si="363"/>
        <v>14160</v>
      </c>
      <c r="G173" s="66" t="s">
        <v>326</v>
      </c>
      <c r="H173" s="145" t="s">
        <v>1053</v>
      </c>
      <c r="I173" s="68">
        <f t="shared" si="352"/>
        <v>12</v>
      </c>
      <c r="J173" s="147">
        <v>1026009885</v>
      </c>
      <c r="K173" s="68">
        <f>VLOOKUP(J173,gasuli,2,0)</f>
        <v>19747</v>
      </c>
      <c r="L173" s="68">
        <f>VLOOKUP(J173,shroma,3,0)</f>
        <v>8260</v>
      </c>
      <c r="M173" s="68">
        <f>VLOOKUP(J173,shroma,4,0)</f>
        <v>0</v>
      </c>
      <c r="N173" s="68">
        <f>VLOOKUP(J173,shroma,5,0)</f>
        <v>2242</v>
      </c>
      <c r="O173" s="68">
        <f t="shared" si="364"/>
        <v>10502</v>
      </c>
      <c r="P173" s="68">
        <f t="shared" si="365"/>
        <v>1645.5833333333333</v>
      </c>
      <c r="Q173" s="68">
        <f t="shared" si="366"/>
        <v>1500.2857142857142</v>
      </c>
      <c r="R173" s="68">
        <f t="shared" si="367"/>
        <v>1180</v>
      </c>
      <c r="S173" s="68">
        <f>VLOOKUP(J173,premia1,4,0)</f>
        <v>1121</v>
      </c>
      <c r="T173" s="68">
        <f>VLOOKUP(J173,premia,4,0)</f>
        <v>1121</v>
      </c>
      <c r="U173" s="68">
        <f t="shared" si="368"/>
        <v>2242</v>
      </c>
      <c r="V173" s="68">
        <f t="shared" si="369"/>
        <v>5900</v>
      </c>
      <c r="W173" s="68"/>
      <c r="X173" s="68">
        <f t="shared" si="370"/>
        <v>2950</v>
      </c>
      <c r="Y173" s="68">
        <f t="shared" si="371"/>
        <v>684.4</v>
      </c>
      <c r="Z173" s="150">
        <f t="shared" si="372"/>
        <v>0.57999999999999996</v>
      </c>
      <c r="AA173" s="57"/>
      <c r="AB173" s="57"/>
      <c r="AC173" s="57"/>
      <c r="AD173" s="57"/>
      <c r="AE173" s="57"/>
      <c r="AF173" s="57"/>
      <c r="AG173" s="57"/>
      <c r="AH173" s="57"/>
      <c r="AI173" s="57"/>
      <c r="AJ173" s="57"/>
      <c r="AK173" s="57"/>
      <c r="AL173" s="57"/>
      <c r="AM173" s="57"/>
    </row>
    <row r="174" spans="1:39" ht="14.25" customHeight="1">
      <c r="A174" s="65"/>
      <c r="B174" s="69" t="s">
        <v>327</v>
      </c>
      <c r="C174" s="27" t="s">
        <v>13</v>
      </c>
      <c r="D174" s="68">
        <v>1</v>
      </c>
      <c r="E174" s="68">
        <v>1180</v>
      </c>
      <c r="F174" s="68">
        <f t="shared" si="363"/>
        <v>14160</v>
      </c>
      <c r="G174" s="69" t="s">
        <v>327</v>
      </c>
      <c r="H174" s="145" t="s">
        <v>1054</v>
      </c>
      <c r="I174" s="68">
        <f t="shared" si="352"/>
        <v>12</v>
      </c>
      <c r="J174" s="163">
        <v>19001054087</v>
      </c>
      <c r="K174" s="68">
        <f>VLOOKUP(J174,gasuli,2,0)</f>
        <v>17558.48</v>
      </c>
      <c r="L174" s="68">
        <f>VLOOKUP(J174,shroma,3,0)</f>
        <v>53.64</v>
      </c>
      <c r="M174" s="68">
        <f>VLOOKUP(J174,shroma,4,0)</f>
        <v>0</v>
      </c>
      <c r="N174" s="68">
        <f>VLOOKUP(J174,shroma,5,0)</f>
        <v>0</v>
      </c>
      <c r="O174" s="68">
        <f t="shared" si="364"/>
        <v>53.64</v>
      </c>
      <c r="P174" s="68">
        <f t="shared" si="365"/>
        <v>1463.2066666666667</v>
      </c>
      <c r="Q174" s="68">
        <f t="shared" si="366"/>
        <v>7.6628571428571428</v>
      </c>
      <c r="R174" s="68">
        <f t="shared" si="367"/>
        <v>1180</v>
      </c>
      <c r="S174" s="68">
        <f>VLOOKUP(J174,premia1,4,0)</f>
        <v>0</v>
      </c>
      <c r="T174" s="68">
        <f>VLOOKUP(J174,premia,4,0)</f>
        <v>0</v>
      </c>
      <c r="U174" s="68">
        <f>(R174*85/100)*2</f>
        <v>2006</v>
      </c>
      <c r="V174" s="68">
        <f t="shared" si="369"/>
        <v>5900</v>
      </c>
      <c r="W174" s="68"/>
      <c r="X174" s="68">
        <f t="shared" si="370"/>
        <v>2950</v>
      </c>
      <c r="Y174" s="68">
        <f t="shared" si="371"/>
        <v>637.20000000000005</v>
      </c>
      <c r="Z174" s="150">
        <f t="shared" si="372"/>
        <v>0.54</v>
      </c>
      <c r="AA174" s="57">
        <v>500</v>
      </c>
      <c r="AB174" s="57"/>
      <c r="AC174" s="57"/>
      <c r="AD174" s="57"/>
      <c r="AE174" s="57"/>
      <c r="AF174" s="57"/>
      <c r="AG174" s="57"/>
      <c r="AH174" s="57"/>
      <c r="AI174" s="57"/>
      <c r="AJ174" s="57"/>
      <c r="AK174" s="57"/>
      <c r="AL174" s="57"/>
      <c r="AM174" s="57"/>
    </row>
    <row r="175" spans="1:39" ht="14.25" customHeight="1">
      <c r="A175" s="65"/>
      <c r="B175" s="66" t="s">
        <v>328</v>
      </c>
      <c r="C175" s="27" t="s">
        <v>1055</v>
      </c>
      <c r="D175" s="68">
        <v>1</v>
      </c>
      <c r="E175" s="68">
        <v>1180</v>
      </c>
      <c r="F175" s="68">
        <f t="shared" si="363"/>
        <v>14160</v>
      </c>
      <c r="G175" s="66" t="s">
        <v>328</v>
      </c>
      <c r="H175" s="145" t="s">
        <v>1056</v>
      </c>
      <c r="I175" s="68">
        <f t="shared" si="352"/>
        <v>12</v>
      </c>
      <c r="J175" s="147">
        <v>1006013596</v>
      </c>
      <c r="K175" s="68">
        <f>VLOOKUP(J175,gasuli,2,0)</f>
        <v>20319</v>
      </c>
      <c r="L175" s="68">
        <f>VLOOKUP(J175,shroma,3,0)</f>
        <v>8093.73</v>
      </c>
      <c r="M175" s="68">
        <f>VLOOKUP(J175,shroma,4,0)</f>
        <v>0</v>
      </c>
      <c r="N175" s="68">
        <f>VLOOKUP(J175,shroma,5,0)</f>
        <v>1451</v>
      </c>
      <c r="O175" s="68">
        <f t="shared" si="364"/>
        <v>9544.73</v>
      </c>
      <c r="P175" s="68">
        <f t="shared" si="365"/>
        <v>1693.25</v>
      </c>
      <c r="Q175" s="68">
        <f t="shared" si="366"/>
        <v>1363.532857142857</v>
      </c>
      <c r="R175" s="68">
        <f t="shared" si="367"/>
        <v>1180</v>
      </c>
      <c r="S175" s="68">
        <f>VLOOKUP(J175,premia1,4,0)</f>
        <v>743</v>
      </c>
      <c r="T175" s="68">
        <f>VLOOKUP(J175,premia,4,0)</f>
        <v>708</v>
      </c>
      <c r="U175" s="68">
        <f>AVERAGE(S175,T175)*2</f>
        <v>1451</v>
      </c>
      <c r="V175" s="68">
        <f t="shared" si="369"/>
        <v>5900</v>
      </c>
      <c r="W175" s="68"/>
      <c r="X175" s="68">
        <f t="shared" si="370"/>
        <v>2631</v>
      </c>
      <c r="Y175" s="68">
        <f t="shared" si="371"/>
        <v>526.20000000000005</v>
      </c>
      <c r="Z175" s="150">
        <f t="shared" si="372"/>
        <v>0.44593220338983053</v>
      </c>
      <c r="AA175" s="57">
        <v>500</v>
      </c>
      <c r="AB175" s="57"/>
      <c r="AC175" s="57"/>
      <c r="AD175" s="57"/>
      <c r="AE175" s="57"/>
      <c r="AF175" s="57"/>
      <c r="AG175" s="57"/>
      <c r="AH175" s="57"/>
      <c r="AI175" s="57"/>
      <c r="AJ175" s="57"/>
      <c r="AK175" s="57"/>
      <c r="AL175" s="57"/>
      <c r="AM175" s="57"/>
    </row>
    <row r="176" spans="1:39" ht="14.25" customHeight="1">
      <c r="A176" s="65"/>
      <c r="B176" s="79"/>
      <c r="C176" s="80" t="s">
        <v>329</v>
      </c>
      <c r="D176" s="79"/>
      <c r="E176" s="79"/>
      <c r="F176" s="79"/>
      <c r="G176" s="79"/>
      <c r="H176" s="81"/>
      <c r="I176" s="79">
        <f t="shared" si="352"/>
        <v>0</v>
      </c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150"/>
      <c r="AA176" s="57"/>
      <c r="AB176" s="57"/>
      <c r="AC176" s="57"/>
      <c r="AD176" s="57"/>
      <c r="AE176" s="57"/>
      <c r="AF176" s="57"/>
      <c r="AG176" s="57"/>
      <c r="AH176" s="57"/>
      <c r="AI176" s="57"/>
      <c r="AJ176" s="57"/>
      <c r="AK176" s="57"/>
      <c r="AL176" s="57"/>
      <c r="AM176" s="57"/>
    </row>
    <row r="177" spans="1:39" ht="21.75" customHeight="1">
      <c r="A177" s="65"/>
      <c r="B177" s="69" t="s">
        <v>330</v>
      </c>
      <c r="C177" s="27" t="s">
        <v>11</v>
      </c>
      <c r="D177" s="68">
        <v>1</v>
      </c>
      <c r="E177" s="68">
        <v>1660</v>
      </c>
      <c r="F177" s="68">
        <f t="shared" ref="F177:F179" si="373">E177*12</f>
        <v>19920</v>
      </c>
      <c r="G177" s="69" t="s">
        <v>330</v>
      </c>
      <c r="H177" s="145" t="s">
        <v>1057</v>
      </c>
      <c r="I177" s="68">
        <f t="shared" si="352"/>
        <v>12</v>
      </c>
      <c r="J177" s="147">
        <v>1024036166</v>
      </c>
      <c r="K177" s="68">
        <f>VLOOKUP(J177,gasuli,2,0)</f>
        <v>36094.089999999997</v>
      </c>
      <c r="L177" s="68">
        <f>VLOOKUP(J177,shroma,3,0)</f>
        <v>11620</v>
      </c>
      <c r="M177" s="68">
        <f>VLOOKUP(J177,shroma,4,0)</f>
        <v>4316</v>
      </c>
      <c r="N177" s="68">
        <f>VLOOKUP(J177,shroma,5,0)</f>
        <v>2656</v>
      </c>
      <c r="O177" s="68">
        <f t="shared" ref="O177:O179" si="374">L177+M177+N177</f>
        <v>18592</v>
      </c>
      <c r="P177" s="68">
        <f t="shared" ref="P177:P179" si="375">K177/12</f>
        <v>3007.8408333333332</v>
      </c>
      <c r="Q177" s="68">
        <f t="shared" ref="Q177:Q179" si="376">O177/7</f>
        <v>2656</v>
      </c>
      <c r="R177" s="68">
        <f t="shared" ref="R177:R179" si="377">E177/2*2</f>
        <v>1660</v>
      </c>
      <c r="S177" s="68">
        <f>VLOOKUP(J177,premia1,4,0)</f>
        <v>1328</v>
      </c>
      <c r="T177" s="68">
        <f>VLOOKUP(J177,premia,4,0)</f>
        <v>1328</v>
      </c>
      <c r="U177" s="68">
        <f t="shared" ref="U177:U179" si="378">AVERAGE(S177,T177)*2</f>
        <v>2656</v>
      </c>
      <c r="V177" s="68">
        <f t="shared" ref="V177:V179" si="379">E177*5</f>
        <v>8300</v>
      </c>
      <c r="W177" s="68">
        <f>M177/7*5</f>
        <v>3082.8571428571427</v>
      </c>
      <c r="X177" s="68">
        <f t="shared" ref="X177:X179" si="380">IF(Z177&gt;50%,E177*50%*5,E177*Z177*5)</f>
        <v>4150</v>
      </c>
      <c r="Y177" s="68">
        <f t="shared" ref="Y177:Y179" si="381">(R177+U177)/5</f>
        <v>863.2</v>
      </c>
      <c r="Z177" s="150">
        <f t="shared" ref="Z177:Z179" si="382">Y177/E177</f>
        <v>0.52</v>
      </c>
      <c r="AA177" s="57"/>
      <c r="AB177" s="57"/>
      <c r="AC177" s="57"/>
      <c r="AD177" s="57"/>
      <c r="AE177" s="57"/>
      <c r="AF177" s="57"/>
      <c r="AG177" s="57"/>
      <c r="AH177" s="57"/>
      <c r="AI177" s="57"/>
      <c r="AJ177" s="57"/>
      <c r="AK177" s="57"/>
      <c r="AL177" s="57"/>
      <c r="AM177" s="57"/>
    </row>
    <row r="178" spans="1:39" ht="14.25" customHeight="1">
      <c r="A178" s="65"/>
      <c r="B178" s="69" t="s">
        <v>349</v>
      </c>
      <c r="C178" s="27" t="s">
        <v>12</v>
      </c>
      <c r="D178" s="68">
        <v>1</v>
      </c>
      <c r="E178" s="68">
        <v>1180</v>
      </c>
      <c r="F178" s="68">
        <f t="shared" si="373"/>
        <v>14160</v>
      </c>
      <c r="G178" s="69" t="s">
        <v>349</v>
      </c>
      <c r="H178" s="198" t="s">
        <v>1058</v>
      </c>
      <c r="I178" s="68">
        <f t="shared" si="352"/>
        <v>12</v>
      </c>
      <c r="J178" s="163">
        <v>12001050052</v>
      </c>
      <c r="K178" s="68">
        <f>VLOOKUP(J178,gasuli,2,0)</f>
        <v>20536.650000000001</v>
      </c>
      <c r="L178" s="68">
        <f>VLOOKUP(J178,shroma,3,0)</f>
        <v>8424.9399999999987</v>
      </c>
      <c r="M178" s="68">
        <f>VLOOKUP(J178,shroma,4,0)</f>
        <v>0</v>
      </c>
      <c r="N178" s="68">
        <f>VLOOKUP(J178,shroma,5,0)</f>
        <v>2230</v>
      </c>
      <c r="O178" s="68">
        <f t="shared" si="374"/>
        <v>10654.939999999999</v>
      </c>
      <c r="P178" s="68">
        <f t="shared" si="375"/>
        <v>1711.3875</v>
      </c>
      <c r="Q178" s="68">
        <f t="shared" si="376"/>
        <v>1522.1342857142856</v>
      </c>
      <c r="R178" s="68">
        <f t="shared" si="377"/>
        <v>1180</v>
      </c>
      <c r="S178" s="68">
        <f>VLOOKUP(J178,premia1,4,0)</f>
        <v>1109</v>
      </c>
      <c r="T178" s="68">
        <f>VLOOKUP(J178,premia,4,0)</f>
        <v>1121</v>
      </c>
      <c r="U178" s="68">
        <f t="shared" si="378"/>
        <v>2230</v>
      </c>
      <c r="V178" s="68">
        <f t="shared" si="379"/>
        <v>5900</v>
      </c>
      <c r="W178" s="68"/>
      <c r="X178" s="68">
        <f t="shared" si="380"/>
        <v>2950</v>
      </c>
      <c r="Y178" s="68">
        <f t="shared" si="381"/>
        <v>682</v>
      </c>
      <c r="Z178" s="150">
        <f t="shared" si="382"/>
        <v>0.57796610169491525</v>
      </c>
      <c r="AA178" s="57"/>
      <c r="AB178" s="57"/>
      <c r="AC178" s="57"/>
      <c r="AD178" s="57"/>
      <c r="AE178" s="57"/>
      <c r="AF178" s="57"/>
      <c r="AG178" s="57"/>
      <c r="AH178" s="57"/>
      <c r="AI178" s="57"/>
      <c r="AJ178" s="57"/>
      <c r="AK178" s="57"/>
      <c r="AL178" s="57"/>
      <c r="AM178" s="57"/>
    </row>
    <row r="179" spans="1:39" ht="21" customHeight="1">
      <c r="A179" s="65"/>
      <c r="B179" s="69" t="s">
        <v>351</v>
      </c>
      <c r="C179" s="27" t="s">
        <v>13</v>
      </c>
      <c r="D179" s="68">
        <v>1</v>
      </c>
      <c r="E179" s="68">
        <v>1180</v>
      </c>
      <c r="F179" s="68">
        <f t="shared" si="373"/>
        <v>14160</v>
      </c>
      <c r="G179" s="69" t="s">
        <v>351</v>
      </c>
      <c r="H179" s="145" t="s">
        <v>1059</v>
      </c>
      <c r="I179" s="68">
        <f t="shared" si="352"/>
        <v>12</v>
      </c>
      <c r="J179" s="147">
        <v>1009009100</v>
      </c>
      <c r="K179" s="68">
        <f>VLOOKUP(J179,gasuli,2,0)</f>
        <v>19824</v>
      </c>
      <c r="L179" s="68">
        <f>VLOOKUP(J179,shroma,3,0)</f>
        <v>8260</v>
      </c>
      <c r="M179" s="68">
        <f>VLOOKUP(J179,shroma,4,0)</f>
        <v>0</v>
      </c>
      <c r="N179" s="68">
        <f>VLOOKUP(J179,shroma,5,0)</f>
        <v>1416</v>
      </c>
      <c r="O179" s="68">
        <f t="shared" si="374"/>
        <v>9676</v>
      </c>
      <c r="P179" s="68">
        <f t="shared" si="375"/>
        <v>1652</v>
      </c>
      <c r="Q179" s="68">
        <f t="shared" si="376"/>
        <v>1382.2857142857142</v>
      </c>
      <c r="R179" s="68">
        <f t="shared" si="377"/>
        <v>1180</v>
      </c>
      <c r="S179" s="68">
        <f>VLOOKUP(J179,premia1,4,0)</f>
        <v>708</v>
      </c>
      <c r="T179" s="68">
        <f>VLOOKUP(J179,premia,4,0)</f>
        <v>708</v>
      </c>
      <c r="U179" s="68">
        <f t="shared" si="378"/>
        <v>1416</v>
      </c>
      <c r="V179" s="68">
        <f t="shared" si="379"/>
        <v>5900</v>
      </c>
      <c r="W179" s="68"/>
      <c r="X179" s="68">
        <f t="shared" si="380"/>
        <v>2596</v>
      </c>
      <c r="Y179" s="68">
        <f t="shared" si="381"/>
        <v>519.20000000000005</v>
      </c>
      <c r="Z179" s="150">
        <f t="shared" si="382"/>
        <v>0.44000000000000006</v>
      </c>
      <c r="AA179" s="57">
        <v>500</v>
      </c>
      <c r="AB179" s="57"/>
      <c r="AC179" s="57"/>
      <c r="AD179" s="57"/>
      <c r="AE179" s="57"/>
      <c r="AF179" s="57"/>
      <c r="AG179" s="57"/>
      <c r="AH179" s="57"/>
      <c r="AI179" s="57"/>
      <c r="AJ179" s="57"/>
      <c r="AK179" s="57"/>
      <c r="AL179" s="57"/>
      <c r="AM179" s="57"/>
    </row>
    <row r="180" spans="1:39" ht="14.25" customHeight="1">
      <c r="A180" s="65"/>
      <c r="B180" s="86"/>
      <c r="C180" s="87" t="s">
        <v>356</v>
      </c>
      <c r="D180" s="86"/>
      <c r="E180" s="86"/>
      <c r="F180" s="86"/>
      <c r="G180" s="86"/>
      <c r="H180" s="71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150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</row>
    <row r="181" spans="1:39" ht="14.25" customHeight="1">
      <c r="A181" s="65"/>
      <c r="B181" s="75" t="s">
        <v>154</v>
      </c>
      <c r="C181" s="27" t="s">
        <v>9</v>
      </c>
      <c r="D181" s="68">
        <v>1</v>
      </c>
      <c r="E181" s="68">
        <v>2100</v>
      </c>
      <c r="F181" s="68">
        <f t="shared" ref="F181:F183" si="383">E181*12</f>
        <v>25200</v>
      </c>
      <c r="G181" s="75" t="s">
        <v>154</v>
      </c>
      <c r="H181" s="145"/>
      <c r="I181" s="68"/>
      <c r="J181" s="68"/>
      <c r="K181" s="68"/>
      <c r="L181" s="68"/>
      <c r="M181" s="68"/>
      <c r="N181" s="68"/>
      <c r="O181" s="68">
        <f t="shared" ref="O181:O183" si="384">L181+M181+N181</f>
        <v>0</v>
      </c>
      <c r="P181" s="68">
        <f t="shared" ref="P181:P183" si="385">K181/12</f>
        <v>0</v>
      </c>
      <c r="Q181" s="68">
        <f t="shared" ref="Q181:Q183" si="386">O181/7</f>
        <v>0</v>
      </c>
      <c r="R181" s="70">
        <f>E181</f>
        <v>2100</v>
      </c>
      <c r="S181" s="68"/>
      <c r="T181" s="68"/>
      <c r="U181" s="70">
        <f>E181*85%*2</f>
        <v>3570</v>
      </c>
      <c r="V181" s="70">
        <f t="shared" ref="V181:V183" si="387">E181*5</f>
        <v>10500</v>
      </c>
      <c r="W181" s="70">
        <f>E181/2*5</f>
        <v>5250</v>
      </c>
      <c r="X181" s="70">
        <f t="shared" ref="X181:X183" si="388">IF(Z181&gt;50%,E181*50%*5,E181*Z181*5)</f>
        <v>5250</v>
      </c>
      <c r="Y181" s="68">
        <f t="shared" ref="Y181:Y183" si="389">(R181+U181)/5</f>
        <v>1134</v>
      </c>
      <c r="Z181" s="150">
        <f t="shared" ref="Z181:Z183" si="390">Y181/E181</f>
        <v>0.54</v>
      </c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</row>
    <row r="182" spans="1:39" ht="14.25" customHeight="1">
      <c r="A182" s="65"/>
      <c r="B182" s="66" t="s">
        <v>366</v>
      </c>
      <c r="C182" s="27" t="s">
        <v>10</v>
      </c>
      <c r="D182" s="68">
        <v>1</v>
      </c>
      <c r="E182" s="68">
        <v>1780</v>
      </c>
      <c r="F182" s="68">
        <f t="shared" si="383"/>
        <v>21360</v>
      </c>
      <c r="G182" s="66" t="s">
        <v>366</v>
      </c>
      <c r="H182" s="145" t="s">
        <v>1060</v>
      </c>
      <c r="I182" s="68">
        <f t="shared" ref="I182:I192" si="391">LEN(H182)</f>
        <v>12</v>
      </c>
      <c r="J182" s="147">
        <v>1017013793</v>
      </c>
      <c r="K182" s="68">
        <f>VLOOKUP(J182,gasuli,2,0)</f>
        <v>39516</v>
      </c>
      <c r="L182" s="68">
        <f>VLOOKUP(J182,shroma,3,0)</f>
        <v>12460</v>
      </c>
      <c r="M182" s="68">
        <f>VLOOKUP(J182,shroma,4,0)</f>
        <v>4984</v>
      </c>
      <c r="N182" s="68">
        <f>VLOOKUP(J182,shroma,5,0)</f>
        <v>3204</v>
      </c>
      <c r="O182" s="68">
        <f t="shared" si="384"/>
        <v>20648</v>
      </c>
      <c r="P182" s="68">
        <f t="shared" si="385"/>
        <v>3293</v>
      </c>
      <c r="Q182" s="68">
        <f t="shared" si="386"/>
        <v>2949.7142857142858</v>
      </c>
      <c r="R182" s="68">
        <f t="shared" ref="R182:R183" si="392">E182/2*2</f>
        <v>1780</v>
      </c>
      <c r="S182" s="68">
        <f>VLOOKUP(J182,premia1,4,0)</f>
        <v>1602</v>
      </c>
      <c r="T182" s="68">
        <f>VLOOKUP(J182,premia,4,0)</f>
        <v>1602</v>
      </c>
      <c r="U182" s="68">
        <f t="shared" ref="U182:U183" si="393">AVERAGE(S182,T182)*2</f>
        <v>3204</v>
      </c>
      <c r="V182" s="68">
        <f t="shared" si="387"/>
        <v>8900</v>
      </c>
      <c r="W182" s="68">
        <f>M182/7*5</f>
        <v>3560</v>
      </c>
      <c r="X182" s="68">
        <f t="shared" si="388"/>
        <v>4450</v>
      </c>
      <c r="Y182" s="68">
        <f t="shared" si="389"/>
        <v>996.8</v>
      </c>
      <c r="Z182" s="150">
        <f t="shared" si="390"/>
        <v>0.55999999999999994</v>
      </c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</row>
    <row r="183" spans="1:39" ht="14.25" customHeight="1">
      <c r="A183" s="65"/>
      <c r="B183" s="66" t="s">
        <v>368</v>
      </c>
      <c r="C183" s="27" t="s">
        <v>14</v>
      </c>
      <c r="D183" s="68">
        <v>1</v>
      </c>
      <c r="E183" s="68">
        <v>830</v>
      </c>
      <c r="F183" s="68">
        <f t="shared" si="383"/>
        <v>9960</v>
      </c>
      <c r="G183" s="66" t="s">
        <v>368</v>
      </c>
      <c r="H183" s="145" t="s">
        <v>1061</v>
      </c>
      <c r="I183" s="68">
        <f t="shared" si="391"/>
        <v>12</v>
      </c>
      <c r="J183" s="163">
        <v>59002002506</v>
      </c>
      <c r="K183" s="68">
        <f>VLOOKUP(J183,gasuli,2,0)</f>
        <v>14442</v>
      </c>
      <c r="L183" s="68">
        <f>VLOOKUP(J183,shroma,3,0)</f>
        <v>5810</v>
      </c>
      <c r="M183" s="68">
        <f>VLOOKUP(J183,shroma,4,0)</f>
        <v>0</v>
      </c>
      <c r="N183" s="68">
        <f>VLOOKUP(J183,shroma,5,0)</f>
        <v>1494</v>
      </c>
      <c r="O183" s="68">
        <f t="shared" si="384"/>
        <v>7304</v>
      </c>
      <c r="P183" s="68">
        <f t="shared" si="385"/>
        <v>1203.5</v>
      </c>
      <c r="Q183" s="68">
        <f t="shared" si="386"/>
        <v>1043.4285714285713</v>
      </c>
      <c r="R183" s="68">
        <f t="shared" si="392"/>
        <v>830</v>
      </c>
      <c r="S183" s="68">
        <f>VLOOKUP(J183,premia1,4,0)</f>
        <v>747</v>
      </c>
      <c r="T183" s="68">
        <f>VLOOKUP(J183,premia,4,0)</f>
        <v>747</v>
      </c>
      <c r="U183" s="68">
        <f t="shared" si="393"/>
        <v>1494</v>
      </c>
      <c r="V183" s="68">
        <f t="shared" si="387"/>
        <v>4150</v>
      </c>
      <c r="W183" s="68"/>
      <c r="X183" s="68">
        <f t="shared" si="388"/>
        <v>2075</v>
      </c>
      <c r="Y183" s="68">
        <f t="shared" si="389"/>
        <v>464.8</v>
      </c>
      <c r="Z183" s="150">
        <f t="shared" si="390"/>
        <v>0.56000000000000005</v>
      </c>
      <c r="AA183" s="57">
        <v>400</v>
      </c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</row>
    <row r="184" spans="1:39" ht="14.25" customHeight="1">
      <c r="A184" s="65"/>
      <c r="B184" s="79"/>
      <c r="C184" s="80" t="s">
        <v>370</v>
      </c>
      <c r="D184" s="79"/>
      <c r="E184" s="79"/>
      <c r="F184" s="79"/>
      <c r="G184" s="79"/>
      <c r="H184" s="81"/>
      <c r="I184" s="79">
        <f t="shared" si="391"/>
        <v>0</v>
      </c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150"/>
      <c r="AA184" s="57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</row>
    <row r="185" spans="1:39" ht="14.25" customHeight="1">
      <c r="A185" s="65"/>
      <c r="B185" s="66" t="s">
        <v>372</v>
      </c>
      <c r="C185" s="27" t="s">
        <v>11</v>
      </c>
      <c r="D185" s="68">
        <v>1</v>
      </c>
      <c r="E185" s="68">
        <v>1660</v>
      </c>
      <c r="F185" s="68">
        <f t="shared" ref="F185:F188" si="394">E185*12</f>
        <v>19920</v>
      </c>
      <c r="G185" s="66" t="s">
        <v>372</v>
      </c>
      <c r="H185" s="145" t="s">
        <v>1062</v>
      </c>
      <c r="I185" s="68">
        <f t="shared" si="391"/>
        <v>12</v>
      </c>
      <c r="J185" s="147">
        <v>1023006550</v>
      </c>
      <c r="K185" s="68">
        <f>VLOOKUP(J185,gasuli,2,0)</f>
        <v>36947.65</v>
      </c>
      <c r="L185" s="68">
        <f>VLOOKUP(J185,shroma,3,0)</f>
        <v>11620</v>
      </c>
      <c r="M185" s="68">
        <f>VLOOKUP(J185,shroma,4,0)</f>
        <v>5312</v>
      </c>
      <c r="N185" s="68">
        <f>VLOOKUP(J185,shroma,5,0)</f>
        <v>2988</v>
      </c>
      <c r="O185" s="68">
        <f t="shared" ref="O185:O188" si="395">L185+M185+N185</f>
        <v>19920</v>
      </c>
      <c r="P185" s="68">
        <f t="shared" ref="P185:P188" si="396">K185/12</f>
        <v>3078.9708333333333</v>
      </c>
      <c r="Q185" s="68">
        <f t="shared" ref="Q185:Q188" si="397">O185/7</f>
        <v>2845.7142857142858</v>
      </c>
      <c r="R185" s="68">
        <f t="shared" ref="R185:R188" si="398">E185/2*2</f>
        <v>1660</v>
      </c>
      <c r="S185" s="68">
        <f>VLOOKUP(J185,premia1,4,0)</f>
        <v>1494</v>
      </c>
      <c r="T185" s="68">
        <f>VLOOKUP(J185,premia,4,0)</f>
        <v>1494</v>
      </c>
      <c r="U185" s="68">
        <f t="shared" ref="U185:U188" si="399">AVERAGE(S185,T185)*2</f>
        <v>2988</v>
      </c>
      <c r="V185" s="68">
        <f t="shared" ref="V185:V188" si="400">E185*5</f>
        <v>8300</v>
      </c>
      <c r="W185" s="68">
        <f>M185/7*5</f>
        <v>3794.2857142857147</v>
      </c>
      <c r="X185" s="68">
        <f t="shared" ref="X185:X188" si="401">IF(Z185&gt;50%,E185*50%*5,E185*Z185*5)</f>
        <v>4150</v>
      </c>
      <c r="Y185" s="68">
        <f t="shared" ref="Y185:Y188" si="402">(R185+U185)/5</f>
        <v>929.6</v>
      </c>
      <c r="Z185" s="150">
        <f t="shared" ref="Z185:Z188" si="403">Y185/E185</f>
        <v>0.56000000000000005</v>
      </c>
      <c r="AA185" s="57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</row>
    <row r="186" spans="1:39" ht="14.25" customHeight="1">
      <c r="A186" s="65"/>
      <c r="B186" s="66" t="s">
        <v>377</v>
      </c>
      <c r="C186" s="27" t="s">
        <v>12</v>
      </c>
      <c r="D186" s="68">
        <v>1</v>
      </c>
      <c r="E186" s="68">
        <v>1180</v>
      </c>
      <c r="F186" s="68">
        <f t="shared" si="394"/>
        <v>14160</v>
      </c>
      <c r="G186" s="66" t="s">
        <v>377</v>
      </c>
      <c r="H186" s="145" t="s">
        <v>1063</v>
      </c>
      <c r="I186" s="68">
        <f t="shared" si="391"/>
        <v>12</v>
      </c>
      <c r="J186" s="147">
        <v>1030018959</v>
      </c>
      <c r="K186" s="68">
        <f>VLOOKUP(J186,gasuli,2,0)</f>
        <v>20995.64</v>
      </c>
      <c r="L186" s="68">
        <f>VLOOKUP(J186,shroma,3,0)</f>
        <v>8604.75</v>
      </c>
      <c r="M186" s="68">
        <f>VLOOKUP(J186,shroma,4,0)</f>
        <v>0</v>
      </c>
      <c r="N186" s="68">
        <f>VLOOKUP(J186,shroma,5,0)</f>
        <v>1829</v>
      </c>
      <c r="O186" s="68">
        <f t="shared" si="395"/>
        <v>10433.75</v>
      </c>
      <c r="P186" s="68">
        <f t="shared" si="396"/>
        <v>1749.6366666666665</v>
      </c>
      <c r="Q186" s="68">
        <f t="shared" si="397"/>
        <v>1490.5357142857142</v>
      </c>
      <c r="R186" s="68">
        <f t="shared" si="398"/>
        <v>1180</v>
      </c>
      <c r="S186" s="68">
        <f>VLOOKUP(J186,premia1,4,0)</f>
        <v>826</v>
      </c>
      <c r="T186" s="68">
        <f>VLOOKUP(J186,premia,4,0)</f>
        <v>1003</v>
      </c>
      <c r="U186" s="68">
        <f t="shared" si="399"/>
        <v>1829</v>
      </c>
      <c r="V186" s="68">
        <f t="shared" si="400"/>
        <v>5900</v>
      </c>
      <c r="W186" s="68"/>
      <c r="X186" s="68">
        <f t="shared" si="401"/>
        <v>2950</v>
      </c>
      <c r="Y186" s="68">
        <f t="shared" si="402"/>
        <v>601.79999999999995</v>
      </c>
      <c r="Z186" s="150">
        <f t="shared" si="403"/>
        <v>0.51</v>
      </c>
      <c r="AA186" s="57"/>
      <c r="AB186" s="57"/>
      <c r="AC186" s="57"/>
      <c r="AD186" s="57"/>
      <c r="AE186" s="57"/>
      <c r="AF186" s="57"/>
      <c r="AG186" s="57"/>
      <c r="AH186" s="57"/>
      <c r="AI186" s="57"/>
      <c r="AJ186" s="57"/>
      <c r="AK186" s="57"/>
      <c r="AL186" s="57"/>
      <c r="AM186" s="57"/>
    </row>
    <row r="187" spans="1:39" ht="14.25" customHeight="1">
      <c r="A187" s="65"/>
      <c r="B187" s="66" t="s">
        <v>378</v>
      </c>
      <c r="C187" s="27" t="s">
        <v>13</v>
      </c>
      <c r="D187" s="68">
        <v>1</v>
      </c>
      <c r="E187" s="68">
        <v>1180</v>
      </c>
      <c r="F187" s="68">
        <f t="shared" si="394"/>
        <v>14160</v>
      </c>
      <c r="G187" s="66" t="s">
        <v>378</v>
      </c>
      <c r="H187" s="145" t="s">
        <v>1064</v>
      </c>
      <c r="I187" s="68">
        <f t="shared" si="391"/>
        <v>12</v>
      </c>
      <c r="J187" s="147">
        <v>1007010613</v>
      </c>
      <c r="K187" s="68">
        <f>VLOOKUP(J187,gasuli,2,0)</f>
        <v>19615</v>
      </c>
      <c r="L187" s="68">
        <f>VLOOKUP(J187,shroma,3,0)</f>
        <v>8260</v>
      </c>
      <c r="M187" s="68">
        <f>VLOOKUP(J187,shroma,4,0)</f>
        <v>0</v>
      </c>
      <c r="N187" s="68">
        <f>VLOOKUP(J187,shroma,5,0)</f>
        <v>1947</v>
      </c>
      <c r="O187" s="68">
        <f t="shared" si="395"/>
        <v>10207</v>
      </c>
      <c r="P187" s="68">
        <f t="shared" si="396"/>
        <v>1634.5833333333333</v>
      </c>
      <c r="Q187" s="68">
        <f t="shared" si="397"/>
        <v>1458.1428571428571</v>
      </c>
      <c r="R187" s="68">
        <f t="shared" si="398"/>
        <v>1180</v>
      </c>
      <c r="S187" s="68">
        <f>VLOOKUP(J187,premia1,4,0)</f>
        <v>1003</v>
      </c>
      <c r="T187" s="68">
        <f>VLOOKUP(J187,premia,4,0)</f>
        <v>944</v>
      </c>
      <c r="U187" s="68">
        <f t="shared" si="399"/>
        <v>1947</v>
      </c>
      <c r="V187" s="68">
        <f t="shared" si="400"/>
        <v>5900</v>
      </c>
      <c r="W187" s="68"/>
      <c r="X187" s="68">
        <f t="shared" si="401"/>
        <v>2950</v>
      </c>
      <c r="Y187" s="68">
        <f t="shared" si="402"/>
        <v>625.4</v>
      </c>
      <c r="Z187" s="150">
        <f t="shared" si="403"/>
        <v>0.53</v>
      </c>
      <c r="AA187" s="57">
        <v>500</v>
      </c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</row>
    <row r="188" spans="1:39" ht="14.25" customHeight="1">
      <c r="A188" s="65"/>
      <c r="B188" s="66" t="s">
        <v>380</v>
      </c>
      <c r="C188" s="27" t="s">
        <v>14</v>
      </c>
      <c r="D188" s="68">
        <v>1</v>
      </c>
      <c r="E188" s="68">
        <v>1180</v>
      </c>
      <c r="F188" s="68">
        <f t="shared" si="394"/>
        <v>14160</v>
      </c>
      <c r="G188" s="66" t="s">
        <v>380</v>
      </c>
      <c r="H188" s="145" t="s">
        <v>1065</v>
      </c>
      <c r="I188" s="68">
        <f t="shared" si="391"/>
        <v>12</v>
      </c>
      <c r="J188" s="147">
        <v>1026014314</v>
      </c>
      <c r="K188" s="68">
        <f>VLOOKUP(J188,gasuli,2,0)</f>
        <v>20473</v>
      </c>
      <c r="L188" s="68">
        <f>VLOOKUP(J188,shroma,3,0)</f>
        <v>8260</v>
      </c>
      <c r="M188" s="68">
        <f>VLOOKUP(J188,shroma,4,0)</f>
        <v>0</v>
      </c>
      <c r="N188" s="68">
        <f>VLOOKUP(J188,shroma,5,0)</f>
        <v>1652</v>
      </c>
      <c r="O188" s="68">
        <f t="shared" si="395"/>
        <v>9912</v>
      </c>
      <c r="P188" s="68">
        <f t="shared" si="396"/>
        <v>1706.0833333333333</v>
      </c>
      <c r="Q188" s="68">
        <f t="shared" si="397"/>
        <v>1416</v>
      </c>
      <c r="R188" s="68">
        <f t="shared" si="398"/>
        <v>1180</v>
      </c>
      <c r="S188" s="68">
        <f>VLOOKUP(J188,premia1,4,0)</f>
        <v>826</v>
      </c>
      <c r="T188" s="68">
        <f>VLOOKUP(J188,premia,4,0)</f>
        <v>826</v>
      </c>
      <c r="U188" s="68">
        <f t="shared" si="399"/>
        <v>1652</v>
      </c>
      <c r="V188" s="68">
        <f t="shared" si="400"/>
        <v>5900</v>
      </c>
      <c r="W188" s="68"/>
      <c r="X188" s="68">
        <f t="shared" si="401"/>
        <v>2832</v>
      </c>
      <c r="Y188" s="68">
        <f t="shared" si="402"/>
        <v>566.4</v>
      </c>
      <c r="Z188" s="150">
        <f t="shared" si="403"/>
        <v>0.48</v>
      </c>
      <c r="AA188" s="57">
        <v>450</v>
      </c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</row>
    <row r="189" spans="1:39" ht="14.25" customHeight="1">
      <c r="A189" s="65"/>
      <c r="B189" s="79"/>
      <c r="C189" s="80" t="s">
        <v>383</v>
      </c>
      <c r="D189" s="79"/>
      <c r="E189" s="79"/>
      <c r="F189" s="79"/>
      <c r="G189" s="79"/>
      <c r="H189" s="81"/>
      <c r="I189" s="79">
        <f t="shared" si="391"/>
        <v>0</v>
      </c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150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</row>
    <row r="190" spans="1:39" ht="28.5" customHeight="1">
      <c r="A190" s="65"/>
      <c r="B190" s="69" t="s">
        <v>384</v>
      </c>
      <c r="C190" s="27" t="s">
        <v>11</v>
      </c>
      <c r="D190" s="68">
        <v>1</v>
      </c>
      <c r="E190" s="68">
        <v>1660</v>
      </c>
      <c r="F190" s="68">
        <f t="shared" ref="F190:F192" si="404">E190*12</f>
        <v>19920</v>
      </c>
      <c r="G190" s="69" t="s">
        <v>384</v>
      </c>
      <c r="H190" s="117" t="s">
        <v>1066</v>
      </c>
      <c r="I190" s="68">
        <f t="shared" si="391"/>
        <v>12</v>
      </c>
      <c r="J190" s="147">
        <v>1017003527</v>
      </c>
      <c r="K190" s="68">
        <f>VLOOKUP(J190,gasuli,2,0)</f>
        <v>36852</v>
      </c>
      <c r="L190" s="68">
        <f>VLOOKUP(J190,shroma,3,0)</f>
        <v>11688</v>
      </c>
      <c r="M190" s="68">
        <f>VLOOKUP(J190,shroma,4,0)</f>
        <v>5395</v>
      </c>
      <c r="N190" s="68">
        <f>VLOOKUP(J190,shroma,5,0)</f>
        <v>2988</v>
      </c>
      <c r="O190" s="68">
        <f t="shared" ref="O190:O192" si="405">L190+M190+N190</f>
        <v>20071</v>
      </c>
      <c r="P190" s="68">
        <f t="shared" ref="P190:P192" si="406">K190/12</f>
        <v>3071</v>
      </c>
      <c r="Q190" s="68">
        <f t="shared" ref="Q190:Q192" si="407">O190/7</f>
        <v>2867.2857142857142</v>
      </c>
      <c r="R190" s="68">
        <f t="shared" ref="R190:R192" si="408">E190/2*2</f>
        <v>1660</v>
      </c>
      <c r="S190" s="68">
        <f>VLOOKUP(J190,premia1,4,0)</f>
        <v>1494</v>
      </c>
      <c r="T190" s="68">
        <f>VLOOKUP(J190,premia,4,0)</f>
        <v>1494</v>
      </c>
      <c r="U190" s="68">
        <f t="shared" ref="U190:U192" si="409">AVERAGE(S190,T190)*2</f>
        <v>2988</v>
      </c>
      <c r="V190" s="68">
        <f t="shared" ref="V190:V192" si="410">E190*5</f>
        <v>8300</v>
      </c>
      <c r="W190" s="68">
        <f>M190/7*5</f>
        <v>3853.5714285714284</v>
      </c>
      <c r="X190" s="68">
        <f t="shared" ref="X190:X192" si="411">IF(Z190&gt;50%,E190*50%*5,E190*Z190*5)</f>
        <v>4150</v>
      </c>
      <c r="Y190" s="68">
        <f t="shared" ref="Y190:Y192" si="412">(R190+U190)/5</f>
        <v>929.6</v>
      </c>
      <c r="Z190" s="150">
        <f t="shared" ref="Z190:Z192" si="413">Y190/E190</f>
        <v>0.56000000000000005</v>
      </c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</row>
    <row r="191" spans="1:39" ht="22.5" customHeight="1">
      <c r="A191" s="65"/>
      <c r="B191" s="66" t="s">
        <v>389</v>
      </c>
      <c r="C191" s="27" t="s">
        <v>12</v>
      </c>
      <c r="D191" s="68">
        <v>1</v>
      </c>
      <c r="E191" s="68">
        <v>1180</v>
      </c>
      <c r="F191" s="68">
        <f t="shared" si="404"/>
        <v>14160</v>
      </c>
      <c r="G191" s="66" t="s">
        <v>389</v>
      </c>
      <c r="H191" s="145" t="s">
        <v>1067</v>
      </c>
      <c r="I191" s="68">
        <f t="shared" si="391"/>
        <v>12</v>
      </c>
      <c r="J191" s="147">
        <v>1001009537</v>
      </c>
      <c r="K191" s="68">
        <f>VLOOKUP(J191,gasuli,2,0)</f>
        <v>20776.27</v>
      </c>
      <c r="L191" s="68">
        <f>VLOOKUP(J191,shroma,3,0)</f>
        <v>8470.36</v>
      </c>
      <c r="M191" s="68">
        <f>VLOOKUP(J191,shroma,4,0)</f>
        <v>0</v>
      </c>
      <c r="N191" s="68">
        <f>VLOOKUP(J191,shroma,5,0)</f>
        <v>2006</v>
      </c>
      <c r="O191" s="68">
        <f t="shared" si="405"/>
        <v>10476.36</v>
      </c>
      <c r="P191" s="68">
        <f t="shared" si="406"/>
        <v>1731.3558333333333</v>
      </c>
      <c r="Q191" s="68">
        <f t="shared" si="407"/>
        <v>1496.6228571428571</v>
      </c>
      <c r="R191" s="68">
        <f t="shared" si="408"/>
        <v>1180</v>
      </c>
      <c r="S191" s="68">
        <f>VLOOKUP(J191,premia1,4,0)</f>
        <v>1003</v>
      </c>
      <c r="T191" s="68">
        <f>VLOOKUP(J191,premia,4,0)</f>
        <v>1003</v>
      </c>
      <c r="U191" s="68">
        <f t="shared" si="409"/>
        <v>2006</v>
      </c>
      <c r="V191" s="68">
        <f t="shared" si="410"/>
        <v>5900</v>
      </c>
      <c r="W191" s="68"/>
      <c r="X191" s="68">
        <f t="shared" si="411"/>
        <v>2950</v>
      </c>
      <c r="Y191" s="68">
        <f t="shared" si="412"/>
        <v>637.20000000000005</v>
      </c>
      <c r="Z191" s="150">
        <f t="shared" si="413"/>
        <v>0.54</v>
      </c>
      <c r="AA191" s="57"/>
      <c r="AB191" s="57"/>
      <c r="AC191" s="57"/>
      <c r="AD191" s="57"/>
      <c r="AE191" s="57"/>
      <c r="AF191" s="57"/>
      <c r="AG191" s="57"/>
      <c r="AH191" s="57"/>
      <c r="AI191" s="57"/>
      <c r="AJ191" s="57"/>
      <c r="AK191" s="57"/>
      <c r="AL191" s="57"/>
      <c r="AM191" s="57"/>
    </row>
    <row r="192" spans="1:39" ht="14.25" customHeight="1">
      <c r="A192" s="65"/>
      <c r="B192" s="66" t="s">
        <v>392</v>
      </c>
      <c r="C192" s="27" t="s">
        <v>13</v>
      </c>
      <c r="D192" s="68">
        <v>1</v>
      </c>
      <c r="E192" s="68">
        <v>1180</v>
      </c>
      <c r="F192" s="68">
        <f t="shared" si="404"/>
        <v>14160</v>
      </c>
      <c r="G192" s="66" t="s">
        <v>392</v>
      </c>
      <c r="H192" s="145" t="s">
        <v>1068</v>
      </c>
      <c r="I192" s="68">
        <f t="shared" si="391"/>
        <v>12</v>
      </c>
      <c r="J192" s="147">
        <v>1018001573</v>
      </c>
      <c r="K192" s="68">
        <f>VLOOKUP(J192,gasuli,2,0)</f>
        <v>20293</v>
      </c>
      <c r="L192" s="68">
        <f>VLOOKUP(J192,shroma,3,0)</f>
        <v>8260</v>
      </c>
      <c r="M192" s="68">
        <f>VLOOKUP(J192,shroma,4,0)</f>
        <v>0</v>
      </c>
      <c r="N192" s="68">
        <f>VLOOKUP(J192,shroma,5,0)</f>
        <v>2006</v>
      </c>
      <c r="O192" s="68">
        <f t="shared" si="405"/>
        <v>10266</v>
      </c>
      <c r="P192" s="68">
        <f t="shared" si="406"/>
        <v>1691.0833333333333</v>
      </c>
      <c r="Q192" s="68">
        <f t="shared" si="407"/>
        <v>1466.5714285714287</v>
      </c>
      <c r="R192" s="68">
        <f t="shared" si="408"/>
        <v>1180</v>
      </c>
      <c r="S192" s="68">
        <f>VLOOKUP(J192,premia1,4,0)</f>
        <v>1003</v>
      </c>
      <c r="T192" s="68">
        <f>VLOOKUP(J192,premia,4,0)</f>
        <v>1003</v>
      </c>
      <c r="U192" s="68">
        <f t="shared" si="409"/>
        <v>2006</v>
      </c>
      <c r="V192" s="68">
        <f t="shared" si="410"/>
        <v>5900</v>
      </c>
      <c r="W192" s="68"/>
      <c r="X192" s="68">
        <f t="shared" si="411"/>
        <v>2950</v>
      </c>
      <c r="Y192" s="68">
        <f t="shared" si="412"/>
        <v>637.20000000000005</v>
      </c>
      <c r="Z192" s="150">
        <f t="shared" si="413"/>
        <v>0.54</v>
      </c>
      <c r="AA192" s="57">
        <v>500</v>
      </c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</row>
    <row r="193" spans="1:39" ht="14.25" customHeight="1">
      <c r="A193" s="65"/>
      <c r="B193" s="86"/>
      <c r="C193" s="87" t="s">
        <v>397</v>
      </c>
      <c r="D193" s="86"/>
      <c r="E193" s="86"/>
      <c r="F193" s="86"/>
      <c r="G193" s="86"/>
      <c r="H193" s="71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150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</row>
    <row r="194" spans="1:39" ht="22.5" customHeight="1">
      <c r="A194" s="65"/>
      <c r="B194" s="75" t="s">
        <v>154</v>
      </c>
      <c r="C194" s="27" t="s">
        <v>9</v>
      </c>
      <c r="D194" s="68">
        <v>1</v>
      </c>
      <c r="E194" s="68">
        <v>2100</v>
      </c>
      <c r="F194" s="68">
        <f t="shared" ref="F194:F196" si="414">E194*12</f>
        <v>25200</v>
      </c>
      <c r="G194" s="75" t="s">
        <v>154</v>
      </c>
      <c r="H194" s="145"/>
      <c r="I194" s="68">
        <f t="shared" ref="I194:I225" si="415">LEN(H194)</f>
        <v>0</v>
      </c>
      <c r="J194" s="68"/>
      <c r="K194" s="68"/>
      <c r="L194" s="68"/>
      <c r="M194" s="68"/>
      <c r="N194" s="68"/>
      <c r="O194" s="68">
        <f t="shared" ref="O194:O196" si="416">L194+M194+N194</f>
        <v>0</v>
      </c>
      <c r="P194" s="68">
        <f t="shared" ref="P194:P196" si="417">K194/12</f>
        <v>0</v>
      </c>
      <c r="Q194" s="68">
        <f t="shared" ref="Q194:Q196" si="418">O194/7</f>
        <v>0</v>
      </c>
      <c r="R194" s="70">
        <f t="shared" ref="R194:R195" si="419">E194</f>
        <v>2100</v>
      </c>
      <c r="S194" s="68"/>
      <c r="T194" s="68"/>
      <c r="U194" s="70">
        <f t="shared" ref="U194:U195" si="420">E194*85%*2</f>
        <v>3570</v>
      </c>
      <c r="V194" s="70">
        <f t="shared" ref="V194:V196" si="421">E194*5</f>
        <v>10500</v>
      </c>
      <c r="W194" s="70">
        <f t="shared" ref="W194:W195" si="422">E194/2*5</f>
        <v>5250</v>
      </c>
      <c r="X194" s="70">
        <f t="shared" ref="X194:X196" si="423">IF(Z194&gt;50%,E194*50%*5,E194*Z194*5)</f>
        <v>5250</v>
      </c>
      <c r="Y194" s="68">
        <f t="shared" ref="Y194:Y196" si="424">(R194+U194)/5</f>
        <v>1134</v>
      </c>
      <c r="Z194" s="150">
        <f t="shared" ref="Z194:Z196" si="425">Y194/E194</f>
        <v>0.54</v>
      </c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</row>
    <row r="195" spans="1:39" ht="21.75" customHeight="1">
      <c r="A195" s="65"/>
      <c r="B195" s="75" t="s">
        <v>154</v>
      </c>
      <c r="C195" s="27" t="s">
        <v>405</v>
      </c>
      <c r="D195" s="68">
        <v>1</v>
      </c>
      <c r="E195" s="68">
        <v>1780</v>
      </c>
      <c r="F195" s="68">
        <f t="shared" si="414"/>
        <v>21360</v>
      </c>
      <c r="G195" s="75" t="s">
        <v>154</v>
      </c>
      <c r="H195" s="67"/>
      <c r="I195" s="68">
        <f t="shared" si="415"/>
        <v>0</v>
      </c>
      <c r="J195" s="68"/>
      <c r="K195" s="68"/>
      <c r="L195" s="68"/>
      <c r="M195" s="68"/>
      <c r="N195" s="68"/>
      <c r="O195" s="68">
        <f t="shared" si="416"/>
        <v>0</v>
      </c>
      <c r="P195" s="68">
        <f t="shared" si="417"/>
        <v>0</v>
      </c>
      <c r="Q195" s="68">
        <f t="shared" si="418"/>
        <v>0</v>
      </c>
      <c r="R195" s="70">
        <f t="shared" si="419"/>
        <v>1780</v>
      </c>
      <c r="S195" s="68"/>
      <c r="T195" s="68"/>
      <c r="U195" s="70">
        <f t="shared" si="420"/>
        <v>3026</v>
      </c>
      <c r="V195" s="70">
        <f t="shared" si="421"/>
        <v>8900</v>
      </c>
      <c r="W195" s="70">
        <f t="shared" si="422"/>
        <v>4450</v>
      </c>
      <c r="X195" s="70">
        <f t="shared" si="423"/>
        <v>4450</v>
      </c>
      <c r="Y195" s="68">
        <f t="shared" si="424"/>
        <v>961.2</v>
      </c>
      <c r="Z195" s="150">
        <f t="shared" si="425"/>
        <v>0.54</v>
      </c>
      <c r="AA195" s="57"/>
      <c r="AB195" s="57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</row>
    <row r="196" spans="1:39" ht="25.5" customHeight="1">
      <c r="A196" s="65"/>
      <c r="B196" s="69" t="s">
        <v>409</v>
      </c>
      <c r="C196" s="27" t="s">
        <v>14</v>
      </c>
      <c r="D196" s="68">
        <v>1</v>
      </c>
      <c r="E196" s="68">
        <v>830</v>
      </c>
      <c r="F196" s="68">
        <f t="shared" si="414"/>
        <v>9960</v>
      </c>
      <c r="G196" s="69" t="s">
        <v>409</v>
      </c>
      <c r="H196" s="145" t="s">
        <v>801</v>
      </c>
      <c r="I196" s="68">
        <f t="shared" si="415"/>
        <v>11</v>
      </c>
      <c r="J196" s="147">
        <v>1011074273</v>
      </c>
      <c r="K196" s="68">
        <f>VLOOKUP(J196,gasuli,2,0)</f>
        <v>14193</v>
      </c>
      <c r="L196" s="68">
        <f>VLOOKUP(J196,shroma,3,0)</f>
        <v>5644</v>
      </c>
      <c r="M196" s="68">
        <f>VLOOKUP(J196,shroma,4,0)</f>
        <v>0</v>
      </c>
      <c r="N196" s="68">
        <f>VLOOKUP(J196,shroma,5,0)</f>
        <v>1460</v>
      </c>
      <c r="O196" s="68">
        <f t="shared" si="416"/>
        <v>7104</v>
      </c>
      <c r="P196" s="68">
        <f t="shared" si="417"/>
        <v>1182.75</v>
      </c>
      <c r="Q196" s="68">
        <f t="shared" si="418"/>
        <v>1014.8571428571429</v>
      </c>
      <c r="R196" s="68">
        <f>E196/2*2</f>
        <v>830</v>
      </c>
      <c r="S196" s="68">
        <f>VLOOKUP(J196,premia1,4,0)</f>
        <v>730</v>
      </c>
      <c r="T196" s="68">
        <f>VLOOKUP(J196,premia,4,0)</f>
        <v>730</v>
      </c>
      <c r="U196" s="68">
        <f>AVERAGE(S196,T196)*2</f>
        <v>1460</v>
      </c>
      <c r="V196" s="68">
        <f t="shared" si="421"/>
        <v>4150</v>
      </c>
      <c r="W196" s="68"/>
      <c r="X196" s="68">
        <f t="shared" si="423"/>
        <v>2075</v>
      </c>
      <c r="Y196" s="68">
        <f t="shared" si="424"/>
        <v>458</v>
      </c>
      <c r="Z196" s="150">
        <f t="shared" si="425"/>
        <v>0.5518072289156627</v>
      </c>
      <c r="AA196" s="57">
        <v>400</v>
      </c>
      <c r="AB196" s="57"/>
      <c r="AC196" s="57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/>
    </row>
    <row r="197" spans="1:39" ht="14.25" customHeight="1">
      <c r="A197" s="65"/>
      <c r="B197" s="79"/>
      <c r="C197" s="80" t="s">
        <v>411</v>
      </c>
      <c r="D197" s="79"/>
      <c r="E197" s="79"/>
      <c r="F197" s="79"/>
      <c r="G197" s="79"/>
      <c r="H197" s="81"/>
      <c r="I197" s="79">
        <f t="shared" si="415"/>
        <v>0</v>
      </c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150"/>
      <c r="AA197" s="176"/>
      <c r="AB197" s="176"/>
      <c r="AC197" s="176"/>
      <c r="AD197" s="176"/>
      <c r="AE197" s="176"/>
      <c r="AF197" s="176"/>
      <c r="AG197" s="176"/>
      <c r="AH197" s="176"/>
      <c r="AI197" s="176"/>
      <c r="AJ197" s="176"/>
      <c r="AK197" s="176"/>
      <c r="AL197" s="176"/>
      <c r="AM197" s="176"/>
    </row>
    <row r="198" spans="1:39" ht="14.25" customHeight="1">
      <c r="A198" s="65"/>
      <c r="B198" s="73" t="s">
        <v>412</v>
      </c>
      <c r="C198" s="27" t="s">
        <v>11</v>
      </c>
      <c r="D198" s="68">
        <v>1</v>
      </c>
      <c r="E198" s="68">
        <v>1660</v>
      </c>
      <c r="F198" s="68">
        <f t="shared" ref="F198:F207" si="426">E198*12</f>
        <v>19920</v>
      </c>
      <c r="G198" s="73" t="s">
        <v>412</v>
      </c>
      <c r="H198" s="145" t="s">
        <v>1069</v>
      </c>
      <c r="I198" s="68">
        <f t="shared" si="415"/>
        <v>12</v>
      </c>
      <c r="J198" s="147">
        <v>1009013793</v>
      </c>
      <c r="K198" s="68"/>
      <c r="L198" s="68">
        <f t="shared" ref="L198:L207" si="427">VLOOKUP(J198,shroma,3,0)</f>
        <v>11620</v>
      </c>
      <c r="M198" s="68">
        <f t="shared" ref="M198:M207" si="428">VLOOKUP(J198,shroma,4,0)</f>
        <v>5395</v>
      </c>
      <c r="N198" s="68">
        <f t="shared" ref="N198:N207" si="429">VLOOKUP(J198,shroma,5,0)</f>
        <v>3320</v>
      </c>
      <c r="O198" s="68">
        <f t="shared" ref="O198:O207" si="430">L198+M198+N198</f>
        <v>20335</v>
      </c>
      <c r="P198" s="68">
        <f t="shared" ref="P198:P207" si="431">K198/12</f>
        <v>0</v>
      </c>
      <c r="Q198" s="68">
        <f t="shared" ref="Q198:Q207" si="432">O198/7</f>
        <v>2905</v>
      </c>
      <c r="R198" s="68">
        <f t="shared" ref="R198:R207" si="433">E198/2*2</f>
        <v>1660</v>
      </c>
      <c r="S198" s="68">
        <f t="shared" ref="S198:S207" si="434">VLOOKUP(J198,premia1,4,0)</f>
        <v>1660</v>
      </c>
      <c r="T198" s="68">
        <f t="shared" ref="T198:T207" si="435">VLOOKUP(J198,premia,4,0)</f>
        <v>1660</v>
      </c>
      <c r="U198" s="68">
        <f t="shared" ref="U198:U207" si="436">AVERAGE(S198,T198)*2</f>
        <v>3320</v>
      </c>
      <c r="V198" s="68">
        <f t="shared" ref="V198:V207" si="437">E198*5</f>
        <v>8300</v>
      </c>
      <c r="W198" s="68">
        <f>M198/7*5</f>
        <v>3853.5714285714284</v>
      </c>
      <c r="X198" s="68">
        <f t="shared" ref="X198:X207" si="438">IF(Z198&gt;50%,E198*50%*5,E198*Z198*5)</f>
        <v>4150</v>
      </c>
      <c r="Y198" s="68">
        <f t="shared" ref="Y198:Y207" si="439">(R198+U198)/5</f>
        <v>996</v>
      </c>
      <c r="Z198" s="150">
        <f t="shared" ref="Z198:Z207" si="440">Y198/E198</f>
        <v>0.6</v>
      </c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</row>
    <row r="199" spans="1:39" ht="14.25" customHeight="1">
      <c r="A199" s="65"/>
      <c r="B199" s="66" t="s">
        <v>420</v>
      </c>
      <c r="C199" s="27" t="s">
        <v>12</v>
      </c>
      <c r="D199" s="68">
        <v>1</v>
      </c>
      <c r="E199" s="68">
        <v>1180</v>
      </c>
      <c r="F199" s="68">
        <f t="shared" si="426"/>
        <v>14160</v>
      </c>
      <c r="G199" s="66" t="s">
        <v>420</v>
      </c>
      <c r="H199" s="145" t="s">
        <v>1070</v>
      </c>
      <c r="I199" s="68">
        <f t="shared" si="415"/>
        <v>12</v>
      </c>
      <c r="J199" s="163">
        <v>65002001289</v>
      </c>
      <c r="K199" s="68">
        <f t="shared" ref="K199:K207" si="441">VLOOKUP(J199,gasuli,2,0)</f>
        <v>20237</v>
      </c>
      <c r="L199" s="68">
        <f t="shared" si="427"/>
        <v>8260</v>
      </c>
      <c r="M199" s="68">
        <f t="shared" si="428"/>
        <v>0</v>
      </c>
      <c r="N199" s="68">
        <f t="shared" si="429"/>
        <v>2041</v>
      </c>
      <c r="O199" s="68">
        <f t="shared" si="430"/>
        <v>10301</v>
      </c>
      <c r="P199" s="68">
        <f t="shared" si="431"/>
        <v>1686.4166666666667</v>
      </c>
      <c r="Q199" s="68">
        <f t="shared" si="432"/>
        <v>1471.5714285714287</v>
      </c>
      <c r="R199" s="68">
        <f t="shared" si="433"/>
        <v>1180</v>
      </c>
      <c r="S199" s="68">
        <f t="shared" si="434"/>
        <v>1097</v>
      </c>
      <c r="T199" s="68">
        <f t="shared" si="435"/>
        <v>944</v>
      </c>
      <c r="U199" s="68">
        <f t="shared" si="436"/>
        <v>2041</v>
      </c>
      <c r="V199" s="68">
        <f t="shared" si="437"/>
        <v>5900</v>
      </c>
      <c r="W199" s="68"/>
      <c r="X199" s="68">
        <f t="shared" si="438"/>
        <v>2950</v>
      </c>
      <c r="Y199" s="68">
        <f t="shared" si="439"/>
        <v>644.20000000000005</v>
      </c>
      <c r="Z199" s="150">
        <f t="shared" si="440"/>
        <v>0.54593220338983051</v>
      </c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</row>
    <row r="200" spans="1:39" ht="14.25" customHeight="1">
      <c r="A200" s="65"/>
      <c r="B200" s="66" t="s">
        <v>424</v>
      </c>
      <c r="C200" s="27" t="s">
        <v>13</v>
      </c>
      <c r="D200" s="68">
        <v>1</v>
      </c>
      <c r="E200" s="68">
        <v>1180</v>
      </c>
      <c r="F200" s="68">
        <f t="shared" si="426"/>
        <v>14160</v>
      </c>
      <c r="G200" s="66" t="s">
        <v>424</v>
      </c>
      <c r="H200" s="145" t="s">
        <v>1071</v>
      </c>
      <c r="I200" s="68">
        <f t="shared" si="415"/>
        <v>12</v>
      </c>
      <c r="J200" s="147">
        <v>1019032399</v>
      </c>
      <c r="K200" s="68">
        <f t="shared" si="441"/>
        <v>19907</v>
      </c>
      <c r="L200" s="68">
        <f t="shared" si="427"/>
        <v>8260</v>
      </c>
      <c r="M200" s="68">
        <f t="shared" si="428"/>
        <v>0</v>
      </c>
      <c r="N200" s="68">
        <f t="shared" si="429"/>
        <v>1805</v>
      </c>
      <c r="O200" s="68">
        <f t="shared" si="430"/>
        <v>10065</v>
      </c>
      <c r="P200" s="68">
        <f t="shared" si="431"/>
        <v>1658.9166666666667</v>
      </c>
      <c r="Q200" s="68">
        <f t="shared" si="432"/>
        <v>1437.8571428571429</v>
      </c>
      <c r="R200" s="68">
        <f t="shared" si="433"/>
        <v>1180</v>
      </c>
      <c r="S200" s="68">
        <f t="shared" si="434"/>
        <v>861</v>
      </c>
      <c r="T200" s="68">
        <f t="shared" si="435"/>
        <v>944</v>
      </c>
      <c r="U200" s="68">
        <f t="shared" si="436"/>
        <v>1805</v>
      </c>
      <c r="V200" s="68">
        <f t="shared" si="437"/>
        <v>5900</v>
      </c>
      <c r="W200" s="68"/>
      <c r="X200" s="68">
        <f t="shared" si="438"/>
        <v>2950</v>
      </c>
      <c r="Y200" s="68">
        <f t="shared" si="439"/>
        <v>597</v>
      </c>
      <c r="Z200" s="150">
        <f t="shared" si="440"/>
        <v>0.50593220338983047</v>
      </c>
      <c r="AA200" s="57">
        <v>500</v>
      </c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</row>
    <row r="201" spans="1:39" ht="14.25" customHeight="1">
      <c r="A201" s="65"/>
      <c r="B201" s="66" t="s">
        <v>429</v>
      </c>
      <c r="C201" s="27" t="s">
        <v>13</v>
      </c>
      <c r="D201" s="68">
        <v>1</v>
      </c>
      <c r="E201" s="68">
        <v>1180</v>
      </c>
      <c r="F201" s="68">
        <f t="shared" si="426"/>
        <v>14160</v>
      </c>
      <c r="G201" s="66" t="s">
        <v>429</v>
      </c>
      <c r="H201" s="145" t="s">
        <v>1072</v>
      </c>
      <c r="I201" s="68">
        <f t="shared" si="415"/>
        <v>12</v>
      </c>
      <c r="J201" s="147">
        <v>1024048628</v>
      </c>
      <c r="K201" s="68">
        <f t="shared" si="441"/>
        <v>19883</v>
      </c>
      <c r="L201" s="68">
        <f t="shared" si="427"/>
        <v>9279.09</v>
      </c>
      <c r="M201" s="68">
        <f t="shared" si="428"/>
        <v>0</v>
      </c>
      <c r="N201" s="68">
        <f t="shared" si="429"/>
        <v>1805</v>
      </c>
      <c r="O201" s="68">
        <f t="shared" si="430"/>
        <v>11084.09</v>
      </c>
      <c r="P201" s="68">
        <f t="shared" si="431"/>
        <v>1656.9166666666667</v>
      </c>
      <c r="Q201" s="68">
        <f t="shared" si="432"/>
        <v>1583.4414285714286</v>
      </c>
      <c r="R201" s="68">
        <f t="shared" si="433"/>
        <v>1180</v>
      </c>
      <c r="S201" s="68">
        <f t="shared" si="434"/>
        <v>861</v>
      </c>
      <c r="T201" s="68">
        <f t="shared" si="435"/>
        <v>944</v>
      </c>
      <c r="U201" s="68">
        <f t="shared" si="436"/>
        <v>1805</v>
      </c>
      <c r="V201" s="68">
        <f t="shared" si="437"/>
        <v>5900</v>
      </c>
      <c r="W201" s="68"/>
      <c r="X201" s="68">
        <f t="shared" si="438"/>
        <v>2950</v>
      </c>
      <c r="Y201" s="68">
        <f t="shared" si="439"/>
        <v>597</v>
      </c>
      <c r="Z201" s="150">
        <f t="shared" si="440"/>
        <v>0.50593220338983047</v>
      </c>
      <c r="AA201" s="57">
        <v>500</v>
      </c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</row>
    <row r="202" spans="1:39" ht="14.25" customHeight="1">
      <c r="A202" s="65"/>
      <c r="B202" s="69" t="s">
        <v>434</v>
      </c>
      <c r="C202" s="27" t="s">
        <v>13</v>
      </c>
      <c r="D202" s="68">
        <v>1</v>
      </c>
      <c r="E202" s="68">
        <v>1180</v>
      </c>
      <c r="F202" s="68">
        <f t="shared" si="426"/>
        <v>14160</v>
      </c>
      <c r="G202" s="69" t="s">
        <v>434</v>
      </c>
      <c r="H202" s="67" t="s">
        <v>1073</v>
      </c>
      <c r="I202" s="68">
        <f t="shared" si="415"/>
        <v>12</v>
      </c>
      <c r="J202" s="147">
        <v>1019017430</v>
      </c>
      <c r="K202" s="68">
        <f t="shared" si="441"/>
        <v>20414</v>
      </c>
      <c r="L202" s="68">
        <f t="shared" si="427"/>
        <v>7965</v>
      </c>
      <c r="M202" s="68">
        <f t="shared" si="428"/>
        <v>0</v>
      </c>
      <c r="N202" s="68">
        <f t="shared" si="429"/>
        <v>2360</v>
      </c>
      <c r="O202" s="68">
        <f t="shared" si="430"/>
        <v>10325</v>
      </c>
      <c r="P202" s="68">
        <f t="shared" si="431"/>
        <v>1701.1666666666667</v>
      </c>
      <c r="Q202" s="68">
        <f t="shared" si="432"/>
        <v>1475</v>
      </c>
      <c r="R202" s="68">
        <f t="shared" si="433"/>
        <v>1180</v>
      </c>
      <c r="S202" s="68">
        <f t="shared" si="434"/>
        <v>1180</v>
      </c>
      <c r="T202" s="68">
        <f t="shared" si="435"/>
        <v>1180</v>
      </c>
      <c r="U202" s="68">
        <f t="shared" si="436"/>
        <v>2360</v>
      </c>
      <c r="V202" s="68">
        <f t="shared" si="437"/>
        <v>5900</v>
      </c>
      <c r="W202" s="68"/>
      <c r="X202" s="68">
        <f t="shared" si="438"/>
        <v>2950</v>
      </c>
      <c r="Y202" s="68">
        <f t="shared" si="439"/>
        <v>708</v>
      </c>
      <c r="Z202" s="150">
        <f t="shared" si="440"/>
        <v>0.6</v>
      </c>
      <c r="AA202" s="57">
        <v>500</v>
      </c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/>
    </row>
    <row r="203" spans="1:39" ht="14.25" customHeight="1">
      <c r="A203" s="65"/>
      <c r="B203" s="69" t="s">
        <v>438</v>
      </c>
      <c r="C203" s="27" t="s">
        <v>13</v>
      </c>
      <c r="D203" s="68">
        <v>1</v>
      </c>
      <c r="E203" s="68">
        <v>1180</v>
      </c>
      <c r="F203" s="68">
        <f t="shared" si="426"/>
        <v>14160</v>
      </c>
      <c r="G203" s="69" t="s">
        <v>438</v>
      </c>
      <c r="H203" s="145" t="s">
        <v>1074</v>
      </c>
      <c r="I203" s="68">
        <f t="shared" si="415"/>
        <v>12</v>
      </c>
      <c r="J203" s="147">
        <v>1008025764</v>
      </c>
      <c r="K203" s="68">
        <f t="shared" si="441"/>
        <v>19942</v>
      </c>
      <c r="L203" s="68">
        <f t="shared" si="427"/>
        <v>8024</v>
      </c>
      <c r="M203" s="68">
        <f t="shared" si="428"/>
        <v>0</v>
      </c>
      <c r="N203" s="68">
        <f t="shared" si="429"/>
        <v>1805</v>
      </c>
      <c r="O203" s="68">
        <f t="shared" si="430"/>
        <v>9829</v>
      </c>
      <c r="P203" s="68">
        <f t="shared" si="431"/>
        <v>1661.8333333333333</v>
      </c>
      <c r="Q203" s="68">
        <f t="shared" si="432"/>
        <v>1404.1428571428571</v>
      </c>
      <c r="R203" s="68">
        <f t="shared" si="433"/>
        <v>1180</v>
      </c>
      <c r="S203" s="68">
        <f t="shared" si="434"/>
        <v>861</v>
      </c>
      <c r="T203" s="68">
        <f t="shared" si="435"/>
        <v>944</v>
      </c>
      <c r="U203" s="68">
        <f t="shared" si="436"/>
        <v>1805</v>
      </c>
      <c r="V203" s="68">
        <f t="shared" si="437"/>
        <v>5900</v>
      </c>
      <c r="W203" s="68"/>
      <c r="X203" s="68">
        <f t="shared" si="438"/>
        <v>2950</v>
      </c>
      <c r="Y203" s="68">
        <f t="shared" si="439"/>
        <v>597</v>
      </c>
      <c r="Z203" s="150">
        <f t="shared" si="440"/>
        <v>0.50593220338983047</v>
      </c>
      <c r="AA203" s="57">
        <v>500</v>
      </c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</row>
    <row r="204" spans="1:39" ht="14.25" customHeight="1">
      <c r="A204" s="65"/>
      <c r="B204" s="66" t="s">
        <v>441</v>
      </c>
      <c r="C204" s="27" t="s">
        <v>13</v>
      </c>
      <c r="D204" s="68">
        <v>1</v>
      </c>
      <c r="E204" s="68">
        <v>1180</v>
      </c>
      <c r="F204" s="68">
        <f t="shared" si="426"/>
        <v>14160</v>
      </c>
      <c r="G204" s="66" t="s">
        <v>441</v>
      </c>
      <c r="H204" s="145" t="s">
        <v>1075</v>
      </c>
      <c r="I204" s="68">
        <f t="shared" si="415"/>
        <v>12</v>
      </c>
      <c r="J204" s="147">
        <v>1004005359</v>
      </c>
      <c r="K204" s="68">
        <f t="shared" si="441"/>
        <v>20001</v>
      </c>
      <c r="L204" s="68">
        <f t="shared" si="427"/>
        <v>8091.43</v>
      </c>
      <c r="M204" s="68">
        <f t="shared" si="428"/>
        <v>0</v>
      </c>
      <c r="N204" s="68">
        <f t="shared" si="429"/>
        <v>2124</v>
      </c>
      <c r="O204" s="68">
        <f t="shared" si="430"/>
        <v>10215.43</v>
      </c>
      <c r="P204" s="68">
        <f t="shared" si="431"/>
        <v>1666.75</v>
      </c>
      <c r="Q204" s="68">
        <f t="shared" si="432"/>
        <v>1459.3471428571429</v>
      </c>
      <c r="R204" s="68">
        <f t="shared" si="433"/>
        <v>1180</v>
      </c>
      <c r="S204" s="68">
        <f t="shared" si="434"/>
        <v>1180</v>
      </c>
      <c r="T204" s="68">
        <f t="shared" si="435"/>
        <v>944</v>
      </c>
      <c r="U204" s="68">
        <f t="shared" si="436"/>
        <v>2124</v>
      </c>
      <c r="V204" s="68">
        <f t="shared" si="437"/>
        <v>5900</v>
      </c>
      <c r="W204" s="68"/>
      <c r="X204" s="68">
        <f t="shared" si="438"/>
        <v>2950</v>
      </c>
      <c r="Y204" s="68">
        <f t="shared" si="439"/>
        <v>660.8</v>
      </c>
      <c r="Z204" s="150">
        <f t="shared" si="440"/>
        <v>0.55999999999999994</v>
      </c>
      <c r="AA204" s="57">
        <v>500</v>
      </c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</row>
    <row r="205" spans="1:39" ht="14.25" customHeight="1">
      <c r="A205" s="65"/>
      <c r="B205" s="66" t="s">
        <v>444</v>
      </c>
      <c r="C205" s="27" t="s">
        <v>13</v>
      </c>
      <c r="D205" s="68">
        <v>1</v>
      </c>
      <c r="E205" s="68">
        <v>1180</v>
      </c>
      <c r="F205" s="68">
        <f t="shared" si="426"/>
        <v>14160</v>
      </c>
      <c r="G205" s="66" t="s">
        <v>444</v>
      </c>
      <c r="H205" s="145" t="s">
        <v>1076</v>
      </c>
      <c r="I205" s="68">
        <f t="shared" si="415"/>
        <v>12</v>
      </c>
      <c r="J205" s="163">
        <v>14001000836</v>
      </c>
      <c r="K205" s="68">
        <f t="shared" si="441"/>
        <v>20390</v>
      </c>
      <c r="L205" s="68">
        <f t="shared" si="427"/>
        <v>8260</v>
      </c>
      <c r="M205" s="68">
        <f t="shared" si="428"/>
        <v>0</v>
      </c>
      <c r="N205" s="68">
        <f t="shared" si="429"/>
        <v>2041</v>
      </c>
      <c r="O205" s="68">
        <f t="shared" si="430"/>
        <v>10301</v>
      </c>
      <c r="P205" s="68">
        <f t="shared" si="431"/>
        <v>1699.1666666666667</v>
      </c>
      <c r="Q205" s="68">
        <f t="shared" si="432"/>
        <v>1471.5714285714287</v>
      </c>
      <c r="R205" s="68">
        <f t="shared" si="433"/>
        <v>1180</v>
      </c>
      <c r="S205" s="68">
        <f t="shared" si="434"/>
        <v>1097</v>
      </c>
      <c r="T205" s="68">
        <f t="shared" si="435"/>
        <v>944</v>
      </c>
      <c r="U205" s="68">
        <f t="shared" si="436"/>
        <v>2041</v>
      </c>
      <c r="V205" s="68">
        <f t="shared" si="437"/>
        <v>5900</v>
      </c>
      <c r="W205" s="68"/>
      <c r="X205" s="68">
        <f t="shared" si="438"/>
        <v>2950</v>
      </c>
      <c r="Y205" s="68">
        <f t="shared" si="439"/>
        <v>644.20000000000005</v>
      </c>
      <c r="Z205" s="150">
        <f t="shared" si="440"/>
        <v>0.54593220338983051</v>
      </c>
      <c r="AA205" s="57">
        <v>500</v>
      </c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57"/>
    </row>
    <row r="206" spans="1:39" ht="14.25" customHeight="1">
      <c r="A206" s="65"/>
      <c r="B206" s="66" t="s">
        <v>447</v>
      </c>
      <c r="C206" s="27" t="s">
        <v>13</v>
      </c>
      <c r="D206" s="68">
        <v>1</v>
      </c>
      <c r="E206" s="68">
        <v>1180</v>
      </c>
      <c r="F206" s="68">
        <f t="shared" si="426"/>
        <v>14160</v>
      </c>
      <c r="G206" s="66" t="s">
        <v>447</v>
      </c>
      <c r="H206" s="145" t="s">
        <v>1077</v>
      </c>
      <c r="I206" s="68">
        <f t="shared" si="415"/>
        <v>12</v>
      </c>
      <c r="J206" s="147">
        <v>1004014477</v>
      </c>
      <c r="K206" s="68">
        <f t="shared" si="441"/>
        <v>8083</v>
      </c>
      <c r="L206" s="68">
        <f t="shared" si="427"/>
        <v>6795.73</v>
      </c>
      <c r="M206" s="68">
        <f t="shared" si="428"/>
        <v>0</v>
      </c>
      <c r="N206" s="68">
        <f t="shared" si="429"/>
        <v>1745</v>
      </c>
      <c r="O206" s="68">
        <f t="shared" si="430"/>
        <v>8540.73</v>
      </c>
      <c r="P206" s="68">
        <f t="shared" si="431"/>
        <v>673.58333333333337</v>
      </c>
      <c r="Q206" s="68">
        <f t="shared" si="432"/>
        <v>1220.1042857142857</v>
      </c>
      <c r="R206" s="68">
        <f t="shared" si="433"/>
        <v>1180</v>
      </c>
      <c r="S206" s="68">
        <f t="shared" si="434"/>
        <v>801</v>
      </c>
      <c r="T206" s="68">
        <f t="shared" si="435"/>
        <v>944</v>
      </c>
      <c r="U206" s="68">
        <f t="shared" si="436"/>
        <v>1745</v>
      </c>
      <c r="V206" s="68">
        <f t="shared" si="437"/>
        <v>5900</v>
      </c>
      <c r="W206" s="68"/>
      <c r="X206" s="68">
        <f t="shared" si="438"/>
        <v>2925</v>
      </c>
      <c r="Y206" s="68">
        <f t="shared" si="439"/>
        <v>585</v>
      </c>
      <c r="Z206" s="150">
        <f t="shared" si="440"/>
        <v>0.49576271186440679</v>
      </c>
      <c r="AA206" s="57">
        <v>500</v>
      </c>
      <c r="AB206" s="57"/>
      <c r="AC206" s="57"/>
      <c r="AD206" s="57"/>
      <c r="AE206" s="57"/>
      <c r="AF206" s="57"/>
      <c r="AG206" s="57"/>
      <c r="AH206" s="57"/>
      <c r="AI206" s="57"/>
      <c r="AJ206" s="57"/>
      <c r="AK206" s="57"/>
      <c r="AL206" s="57"/>
      <c r="AM206" s="57"/>
    </row>
    <row r="207" spans="1:39" ht="23.25" customHeight="1">
      <c r="A207" s="65"/>
      <c r="B207" s="69" t="s">
        <v>450</v>
      </c>
      <c r="C207" s="27" t="s">
        <v>13</v>
      </c>
      <c r="D207" s="68">
        <v>1</v>
      </c>
      <c r="E207" s="68">
        <v>1180</v>
      </c>
      <c r="F207" s="68">
        <f t="shared" si="426"/>
        <v>14160</v>
      </c>
      <c r="G207" s="69" t="s">
        <v>450</v>
      </c>
      <c r="H207" s="117" t="s">
        <v>852</v>
      </c>
      <c r="I207" s="68">
        <f t="shared" si="415"/>
        <v>11</v>
      </c>
      <c r="J207" s="147">
        <v>1008014299</v>
      </c>
      <c r="K207" s="68">
        <f t="shared" si="441"/>
        <v>22803.97</v>
      </c>
      <c r="L207" s="68">
        <f t="shared" si="427"/>
        <v>7833.89</v>
      </c>
      <c r="M207" s="68">
        <f t="shared" si="428"/>
        <v>0</v>
      </c>
      <c r="N207" s="68">
        <f t="shared" si="429"/>
        <v>1805</v>
      </c>
      <c r="O207" s="68">
        <f t="shared" si="430"/>
        <v>9638.89</v>
      </c>
      <c r="P207" s="68">
        <f t="shared" si="431"/>
        <v>1900.3308333333334</v>
      </c>
      <c r="Q207" s="68">
        <f t="shared" si="432"/>
        <v>1376.9842857142855</v>
      </c>
      <c r="R207" s="68">
        <f t="shared" si="433"/>
        <v>1180</v>
      </c>
      <c r="S207" s="68">
        <f t="shared" si="434"/>
        <v>861</v>
      </c>
      <c r="T207" s="68">
        <f t="shared" si="435"/>
        <v>944</v>
      </c>
      <c r="U207" s="68">
        <f t="shared" si="436"/>
        <v>1805</v>
      </c>
      <c r="V207" s="68">
        <f t="shared" si="437"/>
        <v>5900</v>
      </c>
      <c r="W207" s="68"/>
      <c r="X207" s="68">
        <f t="shared" si="438"/>
        <v>2950</v>
      </c>
      <c r="Y207" s="68">
        <f t="shared" si="439"/>
        <v>597</v>
      </c>
      <c r="Z207" s="150">
        <f t="shared" si="440"/>
        <v>0.50593220338983047</v>
      </c>
      <c r="AA207" s="57">
        <v>500</v>
      </c>
      <c r="AB207" s="57"/>
      <c r="AC207" s="57"/>
      <c r="AD207" s="57"/>
      <c r="AE207" s="57"/>
      <c r="AF207" s="57"/>
      <c r="AG207" s="57"/>
      <c r="AH207" s="57"/>
      <c r="AI207" s="57"/>
      <c r="AJ207" s="57"/>
      <c r="AK207" s="57"/>
      <c r="AL207" s="57"/>
      <c r="AM207" s="57"/>
    </row>
    <row r="208" spans="1:39" ht="14.25" customHeight="1">
      <c r="A208" s="65"/>
      <c r="B208" s="79"/>
      <c r="C208" s="80" t="s">
        <v>454</v>
      </c>
      <c r="D208" s="79"/>
      <c r="E208" s="79"/>
      <c r="F208" s="79"/>
      <c r="G208" s="79"/>
      <c r="H208" s="81"/>
      <c r="I208" s="79">
        <f t="shared" si="415"/>
        <v>0</v>
      </c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150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</row>
    <row r="209" spans="1:39" ht="14.25" customHeight="1">
      <c r="A209" s="65"/>
      <c r="B209" s="69" t="s">
        <v>455</v>
      </c>
      <c r="C209" s="27" t="s">
        <v>1078</v>
      </c>
      <c r="D209" s="68">
        <v>1</v>
      </c>
      <c r="E209" s="68">
        <v>1660</v>
      </c>
      <c r="F209" s="68">
        <f t="shared" ref="F209:F213" si="442">E209*12</f>
        <v>19920</v>
      </c>
      <c r="G209" s="69" t="s">
        <v>455</v>
      </c>
      <c r="H209" s="145" t="s">
        <v>1079</v>
      </c>
      <c r="I209" s="68">
        <f t="shared" si="415"/>
        <v>12</v>
      </c>
      <c r="J209" s="147">
        <v>1024000076</v>
      </c>
      <c r="K209" s="68">
        <f>VLOOKUP(J209,gasuli,2,0)</f>
        <v>37772.25</v>
      </c>
      <c r="L209" s="68">
        <f>VLOOKUP(J209,shroma,3,0)</f>
        <v>12148.34</v>
      </c>
      <c r="M209" s="68">
        <f>VLOOKUP(J209,shroma,4,0)</f>
        <v>5395</v>
      </c>
      <c r="N209" s="68">
        <f>VLOOKUP(J209,shroma,5,0)</f>
        <v>3320</v>
      </c>
      <c r="O209" s="68">
        <f t="shared" ref="O209:O213" si="443">L209+M209+N209</f>
        <v>20863.34</v>
      </c>
      <c r="P209" s="68">
        <f t="shared" ref="P209:P213" si="444">K209/12</f>
        <v>3147.6875</v>
      </c>
      <c r="Q209" s="68">
        <f t="shared" ref="Q209:Q213" si="445">O209/7</f>
        <v>2980.477142857143</v>
      </c>
      <c r="R209" s="68">
        <f t="shared" ref="R209:R213" si="446">E209/2*2</f>
        <v>1660</v>
      </c>
      <c r="S209" s="68">
        <f>VLOOKUP(J209,premia1,4,0)</f>
        <v>1660</v>
      </c>
      <c r="T209" s="68">
        <f>VLOOKUP(J209,premia,4,0)</f>
        <v>1660</v>
      </c>
      <c r="U209" s="68">
        <f t="shared" ref="U209:U213" si="447">AVERAGE(S209,T209)*2</f>
        <v>3320</v>
      </c>
      <c r="V209" s="68">
        <f t="shared" ref="V209:V213" si="448">E209*5</f>
        <v>8300</v>
      </c>
      <c r="W209" s="68">
        <f>M209/7*5</f>
        <v>3853.5714285714284</v>
      </c>
      <c r="X209" s="68">
        <f t="shared" ref="X209:X213" si="449">IF(Z209&gt;50%,E209*50%*5,E209*Z209*5)</f>
        <v>4150</v>
      </c>
      <c r="Y209" s="68">
        <f t="shared" ref="Y209:Y213" si="450">(R209+U209)/5</f>
        <v>996</v>
      </c>
      <c r="Z209" s="150">
        <f t="shared" ref="Z209:Z213" si="451">Y209/E209</f>
        <v>0.6</v>
      </c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</row>
    <row r="210" spans="1:39" ht="21.75" customHeight="1">
      <c r="A210" s="65"/>
      <c r="B210" s="66" t="s">
        <v>462</v>
      </c>
      <c r="C210" s="27" t="s">
        <v>12</v>
      </c>
      <c r="D210" s="68">
        <v>1</v>
      </c>
      <c r="E210" s="68">
        <v>1180</v>
      </c>
      <c r="F210" s="68">
        <f t="shared" si="442"/>
        <v>14160</v>
      </c>
      <c r="G210" s="66" t="s">
        <v>462</v>
      </c>
      <c r="H210" s="145" t="s">
        <v>1080</v>
      </c>
      <c r="I210" s="68">
        <f t="shared" si="415"/>
        <v>12</v>
      </c>
      <c r="J210" s="147">
        <v>1003016564</v>
      </c>
      <c r="K210" s="68">
        <f>VLOOKUP(J210,gasuli,2,0)</f>
        <v>11314.57</v>
      </c>
      <c r="L210" s="68">
        <f>VLOOKUP(J210,shroma,3,0)</f>
        <v>8260</v>
      </c>
      <c r="M210" s="68">
        <f>VLOOKUP(J210,shroma,4,0)</f>
        <v>0</v>
      </c>
      <c r="N210" s="68">
        <f>VLOOKUP(J210,shroma,5,0)</f>
        <v>2360</v>
      </c>
      <c r="O210" s="68">
        <f t="shared" si="443"/>
        <v>10620</v>
      </c>
      <c r="P210" s="68">
        <f t="shared" si="444"/>
        <v>942.88083333333327</v>
      </c>
      <c r="Q210" s="68">
        <f t="shared" si="445"/>
        <v>1517.1428571428571</v>
      </c>
      <c r="R210" s="68">
        <f t="shared" si="446"/>
        <v>1180</v>
      </c>
      <c r="S210" s="68">
        <f>VLOOKUP(J210,premia1,4,0)</f>
        <v>1180</v>
      </c>
      <c r="T210" s="68">
        <f>VLOOKUP(J210,premia,4,0)</f>
        <v>1180</v>
      </c>
      <c r="U210" s="68">
        <f t="shared" si="447"/>
        <v>2360</v>
      </c>
      <c r="V210" s="68">
        <f t="shared" si="448"/>
        <v>5900</v>
      </c>
      <c r="W210" s="68"/>
      <c r="X210" s="68">
        <f t="shared" si="449"/>
        <v>2950</v>
      </c>
      <c r="Y210" s="68">
        <f t="shared" si="450"/>
        <v>708</v>
      </c>
      <c r="Z210" s="150">
        <f t="shared" si="451"/>
        <v>0.6</v>
      </c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</row>
    <row r="211" spans="1:39" ht="21.75" customHeight="1">
      <c r="A211" s="65"/>
      <c r="B211" s="66" t="s">
        <v>465</v>
      </c>
      <c r="C211" s="27" t="s">
        <v>13</v>
      </c>
      <c r="D211" s="68">
        <v>1</v>
      </c>
      <c r="E211" s="68">
        <v>1180</v>
      </c>
      <c r="F211" s="68">
        <f t="shared" si="442"/>
        <v>14160</v>
      </c>
      <c r="G211" s="66" t="s">
        <v>465</v>
      </c>
      <c r="H211" s="145" t="s">
        <v>1081</v>
      </c>
      <c r="I211" s="68">
        <f t="shared" si="415"/>
        <v>12</v>
      </c>
      <c r="J211" s="147">
        <v>1032002452</v>
      </c>
      <c r="K211" s="68">
        <f>VLOOKUP(J211,gasuli,2,0)</f>
        <v>19116</v>
      </c>
      <c r="L211" s="68">
        <f>VLOOKUP(J211,shroma,3,0)</f>
        <v>8260</v>
      </c>
      <c r="M211" s="68">
        <f>VLOOKUP(J211,shroma,4,0)</f>
        <v>0</v>
      </c>
      <c r="N211" s="68">
        <f>VLOOKUP(J211,shroma,5,0)</f>
        <v>2148</v>
      </c>
      <c r="O211" s="68">
        <f t="shared" si="443"/>
        <v>10408</v>
      </c>
      <c r="P211" s="68">
        <f t="shared" si="444"/>
        <v>1593</v>
      </c>
      <c r="Q211" s="68">
        <f t="shared" si="445"/>
        <v>1486.8571428571429</v>
      </c>
      <c r="R211" s="68">
        <f t="shared" si="446"/>
        <v>1180</v>
      </c>
      <c r="S211" s="68">
        <f>VLOOKUP(J211,premia1,4,0)</f>
        <v>1086</v>
      </c>
      <c r="T211" s="68">
        <f>VLOOKUP(J211,premia,4,0)</f>
        <v>1062</v>
      </c>
      <c r="U211" s="68">
        <f t="shared" si="447"/>
        <v>2148</v>
      </c>
      <c r="V211" s="68">
        <f t="shared" si="448"/>
        <v>5900</v>
      </c>
      <c r="W211" s="68"/>
      <c r="X211" s="68">
        <f t="shared" si="449"/>
        <v>2950</v>
      </c>
      <c r="Y211" s="68">
        <f t="shared" si="450"/>
        <v>665.6</v>
      </c>
      <c r="Z211" s="150">
        <f t="shared" si="451"/>
        <v>0.56406779661016948</v>
      </c>
      <c r="AA211" s="57">
        <v>500</v>
      </c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57"/>
    </row>
    <row r="212" spans="1:39" ht="21.75" customHeight="1">
      <c r="A212" s="65"/>
      <c r="B212" s="66" t="s">
        <v>467</v>
      </c>
      <c r="C212" s="27" t="s">
        <v>14</v>
      </c>
      <c r="D212" s="68">
        <v>1</v>
      </c>
      <c r="E212" s="68">
        <v>950</v>
      </c>
      <c r="F212" s="68">
        <f t="shared" si="442"/>
        <v>11400</v>
      </c>
      <c r="G212" s="66" t="s">
        <v>467</v>
      </c>
      <c r="H212" s="145" t="s">
        <v>1082</v>
      </c>
      <c r="I212" s="68">
        <f t="shared" si="415"/>
        <v>12</v>
      </c>
      <c r="J212" s="147">
        <v>1030018438</v>
      </c>
      <c r="K212" s="68">
        <f>VLOOKUP(J212,gasuli,2,0)</f>
        <v>6589.55</v>
      </c>
      <c r="L212" s="68">
        <f>VLOOKUP(J212,shroma,3,0)</f>
        <v>5332.96</v>
      </c>
      <c r="M212" s="68">
        <f>VLOOKUP(J212,shroma,4,0)</f>
        <v>0</v>
      </c>
      <c r="N212" s="68">
        <f>VLOOKUP(J212,shroma,5,0)</f>
        <v>1330</v>
      </c>
      <c r="O212" s="68">
        <f t="shared" si="443"/>
        <v>6662.96</v>
      </c>
      <c r="P212" s="68">
        <f t="shared" si="444"/>
        <v>549.12916666666672</v>
      </c>
      <c r="Q212" s="68">
        <f t="shared" si="445"/>
        <v>951.85142857142853</v>
      </c>
      <c r="R212" s="68">
        <f t="shared" si="446"/>
        <v>950</v>
      </c>
      <c r="S212" s="68">
        <f>VLOOKUP(J212,premia1,4,0)</f>
        <v>665</v>
      </c>
      <c r="T212" s="68">
        <f>VLOOKUP(J212,premia,4,0)</f>
        <v>665</v>
      </c>
      <c r="U212" s="68">
        <f t="shared" si="447"/>
        <v>1330</v>
      </c>
      <c r="V212" s="68">
        <f t="shared" si="448"/>
        <v>4750</v>
      </c>
      <c r="W212" s="68"/>
      <c r="X212" s="68">
        <f t="shared" si="449"/>
        <v>2280</v>
      </c>
      <c r="Y212" s="68">
        <f t="shared" si="450"/>
        <v>456</v>
      </c>
      <c r="Z212" s="150">
        <f t="shared" si="451"/>
        <v>0.48</v>
      </c>
      <c r="AA212" s="57">
        <v>450</v>
      </c>
      <c r="AB212" s="57"/>
      <c r="AC212" s="57"/>
      <c r="AD212" s="57"/>
      <c r="AE212" s="57"/>
      <c r="AF212" s="57"/>
      <c r="AG212" s="57"/>
      <c r="AH212" s="57"/>
      <c r="AI212" s="57"/>
      <c r="AJ212" s="57"/>
      <c r="AK212" s="57"/>
      <c r="AL212" s="57"/>
      <c r="AM212" s="57"/>
    </row>
    <row r="213" spans="1:39" ht="14.25" customHeight="1">
      <c r="A213" s="65"/>
      <c r="B213" s="69" t="s">
        <v>471</v>
      </c>
      <c r="C213" s="27" t="s">
        <v>14</v>
      </c>
      <c r="D213" s="68">
        <v>1</v>
      </c>
      <c r="E213" s="68">
        <v>950</v>
      </c>
      <c r="F213" s="68">
        <f t="shared" si="442"/>
        <v>11400</v>
      </c>
      <c r="G213" s="69" t="s">
        <v>471</v>
      </c>
      <c r="H213" s="145" t="s">
        <v>1083</v>
      </c>
      <c r="I213" s="68">
        <f t="shared" si="415"/>
        <v>12</v>
      </c>
      <c r="J213" s="163">
        <v>20001051050</v>
      </c>
      <c r="K213" s="68">
        <f>VLOOKUP(J213,gasuli,2,0)</f>
        <v>15200</v>
      </c>
      <c r="L213" s="68">
        <f>VLOOKUP(J213,shroma,3,0)</f>
        <v>6205.23</v>
      </c>
      <c r="M213" s="68">
        <f>VLOOKUP(J213,shroma,4,0)</f>
        <v>0</v>
      </c>
      <c r="N213" s="68">
        <f>VLOOKUP(J213,shroma,5,0)</f>
        <v>1330</v>
      </c>
      <c r="O213" s="68">
        <f t="shared" si="443"/>
        <v>7535.23</v>
      </c>
      <c r="P213" s="68">
        <f t="shared" si="444"/>
        <v>1266.6666666666667</v>
      </c>
      <c r="Q213" s="68">
        <f t="shared" si="445"/>
        <v>1076.4614285714285</v>
      </c>
      <c r="R213" s="68">
        <f t="shared" si="446"/>
        <v>950</v>
      </c>
      <c r="S213" s="68">
        <f>VLOOKUP(J213,premia1,4,0)</f>
        <v>665</v>
      </c>
      <c r="T213" s="68">
        <f>VLOOKUP(J213,premia,4,0)</f>
        <v>665</v>
      </c>
      <c r="U213" s="68">
        <f t="shared" si="447"/>
        <v>1330</v>
      </c>
      <c r="V213" s="68">
        <f t="shared" si="448"/>
        <v>4750</v>
      </c>
      <c r="W213" s="68"/>
      <c r="X213" s="68">
        <f t="shared" si="449"/>
        <v>2280</v>
      </c>
      <c r="Y213" s="68">
        <f t="shared" si="450"/>
        <v>456</v>
      </c>
      <c r="Z213" s="150">
        <f t="shared" si="451"/>
        <v>0.48</v>
      </c>
      <c r="AA213" s="57">
        <v>450</v>
      </c>
      <c r="AB213" s="57"/>
      <c r="AC213" s="57"/>
      <c r="AD213" s="57"/>
      <c r="AE213" s="57"/>
      <c r="AF213" s="57"/>
      <c r="AG213" s="57"/>
      <c r="AH213" s="57"/>
      <c r="AI213" s="57"/>
      <c r="AJ213" s="57"/>
      <c r="AK213" s="57"/>
      <c r="AL213" s="57"/>
      <c r="AM213" s="57"/>
    </row>
    <row r="214" spans="1:39" ht="14.25" customHeight="1">
      <c r="A214" s="65"/>
      <c r="B214" s="79"/>
      <c r="C214" s="80" t="s">
        <v>474</v>
      </c>
      <c r="D214" s="79"/>
      <c r="E214" s="79"/>
      <c r="F214" s="79"/>
      <c r="G214" s="79"/>
      <c r="H214" s="81"/>
      <c r="I214" s="79">
        <f t="shared" si="415"/>
        <v>0</v>
      </c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150"/>
      <c r="AA214" s="57"/>
      <c r="AB214" s="57"/>
      <c r="AC214" s="57"/>
      <c r="AD214" s="57"/>
      <c r="AE214" s="57"/>
      <c r="AF214" s="57"/>
      <c r="AG214" s="57"/>
      <c r="AH214" s="57"/>
      <c r="AI214" s="57"/>
      <c r="AJ214" s="57"/>
      <c r="AK214" s="57"/>
      <c r="AL214" s="57"/>
      <c r="AM214" s="57"/>
    </row>
    <row r="215" spans="1:39" ht="25.5" customHeight="1">
      <c r="A215" s="65"/>
      <c r="B215" s="69" t="s">
        <v>477</v>
      </c>
      <c r="C215" s="27" t="s">
        <v>11</v>
      </c>
      <c r="D215" s="68">
        <v>1</v>
      </c>
      <c r="E215" s="68">
        <v>1660</v>
      </c>
      <c r="F215" s="68">
        <f t="shared" ref="F215:F216" si="452">E215*12</f>
        <v>19920</v>
      </c>
      <c r="G215" s="69" t="s">
        <v>477</v>
      </c>
      <c r="H215" s="117" t="s">
        <v>1084</v>
      </c>
      <c r="I215" s="68">
        <f t="shared" si="415"/>
        <v>12</v>
      </c>
      <c r="J215" s="163">
        <v>62001018835</v>
      </c>
      <c r="K215" s="68">
        <f>VLOOKUP(J215,gasuli,2,0)</f>
        <v>36769.800000000003</v>
      </c>
      <c r="L215" s="68">
        <f>VLOOKUP(J215,shroma,3,0)</f>
        <v>11620</v>
      </c>
      <c r="M215" s="68">
        <f>VLOOKUP(J215,shroma,4,0)</f>
        <v>4980</v>
      </c>
      <c r="N215" s="68">
        <f>VLOOKUP(J215,shroma,5,0)</f>
        <v>3320</v>
      </c>
      <c r="O215" s="68">
        <f t="shared" ref="O215:O216" si="453">L215+M215+N215</f>
        <v>19920</v>
      </c>
      <c r="P215" s="68">
        <f t="shared" ref="P215:P216" si="454">K215/12</f>
        <v>3064.15</v>
      </c>
      <c r="Q215" s="68">
        <f t="shared" ref="Q215:Q216" si="455">O215/7</f>
        <v>2845.7142857142858</v>
      </c>
      <c r="R215" s="68">
        <f t="shared" ref="R215:R216" si="456">E215/2*2</f>
        <v>1660</v>
      </c>
      <c r="S215" s="68">
        <f>VLOOKUP(J215,premia1,4,0)</f>
        <v>1660</v>
      </c>
      <c r="T215" s="68">
        <f>VLOOKUP(J215,premia,4,0)</f>
        <v>1660</v>
      </c>
      <c r="U215" s="68">
        <f t="shared" ref="U215:U216" si="457">AVERAGE(S215,T215)*2</f>
        <v>3320</v>
      </c>
      <c r="V215" s="68">
        <f t="shared" ref="V215:V216" si="458">E215*5</f>
        <v>8300</v>
      </c>
      <c r="W215" s="68">
        <f>M215/7*5</f>
        <v>3557.1428571428573</v>
      </c>
      <c r="X215" s="68">
        <f t="shared" ref="X215:X216" si="459">IF(Z215&gt;50%,E215*50%*5,E215*Z215*5)</f>
        <v>4150</v>
      </c>
      <c r="Y215" s="68">
        <f t="shared" ref="Y215:Y216" si="460">(R215+U215)/5</f>
        <v>996</v>
      </c>
      <c r="Z215" s="150">
        <f t="shared" ref="Z215:Z216" si="461">Y215/E215</f>
        <v>0.6</v>
      </c>
      <c r="AA215" s="57"/>
      <c r="AB215" s="57"/>
      <c r="AC215" s="57"/>
      <c r="AD215" s="57"/>
      <c r="AE215" s="57"/>
      <c r="AF215" s="57"/>
      <c r="AG215" s="57"/>
      <c r="AH215" s="57"/>
      <c r="AI215" s="57"/>
      <c r="AJ215" s="57"/>
      <c r="AK215" s="57"/>
      <c r="AL215" s="57"/>
      <c r="AM215" s="57"/>
    </row>
    <row r="216" spans="1:39" ht="25.5" customHeight="1">
      <c r="A216" s="65"/>
      <c r="B216" s="69" t="s">
        <v>486</v>
      </c>
      <c r="C216" s="27" t="s">
        <v>13</v>
      </c>
      <c r="D216" s="68">
        <v>1</v>
      </c>
      <c r="E216" s="68">
        <v>1180</v>
      </c>
      <c r="F216" s="68">
        <f t="shared" si="452"/>
        <v>14160</v>
      </c>
      <c r="G216" s="69" t="s">
        <v>486</v>
      </c>
      <c r="H216" s="145" t="s">
        <v>1085</v>
      </c>
      <c r="I216" s="68">
        <f t="shared" si="415"/>
        <v>12</v>
      </c>
      <c r="J216" s="163">
        <v>57001052807</v>
      </c>
      <c r="K216" s="68">
        <f>VLOOKUP(J216,gasuli,2,0)</f>
        <v>19883</v>
      </c>
      <c r="L216" s="68">
        <f>VLOOKUP(J216,shroma,3,0)</f>
        <v>7847</v>
      </c>
      <c r="M216" s="68">
        <f>VLOOKUP(J216,shroma,4,0)</f>
        <v>0</v>
      </c>
      <c r="N216" s="68">
        <f>VLOOKUP(J216,shroma,5,0)</f>
        <v>1640</v>
      </c>
      <c r="O216" s="68">
        <f t="shared" si="453"/>
        <v>9487</v>
      </c>
      <c r="P216" s="68">
        <f t="shared" si="454"/>
        <v>1656.9166666666667</v>
      </c>
      <c r="Q216" s="68">
        <f t="shared" si="455"/>
        <v>1355.2857142857142</v>
      </c>
      <c r="R216" s="68">
        <f t="shared" si="456"/>
        <v>1180</v>
      </c>
      <c r="S216" s="68">
        <f>VLOOKUP(J216,premia1,4,0)</f>
        <v>814</v>
      </c>
      <c r="T216" s="68">
        <f>VLOOKUP(J216,premia,4,0)</f>
        <v>826</v>
      </c>
      <c r="U216" s="68">
        <f t="shared" si="457"/>
        <v>1640</v>
      </c>
      <c r="V216" s="68">
        <f t="shared" si="458"/>
        <v>5900</v>
      </c>
      <c r="W216" s="68"/>
      <c r="X216" s="68">
        <f t="shared" si="459"/>
        <v>2820</v>
      </c>
      <c r="Y216" s="68">
        <f t="shared" si="460"/>
        <v>564</v>
      </c>
      <c r="Z216" s="150">
        <f t="shared" si="461"/>
        <v>0.47796610169491527</v>
      </c>
      <c r="AA216" s="57">
        <v>500</v>
      </c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57"/>
    </row>
    <row r="217" spans="1:39" ht="14.25" customHeight="1">
      <c r="A217" s="65"/>
      <c r="B217" s="79"/>
      <c r="C217" s="80" t="s">
        <v>489</v>
      </c>
      <c r="D217" s="79"/>
      <c r="E217" s="79"/>
      <c r="F217" s="79"/>
      <c r="G217" s="79"/>
      <c r="H217" s="81"/>
      <c r="I217" s="79">
        <f t="shared" si="415"/>
        <v>0</v>
      </c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150"/>
      <c r="AA217" s="57"/>
      <c r="AB217" s="57"/>
      <c r="AC217" s="57"/>
      <c r="AD217" s="57"/>
      <c r="AE217" s="57"/>
      <c r="AF217" s="57"/>
      <c r="AG217" s="57"/>
      <c r="AH217" s="57"/>
      <c r="AI217" s="57"/>
      <c r="AJ217" s="57"/>
      <c r="AK217" s="57"/>
      <c r="AL217" s="57"/>
      <c r="AM217" s="57"/>
    </row>
    <row r="218" spans="1:39" ht="14.25" customHeight="1">
      <c r="A218" s="65"/>
      <c r="B218" s="69" t="s">
        <v>491</v>
      </c>
      <c r="C218" s="27" t="s">
        <v>11</v>
      </c>
      <c r="D218" s="68">
        <v>1</v>
      </c>
      <c r="E218" s="68">
        <v>1660</v>
      </c>
      <c r="F218" s="68">
        <f t="shared" ref="F218:F219" si="462">E218*12</f>
        <v>19920</v>
      </c>
      <c r="G218" s="69" t="s">
        <v>491</v>
      </c>
      <c r="H218" s="145" t="s">
        <v>1086</v>
      </c>
      <c r="I218" s="68">
        <f t="shared" si="415"/>
        <v>12</v>
      </c>
      <c r="J218" s="147">
        <v>1017006519</v>
      </c>
      <c r="K218" s="68"/>
      <c r="L218" s="68">
        <f>VLOOKUP(J218,shroma,3,0)</f>
        <v>2867.27</v>
      </c>
      <c r="M218" s="68">
        <f>VLOOKUP(J218,shroma,4,0)</f>
        <v>830</v>
      </c>
      <c r="N218" s="68">
        <f>VLOOKUP(J218,shroma,5,0)</f>
        <v>0</v>
      </c>
      <c r="O218" s="68">
        <f t="shared" ref="O218:O219" si="463">L218+M218+N218</f>
        <v>3697.27</v>
      </c>
      <c r="P218" s="68">
        <f t="shared" ref="P218:P219" si="464">K218/12</f>
        <v>0</v>
      </c>
      <c r="Q218" s="68">
        <f t="shared" ref="Q218:Q219" si="465">O218/7</f>
        <v>528.18142857142857</v>
      </c>
      <c r="R218" s="68">
        <f t="shared" ref="R218:R219" si="466">E218/2*2</f>
        <v>1660</v>
      </c>
      <c r="S218" s="68">
        <f>VLOOKUP(J218,premia1,4,0)</f>
        <v>0</v>
      </c>
      <c r="T218" s="68">
        <f>VLOOKUP(J218,premia,4,0)</f>
        <v>0</v>
      </c>
      <c r="U218" s="68">
        <f>(R218*85/100)*2</f>
        <v>2822</v>
      </c>
      <c r="V218" s="68">
        <f t="shared" ref="V218:V219" si="467">E218*5</f>
        <v>8300</v>
      </c>
      <c r="W218" s="68">
        <f>830*5</f>
        <v>4150</v>
      </c>
      <c r="X218" s="68">
        <f t="shared" ref="X218:X219" si="468">IF(Z218&gt;50%,E218*50%*5,E218*Z218*5)</f>
        <v>4150</v>
      </c>
      <c r="Y218" s="68">
        <f t="shared" ref="Y218:Y219" si="469">(R218+U218)/5</f>
        <v>896.4</v>
      </c>
      <c r="Z218" s="150">
        <f t="shared" ref="Z218:Z219" si="470">Y218/E218</f>
        <v>0.54</v>
      </c>
      <c r="AA218" s="57"/>
      <c r="AB218" s="57"/>
      <c r="AC218" s="57"/>
      <c r="AD218" s="57"/>
      <c r="AE218" s="57"/>
      <c r="AF218" s="57"/>
      <c r="AG218" s="57"/>
      <c r="AH218" s="57"/>
      <c r="AI218" s="57"/>
      <c r="AJ218" s="57"/>
      <c r="AK218" s="57"/>
      <c r="AL218" s="57"/>
      <c r="AM218" s="57"/>
    </row>
    <row r="219" spans="1:39" ht="49.5" customHeight="1">
      <c r="A219" s="65"/>
      <c r="B219" s="66" t="s">
        <v>497</v>
      </c>
      <c r="C219" s="27" t="s">
        <v>14</v>
      </c>
      <c r="D219" s="68">
        <v>1</v>
      </c>
      <c r="E219" s="68">
        <v>830</v>
      </c>
      <c r="F219" s="68">
        <f t="shared" si="462"/>
        <v>9960</v>
      </c>
      <c r="G219" s="66" t="s">
        <v>497</v>
      </c>
      <c r="H219" s="67" t="s">
        <v>1087</v>
      </c>
      <c r="I219" s="68">
        <f t="shared" si="415"/>
        <v>12</v>
      </c>
      <c r="J219" s="163">
        <v>36001010392</v>
      </c>
      <c r="K219" s="68">
        <f>VLOOKUP(J219,gasuli,2,0)</f>
        <v>24393.23</v>
      </c>
      <c r="L219" s="68">
        <f>VLOOKUP(J219,shroma,3,0)</f>
        <v>10186.35</v>
      </c>
      <c r="M219" s="68">
        <f>VLOOKUP(J219,shroma,4,0)</f>
        <v>2490</v>
      </c>
      <c r="N219" s="68">
        <f>VLOOKUP(J219,shroma,5,0)</f>
        <v>1726</v>
      </c>
      <c r="O219" s="68">
        <f t="shared" si="463"/>
        <v>14402.35</v>
      </c>
      <c r="P219" s="68">
        <f t="shared" si="464"/>
        <v>2032.7691666666667</v>
      </c>
      <c r="Q219" s="68">
        <f t="shared" si="465"/>
        <v>2057.4785714285713</v>
      </c>
      <c r="R219" s="68">
        <f t="shared" si="466"/>
        <v>830</v>
      </c>
      <c r="S219" s="68">
        <f>VLOOKUP(J219,premia1,4,0)</f>
        <v>1145</v>
      </c>
      <c r="T219" s="68">
        <f>VLOOKUP(J219,premia,4,0)</f>
        <v>581</v>
      </c>
      <c r="U219" s="68">
        <f>AVERAGE(S219,T219)*2</f>
        <v>1726</v>
      </c>
      <c r="V219" s="68">
        <f t="shared" si="467"/>
        <v>4150</v>
      </c>
      <c r="W219" s="68"/>
      <c r="X219" s="68">
        <f t="shared" si="468"/>
        <v>2075</v>
      </c>
      <c r="Y219" s="68">
        <f t="shared" si="469"/>
        <v>511.2</v>
      </c>
      <c r="Z219" s="150">
        <f t="shared" si="470"/>
        <v>0.61590361445783126</v>
      </c>
      <c r="AA219" s="57">
        <v>400</v>
      </c>
      <c r="AB219" s="57"/>
      <c r="AC219" s="57"/>
      <c r="AD219" s="57"/>
      <c r="AE219" s="57"/>
      <c r="AF219" s="57"/>
      <c r="AG219" s="57"/>
      <c r="AH219" s="57"/>
      <c r="AI219" s="57"/>
      <c r="AJ219" s="57"/>
      <c r="AK219" s="57"/>
      <c r="AL219" s="57"/>
      <c r="AM219" s="57"/>
    </row>
    <row r="220" spans="1:39" ht="14.25" customHeight="1">
      <c r="A220" s="65"/>
      <c r="B220" s="255"/>
      <c r="C220" s="80" t="s">
        <v>501</v>
      </c>
      <c r="D220" s="255"/>
      <c r="E220" s="255"/>
      <c r="F220" s="255"/>
      <c r="G220" s="255"/>
      <c r="H220" s="256"/>
      <c r="I220" s="79">
        <f t="shared" si="415"/>
        <v>0</v>
      </c>
      <c r="J220" s="255"/>
      <c r="K220" s="255"/>
      <c r="L220" s="255"/>
      <c r="M220" s="255"/>
      <c r="N220" s="255"/>
      <c r="O220" s="255"/>
      <c r="P220" s="255"/>
      <c r="Q220" s="255"/>
      <c r="R220" s="255"/>
      <c r="S220" s="255"/>
      <c r="T220" s="255"/>
      <c r="U220" s="255"/>
      <c r="V220" s="255"/>
      <c r="W220" s="255"/>
      <c r="X220" s="255"/>
      <c r="Y220" s="255"/>
      <c r="Z220" s="150"/>
      <c r="AA220" s="57"/>
      <c r="AB220" s="57"/>
      <c r="AC220" s="57"/>
      <c r="AD220" s="57"/>
      <c r="AE220" s="57"/>
      <c r="AF220" s="57"/>
      <c r="AG220" s="57"/>
      <c r="AH220" s="57"/>
      <c r="AI220" s="57"/>
      <c r="AJ220" s="57"/>
      <c r="AK220" s="57"/>
      <c r="AL220" s="57"/>
      <c r="AM220" s="57"/>
    </row>
    <row r="221" spans="1:39" ht="37.5" customHeight="1">
      <c r="A221" s="65"/>
      <c r="B221" s="69" t="s">
        <v>502</v>
      </c>
      <c r="C221" s="27" t="s">
        <v>1088</v>
      </c>
      <c r="D221" s="68">
        <v>1</v>
      </c>
      <c r="E221" s="68">
        <v>1660</v>
      </c>
      <c r="F221" s="68">
        <f t="shared" ref="F221:F225" si="471">E221*12</f>
        <v>19920</v>
      </c>
      <c r="G221" s="69" t="s">
        <v>502</v>
      </c>
      <c r="H221" s="67" t="s">
        <v>1089</v>
      </c>
      <c r="I221" s="68">
        <f t="shared" si="415"/>
        <v>12</v>
      </c>
      <c r="J221" s="147">
        <v>1025005103</v>
      </c>
      <c r="K221" s="68"/>
      <c r="L221" s="68">
        <f>VLOOKUP(J221,shroma,3,0)</f>
        <v>2414.5500000000002</v>
      </c>
      <c r="M221" s="68">
        <f>VLOOKUP(J221,shroma,4,0)</f>
        <v>830</v>
      </c>
      <c r="N221" s="68">
        <f>VLOOKUP(J221,shroma,5,0)</f>
        <v>0</v>
      </c>
      <c r="O221" s="68">
        <f t="shared" ref="O221:O225" si="472">L221+M221+N221</f>
        <v>3244.55</v>
      </c>
      <c r="P221" s="68">
        <f t="shared" ref="P221:P225" si="473">K221/12</f>
        <v>0</v>
      </c>
      <c r="Q221" s="68">
        <f t="shared" ref="Q221:Q225" si="474">O221/7</f>
        <v>463.50714285714287</v>
      </c>
      <c r="R221" s="68">
        <f t="shared" ref="R221:R225" si="475">E221/2*2</f>
        <v>1660</v>
      </c>
      <c r="S221" s="68">
        <f>VLOOKUP(J221,premia1,4,0)</f>
        <v>0</v>
      </c>
      <c r="T221" s="68">
        <f>VLOOKUP(J221,premia,4,0)</f>
        <v>0</v>
      </c>
      <c r="U221" s="68">
        <f>(R221*85/100)*2</f>
        <v>2822</v>
      </c>
      <c r="V221" s="68">
        <f t="shared" ref="V221:V225" si="476">E221*5</f>
        <v>8300</v>
      </c>
      <c r="W221" s="68">
        <f>830*5</f>
        <v>4150</v>
      </c>
      <c r="X221" s="68">
        <f t="shared" ref="X221:X225" si="477">IF(Z221&gt;50%,E221*50%*5,E221*Z221*5)</f>
        <v>4150</v>
      </c>
      <c r="Y221" s="68">
        <f t="shared" ref="Y221:Y225" si="478">(R221+U221)/5</f>
        <v>896.4</v>
      </c>
      <c r="Z221" s="150">
        <f t="shared" ref="Z221:Z226" si="479">Y221/E221</f>
        <v>0.54</v>
      </c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57"/>
    </row>
    <row r="222" spans="1:39" ht="14.25" customHeight="1">
      <c r="A222" s="65"/>
      <c r="B222" s="181" t="s">
        <v>505</v>
      </c>
      <c r="C222" s="73" t="s">
        <v>12</v>
      </c>
      <c r="D222" s="74">
        <v>1</v>
      </c>
      <c r="E222" s="74">
        <v>1180</v>
      </c>
      <c r="F222" s="74">
        <f t="shared" si="471"/>
        <v>14160</v>
      </c>
      <c r="G222" s="181" t="s">
        <v>505</v>
      </c>
      <c r="H222" s="182" t="s">
        <v>1090</v>
      </c>
      <c r="I222" s="74">
        <f t="shared" si="415"/>
        <v>12</v>
      </c>
      <c r="J222" s="155">
        <v>1005037882</v>
      </c>
      <c r="K222" s="74">
        <f>VLOOKUP(J222,gasuli,2,0)</f>
        <v>20508</v>
      </c>
      <c r="L222" s="74">
        <f>VLOOKUP(J222,shroma,3,0)</f>
        <v>10485.68</v>
      </c>
      <c r="M222" s="74">
        <f>VLOOKUP(J222,shroma,4,0)</f>
        <v>600</v>
      </c>
      <c r="N222" s="74">
        <f>VLOOKUP(J222,shroma,5,0)</f>
        <v>2292</v>
      </c>
      <c r="O222" s="74">
        <f t="shared" si="472"/>
        <v>13377.68</v>
      </c>
      <c r="P222" s="74">
        <f t="shared" si="473"/>
        <v>1709</v>
      </c>
      <c r="Q222" s="74">
        <f t="shared" si="474"/>
        <v>1911.0971428571429</v>
      </c>
      <c r="R222" s="74">
        <f t="shared" si="475"/>
        <v>1180</v>
      </c>
      <c r="S222" s="74">
        <f>VLOOKUP(J222,premia1,4,0)</f>
        <v>1112</v>
      </c>
      <c r="T222" s="74">
        <f>VLOOKUP(J222,premia,4,0)</f>
        <v>1180</v>
      </c>
      <c r="U222" s="74">
        <f t="shared" ref="U222:U223" si="480">AVERAGE(S222,T222)*2</f>
        <v>2292</v>
      </c>
      <c r="V222" s="74">
        <f t="shared" si="476"/>
        <v>5900</v>
      </c>
      <c r="W222" s="74"/>
      <c r="X222" s="74">
        <f t="shared" si="477"/>
        <v>2950</v>
      </c>
      <c r="Y222" s="74">
        <f t="shared" si="478"/>
        <v>694.4</v>
      </c>
      <c r="Z222" s="150">
        <f t="shared" si="479"/>
        <v>0.58847457627118638</v>
      </c>
      <c r="AA222" s="257"/>
      <c r="AB222" s="257"/>
      <c r="AC222" s="257"/>
      <c r="AD222" s="257"/>
      <c r="AE222" s="257"/>
      <c r="AF222" s="257"/>
      <c r="AG222" s="257"/>
      <c r="AH222" s="257"/>
      <c r="AI222" s="257"/>
      <c r="AJ222" s="257"/>
      <c r="AK222" s="257"/>
      <c r="AL222" s="257"/>
      <c r="AM222" s="257"/>
    </row>
    <row r="223" spans="1:39" ht="29.25" customHeight="1">
      <c r="A223" s="65"/>
      <c r="B223" s="73" t="s">
        <v>508</v>
      </c>
      <c r="C223" s="73" t="s">
        <v>12</v>
      </c>
      <c r="D223" s="74">
        <v>1</v>
      </c>
      <c r="E223" s="74">
        <v>1180</v>
      </c>
      <c r="F223" s="74">
        <f t="shared" si="471"/>
        <v>14160</v>
      </c>
      <c r="G223" s="73" t="s">
        <v>508</v>
      </c>
      <c r="H223" s="198" t="s">
        <v>1091</v>
      </c>
      <c r="I223" s="74">
        <f t="shared" si="415"/>
        <v>12</v>
      </c>
      <c r="J223" s="163">
        <v>36001038492</v>
      </c>
      <c r="K223" s="74">
        <f>VLOOKUP(J223,gasuli,2,0)</f>
        <v>19992</v>
      </c>
      <c r="L223" s="74">
        <f>VLOOKUP(J223,shroma,3,0)</f>
        <v>8862.17</v>
      </c>
      <c r="M223" s="74">
        <f>VLOOKUP(J223,shroma,4,0)</f>
        <v>0</v>
      </c>
      <c r="N223" s="74">
        <f>VLOOKUP(J223,shroma,5,0)</f>
        <v>2289</v>
      </c>
      <c r="O223" s="74">
        <f t="shared" si="472"/>
        <v>11151.17</v>
      </c>
      <c r="P223" s="74">
        <f t="shared" si="473"/>
        <v>1666</v>
      </c>
      <c r="Q223" s="74">
        <f t="shared" si="474"/>
        <v>1593.0242857142857</v>
      </c>
      <c r="R223" s="74">
        <f t="shared" si="475"/>
        <v>1180</v>
      </c>
      <c r="S223" s="74">
        <f>VLOOKUP(J223,premia1,4,0)</f>
        <v>1109</v>
      </c>
      <c r="T223" s="74">
        <f>VLOOKUP(J223,premia,4,0)</f>
        <v>1180</v>
      </c>
      <c r="U223" s="74">
        <f t="shared" si="480"/>
        <v>2289</v>
      </c>
      <c r="V223" s="74">
        <f t="shared" si="476"/>
        <v>5900</v>
      </c>
      <c r="W223" s="74"/>
      <c r="X223" s="74">
        <f t="shared" si="477"/>
        <v>2950</v>
      </c>
      <c r="Y223" s="74">
        <f t="shared" si="478"/>
        <v>693.8</v>
      </c>
      <c r="Z223" s="150">
        <f t="shared" si="479"/>
        <v>0.58796610169491526</v>
      </c>
      <c r="AA223" s="257"/>
      <c r="AB223" s="257"/>
      <c r="AC223" s="257"/>
      <c r="AD223" s="257"/>
      <c r="AE223" s="257"/>
      <c r="AF223" s="257"/>
      <c r="AG223" s="257"/>
      <c r="AH223" s="257"/>
      <c r="AI223" s="257"/>
      <c r="AJ223" s="257"/>
      <c r="AK223" s="257"/>
      <c r="AL223" s="257"/>
      <c r="AM223" s="257"/>
    </row>
    <row r="224" spans="1:39" ht="14.25" customHeight="1">
      <c r="A224" s="65"/>
      <c r="B224" s="69" t="s">
        <v>512</v>
      </c>
      <c r="C224" s="73" t="s">
        <v>13</v>
      </c>
      <c r="D224" s="74">
        <v>1</v>
      </c>
      <c r="E224" s="74">
        <v>1180</v>
      </c>
      <c r="F224" s="74">
        <f t="shared" si="471"/>
        <v>14160</v>
      </c>
      <c r="G224" s="69" t="s">
        <v>512</v>
      </c>
      <c r="H224" s="198" t="s">
        <v>1092</v>
      </c>
      <c r="I224" s="74">
        <f t="shared" si="415"/>
        <v>12</v>
      </c>
      <c r="J224" s="155">
        <v>1022002493</v>
      </c>
      <c r="K224" s="74"/>
      <c r="L224" s="74">
        <f>VLOOKUP(J224,shroma,3,0)</f>
        <v>1716.3600000000001</v>
      </c>
      <c r="M224" s="74">
        <f>VLOOKUP(J224,shroma,4,0)</f>
        <v>0</v>
      </c>
      <c r="N224" s="74">
        <f>VLOOKUP(J224,shroma,5,0)</f>
        <v>0</v>
      </c>
      <c r="O224" s="74">
        <f t="shared" si="472"/>
        <v>1716.3600000000001</v>
      </c>
      <c r="P224" s="74">
        <f t="shared" si="473"/>
        <v>0</v>
      </c>
      <c r="Q224" s="74">
        <f t="shared" si="474"/>
        <v>245.19428571428574</v>
      </c>
      <c r="R224" s="74">
        <f t="shared" si="475"/>
        <v>1180</v>
      </c>
      <c r="S224" s="74">
        <f>VLOOKUP(J224,premia1,4,0)</f>
        <v>0</v>
      </c>
      <c r="T224" s="74">
        <f>VLOOKUP(J224,premia,4,0)</f>
        <v>0</v>
      </c>
      <c r="U224" s="68">
        <f t="shared" ref="U224:U225" si="481">(R224*85/100)*2</f>
        <v>2006</v>
      </c>
      <c r="V224" s="68">
        <f t="shared" si="476"/>
        <v>5900</v>
      </c>
      <c r="W224" s="68"/>
      <c r="X224" s="68">
        <f t="shared" si="477"/>
        <v>2950</v>
      </c>
      <c r="Y224" s="74">
        <f t="shared" si="478"/>
        <v>637.20000000000005</v>
      </c>
      <c r="Z224" s="150">
        <f t="shared" si="479"/>
        <v>0.54</v>
      </c>
      <c r="AA224" s="57">
        <v>500</v>
      </c>
      <c r="AB224" s="257"/>
      <c r="AC224" s="257"/>
      <c r="AD224" s="257"/>
      <c r="AE224" s="257"/>
      <c r="AF224" s="257"/>
      <c r="AG224" s="257"/>
      <c r="AH224" s="257"/>
      <c r="AI224" s="257"/>
      <c r="AJ224" s="257"/>
      <c r="AK224" s="257"/>
      <c r="AL224" s="257"/>
      <c r="AM224" s="257"/>
    </row>
    <row r="225" spans="1:39" ht="30.75" customHeight="1">
      <c r="A225" s="65"/>
      <c r="B225" s="69" t="s">
        <v>515</v>
      </c>
      <c r="C225" s="73" t="s">
        <v>13</v>
      </c>
      <c r="D225" s="74">
        <v>1</v>
      </c>
      <c r="E225" s="74">
        <v>1180</v>
      </c>
      <c r="F225" s="74">
        <f t="shared" si="471"/>
        <v>14160</v>
      </c>
      <c r="G225" s="69" t="s">
        <v>515</v>
      </c>
      <c r="H225" s="198" t="s">
        <v>1093</v>
      </c>
      <c r="I225" s="74">
        <f t="shared" si="415"/>
        <v>12</v>
      </c>
      <c r="J225" s="155">
        <v>1027062522</v>
      </c>
      <c r="K225" s="74"/>
      <c r="L225" s="74">
        <f>VLOOKUP(J225,shroma,3,0)</f>
        <v>1233.6300000000001</v>
      </c>
      <c r="M225" s="74">
        <f>VLOOKUP(J225,shroma,4,0)</f>
        <v>0</v>
      </c>
      <c r="N225" s="74">
        <f>VLOOKUP(J225,shroma,5,0)</f>
        <v>0</v>
      </c>
      <c r="O225" s="74">
        <f t="shared" si="472"/>
        <v>1233.6300000000001</v>
      </c>
      <c r="P225" s="74">
        <f t="shared" si="473"/>
        <v>0</v>
      </c>
      <c r="Q225" s="74">
        <f t="shared" si="474"/>
        <v>176.23285714285717</v>
      </c>
      <c r="R225" s="74">
        <f t="shared" si="475"/>
        <v>1180</v>
      </c>
      <c r="S225" s="74">
        <f>VLOOKUP(J225,premia1,4,0)</f>
        <v>0</v>
      </c>
      <c r="T225" s="74">
        <f>VLOOKUP(J225,premia,4,0)</f>
        <v>0</v>
      </c>
      <c r="U225" s="68">
        <f t="shared" si="481"/>
        <v>2006</v>
      </c>
      <c r="V225" s="68">
        <f t="shared" si="476"/>
        <v>5900</v>
      </c>
      <c r="W225" s="68"/>
      <c r="X225" s="68">
        <f t="shared" si="477"/>
        <v>2950</v>
      </c>
      <c r="Y225" s="74">
        <f t="shared" si="478"/>
        <v>637.20000000000005</v>
      </c>
      <c r="Z225" s="150">
        <f t="shared" si="479"/>
        <v>0.54</v>
      </c>
      <c r="AA225" s="57">
        <v>500</v>
      </c>
      <c r="AB225" s="257"/>
      <c r="AC225" s="257"/>
      <c r="AD225" s="257"/>
      <c r="AE225" s="257"/>
      <c r="AF225" s="257"/>
      <c r="AG225" s="257"/>
      <c r="AH225" s="257"/>
      <c r="AI225" s="257"/>
      <c r="AJ225" s="257"/>
      <c r="AK225" s="257"/>
      <c r="AL225" s="257"/>
      <c r="AM225" s="257"/>
    </row>
    <row r="226" spans="1:39" ht="33.75" customHeight="1">
      <c r="A226" s="183"/>
      <c r="B226" s="184"/>
      <c r="C226" s="186"/>
      <c r="D226" s="76">
        <f t="shared" ref="D226:E226" si="482">SUM(D2:D225)</f>
        <v>182</v>
      </c>
      <c r="E226" s="76">
        <f t="shared" si="482"/>
        <v>247220</v>
      </c>
      <c r="F226" s="76"/>
      <c r="G226" s="184"/>
      <c r="H226" s="187"/>
      <c r="I226" s="76"/>
      <c r="J226" s="76"/>
      <c r="K226" s="76"/>
      <c r="L226" s="76">
        <f t="shared" ref="L226:R226" si="483">SUM(L2:L225)</f>
        <v>1470568.88</v>
      </c>
      <c r="M226" s="76">
        <f t="shared" si="483"/>
        <v>266398</v>
      </c>
      <c r="N226" s="76">
        <f t="shared" si="483"/>
        <v>354707</v>
      </c>
      <c r="O226" s="76">
        <f t="shared" si="483"/>
        <v>2091673.8800000001</v>
      </c>
      <c r="P226" s="76">
        <f t="shared" si="483"/>
        <v>294855.6816666667</v>
      </c>
      <c r="Q226" s="76">
        <f t="shared" si="483"/>
        <v>298810.55428571423</v>
      </c>
      <c r="R226" s="76">
        <f t="shared" si="483"/>
        <v>243680</v>
      </c>
      <c r="S226" s="76"/>
      <c r="T226" s="76">
        <f t="shared" ref="T226:Y226" si="484">SUM(T2:T225)</f>
        <v>181491</v>
      </c>
      <c r="U226" s="76">
        <f t="shared" si="484"/>
        <v>422103</v>
      </c>
      <c r="V226" s="76">
        <f t="shared" si="484"/>
        <v>1236100</v>
      </c>
      <c r="W226" s="76">
        <f t="shared" si="484"/>
        <v>249740.71428571423</v>
      </c>
      <c r="X226" s="76">
        <f t="shared" si="484"/>
        <v>730221</v>
      </c>
      <c r="Y226" s="76">
        <f t="shared" si="484"/>
        <v>135866.60000000003</v>
      </c>
      <c r="Z226" s="150">
        <f t="shared" si="479"/>
        <v>0.54957770406925022</v>
      </c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</row>
    <row r="227" spans="1:39" ht="14.25" customHeight="1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188">
        <f>Y226*5</f>
        <v>679333.00000000023</v>
      </c>
      <c r="Z227" s="52"/>
      <c r="AA227" s="57"/>
      <c r="AB227" s="57"/>
      <c r="AC227" s="57"/>
      <c r="AD227" s="57"/>
      <c r="AE227" s="57"/>
      <c r="AF227" s="57"/>
      <c r="AG227" s="57"/>
      <c r="AH227" s="57"/>
      <c r="AI227" s="57"/>
      <c r="AJ227" s="57"/>
      <c r="AK227" s="57"/>
      <c r="AL227" s="57"/>
      <c r="AM227" s="57"/>
    </row>
    <row r="228" spans="1:39" ht="14.25" customHeight="1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188">
        <f>V226+W226+X226</f>
        <v>2216061.7142857146</v>
      </c>
      <c r="X228" s="188"/>
      <c r="Y228" s="56"/>
      <c r="Z228" s="52"/>
      <c r="AA228" s="57"/>
      <c r="AB228" s="57"/>
      <c r="AC228" s="57"/>
      <c r="AD228" s="57"/>
      <c r="AE228" s="57"/>
      <c r="AF228" s="57"/>
      <c r="AG228" s="57"/>
      <c r="AH228" s="57"/>
      <c r="AI228" s="57"/>
      <c r="AJ228" s="57"/>
      <c r="AK228" s="57"/>
      <c r="AL228" s="57"/>
      <c r="AM228" s="57"/>
    </row>
    <row r="229" spans="1:39" ht="14.25" customHeight="1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188">
        <f>W228-1997909</f>
        <v>218152.71428571455</v>
      </c>
      <c r="X229" s="188"/>
      <c r="Y229" s="56"/>
      <c r="Z229" s="52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</row>
    <row r="230" spans="1:39" ht="20.25" customHeight="1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2"/>
      <c r="AA230" s="57"/>
      <c r="AB230" s="57"/>
      <c r="AC230" s="57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</row>
    <row r="231" spans="1:39" ht="14.25" customHeight="1">
      <c r="A231" s="52"/>
      <c r="B231" s="57"/>
      <c r="C231" s="56"/>
      <c r="D231" s="52"/>
      <c r="E231" s="52"/>
      <c r="F231" s="52"/>
      <c r="G231" s="57"/>
      <c r="H231" s="58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7"/>
      <c r="AB231" s="57"/>
      <c r="AC231" s="57"/>
      <c r="AD231" s="57"/>
      <c r="AE231" s="57"/>
      <c r="AF231" s="57"/>
      <c r="AG231" s="57"/>
      <c r="AH231" s="57"/>
      <c r="AI231" s="57"/>
      <c r="AJ231" s="57"/>
      <c r="AK231" s="57"/>
      <c r="AL231" s="57"/>
      <c r="AM231" s="57"/>
    </row>
    <row r="232" spans="1:39" ht="14.25" customHeight="1">
      <c r="A232" s="52"/>
      <c r="B232" s="57"/>
      <c r="C232" s="56"/>
      <c r="D232" s="52"/>
      <c r="E232" s="52"/>
      <c r="F232" s="52"/>
      <c r="G232" s="57"/>
      <c r="H232" s="58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</row>
    <row r="233" spans="1:39" ht="14.25" customHeight="1">
      <c r="A233" s="52"/>
      <c r="B233" s="57"/>
      <c r="C233" s="56"/>
      <c r="D233" s="52"/>
      <c r="E233" s="52"/>
      <c r="F233" s="52"/>
      <c r="G233" s="57"/>
      <c r="H233" s="58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</row>
    <row r="234" spans="1:39" ht="14.25" customHeight="1">
      <c r="A234" s="52"/>
      <c r="B234" s="57"/>
      <c r="C234" s="56"/>
      <c r="D234" s="52"/>
      <c r="E234" s="52"/>
      <c r="F234" s="52"/>
      <c r="G234" s="57"/>
      <c r="H234" s="58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/>
    </row>
    <row r="235" spans="1:39" ht="14.25" customHeight="1">
      <c r="A235" s="52"/>
      <c r="B235" s="57"/>
      <c r="C235" s="56"/>
      <c r="D235" s="52"/>
      <c r="E235" s="52"/>
      <c r="F235" s="52"/>
      <c r="G235" s="57"/>
      <c r="H235" s="58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</row>
    <row r="236" spans="1:39" ht="14.25" customHeight="1">
      <c r="A236" s="52"/>
      <c r="B236" s="57"/>
      <c r="C236" s="56"/>
      <c r="D236" s="52"/>
      <c r="E236" s="52"/>
      <c r="F236" s="52"/>
      <c r="G236" s="57"/>
      <c r="H236" s="58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</row>
    <row r="237" spans="1:39" ht="14.25" customHeight="1">
      <c r="A237" s="52"/>
      <c r="B237" s="57"/>
      <c r="C237" s="56"/>
      <c r="D237" s="52"/>
      <c r="E237" s="52"/>
      <c r="F237" s="52"/>
      <c r="G237" s="57"/>
      <c r="H237" s="58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57"/>
    </row>
    <row r="238" spans="1:39" ht="14.25" customHeight="1">
      <c r="A238" s="52"/>
      <c r="B238" s="57"/>
      <c r="C238" s="56"/>
      <c r="D238" s="52"/>
      <c r="E238" s="52"/>
      <c r="F238" s="52"/>
      <c r="G238" s="57"/>
      <c r="H238" s="58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7"/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/>
    </row>
    <row r="239" spans="1:39" ht="14.25" customHeight="1">
      <c r="A239" s="52"/>
      <c r="B239" s="57"/>
      <c r="C239" s="56"/>
      <c r="D239" s="52"/>
      <c r="E239" s="52"/>
      <c r="F239" s="52"/>
      <c r="G239" s="57"/>
      <c r="H239" s="58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7"/>
      <c r="AB239" s="57"/>
      <c r="AC239" s="57"/>
      <c r="AD239" s="57"/>
      <c r="AE239" s="57"/>
      <c r="AF239" s="57"/>
      <c r="AG239" s="57"/>
      <c r="AH239" s="57"/>
      <c r="AI239" s="57"/>
      <c r="AJ239" s="57"/>
      <c r="AK239" s="57"/>
      <c r="AL239" s="57"/>
      <c r="AM239" s="57"/>
    </row>
    <row r="240" spans="1:39" ht="14.25" customHeight="1">
      <c r="A240" s="52"/>
      <c r="B240" s="57"/>
      <c r="C240" s="56"/>
      <c r="D240" s="52"/>
      <c r="E240" s="52"/>
      <c r="F240" s="52"/>
      <c r="G240" s="57"/>
      <c r="H240" s="58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</row>
    <row r="241" spans="1:39" ht="14.25" customHeight="1">
      <c r="A241" s="52"/>
      <c r="B241" s="57"/>
      <c r="C241" s="56"/>
      <c r="D241" s="52"/>
      <c r="E241" s="52"/>
      <c r="F241" s="52"/>
      <c r="G241" s="57"/>
      <c r="H241" s="58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</row>
    <row r="242" spans="1:39" ht="14.25" customHeight="1">
      <c r="A242" s="52"/>
      <c r="B242" s="57"/>
      <c r="C242" s="56"/>
      <c r="D242" s="52"/>
      <c r="E242" s="52"/>
      <c r="F242" s="52"/>
      <c r="G242" s="57"/>
      <c r="H242" s="58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</row>
    <row r="243" spans="1:39" ht="14.25" customHeight="1">
      <c r="A243" s="52"/>
      <c r="B243" s="57"/>
      <c r="C243" s="56"/>
      <c r="D243" s="52"/>
      <c r="E243" s="52"/>
      <c r="F243" s="52"/>
      <c r="G243" s="57"/>
      <c r="H243" s="58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</row>
    <row r="244" spans="1:39" ht="14.25" customHeight="1">
      <c r="A244" s="258"/>
      <c r="B244" s="258"/>
      <c r="C244" s="258"/>
      <c r="D244" s="258"/>
      <c r="E244" s="258"/>
      <c r="F244" s="258"/>
      <c r="G244" s="258"/>
      <c r="H244" s="258"/>
      <c r="I244" s="258"/>
      <c r="J244" s="258"/>
      <c r="K244" s="258"/>
      <c r="L244" s="258"/>
      <c r="M244" s="258"/>
      <c r="N244" s="258"/>
      <c r="O244" s="258"/>
      <c r="P244" s="258"/>
      <c r="Q244" s="258"/>
      <c r="R244" s="258"/>
      <c r="S244" s="258"/>
      <c r="T244" s="258"/>
      <c r="U244" s="258"/>
      <c r="V244" s="258"/>
      <c r="W244" s="258"/>
      <c r="X244" s="258"/>
      <c r="Y244" s="258"/>
      <c r="Z244" s="258"/>
      <c r="AA244" s="258"/>
      <c r="AB244" s="258"/>
      <c r="AC244" s="258"/>
      <c r="AD244" s="258"/>
      <c r="AE244" s="258"/>
      <c r="AF244" s="258"/>
      <c r="AG244" s="258"/>
      <c r="AH244" s="258"/>
      <c r="AI244" s="258"/>
      <c r="AJ244" s="258"/>
      <c r="AK244" s="258"/>
      <c r="AL244" s="258"/>
      <c r="AM244" s="258"/>
    </row>
    <row r="245" spans="1:39" ht="14.25" customHeight="1">
      <c r="A245" s="258"/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8"/>
      <c r="O245" s="258"/>
      <c r="P245" s="258"/>
      <c r="Q245" s="258"/>
      <c r="R245" s="258"/>
      <c r="S245" s="258"/>
      <c r="T245" s="258"/>
      <c r="U245" s="258"/>
      <c r="V245" s="258"/>
      <c r="W245" s="258"/>
      <c r="X245" s="258"/>
      <c r="Y245" s="258"/>
      <c r="Z245" s="258"/>
      <c r="AA245" s="258"/>
      <c r="AB245" s="258"/>
      <c r="AC245" s="258"/>
      <c r="AD245" s="258"/>
      <c r="AE245" s="258"/>
      <c r="AF245" s="258"/>
      <c r="AG245" s="258"/>
      <c r="AH245" s="258"/>
      <c r="AI245" s="258"/>
      <c r="AJ245" s="258"/>
      <c r="AK245" s="258"/>
      <c r="AL245" s="258"/>
      <c r="AM245" s="258"/>
    </row>
    <row r="246" spans="1:39" ht="14.25" customHeight="1">
      <c r="A246" s="258"/>
      <c r="B246" s="258"/>
      <c r="C246" s="258"/>
      <c r="D246" s="258"/>
      <c r="E246" s="258"/>
      <c r="F246" s="258"/>
      <c r="G246" s="258"/>
      <c r="H246" s="258"/>
      <c r="I246" s="258"/>
      <c r="J246" s="258"/>
      <c r="K246" s="258"/>
      <c r="L246" s="258"/>
      <c r="M246" s="258"/>
      <c r="N246" s="258"/>
      <c r="O246" s="258"/>
      <c r="P246" s="258"/>
      <c r="Q246" s="258"/>
      <c r="R246" s="258"/>
      <c r="S246" s="258"/>
      <c r="T246" s="258"/>
      <c r="U246" s="258"/>
      <c r="V246" s="258"/>
      <c r="W246" s="258"/>
      <c r="X246" s="258"/>
      <c r="Y246" s="258"/>
      <c r="Z246" s="258"/>
      <c r="AA246" s="258"/>
      <c r="AB246" s="258"/>
      <c r="AC246" s="258"/>
      <c r="AD246" s="258"/>
      <c r="AE246" s="258"/>
      <c r="AF246" s="258"/>
      <c r="AG246" s="258"/>
      <c r="AH246" s="258"/>
      <c r="AI246" s="258"/>
      <c r="AJ246" s="258"/>
      <c r="AK246" s="258"/>
      <c r="AL246" s="258"/>
      <c r="AM246" s="258"/>
    </row>
    <row r="247" spans="1:39" ht="14.25" customHeight="1">
      <c r="A247" s="258"/>
      <c r="B247" s="258"/>
      <c r="C247" s="258"/>
      <c r="D247" s="258"/>
      <c r="E247" s="258"/>
      <c r="F247" s="258"/>
      <c r="G247" s="258"/>
      <c r="H247" s="258"/>
      <c r="I247" s="258"/>
      <c r="J247" s="258"/>
      <c r="K247" s="258"/>
      <c r="L247" s="258"/>
      <c r="M247" s="258"/>
      <c r="N247" s="258"/>
      <c r="O247" s="258"/>
      <c r="P247" s="258"/>
      <c r="Q247" s="258"/>
      <c r="R247" s="258"/>
      <c r="S247" s="258"/>
      <c r="T247" s="258"/>
      <c r="U247" s="258"/>
      <c r="V247" s="258"/>
      <c r="W247" s="258"/>
      <c r="X247" s="258"/>
      <c r="Y247" s="258"/>
      <c r="Z247" s="258"/>
      <c r="AA247" s="258"/>
      <c r="AB247" s="258"/>
      <c r="AC247" s="258"/>
      <c r="AD247" s="258"/>
      <c r="AE247" s="258"/>
      <c r="AF247" s="258"/>
      <c r="AG247" s="258"/>
      <c r="AH247" s="258"/>
      <c r="AI247" s="258"/>
      <c r="AJ247" s="258"/>
      <c r="AK247" s="258"/>
      <c r="AL247" s="258"/>
      <c r="AM247" s="258"/>
    </row>
    <row r="248" spans="1:39" ht="14.25" customHeight="1">
      <c r="A248" s="258"/>
      <c r="B248" s="258"/>
      <c r="C248" s="258"/>
      <c r="D248" s="258"/>
      <c r="E248" s="258"/>
      <c r="F248" s="258"/>
      <c r="G248" s="258"/>
      <c r="H248" s="258"/>
      <c r="I248" s="258"/>
      <c r="J248" s="258"/>
      <c r="K248" s="258"/>
      <c r="L248" s="258"/>
      <c r="M248" s="258"/>
      <c r="N248" s="258"/>
      <c r="O248" s="258"/>
      <c r="P248" s="258"/>
      <c r="Q248" s="258"/>
      <c r="R248" s="258"/>
      <c r="S248" s="258"/>
      <c r="T248" s="258"/>
      <c r="U248" s="258"/>
      <c r="V248" s="258"/>
      <c r="W248" s="258"/>
      <c r="X248" s="258"/>
      <c r="Y248" s="258"/>
      <c r="Z248" s="258"/>
      <c r="AA248" s="258"/>
      <c r="AB248" s="258"/>
      <c r="AC248" s="258"/>
      <c r="AD248" s="258"/>
      <c r="AE248" s="258"/>
      <c r="AF248" s="258"/>
      <c r="AG248" s="258"/>
      <c r="AH248" s="258"/>
      <c r="AI248" s="258"/>
      <c r="AJ248" s="258"/>
      <c r="AK248" s="258"/>
      <c r="AL248" s="258"/>
      <c r="AM248" s="258"/>
    </row>
    <row r="249" spans="1:39" ht="14.25" customHeight="1">
      <c r="A249" s="258"/>
      <c r="B249" s="258"/>
      <c r="C249" s="258"/>
      <c r="D249" s="258"/>
      <c r="E249" s="258"/>
      <c r="F249" s="258"/>
      <c r="G249" s="258"/>
      <c r="H249" s="258"/>
      <c r="I249" s="258"/>
      <c r="J249" s="258"/>
      <c r="K249" s="258"/>
      <c r="L249" s="258"/>
      <c r="M249" s="258"/>
      <c r="N249" s="258"/>
      <c r="O249" s="258"/>
      <c r="P249" s="258"/>
      <c r="Q249" s="258"/>
      <c r="R249" s="258"/>
      <c r="S249" s="258"/>
      <c r="T249" s="258"/>
      <c r="U249" s="258"/>
      <c r="V249" s="258"/>
      <c r="W249" s="258"/>
      <c r="X249" s="258"/>
      <c r="Y249" s="258"/>
      <c r="Z249" s="258"/>
      <c r="AA249" s="258"/>
      <c r="AB249" s="258"/>
      <c r="AC249" s="258"/>
      <c r="AD249" s="258"/>
      <c r="AE249" s="258"/>
      <c r="AF249" s="258"/>
      <c r="AG249" s="258"/>
      <c r="AH249" s="258"/>
      <c r="AI249" s="258"/>
      <c r="AJ249" s="258"/>
      <c r="AK249" s="258"/>
      <c r="AL249" s="258"/>
      <c r="AM249" s="258"/>
    </row>
    <row r="250" spans="1:39" ht="14.25" customHeight="1">
      <c r="A250" s="258"/>
      <c r="B250" s="258"/>
      <c r="C250" s="258"/>
      <c r="D250" s="258"/>
      <c r="E250" s="258"/>
      <c r="F250" s="258"/>
      <c r="G250" s="258"/>
      <c r="H250" s="258"/>
      <c r="I250" s="258"/>
      <c r="J250" s="258"/>
      <c r="K250" s="258"/>
      <c r="L250" s="258"/>
      <c r="M250" s="258"/>
      <c r="N250" s="258"/>
      <c r="O250" s="258"/>
      <c r="P250" s="258"/>
      <c r="Q250" s="258"/>
      <c r="R250" s="258"/>
      <c r="S250" s="258"/>
      <c r="T250" s="258"/>
      <c r="U250" s="258"/>
      <c r="V250" s="258"/>
      <c r="W250" s="258"/>
      <c r="X250" s="258"/>
      <c r="Y250" s="258"/>
      <c r="Z250" s="258"/>
      <c r="AA250" s="258"/>
      <c r="AB250" s="258"/>
      <c r="AC250" s="258"/>
      <c r="AD250" s="258"/>
      <c r="AE250" s="258"/>
      <c r="AF250" s="258"/>
      <c r="AG250" s="258"/>
      <c r="AH250" s="258"/>
      <c r="AI250" s="258"/>
      <c r="AJ250" s="258"/>
      <c r="AK250" s="258"/>
      <c r="AL250" s="258"/>
      <c r="AM250" s="258"/>
    </row>
    <row r="251" spans="1:39" ht="14.25" customHeight="1">
      <c r="A251" s="258"/>
      <c r="B251" s="258"/>
      <c r="C251" s="258"/>
      <c r="D251" s="258"/>
      <c r="E251" s="258"/>
      <c r="F251" s="258"/>
      <c r="G251" s="258"/>
      <c r="H251" s="258"/>
      <c r="I251" s="258"/>
      <c r="J251" s="258"/>
      <c r="K251" s="258"/>
      <c r="L251" s="258"/>
      <c r="M251" s="258"/>
      <c r="N251" s="258"/>
      <c r="O251" s="258"/>
      <c r="P251" s="258"/>
      <c r="Q251" s="258"/>
      <c r="R251" s="258"/>
      <c r="S251" s="258"/>
      <c r="T251" s="258"/>
      <c r="U251" s="258"/>
      <c r="V251" s="258"/>
      <c r="W251" s="258"/>
      <c r="X251" s="258"/>
      <c r="Y251" s="258"/>
      <c r="Z251" s="258"/>
      <c r="AA251" s="258"/>
      <c r="AB251" s="258"/>
      <c r="AC251" s="258"/>
      <c r="AD251" s="258"/>
      <c r="AE251" s="258"/>
      <c r="AF251" s="258"/>
      <c r="AG251" s="258"/>
      <c r="AH251" s="258"/>
      <c r="AI251" s="258"/>
      <c r="AJ251" s="258"/>
      <c r="AK251" s="258"/>
      <c r="AL251" s="258"/>
      <c r="AM251" s="258"/>
    </row>
    <row r="252" spans="1:39" ht="14.25" customHeight="1">
      <c r="A252" s="258"/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8"/>
      <c r="O252" s="258"/>
      <c r="P252" s="258"/>
      <c r="Q252" s="258"/>
      <c r="R252" s="258"/>
      <c r="S252" s="258"/>
      <c r="T252" s="258"/>
      <c r="U252" s="258"/>
      <c r="V252" s="258"/>
      <c r="W252" s="258"/>
      <c r="X252" s="258"/>
      <c r="Y252" s="258"/>
      <c r="Z252" s="258"/>
      <c r="AA252" s="258"/>
      <c r="AB252" s="258"/>
      <c r="AC252" s="258"/>
      <c r="AD252" s="258"/>
      <c r="AE252" s="258"/>
      <c r="AF252" s="258"/>
      <c r="AG252" s="258"/>
      <c r="AH252" s="258"/>
      <c r="AI252" s="258"/>
      <c r="AJ252" s="258"/>
      <c r="AK252" s="258"/>
      <c r="AL252" s="258"/>
      <c r="AM252" s="258"/>
    </row>
    <row r="253" spans="1:39" ht="14.25" customHeight="1">
      <c r="A253" s="258"/>
      <c r="B253" s="258"/>
      <c r="C253" s="258"/>
      <c r="D253" s="258"/>
      <c r="E253" s="258"/>
      <c r="F253" s="258"/>
      <c r="G253" s="258"/>
      <c r="H253" s="258"/>
      <c r="I253" s="258"/>
      <c r="J253" s="258"/>
      <c r="K253" s="258"/>
      <c r="L253" s="258"/>
      <c r="M253" s="258"/>
      <c r="N253" s="258"/>
      <c r="O253" s="258"/>
      <c r="P253" s="258"/>
      <c r="Q253" s="258"/>
      <c r="R253" s="258"/>
      <c r="S253" s="258"/>
      <c r="T253" s="258"/>
      <c r="U253" s="258"/>
      <c r="V253" s="258"/>
      <c r="W253" s="258"/>
      <c r="X253" s="258"/>
      <c r="Y253" s="258"/>
      <c r="Z253" s="258"/>
      <c r="AA253" s="258"/>
      <c r="AB253" s="258"/>
      <c r="AC253" s="258"/>
      <c r="AD253" s="258"/>
      <c r="AE253" s="258"/>
      <c r="AF253" s="258"/>
      <c r="AG253" s="258"/>
      <c r="AH253" s="258"/>
      <c r="AI253" s="258"/>
      <c r="AJ253" s="258"/>
      <c r="AK253" s="258"/>
      <c r="AL253" s="258"/>
      <c r="AM253" s="258"/>
    </row>
    <row r="254" spans="1:39" ht="14.25" customHeight="1">
      <c r="A254" s="258"/>
      <c r="B254" s="258"/>
      <c r="C254" s="258"/>
      <c r="D254" s="258"/>
      <c r="E254" s="258"/>
      <c r="F254" s="258"/>
      <c r="G254" s="258"/>
      <c r="H254" s="258"/>
      <c r="I254" s="258"/>
      <c r="J254" s="258"/>
      <c r="K254" s="258"/>
      <c r="L254" s="258"/>
      <c r="M254" s="258"/>
      <c r="N254" s="258"/>
      <c r="O254" s="258"/>
      <c r="P254" s="258"/>
      <c r="Q254" s="258"/>
      <c r="R254" s="258"/>
      <c r="S254" s="258"/>
      <c r="T254" s="258"/>
      <c r="U254" s="258"/>
      <c r="V254" s="258"/>
      <c r="W254" s="258"/>
      <c r="X254" s="258"/>
      <c r="Y254" s="258"/>
      <c r="Z254" s="258"/>
      <c r="AA254" s="258"/>
      <c r="AB254" s="258"/>
      <c r="AC254" s="258"/>
      <c r="AD254" s="258"/>
      <c r="AE254" s="258"/>
      <c r="AF254" s="258"/>
      <c r="AG254" s="258"/>
      <c r="AH254" s="258"/>
      <c r="AI254" s="258"/>
      <c r="AJ254" s="258"/>
      <c r="AK254" s="258"/>
      <c r="AL254" s="258"/>
      <c r="AM254" s="258"/>
    </row>
    <row r="255" spans="1:39" ht="14.25" customHeight="1">
      <c r="A255" s="258"/>
      <c r="B255" s="258"/>
      <c r="C255" s="258"/>
      <c r="D255" s="258"/>
      <c r="E255" s="258"/>
      <c r="F255" s="258"/>
      <c r="G255" s="258"/>
      <c r="H255" s="258"/>
      <c r="I255" s="258"/>
      <c r="J255" s="258"/>
      <c r="K255" s="258"/>
      <c r="L255" s="258"/>
      <c r="M255" s="258"/>
      <c r="N255" s="258"/>
      <c r="O255" s="258"/>
      <c r="P255" s="258"/>
      <c r="Q255" s="258"/>
      <c r="R255" s="258"/>
      <c r="S255" s="258"/>
      <c r="T255" s="258"/>
      <c r="U255" s="258"/>
      <c r="V255" s="258"/>
      <c r="W255" s="258"/>
      <c r="X255" s="258"/>
      <c r="Y255" s="258"/>
      <c r="Z255" s="258"/>
      <c r="AA255" s="258"/>
      <c r="AB255" s="258"/>
      <c r="AC255" s="258"/>
      <c r="AD255" s="258"/>
      <c r="AE255" s="258"/>
      <c r="AF255" s="258"/>
      <c r="AG255" s="258"/>
      <c r="AH255" s="258"/>
      <c r="AI255" s="258"/>
      <c r="AJ255" s="258"/>
      <c r="AK255" s="258"/>
      <c r="AL255" s="258"/>
      <c r="AM255" s="258"/>
    </row>
    <row r="256" spans="1:39" ht="14.25" customHeight="1">
      <c r="A256" s="258"/>
      <c r="B256" s="258"/>
      <c r="C256" s="258"/>
      <c r="D256" s="258"/>
      <c r="E256" s="258"/>
      <c r="F256" s="258"/>
      <c r="G256" s="258"/>
      <c r="H256" s="258"/>
      <c r="I256" s="258"/>
      <c r="J256" s="258"/>
      <c r="K256" s="258"/>
      <c r="L256" s="258"/>
      <c r="M256" s="258"/>
      <c r="N256" s="258"/>
      <c r="O256" s="258"/>
      <c r="P256" s="258"/>
      <c r="Q256" s="258"/>
      <c r="R256" s="258"/>
      <c r="S256" s="258"/>
      <c r="T256" s="258"/>
      <c r="U256" s="258"/>
      <c r="V256" s="258"/>
      <c r="W256" s="258"/>
      <c r="X256" s="258"/>
      <c r="Y256" s="258"/>
      <c r="Z256" s="258"/>
      <c r="AA256" s="258"/>
      <c r="AB256" s="258"/>
      <c r="AC256" s="258"/>
      <c r="AD256" s="258"/>
      <c r="AE256" s="258"/>
      <c r="AF256" s="258"/>
      <c r="AG256" s="258"/>
      <c r="AH256" s="258"/>
      <c r="AI256" s="258"/>
      <c r="AJ256" s="258"/>
      <c r="AK256" s="258"/>
      <c r="AL256" s="258"/>
      <c r="AM256" s="258"/>
    </row>
    <row r="257" spans="1:39" ht="14.25" customHeight="1">
      <c r="A257" s="258"/>
      <c r="B257" s="258"/>
      <c r="C257" s="258"/>
      <c r="D257" s="258"/>
      <c r="E257" s="258"/>
      <c r="F257" s="258"/>
      <c r="G257" s="258"/>
      <c r="H257" s="258"/>
      <c r="I257" s="258"/>
      <c r="J257" s="258"/>
      <c r="K257" s="258"/>
      <c r="L257" s="258"/>
      <c r="M257" s="258"/>
      <c r="N257" s="258"/>
      <c r="O257" s="258"/>
      <c r="P257" s="258"/>
      <c r="Q257" s="258"/>
      <c r="R257" s="258"/>
      <c r="S257" s="258"/>
      <c r="T257" s="258"/>
      <c r="U257" s="258"/>
      <c r="V257" s="258"/>
      <c r="W257" s="258"/>
      <c r="X257" s="258"/>
      <c r="Y257" s="258"/>
      <c r="Z257" s="258"/>
      <c r="AA257" s="258"/>
      <c r="AB257" s="258"/>
      <c r="AC257" s="258"/>
      <c r="AD257" s="258"/>
      <c r="AE257" s="258"/>
      <c r="AF257" s="258"/>
      <c r="AG257" s="258"/>
      <c r="AH257" s="258"/>
      <c r="AI257" s="258"/>
      <c r="AJ257" s="258"/>
      <c r="AK257" s="258"/>
      <c r="AL257" s="258"/>
      <c r="AM257" s="258"/>
    </row>
    <row r="258" spans="1:39" ht="14.25" customHeight="1">
      <c r="A258" s="258"/>
      <c r="B258" s="258"/>
      <c r="C258" s="258"/>
      <c r="D258" s="258"/>
      <c r="E258" s="258"/>
      <c r="F258" s="258"/>
      <c r="G258" s="258"/>
      <c r="H258" s="258"/>
      <c r="I258" s="258"/>
      <c r="J258" s="258"/>
      <c r="K258" s="258"/>
      <c r="L258" s="258"/>
      <c r="M258" s="258"/>
      <c r="N258" s="258"/>
      <c r="O258" s="258"/>
      <c r="P258" s="258"/>
      <c r="Q258" s="258"/>
      <c r="R258" s="258"/>
      <c r="S258" s="258"/>
      <c r="T258" s="258"/>
      <c r="U258" s="258"/>
      <c r="V258" s="258"/>
      <c r="W258" s="258"/>
      <c r="X258" s="258"/>
      <c r="Y258" s="258"/>
      <c r="Z258" s="258"/>
      <c r="AA258" s="258"/>
      <c r="AB258" s="258"/>
      <c r="AC258" s="258"/>
      <c r="AD258" s="258"/>
      <c r="AE258" s="258"/>
      <c r="AF258" s="258"/>
      <c r="AG258" s="258"/>
      <c r="AH258" s="258"/>
      <c r="AI258" s="258"/>
      <c r="AJ258" s="258"/>
      <c r="AK258" s="258"/>
      <c r="AL258" s="258"/>
      <c r="AM258" s="258"/>
    </row>
    <row r="259" spans="1:39" ht="14.25" customHeight="1">
      <c r="A259" s="258"/>
      <c r="B259" s="258"/>
      <c r="C259" s="258"/>
      <c r="D259" s="258"/>
      <c r="E259" s="258"/>
      <c r="F259" s="258"/>
      <c r="G259" s="258"/>
      <c r="H259" s="258"/>
      <c r="I259" s="258"/>
      <c r="J259" s="258"/>
      <c r="K259" s="258"/>
      <c r="L259" s="258"/>
      <c r="M259" s="258"/>
      <c r="N259" s="258"/>
      <c r="O259" s="258"/>
      <c r="P259" s="258"/>
      <c r="Q259" s="258"/>
      <c r="R259" s="258"/>
      <c r="S259" s="258"/>
      <c r="T259" s="258"/>
      <c r="U259" s="258"/>
      <c r="V259" s="258"/>
      <c r="W259" s="258"/>
      <c r="X259" s="258"/>
      <c r="Y259" s="258"/>
      <c r="Z259" s="258"/>
      <c r="AA259" s="258"/>
      <c r="AB259" s="258"/>
      <c r="AC259" s="258"/>
      <c r="AD259" s="258"/>
      <c r="AE259" s="258"/>
      <c r="AF259" s="258"/>
      <c r="AG259" s="258"/>
      <c r="AH259" s="258"/>
      <c r="AI259" s="258"/>
      <c r="AJ259" s="258"/>
      <c r="AK259" s="258"/>
      <c r="AL259" s="258"/>
      <c r="AM259" s="258"/>
    </row>
    <row r="260" spans="1:39" ht="14.25" customHeight="1">
      <c r="A260" s="258"/>
      <c r="B260" s="258"/>
      <c r="C260" s="258"/>
      <c r="D260" s="258"/>
      <c r="E260" s="258"/>
      <c r="F260" s="258"/>
      <c r="G260" s="258"/>
      <c r="H260" s="258"/>
      <c r="I260" s="258"/>
      <c r="J260" s="258"/>
      <c r="K260" s="258"/>
      <c r="L260" s="258"/>
      <c r="M260" s="258"/>
      <c r="N260" s="258"/>
      <c r="O260" s="258"/>
      <c r="P260" s="258"/>
      <c r="Q260" s="258"/>
      <c r="R260" s="258"/>
      <c r="S260" s="258"/>
      <c r="T260" s="258"/>
      <c r="U260" s="258"/>
      <c r="V260" s="258"/>
      <c r="W260" s="258"/>
      <c r="X260" s="258"/>
      <c r="Y260" s="258"/>
      <c r="Z260" s="258"/>
      <c r="AA260" s="258"/>
      <c r="AB260" s="258"/>
      <c r="AC260" s="258"/>
      <c r="AD260" s="258"/>
      <c r="AE260" s="258"/>
      <c r="AF260" s="258"/>
      <c r="AG260" s="258"/>
      <c r="AH260" s="258"/>
      <c r="AI260" s="258"/>
      <c r="AJ260" s="258"/>
      <c r="AK260" s="258"/>
      <c r="AL260" s="258"/>
      <c r="AM260" s="258"/>
    </row>
    <row r="261" spans="1:39" ht="14.25" customHeight="1">
      <c r="A261" s="258"/>
      <c r="B261" s="258"/>
      <c r="C261" s="258"/>
      <c r="D261" s="258"/>
      <c r="E261" s="258"/>
      <c r="F261" s="258"/>
      <c r="G261" s="258"/>
      <c r="H261" s="258"/>
      <c r="I261" s="258"/>
      <c r="J261" s="258"/>
      <c r="K261" s="258"/>
      <c r="L261" s="258"/>
      <c r="M261" s="258"/>
      <c r="N261" s="258"/>
      <c r="O261" s="258"/>
      <c r="P261" s="258"/>
      <c r="Q261" s="258"/>
      <c r="R261" s="258"/>
      <c r="S261" s="258"/>
      <c r="T261" s="258"/>
      <c r="U261" s="258"/>
      <c r="V261" s="258"/>
      <c r="W261" s="258"/>
      <c r="X261" s="258"/>
      <c r="Y261" s="258"/>
      <c r="Z261" s="258"/>
      <c r="AA261" s="258"/>
      <c r="AB261" s="258"/>
      <c r="AC261" s="258"/>
      <c r="AD261" s="258"/>
      <c r="AE261" s="258"/>
      <c r="AF261" s="258"/>
      <c r="AG261" s="258"/>
      <c r="AH261" s="258"/>
      <c r="AI261" s="258"/>
      <c r="AJ261" s="258"/>
      <c r="AK261" s="258"/>
      <c r="AL261" s="258"/>
      <c r="AM261" s="258"/>
    </row>
    <row r="262" spans="1:39" ht="14.25" customHeight="1">
      <c r="A262" s="258"/>
      <c r="B262" s="258"/>
      <c r="C262" s="258"/>
      <c r="D262" s="258"/>
      <c r="E262" s="258"/>
      <c r="F262" s="258"/>
      <c r="G262" s="258"/>
      <c r="H262" s="258"/>
      <c r="I262" s="258"/>
      <c r="J262" s="258"/>
      <c r="K262" s="258"/>
      <c r="L262" s="258"/>
      <c r="M262" s="258"/>
      <c r="N262" s="258"/>
      <c r="O262" s="258"/>
      <c r="P262" s="258"/>
      <c r="Q262" s="258"/>
      <c r="R262" s="258"/>
      <c r="S262" s="258"/>
      <c r="T262" s="258"/>
      <c r="U262" s="258"/>
      <c r="V262" s="258"/>
      <c r="W262" s="258"/>
      <c r="X262" s="258"/>
      <c r="Y262" s="258"/>
      <c r="Z262" s="258"/>
      <c r="AA262" s="258"/>
      <c r="AB262" s="258"/>
      <c r="AC262" s="258"/>
      <c r="AD262" s="258"/>
      <c r="AE262" s="258"/>
      <c r="AF262" s="258"/>
      <c r="AG262" s="258"/>
      <c r="AH262" s="258"/>
      <c r="AI262" s="258"/>
      <c r="AJ262" s="258"/>
      <c r="AK262" s="258"/>
      <c r="AL262" s="258"/>
      <c r="AM262" s="258"/>
    </row>
    <row r="263" spans="1:39" ht="14.25" customHeight="1">
      <c r="A263" s="258"/>
      <c r="B263" s="258"/>
      <c r="C263" s="258"/>
      <c r="D263" s="258"/>
      <c r="E263" s="258"/>
      <c r="F263" s="258"/>
      <c r="G263" s="258"/>
      <c r="H263" s="258"/>
      <c r="I263" s="258"/>
      <c r="J263" s="258"/>
      <c r="K263" s="258"/>
      <c r="L263" s="258"/>
      <c r="M263" s="258"/>
      <c r="N263" s="258"/>
      <c r="O263" s="258"/>
      <c r="P263" s="258"/>
      <c r="Q263" s="258"/>
      <c r="R263" s="258"/>
      <c r="S263" s="258"/>
      <c r="T263" s="258"/>
      <c r="U263" s="258"/>
      <c r="V263" s="258"/>
      <c r="W263" s="258"/>
      <c r="X263" s="258"/>
      <c r="Y263" s="258"/>
      <c r="Z263" s="258"/>
      <c r="AA263" s="258"/>
      <c r="AB263" s="258"/>
      <c r="AC263" s="258"/>
      <c r="AD263" s="258"/>
      <c r="AE263" s="258"/>
      <c r="AF263" s="258"/>
      <c r="AG263" s="258"/>
      <c r="AH263" s="258"/>
      <c r="AI263" s="258"/>
      <c r="AJ263" s="258"/>
      <c r="AK263" s="258"/>
      <c r="AL263" s="258"/>
      <c r="AM263" s="258"/>
    </row>
    <row r="264" spans="1:39" ht="14.25" customHeight="1">
      <c r="A264" s="258"/>
      <c r="B264" s="258"/>
      <c r="C264" s="258"/>
      <c r="D264" s="258"/>
      <c r="E264" s="258"/>
      <c r="F264" s="258"/>
      <c r="G264" s="258"/>
      <c r="H264" s="258"/>
      <c r="I264" s="258"/>
      <c r="J264" s="258"/>
      <c r="K264" s="258"/>
      <c r="L264" s="258"/>
      <c r="M264" s="258"/>
      <c r="N264" s="258"/>
      <c r="O264" s="258"/>
      <c r="P264" s="258"/>
      <c r="Q264" s="258"/>
      <c r="R264" s="258"/>
      <c r="S264" s="258"/>
      <c r="T264" s="258"/>
      <c r="U264" s="258"/>
      <c r="V264" s="258"/>
      <c r="W264" s="258"/>
      <c r="X264" s="258"/>
      <c r="Y264" s="258"/>
      <c r="Z264" s="258"/>
      <c r="AA264" s="258"/>
      <c r="AB264" s="258"/>
      <c r="AC264" s="258"/>
      <c r="AD264" s="258"/>
      <c r="AE264" s="258"/>
      <c r="AF264" s="258"/>
      <c r="AG264" s="258"/>
      <c r="AH264" s="258"/>
      <c r="AI264" s="258"/>
      <c r="AJ264" s="258"/>
      <c r="AK264" s="258"/>
      <c r="AL264" s="258"/>
      <c r="AM264" s="258"/>
    </row>
    <row r="265" spans="1:39" ht="14.25" customHeight="1">
      <c r="A265" s="258"/>
      <c r="B265" s="258"/>
      <c r="C265" s="258"/>
      <c r="D265" s="258"/>
      <c r="E265" s="258"/>
      <c r="F265" s="258"/>
      <c r="G265" s="258"/>
      <c r="H265" s="258"/>
      <c r="I265" s="258"/>
      <c r="J265" s="258"/>
      <c r="K265" s="258"/>
      <c r="L265" s="258"/>
      <c r="M265" s="258"/>
      <c r="N265" s="258"/>
      <c r="O265" s="258"/>
      <c r="P265" s="258"/>
      <c r="Q265" s="258"/>
      <c r="R265" s="258"/>
      <c r="S265" s="258"/>
      <c r="T265" s="258"/>
      <c r="U265" s="258"/>
      <c r="V265" s="258"/>
      <c r="W265" s="258"/>
      <c r="X265" s="258"/>
      <c r="Y265" s="258"/>
      <c r="Z265" s="258"/>
      <c r="AA265" s="258"/>
      <c r="AB265" s="258"/>
      <c r="AC265" s="258"/>
      <c r="AD265" s="258"/>
      <c r="AE265" s="258"/>
      <c r="AF265" s="258"/>
      <c r="AG265" s="258"/>
      <c r="AH265" s="258"/>
      <c r="AI265" s="258"/>
      <c r="AJ265" s="258"/>
      <c r="AK265" s="258"/>
      <c r="AL265" s="258"/>
      <c r="AM265" s="258"/>
    </row>
    <row r="266" spans="1:39" ht="14.25" customHeight="1">
      <c r="A266" s="258"/>
      <c r="B266" s="258"/>
      <c r="C266" s="258"/>
      <c r="D266" s="258"/>
      <c r="E266" s="258"/>
      <c r="F266" s="258"/>
      <c r="G266" s="258"/>
      <c r="H266" s="258"/>
      <c r="I266" s="258"/>
      <c r="J266" s="258"/>
      <c r="K266" s="258"/>
      <c r="L266" s="258"/>
      <c r="M266" s="258"/>
      <c r="N266" s="258"/>
      <c r="O266" s="258"/>
      <c r="P266" s="258"/>
      <c r="Q266" s="258"/>
      <c r="R266" s="258"/>
      <c r="S266" s="258"/>
      <c r="T266" s="258"/>
      <c r="U266" s="258"/>
      <c r="V266" s="258"/>
      <c r="W266" s="258"/>
      <c r="X266" s="258"/>
      <c r="Y266" s="258"/>
      <c r="Z266" s="258"/>
      <c r="AA266" s="258"/>
      <c r="AB266" s="258"/>
      <c r="AC266" s="258"/>
      <c r="AD266" s="258"/>
      <c r="AE266" s="258"/>
      <c r="AF266" s="258"/>
      <c r="AG266" s="258"/>
      <c r="AH266" s="258"/>
      <c r="AI266" s="258"/>
      <c r="AJ266" s="258"/>
      <c r="AK266" s="258"/>
      <c r="AL266" s="258"/>
      <c r="AM266" s="258"/>
    </row>
    <row r="267" spans="1:39" ht="14.25" customHeight="1">
      <c r="A267" s="258"/>
      <c r="B267" s="258"/>
      <c r="C267" s="258"/>
      <c r="D267" s="258"/>
      <c r="E267" s="258"/>
      <c r="F267" s="258"/>
      <c r="G267" s="258"/>
      <c r="H267" s="258"/>
      <c r="I267" s="258"/>
      <c r="J267" s="258"/>
      <c r="K267" s="258"/>
      <c r="L267" s="258"/>
      <c r="M267" s="258"/>
      <c r="N267" s="258"/>
      <c r="O267" s="258"/>
      <c r="P267" s="258"/>
      <c r="Q267" s="258"/>
      <c r="R267" s="258"/>
      <c r="S267" s="258"/>
      <c r="T267" s="258"/>
      <c r="U267" s="258"/>
      <c r="V267" s="258"/>
      <c r="W267" s="258"/>
      <c r="X267" s="258"/>
      <c r="Y267" s="258"/>
      <c r="Z267" s="258"/>
      <c r="AA267" s="258"/>
      <c r="AB267" s="258"/>
      <c r="AC267" s="258"/>
      <c r="AD267" s="258"/>
      <c r="AE267" s="258"/>
      <c r="AF267" s="258"/>
      <c r="AG267" s="258"/>
      <c r="AH267" s="258"/>
      <c r="AI267" s="258"/>
      <c r="AJ267" s="258"/>
      <c r="AK267" s="258"/>
      <c r="AL267" s="258"/>
      <c r="AM267" s="258"/>
    </row>
    <row r="268" spans="1:39" ht="14.25" customHeight="1">
      <c r="A268" s="258"/>
      <c r="B268" s="258"/>
      <c r="C268" s="258"/>
      <c r="D268" s="258"/>
      <c r="E268" s="258"/>
      <c r="F268" s="258"/>
      <c r="G268" s="258"/>
      <c r="H268" s="258"/>
      <c r="I268" s="258"/>
      <c r="J268" s="258"/>
      <c r="K268" s="258"/>
      <c r="L268" s="258"/>
      <c r="M268" s="258"/>
      <c r="N268" s="258"/>
      <c r="O268" s="258"/>
      <c r="P268" s="258"/>
      <c r="Q268" s="258"/>
      <c r="R268" s="258"/>
      <c r="S268" s="258"/>
      <c r="T268" s="258"/>
      <c r="U268" s="258"/>
      <c r="V268" s="258"/>
      <c r="W268" s="258"/>
      <c r="X268" s="258"/>
      <c r="Y268" s="258"/>
      <c r="Z268" s="258"/>
      <c r="AA268" s="258"/>
      <c r="AB268" s="258"/>
      <c r="AC268" s="258"/>
      <c r="AD268" s="258"/>
      <c r="AE268" s="258"/>
      <c r="AF268" s="258"/>
      <c r="AG268" s="258"/>
      <c r="AH268" s="258"/>
      <c r="AI268" s="258"/>
      <c r="AJ268" s="258"/>
      <c r="AK268" s="258"/>
      <c r="AL268" s="258"/>
      <c r="AM268" s="258"/>
    </row>
    <row r="269" spans="1:39" ht="14.25" customHeight="1">
      <c r="A269" s="258"/>
      <c r="B269" s="258"/>
      <c r="C269" s="258"/>
      <c r="D269" s="258"/>
      <c r="E269" s="258"/>
      <c r="F269" s="258"/>
      <c r="G269" s="258"/>
      <c r="H269" s="258"/>
      <c r="I269" s="258"/>
      <c r="J269" s="258"/>
      <c r="K269" s="258"/>
      <c r="L269" s="258"/>
      <c r="M269" s="258"/>
      <c r="N269" s="258"/>
      <c r="O269" s="258"/>
      <c r="P269" s="258"/>
      <c r="Q269" s="258"/>
      <c r="R269" s="258"/>
      <c r="S269" s="258"/>
      <c r="T269" s="258"/>
      <c r="U269" s="258"/>
      <c r="V269" s="258"/>
      <c r="W269" s="258"/>
      <c r="X269" s="258"/>
      <c r="Y269" s="258"/>
      <c r="Z269" s="258"/>
      <c r="AA269" s="258"/>
      <c r="AB269" s="258"/>
      <c r="AC269" s="258"/>
      <c r="AD269" s="258"/>
      <c r="AE269" s="258"/>
      <c r="AF269" s="258"/>
      <c r="AG269" s="258"/>
      <c r="AH269" s="258"/>
      <c r="AI269" s="258"/>
      <c r="AJ269" s="258"/>
      <c r="AK269" s="258"/>
      <c r="AL269" s="258"/>
      <c r="AM269" s="258"/>
    </row>
    <row r="270" spans="1:39" ht="14.25" customHeight="1">
      <c r="A270" s="258"/>
      <c r="B270" s="258"/>
      <c r="C270" s="258"/>
      <c r="D270" s="258"/>
      <c r="E270" s="258"/>
      <c r="F270" s="258"/>
      <c r="G270" s="258"/>
      <c r="H270" s="258"/>
      <c r="I270" s="258"/>
      <c r="J270" s="258"/>
      <c r="K270" s="258"/>
      <c r="L270" s="258"/>
      <c r="M270" s="258"/>
      <c r="N270" s="258"/>
      <c r="O270" s="258"/>
      <c r="P270" s="258"/>
      <c r="Q270" s="258"/>
      <c r="R270" s="258"/>
      <c r="S270" s="258"/>
      <c r="T270" s="258"/>
      <c r="U270" s="258"/>
      <c r="V270" s="258"/>
      <c r="W270" s="258"/>
      <c r="X270" s="258"/>
      <c r="Y270" s="258"/>
      <c r="Z270" s="258"/>
      <c r="AA270" s="258"/>
      <c r="AB270" s="258"/>
      <c r="AC270" s="258"/>
      <c r="AD270" s="258"/>
      <c r="AE270" s="258"/>
      <c r="AF270" s="258"/>
      <c r="AG270" s="258"/>
      <c r="AH270" s="258"/>
      <c r="AI270" s="258"/>
      <c r="AJ270" s="258"/>
      <c r="AK270" s="258"/>
      <c r="AL270" s="258"/>
      <c r="AM270" s="258"/>
    </row>
    <row r="271" spans="1:39" ht="14.25" customHeight="1">
      <c r="A271" s="258"/>
      <c r="B271" s="258"/>
      <c r="C271" s="258"/>
      <c r="D271" s="258"/>
      <c r="E271" s="258"/>
      <c r="F271" s="258"/>
      <c r="G271" s="258"/>
      <c r="H271" s="258"/>
      <c r="I271" s="258"/>
      <c r="J271" s="258"/>
      <c r="K271" s="258"/>
      <c r="L271" s="258"/>
      <c r="M271" s="258"/>
      <c r="N271" s="258"/>
      <c r="O271" s="258"/>
      <c r="P271" s="258"/>
      <c r="Q271" s="258"/>
      <c r="R271" s="258"/>
      <c r="S271" s="258"/>
      <c r="T271" s="258"/>
      <c r="U271" s="258"/>
      <c r="V271" s="258"/>
      <c r="W271" s="258"/>
      <c r="X271" s="258"/>
      <c r="Y271" s="258"/>
      <c r="Z271" s="258"/>
      <c r="AA271" s="258"/>
      <c r="AB271" s="258"/>
      <c r="AC271" s="258"/>
      <c r="AD271" s="258"/>
      <c r="AE271" s="258"/>
      <c r="AF271" s="258"/>
      <c r="AG271" s="258"/>
      <c r="AH271" s="258"/>
      <c r="AI271" s="258"/>
      <c r="AJ271" s="258"/>
      <c r="AK271" s="258"/>
      <c r="AL271" s="258"/>
      <c r="AM271" s="258"/>
    </row>
    <row r="272" spans="1:39" ht="14.25" customHeight="1">
      <c r="A272" s="258"/>
      <c r="B272" s="258"/>
      <c r="C272" s="258"/>
      <c r="D272" s="258"/>
      <c r="E272" s="258"/>
      <c r="F272" s="258"/>
      <c r="G272" s="258"/>
      <c r="H272" s="258"/>
      <c r="I272" s="258"/>
      <c r="J272" s="258"/>
      <c r="K272" s="258"/>
      <c r="L272" s="258"/>
      <c r="M272" s="258"/>
      <c r="N272" s="258"/>
      <c r="O272" s="258"/>
      <c r="P272" s="258"/>
      <c r="Q272" s="258"/>
      <c r="R272" s="258"/>
      <c r="S272" s="258"/>
      <c r="T272" s="258"/>
      <c r="U272" s="258"/>
      <c r="V272" s="258"/>
      <c r="W272" s="258"/>
      <c r="X272" s="258"/>
      <c r="Y272" s="258"/>
      <c r="Z272" s="258"/>
      <c r="AA272" s="258"/>
      <c r="AB272" s="258"/>
      <c r="AC272" s="258"/>
      <c r="AD272" s="258"/>
      <c r="AE272" s="258"/>
      <c r="AF272" s="258"/>
      <c r="AG272" s="258"/>
      <c r="AH272" s="258"/>
      <c r="AI272" s="258"/>
      <c r="AJ272" s="258"/>
      <c r="AK272" s="258"/>
      <c r="AL272" s="258"/>
      <c r="AM272" s="258"/>
    </row>
    <row r="273" spans="1:39" ht="14.25" customHeight="1">
      <c r="A273" s="258"/>
      <c r="B273" s="258"/>
      <c r="C273" s="258"/>
      <c r="D273" s="258"/>
      <c r="E273" s="258"/>
      <c r="F273" s="258"/>
      <c r="G273" s="258"/>
      <c r="H273" s="258"/>
      <c r="I273" s="258"/>
      <c r="J273" s="258"/>
      <c r="K273" s="258"/>
      <c r="L273" s="258"/>
      <c r="M273" s="258"/>
      <c r="N273" s="258"/>
      <c r="O273" s="258"/>
      <c r="P273" s="258"/>
      <c r="Q273" s="258"/>
      <c r="R273" s="258"/>
      <c r="S273" s="258"/>
      <c r="T273" s="258"/>
      <c r="U273" s="258"/>
      <c r="V273" s="258"/>
      <c r="W273" s="258"/>
      <c r="X273" s="258"/>
      <c r="Y273" s="258"/>
      <c r="Z273" s="258"/>
      <c r="AA273" s="258"/>
      <c r="AB273" s="258"/>
      <c r="AC273" s="258"/>
      <c r="AD273" s="258"/>
      <c r="AE273" s="258"/>
      <c r="AF273" s="258"/>
      <c r="AG273" s="258"/>
      <c r="AH273" s="258"/>
      <c r="AI273" s="258"/>
      <c r="AJ273" s="258"/>
      <c r="AK273" s="258"/>
      <c r="AL273" s="258"/>
      <c r="AM273" s="258"/>
    </row>
    <row r="274" spans="1:39" ht="14.25" customHeight="1">
      <c r="A274" s="258"/>
      <c r="B274" s="258"/>
      <c r="C274" s="258"/>
      <c r="D274" s="258"/>
      <c r="E274" s="258"/>
      <c r="F274" s="258"/>
      <c r="G274" s="258"/>
      <c r="H274" s="258"/>
      <c r="I274" s="258"/>
      <c r="J274" s="258"/>
      <c r="K274" s="258"/>
      <c r="L274" s="258"/>
      <c r="M274" s="258"/>
      <c r="N274" s="258"/>
      <c r="O274" s="258"/>
      <c r="P274" s="258"/>
      <c r="Q274" s="258"/>
      <c r="R274" s="258"/>
      <c r="S274" s="258"/>
      <c r="T274" s="258"/>
      <c r="U274" s="258"/>
      <c r="V274" s="258"/>
      <c r="W274" s="258"/>
      <c r="X274" s="258"/>
      <c r="Y274" s="258"/>
      <c r="Z274" s="258"/>
      <c r="AA274" s="258"/>
      <c r="AB274" s="258"/>
      <c r="AC274" s="258"/>
      <c r="AD274" s="258"/>
      <c r="AE274" s="258"/>
      <c r="AF274" s="258"/>
      <c r="AG274" s="258"/>
      <c r="AH274" s="258"/>
      <c r="AI274" s="258"/>
      <c r="AJ274" s="258"/>
      <c r="AK274" s="258"/>
      <c r="AL274" s="258"/>
      <c r="AM274" s="258"/>
    </row>
    <row r="275" spans="1:39" ht="14.25" customHeight="1">
      <c r="A275" s="258"/>
      <c r="B275" s="258"/>
      <c r="C275" s="258"/>
      <c r="D275" s="258"/>
      <c r="E275" s="258"/>
      <c r="F275" s="258"/>
      <c r="G275" s="258"/>
      <c r="H275" s="258"/>
      <c r="I275" s="258"/>
      <c r="J275" s="258"/>
      <c r="K275" s="258"/>
      <c r="L275" s="258"/>
      <c r="M275" s="258"/>
      <c r="N275" s="258"/>
      <c r="O275" s="258"/>
      <c r="P275" s="258"/>
      <c r="Q275" s="258"/>
      <c r="R275" s="258"/>
      <c r="S275" s="258"/>
      <c r="T275" s="258"/>
      <c r="U275" s="258"/>
      <c r="V275" s="258"/>
      <c r="W275" s="258"/>
      <c r="X275" s="258"/>
      <c r="Y275" s="258"/>
      <c r="Z275" s="258"/>
      <c r="AA275" s="258"/>
      <c r="AB275" s="258"/>
      <c r="AC275" s="258"/>
      <c r="AD275" s="258"/>
      <c r="AE275" s="258"/>
      <c r="AF275" s="258"/>
      <c r="AG275" s="258"/>
      <c r="AH275" s="258"/>
      <c r="AI275" s="258"/>
      <c r="AJ275" s="258"/>
      <c r="AK275" s="258"/>
      <c r="AL275" s="258"/>
      <c r="AM275" s="258"/>
    </row>
    <row r="276" spans="1:39" ht="14.25" customHeight="1">
      <c r="A276" s="258"/>
      <c r="B276" s="258"/>
      <c r="C276" s="258"/>
      <c r="D276" s="258"/>
      <c r="E276" s="258"/>
      <c r="F276" s="258"/>
      <c r="G276" s="258"/>
      <c r="H276" s="258"/>
      <c r="I276" s="258"/>
      <c r="J276" s="258"/>
      <c r="K276" s="258"/>
      <c r="L276" s="258"/>
      <c r="M276" s="258"/>
      <c r="N276" s="258"/>
      <c r="O276" s="258"/>
      <c r="P276" s="258"/>
      <c r="Q276" s="258"/>
      <c r="R276" s="258"/>
      <c r="S276" s="258"/>
      <c r="T276" s="258"/>
      <c r="U276" s="258"/>
      <c r="V276" s="258"/>
      <c r="W276" s="258"/>
      <c r="X276" s="258"/>
      <c r="Y276" s="258"/>
      <c r="Z276" s="258"/>
      <c r="AA276" s="258"/>
      <c r="AB276" s="258"/>
      <c r="AC276" s="258"/>
      <c r="AD276" s="258"/>
      <c r="AE276" s="258"/>
      <c r="AF276" s="258"/>
      <c r="AG276" s="258"/>
      <c r="AH276" s="258"/>
      <c r="AI276" s="258"/>
      <c r="AJ276" s="258"/>
      <c r="AK276" s="258"/>
      <c r="AL276" s="258"/>
      <c r="AM276" s="258"/>
    </row>
    <row r="277" spans="1:39" ht="14.25" customHeight="1">
      <c r="A277" s="258"/>
      <c r="B277" s="258"/>
      <c r="C277" s="258"/>
      <c r="D277" s="258"/>
      <c r="E277" s="258"/>
      <c r="F277" s="258"/>
      <c r="G277" s="258"/>
      <c r="H277" s="258"/>
      <c r="I277" s="258"/>
      <c r="J277" s="258"/>
      <c r="K277" s="258"/>
      <c r="L277" s="258"/>
      <c r="M277" s="258"/>
      <c r="N277" s="258"/>
      <c r="O277" s="258"/>
      <c r="P277" s="258"/>
      <c r="Q277" s="258"/>
      <c r="R277" s="258"/>
      <c r="S277" s="258"/>
      <c r="T277" s="258"/>
      <c r="U277" s="258"/>
      <c r="V277" s="258"/>
      <c r="W277" s="258"/>
      <c r="X277" s="258"/>
      <c r="Y277" s="258"/>
      <c r="Z277" s="258"/>
      <c r="AA277" s="258"/>
      <c r="AB277" s="258"/>
      <c r="AC277" s="258"/>
      <c r="AD277" s="258"/>
      <c r="AE277" s="258"/>
      <c r="AF277" s="258"/>
      <c r="AG277" s="258"/>
      <c r="AH277" s="258"/>
      <c r="AI277" s="258"/>
      <c r="AJ277" s="258"/>
      <c r="AK277" s="258"/>
      <c r="AL277" s="258"/>
      <c r="AM277" s="258"/>
    </row>
    <row r="278" spans="1:39" ht="14.25" customHeight="1">
      <c r="A278" s="258"/>
      <c r="B278" s="258"/>
      <c r="C278" s="258"/>
      <c r="D278" s="258"/>
      <c r="E278" s="258"/>
      <c r="F278" s="258"/>
      <c r="G278" s="258"/>
      <c r="H278" s="258"/>
      <c r="I278" s="258"/>
      <c r="J278" s="258"/>
      <c r="K278" s="258"/>
      <c r="L278" s="258"/>
      <c r="M278" s="258"/>
      <c r="N278" s="258"/>
      <c r="O278" s="258"/>
      <c r="P278" s="258"/>
      <c r="Q278" s="258"/>
      <c r="R278" s="258"/>
      <c r="S278" s="258"/>
      <c r="T278" s="258"/>
      <c r="U278" s="258"/>
      <c r="V278" s="258"/>
      <c r="W278" s="258"/>
      <c r="X278" s="258"/>
      <c r="Y278" s="258"/>
      <c r="Z278" s="258"/>
      <c r="AA278" s="258"/>
      <c r="AB278" s="258"/>
      <c r="AC278" s="258"/>
      <c r="AD278" s="258"/>
      <c r="AE278" s="258"/>
      <c r="AF278" s="258"/>
      <c r="AG278" s="258"/>
      <c r="AH278" s="258"/>
      <c r="AI278" s="258"/>
      <c r="AJ278" s="258"/>
      <c r="AK278" s="258"/>
      <c r="AL278" s="258"/>
      <c r="AM278" s="258"/>
    </row>
    <row r="279" spans="1:39" ht="14.25" customHeight="1">
      <c r="A279" s="258"/>
      <c r="B279" s="258"/>
      <c r="C279" s="258"/>
      <c r="D279" s="258"/>
      <c r="E279" s="258"/>
      <c r="F279" s="258"/>
      <c r="G279" s="258"/>
      <c r="H279" s="258"/>
      <c r="I279" s="258"/>
      <c r="J279" s="258"/>
      <c r="K279" s="258"/>
      <c r="L279" s="258"/>
      <c r="M279" s="258"/>
      <c r="N279" s="258"/>
      <c r="O279" s="258"/>
      <c r="P279" s="258"/>
      <c r="Q279" s="258"/>
      <c r="R279" s="258"/>
      <c r="S279" s="258"/>
      <c r="T279" s="258"/>
      <c r="U279" s="258"/>
      <c r="V279" s="258"/>
      <c r="W279" s="258"/>
      <c r="X279" s="258"/>
      <c r="Y279" s="258"/>
      <c r="Z279" s="258"/>
      <c r="AA279" s="258"/>
      <c r="AB279" s="258"/>
      <c r="AC279" s="258"/>
      <c r="AD279" s="258"/>
      <c r="AE279" s="258"/>
      <c r="AF279" s="258"/>
      <c r="AG279" s="258"/>
      <c r="AH279" s="258"/>
      <c r="AI279" s="258"/>
      <c r="AJ279" s="258"/>
      <c r="AK279" s="258"/>
      <c r="AL279" s="258"/>
      <c r="AM279" s="258"/>
    </row>
    <row r="280" spans="1:39" ht="14.25" customHeight="1">
      <c r="A280" s="258"/>
      <c r="B280" s="258"/>
      <c r="C280" s="258"/>
      <c r="D280" s="258"/>
      <c r="E280" s="258"/>
      <c r="F280" s="258"/>
      <c r="G280" s="258"/>
      <c r="H280" s="258"/>
      <c r="I280" s="258"/>
      <c r="J280" s="258"/>
      <c r="K280" s="258"/>
      <c r="L280" s="258"/>
      <c r="M280" s="258"/>
      <c r="N280" s="258"/>
      <c r="O280" s="258"/>
      <c r="P280" s="258"/>
      <c r="Q280" s="258"/>
      <c r="R280" s="258"/>
      <c r="S280" s="258"/>
      <c r="T280" s="258"/>
      <c r="U280" s="258"/>
      <c r="V280" s="258"/>
      <c r="W280" s="258"/>
      <c r="X280" s="258"/>
      <c r="Y280" s="258"/>
      <c r="Z280" s="258"/>
      <c r="AA280" s="258"/>
      <c r="AB280" s="258"/>
      <c r="AC280" s="258"/>
      <c r="AD280" s="258"/>
      <c r="AE280" s="258"/>
      <c r="AF280" s="258"/>
      <c r="AG280" s="258"/>
      <c r="AH280" s="258"/>
      <c r="AI280" s="258"/>
      <c r="AJ280" s="258"/>
      <c r="AK280" s="258"/>
      <c r="AL280" s="258"/>
      <c r="AM280" s="258"/>
    </row>
    <row r="281" spans="1:39" ht="14.25" customHeight="1">
      <c r="A281" s="258"/>
      <c r="B281" s="258"/>
      <c r="C281" s="258"/>
      <c r="D281" s="258"/>
      <c r="E281" s="258"/>
      <c r="F281" s="258"/>
      <c r="G281" s="258"/>
      <c r="H281" s="258"/>
      <c r="I281" s="258"/>
      <c r="J281" s="258"/>
      <c r="K281" s="258"/>
      <c r="L281" s="258"/>
      <c r="M281" s="258"/>
      <c r="N281" s="258"/>
      <c r="O281" s="258"/>
      <c r="P281" s="258"/>
      <c r="Q281" s="258"/>
      <c r="R281" s="258"/>
      <c r="S281" s="258"/>
      <c r="T281" s="258"/>
      <c r="U281" s="258"/>
      <c r="V281" s="258"/>
      <c r="W281" s="258"/>
      <c r="X281" s="258"/>
      <c r="Y281" s="258"/>
      <c r="Z281" s="258"/>
      <c r="AA281" s="258"/>
      <c r="AB281" s="258"/>
      <c r="AC281" s="258"/>
      <c r="AD281" s="258"/>
      <c r="AE281" s="258"/>
      <c r="AF281" s="258"/>
      <c r="AG281" s="258"/>
      <c r="AH281" s="258"/>
      <c r="AI281" s="258"/>
      <c r="AJ281" s="258"/>
      <c r="AK281" s="258"/>
      <c r="AL281" s="258"/>
      <c r="AM281" s="258"/>
    </row>
    <row r="282" spans="1:39" ht="14.25" customHeight="1">
      <c r="A282" s="258"/>
      <c r="B282" s="258"/>
      <c r="C282" s="258"/>
      <c r="D282" s="258"/>
      <c r="E282" s="258"/>
      <c r="F282" s="258"/>
      <c r="G282" s="258"/>
      <c r="H282" s="258"/>
      <c r="I282" s="258"/>
      <c r="J282" s="258"/>
      <c r="K282" s="258"/>
      <c r="L282" s="258"/>
      <c r="M282" s="258"/>
      <c r="N282" s="258"/>
      <c r="O282" s="258"/>
      <c r="P282" s="258"/>
      <c r="Q282" s="258"/>
      <c r="R282" s="258"/>
      <c r="S282" s="258"/>
      <c r="T282" s="258"/>
      <c r="U282" s="258"/>
      <c r="V282" s="258"/>
      <c r="W282" s="258"/>
      <c r="X282" s="258"/>
      <c r="Y282" s="258"/>
      <c r="Z282" s="258"/>
      <c r="AA282" s="258"/>
      <c r="AB282" s="258"/>
      <c r="AC282" s="258"/>
      <c r="AD282" s="258"/>
      <c r="AE282" s="258"/>
      <c r="AF282" s="258"/>
      <c r="AG282" s="258"/>
      <c r="AH282" s="258"/>
      <c r="AI282" s="258"/>
      <c r="AJ282" s="258"/>
      <c r="AK282" s="258"/>
      <c r="AL282" s="258"/>
      <c r="AM282" s="258"/>
    </row>
    <row r="283" spans="1:39" ht="14.25" customHeight="1">
      <c r="A283" s="258"/>
      <c r="B283" s="258"/>
      <c r="C283" s="258"/>
      <c r="D283" s="258"/>
      <c r="E283" s="258"/>
      <c r="F283" s="258"/>
      <c r="G283" s="258"/>
      <c r="H283" s="258"/>
      <c r="I283" s="258"/>
      <c r="J283" s="258"/>
      <c r="K283" s="258"/>
      <c r="L283" s="258"/>
      <c r="M283" s="258"/>
      <c r="N283" s="258"/>
      <c r="O283" s="258"/>
      <c r="P283" s="258"/>
      <c r="Q283" s="258"/>
      <c r="R283" s="258"/>
      <c r="S283" s="258"/>
      <c r="T283" s="258"/>
      <c r="U283" s="258"/>
      <c r="V283" s="258"/>
      <c r="W283" s="258"/>
      <c r="X283" s="258"/>
      <c r="Y283" s="258"/>
      <c r="Z283" s="258"/>
      <c r="AA283" s="258"/>
      <c r="AB283" s="258"/>
      <c r="AC283" s="258"/>
      <c r="AD283" s="258"/>
      <c r="AE283" s="258"/>
      <c r="AF283" s="258"/>
      <c r="AG283" s="258"/>
      <c r="AH283" s="258"/>
      <c r="AI283" s="258"/>
      <c r="AJ283" s="258"/>
      <c r="AK283" s="258"/>
      <c r="AL283" s="258"/>
      <c r="AM283" s="258"/>
    </row>
    <row r="284" spans="1:39" ht="14.25" customHeight="1">
      <c r="A284" s="258"/>
      <c r="B284" s="258"/>
      <c r="C284" s="258"/>
      <c r="D284" s="258"/>
      <c r="E284" s="258"/>
      <c r="F284" s="258"/>
      <c r="G284" s="258"/>
      <c r="H284" s="258"/>
      <c r="I284" s="258"/>
      <c r="J284" s="258"/>
      <c r="K284" s="258"/>
      <c r="L284" s="258"/>
      <c r="M284" s="258"/>
      <c r="N284" s="258"/>
      <c r="O284" s="258"/>
      <c r="P284" s="258"/>
      <c r="Q284" s="258"/>
      <c r="R284" s="258"/>
      <c r="S284" s="258"/>
      <c r="T284" s="258"/>
      <c r="U284" s="258"/>
      <c r="V284" s="258"/>
      <c r="W284" s="258"/>
      <c r="X284" s="258"/>
      <c r="Y284" s="258"/>
      <c r="Z284" s="258"/>
      <c r="AA284" s="258"/>
      <c r="AB284" s="258"/>
      <c r="AC284" s="258"/>
      <c r="AD284" s="258"/>
      <c r="AE284" s="258"/>
      <c r="AF284" s="258"/>
      <c r="AG284" s="258"/>
      <c r="AH284" s="258"/>
      <c r="AI284" s="258"/>
      <c r="AJ284" s="258"/>
      <c r="AK284" s="258"/>
      <c r="AL284" s="258"/>
      <c r="AM284" s="258"/>
    </row>
    <row r="285" spans="1:39" ht="14.25" customHeight="1">
      <c r="A285" s="258"/>
      <c r="B285" s="258"/>
      <c r="C285" s="258"/>
      <c r="D285" s="258"/>
      <c r="E285" s="258"/>
      <c r="F285" s="258"/>
      <c r="G285" s="258"/>
      <c r="H285" s="258"/>
      <c r="I285" s="258"/>
      <c r="J285" s="258"/>
      <c r="K285" s="258"/>
      <c r="L285" s="258"/>
      <c r="M285" s="258"/>
      <c r="N285" s="258"/>
      <c r="O285" s="258"/>
      <c r="P285" s="258"/>
      <c r="Q285" s="258"/>
      <c r="R285" s="258"/>
      <c r="S285" s="258"/>
      <c r="T285" s="258"/>
      <c r="U285" s="258"/>
      <c r="V285" s="258"/>
      <c r="W285" s="258"/>
      <c r="X285" s="258"/>
      <c r="Y285" s="258"/>
      <c r="Z285" s="258"/>
      <c r="AA285" s="258"/>
      <c r="AB285" s="258"/>
      <c r="AC285" s="258"/>
      <c r="AD285" s="258"/>
      <c r="AE285" s="258"/>
      <c r="AF285" s="258"/>
      <c r="AG285" s="258"/>
      <c r="AH285" s="258"/>
      <c r="AI285" s="258"/>
      <c r="AJ285" s="258"/>
      <c r="AK285" s="258"/>
      <c r="AL285" s="258"/>
      <c r="AM285" s="258"/>
    </row>
    <row r="286" spans="1:39" ht="14.25" customHeight="1">
      <c r="A286" s="258"/>
      <c r="B286" s="258"/>
      <c r="C286" s="258"/>
      <c r="D286" s="258"/>
      <c r="E286" s="258"/>
      <c r="F286" s="258"/>
      <c r="G286" s="258"/>
      <c r="H286" s="258"/>
      <c r="I286" s="258"/>
      <c r="J286" s="258"/>
      <c r="K286" s="258"/>
      <c r="L286" s="258"/>
      <c r="M286" s="258"/>
      <c r="N286" s="258"/>
      <c r="O286" s="258"/>
      <c r="P286" s="258"/>
      <c r="Q286" s="258"/>
      <c r="R286" s="258"/>
      <c r="S286" s="258"/>
      <c r="T286" s="258"/>
      <c r="U286" s="258"/>
      <c r="V286" s="258"/>
      <c r="W286" s="258"/>
      <c r="X286" s="258"/>
      <c r="Y286" s="258"/>
      <c r="Z286" s="258"/>
      <c r="AA286" s="258"/>
      <c r="AB286" s="258"/>
      <c r="AC286" s="258"/>
      <c r="AD286" s="258"/>
      <c r="AE286" s="258"/>
      <c r="AF286" s="258"/>
      <c r="AG286" s="258"/>
      <c r="AH286" s="258"/>
      <c r="AI286" s="258"/>
      <c r="AJ286" s="258"/>
      <c r="AK286" s="258"/>
      <c r="AL286" s="258"/>
      <c r="AM286" s="258"/>
    </row>
    <row r="287" spans="1:39" ht="14.25" customHeight="1">
      <c r="A287" s="258"/>
      <c r="B287" s="258"/>
      <c r="C287" s="258"/>
      <c r="D287" s="258"/>
      <c r="E287" s="258"/>
      <c r="F287" s="258"/>
      <c r="G287" s="258"/>
      <c r="H287" s="258"/>
      <c r="I287" s="258"/>
      <c r="J287" s="258"/>
      <c r="K287" s="258"/>
      <c r="L287" s="258"/>
      <c r="M287" s="258"/>
      <c r="N287" s="258"/>
      <c r="O287" s="258"/>
      <c r="P287" s="258"/>
      <c r="Q287" s="258"/>
      <c r="R287" s="258"/>
      <c r="S287" s="258"/>
      <c r="T287" s="258"/>
      <c r="U287" s="258"/>
      <c r="V287" s="258"/>
      <c r="W287" s="258"/>
      <c r="X287" s="258"/>
      <c r="Y287" s="258"/>
      <c r="Z287" s="258"/>
      <c r="AA287" s="258"/>
      <c r="AB287" s="258"/>
      <c r="AC287" s="258"/>
      <c r="AD287" s="258"/>
      <c r="AE287" s="258"/>
      <c r="AF287" s="258"/>
      <c r="AG287" s="258"/>
      <c r="AH287" s="258"/>
      <c r="AI287" s="258"/>
      <c r="AJ287" s="258"/>
      <c r="AK287" s="258"/>
      <c r="AL287" s="258"/>
      <c r="AM287" s="258"/>
    </row>
    <row r="288" spans="1:39" ht="14.25" customHeight="1">
      <c r="A288" s="258"/>
      <c r="B288" s="258"/>
      <c r="C288" s="258"/>
      <c r="D288" s="258"/>
      <c r="E288" s="258"/>
      <c r="F288" s="258"/>
      <c r="G288" s="258"/>
      <c r="H288" s="258"/>
      <c r="I288" s="258"/>
      <c r="J288" s="258"/>
      <c r="K288" s="258"/>
      <c r="L288" s="258"/>
      <c r="M288" s="258"/>
      <c r="N288" s="258"/>
      <c r="O288" s="258"/>
      <c r="P288" s="258"/>
      <c r="Q288" s="258"/>
      <c r="R288" s="258"/>
      <c r="S288" s="258"/>
      <c r="T288" s="258"/>
      <c r="U288" s="258"/>
      <c r="V288" s="258"/>
      <c r="W288" s="258"/>
      <c r="X288" s="258"/>
      <c r="Y288" s="258"/>
      <c r="Z288" s="258"/>
      <c r="AA288" s="258"/>
      <c r="AB288" s="258"/>
      <c r="AC288" s="258"/>
      <c r="AD288" s="258"/>
      <c r="AE288" s="258"/>
      <c r="AF288" s="258"/>
      <c r="AG288" s="258"/>
      <c r="AH288" s="258"/>
      <c r="AI288" s="258"/>
      <c r="AJ288" s="258"/>
      <c r="AK288" s="258"/>
      <c r="AL288" s="258"/>
      <c r="AM288" s="258"/>
    </row>
    <row r="289" spans="1:39" ht="14.25" customHeight="1">
      <c r="A289" s="258"/>
      <c r="B289" s="258"/>
      <c r="C289" s="258"/>
      <c r="D289" s="258"/>
      <c r="E289" s="258"/>
      <c r="F289" s="258"/>
      <c r="G289" s="258"/>
      <c r="H289" s="258"/>
      <c r="I289" s="258"/>
      <c r="J289" s="258"/>
      <c r="K289" s="258"/>
      <c r="L289" s="258"/>
      <c r="M289" s="258"/>
      <c r="N289" s="258"/>
      <c r="O289" s="258"/>
      <c r="P289" s="258"/>
      <c r="Q289" s="258"/>
      <c r="R289" s="258"/>
      <c r="S289" s="258"/>
      <c r="T289" s="258"/>
      <c r="U289" s="258"/>
      <c r="V289" s="258"/>
      <c r="W289" s="258"/>
      <c r="X289" s="258"/>
      <c r="Y289" s="258"/>
      <c r="Z289" s="258"/>
      <c r="AA289" s="258"/>
      <c r="AB289" s="258"/>
      <c r="AC289" s="258"/>
      <c r="AD289" s="258"/>
      <c r="AE289" s="258"/>
      <c r="AF289" s="258"/>
      <c r="AG289" s="258"/>
      <c r="AH289" s="258"/>
      <c r="AI289" s="258"/>
      <c r="AJ289" s="258"/>
      <c r="AK289" s="258"/>
      <c r="AL289" s="258"/>
      <c r="AM289" s="258"/>
    </row>
    <row r="290" spans="1:39" ht="14.25" customHeight="1">
      <c r="A290" s="258"/>
      <c r="B290" s="258"/>
      <c r="C290" s="258"/>
      <c r="D290" s="258"/>
      <c r="E290" s="258"/>
      <c r="F290" s="258"/>
      <c r="G290" s="258"/>
      <c r="H290" s="258"/>
      <c r="I290" s="258"/>
      <c r="J290" s="258"/>
      <c r="K290" s="258"/>
      <c r="L290" s="258"/>
      <c r="M290" s="258"/>
      <c r="N290" s="258"/>
      <c r="O290" s="258"/>
      <c r="P290" s="258"/>
      <c r="Q290" s="258"/>
      <c r="R290" s="258"/>
      <c r="S290" s="258"/>
      <c r="T290" s="258"/>
      <c r="U290" s="258"/>
      <c r="V290" s="258"/>
      <c r="W290" s="258"/>
      <c r="X290" s="258"/>
      <c r="Y290" s="258"/>
      <c r="Z290" s="258"/>
      <c r="AA290" s="258"/>
      <c r="AB290" s="258"/>
      <c r="AC290" s="258"/>
      <c r="AD290" s="258"/>
      <c r="AE290" s="258"/>
      <c r="AF290" s="258"/>
      <c r="AG290" s="258"/>
      <c r="AH290" s="258"/>
      <c r="AI290" s="258"/>
      <c r="AJ290" s="258"/>
      <c r="AK290" s="258"/>
      <c r="AL290" s="258"/>
      <c r="AM290" s="258"/>
    </row>
    <row r="291" spans="1:39" ht="14.25" customHeight="1">
      <c r="A291" s="258"/>
      <c r="B291" s="258"/>
      <c r="C291" s="258"/>
      <c r="D291" s="258"/>
      <c r="E291" s="258"/>
      <c r="F291" s="258"/>
      <c r="G291" s="258"/>
      <c r="H291" s="258"/>
      <c r="I291" s="258"/>
      <c r="J291" s="258"/>
      <c r="K291" s="258"/>
      <c r="L291" s="258"/>
      <c r="M291" s="258"/>
      <c r="N291" s="258"/>
      <c r="O291" s="258"/>
      <c r="P291" s="258"/>
      <c r="Q291" s="258"/>
      <c r="R291" s="258"/>
      <c r="S291" s="258"/>
      <c r="T291" s="258"/>
      <c r="U291" s="258"/>
      <c r="V291" s="258"/>
      <c r="W291" s="258"/>
      <c r="X291" s="258"/>
      <c r="Y291" s="258"/>
      <c r="Z291" s="258"/>
      <c r="AA291" s="258"/>
      <c r="AB291" s="258"/>
      <c r="AC291" s="258"/>
      <c r="AD291" s="258"/>
      <c r="AE291" s="258"/>
      <c r="AF291" s="258"/>
      <c r="AG291" s="258"/>
      <c r="AH291" s="258"/>
      <c r="AI291" s="258"/>
      <c r="AJ291" s="258"/>
      <c r="AK291" s="258"/>
      <c r="AL291" s="258"/>
      <c r="AM291" s="258"/>
    </row>
    <row r="292" spans="1:39" ht="14.25" customHeight="1">
      <c r="A292" s="258"/>
      <c r="B292" s="258"/>
      <c r="C292" s="258"/>
      <c r="D292" s="258"/>
      <c r="E292" s="258"/>
      <c r="F292" s="258"/>
      <c r="G292" s="258"/>
      <c r="H292" s="258"/>
      <c r="I292" s="258"/>
      <c r="J292" s="258"/>
      <c r="K292" s="258"/>
      <c r="L292" s="258"/>
      <c r="M292" s="258"/>
      <c r="N292" s="258"/>
      <c r="O292" s="258"/>
      <c r="P292" s="258"/>
      <c r="Q292" s="258"/>
      <c r="R292" s="258"/>
      <c r="S292" s="258"/>
      <c r="T292" s="258"/>
      <c r="U292" s="258"/>
      <c r="V292" s="258"/>
      <c r="W292" s="258"/>
      <c r="X292" s="258"/>
      <c r="Y292" s="258"/>
      <c r="Z292" s="258"/>
      <c r="AA292" s="258"/>
      <c r="AB292" s="258"/>
      <c r="AC292" s="258"/>
      <c r="AD292" s="258"/>
      <c r="AE292" s="258"/>
      <c r="AF292" s="258"/>
      <c r="AG292" s="258"/>
      <c r="AH292" s="258"/>
      <c r="AI292" s="258"/>
      <c r="AJ292" s="258"/>
      <c r="AK292" s="258"/>
      <c r="AL292" s="258"/>
      <c r="AM292" s="258"/>
    </row>
    <row r="293" spans="1:39" ht="14.25" customHeight="1">
      <c r="A293" s="258"/>
      <c r="B293" s="258"/>
      <c r="C293" s="258"/>
      <c r="D293" s="258"/>
      <c r="E293" s="258"/>
      <c r="F293" s="258"/>
      <c r="G293" s="258"/>
      <c r="H293" s="258"/>
      <c r="I293" s="258"/>
      <c r="J293" s="258"/>
      <c r="K293" s="258"/>
      <c r="L293" s="258"/>
      <c r="M293" s="258"/>
      <c r="N293" s="258"/>
      <c r="O293" s="258"/>
      <c r="P293" s="258"/>
      <c r="Q293" s="258"/>
      <c r="R293" s="258"/>
      <c r="S293" s="258"/>
      <c r="T293" s="258"/>
      <c r="U293" s="258"/>
      <c r="V293" s="258"/>
      <c r="W293" s="258"/>
      <c r="X293" s="258"/>
      <c r="Y293" s="258"/>
      <c r="Z293" s="258"/>
      <c r="AA293" s="258"/>
      <c r="AB293" s="258"/>
      <c r="AC293" s="258"/>
      <c r="AD293" s="258"/>
      <c r="AE293" s="258"/>
      <c r="AF293" s="258"/>
      <c r="AG293" s="258"/>
      <c r="AH293" s="258"/>
      <c r="AI293" s="258"/>
      <c r="AJ293" s="258"/>
      <c r="AK293" s="258"/>
      <c r="AL293" s="258"/>
      <c r="AM293" s="258"/>
    </row>
    <row r="294" spans="1:39" ht="14.25" customHeight="1">
      <c r="A294" s="258"/>
      <c r="B294" s="258"/>
      <c r="C294" s="258"/>
      <c r="D294" s="258"/>
      <c r="E294" s="258"/>
      <c r="F294" s="258"/>
      <c r="G294" s="258"/>
      <c r="H294" s="258"/>
      <c r="I294" s="258"/>
      <c r="J294" s="258"/>
      <c r="K294" s="258"/>
      <c r="L294" s="258"/>
      <c r="M294" s="258"/>
      <c r="N294" s="258"/>
      <c r="O294" s="258"/>
      <c r="P294" s="258"/>
      <c r="Q294" s="258"/>
      <c r="R294" s="258"/>
      <c r="S294" s="258"/>
      <c r="T294" s="258"/>
      <c r="U294" s="258"/>
      <c r="V294" s="258"/>
      <c r="W294" s="258"/>
      <c r="X294" s="258"/>
      <c r="Y294" s="258"/>
      <c r="Z294" s="258"/>
      <c r="AA294" s="258"/>
      <c r="AB294" s="258"/>
      <c r="AC294" s="258"/>
      <c r="AD294" s="258"/>
      <c r="AE294" s="258"/>
      <c r="AF294" s="258"/>
      <c r="AG294" s="258"/>
      <c r="AH294" s="258"/>
      <c r="AI294" s="258"/>
      <c r="AJ294" s="258"/>
      <c r="AK294" s="258"/>
      <c r="AL294" s="258"/>
      <c r="AM294" s="258"/>
    </row>
    <row r="295" spans="1:39" ht="14.25" customHeight="1">
      <c r="A295" s="258"/>
      <c r="B295" s="258"/>
      <c r="C295" s="258"/>
      <c r="D295" s="258"/>
      <c r="E295" s="258"/>
      <c r="F295" s="258"/>
      <c r="G295" s="258"/>
      <c r="H295" s="258"/>
      <c r="I295" s="258"/>
      <c r="J295" s="258"/>
      <c r="K295" s="258"/>
      <c r="L295" s="258"/>
      <c r="M295" s="258"/>
      <c r="N295" s="258"/>
      <c r="O295" s="258"/>
      <c r="P295" s="258"/>
      <c r="Q295" s="258"/>
      <c r="R295" s="258"/>
      <c r="S295" s="258"/>
      <c r="T295" s="258"/>
      <c r="U295" s="258"/>
      <c r="V295" s="258"/>
      <c r="W295" s="258"/>
      <c r="X295" s="258"/>
      <c r="Y295" s="258"/>
      <c r="Z295" s="258"/>
      <c r="AA295" s="258"/>
      <c r="AB295" s="258"/>
      <c r="AC295" s="258"/>
      <c r="AD295" s="258"/>
      <c r="AE295" s="258"/>
      <c r="AF295" s="258"/>
      <c r="AG295" s="258"/>
      <c r="AH295" s="258"/>
      <c r="AI295" s="258"/>
      <c r="AJ295" s="258"/>
      <c r="AK295" s="258"/>
      <c r="AL295" s="258"/>
      <c r="AM295" s="258"/>
    </row>
    <row r="296" spans="1:39" ht="14.25" customHeight="1">
      <c r="A296" s="258"/>
      <c r="B296" s="258"/>
      <c r="C296" s="258"/>
      <c r="D296" s="258"/>
      <c r="E296" s="258"/>
      <c r="F296" s="258"/>
      <c r="G296" s="258"/>
      <c r="H296" s="258"/>
      <c r="I296" s="258"/>
      <c r="J296" s="258"/>
      <c r="K296" s="258"/>
      <c r="L296" s="258"/>
      <c r="M296" s="258"/>
      <c r="N296" s="258"/>
      <c r="O296" s="258"/>
      <c r="P296" s="258"/>
      <c r="Q296" s="258"/>
      <c r="R296" s="258"/>
      <c r="S296" s="258"/>
      <c r="T296" s="258"/>
      <c r="U296" s="258"/>
      <c r="V296" s="258"/>
      <c r="W296" s="258"/>
      <c r="X296" s="258"/>
      <c r="Y296" s="258"/>
      <c r="Z296" s="258"/>
      <c r="AA296" s="258"/>
      <c r="AB296" s="258"/>
      <c r="AC296" s="258"/>
      <c r="AD296" s="258"/>
      <c r="AE296" s="258"/>
      <c r="AF296" s="258"/>
      <c r="AG296" s="258"/>
      <c r="AH296" s="258"/>
      <c r="AI296" s="258"/>
      <c r="AJ296" s="258"/>
      <c r="AK296" s="258"/>
      <c r="AL296" s="258"/>
      <c r="AM296" s="258"/>
    </row>
    <row r="297" spans="1:39" ht="14.25" customHeight="1">
      <c r="A297" s="258"/>
      <c r="B297" s="258"/>
      <c r="C297" s="258"/>
      <c r="D297" s="258"/>
      <c r="E297" s="258"/>
      <c r="F297" s="258"/>
      <c r="G297" s="258"/>
      <c r="H297" s="258"/>
      <c r="I297" s="258"/>
      <c r="J297" s="258"/>
      <c r="K297" s="258"/>
      <c r="L297" s="258"/>
      <c r="M297" s="258"/>
      <c r="N297" s="258"/>
      <c r="O297" s="258"/>
      <c r="P297" s="258"/>
      <c r="Q297" s="258"/>
      <c r="R297" s="258"/>
      <c r="S297" s="258"/>
      <c r="T297" s="258"/>
      <c r="U297" s="258"/>
      <c r="V297" s="258"/>
      <c r="W297" s="258"/>
      <c r="X297" s="258"/>
      <c r="Y297" s="258"/>
      <c r="Z297" s="258"/>
      <c r="AA297" s="258"/>
      <c r="AB297" s="258"/>
      <c r="AC297" s="258"/>
      <c r="AD297" s="258"/>
      <c r="AE297" s="258"/>
      <c r="AF297" s="258"/>
      <c r="AG297" s="258"/>
      <c r="AH297" s="258"/>
      <c r="AI297" s="258"/>
      <c r="AJ297" s="258"/>
      <c r="AK297" s="258"/>
      <c r="AL297" s="258"/>
      <c r="AM297" s="258"/>
    </row>
    <row r="298" spans="1:39" ht="14.25" customHeight="1">
      <c r="A298" s="258"/>
      <c r="B298" s="258"/>
      <c r="C298" s="258"/>
      <c r="D298" s="258"/>
      <c r="E298" s="258"/>
      <c r="F298" s="258"/>
      <c r="G298" s="258"/>
      <c r="H298" s="258"/>
      <c r="I298" s="258"/>
      <c r="J298" s="258"/>
      <c r="K298" s="258"/>
      <c r="L298" s="258"/>
      <c r="M298" s="258"/>
      <c r="N298" s="258"/>
      <c r="O298" s="258"/>
      <c r="P298" s="258"/>
      <c r="Q298" s="258"/>
      <c r="R298" s="258"/>
      <c r="S298" s="258"/>
      <c r="T298" s="258"/>
      <c r="U298" s="258"/>
      <c r="V298" s="258"/>
      <c r="W298" s="258"/>
      <c r="X298" s="258"/>
      <c r="Y298" s="258"/>
      <c r="Z298" s="258"/>
      <c r="AA298" s="258"/>
      <c r="AB298" s="258"/>
      <c r="AC298" s="258"/>
      <c r="AD298" s="258"/>
      <c r="AE298" s="258"/>
      <c r="AF298" s="258"/>
      <c r="AG298" s="258"/>
      <c r="AH298" s="258"/>
      <c r="AI298" s="258"/>
      <c r="AJ298" s="258"/>
      <c r="AK298" s="258"/>
      <c r="AL298" s="258"/>
      <c r="AM298" s="258"/>
    </row>
    <row r="299" spans="1:39" ht="14.25" customHeight="1">
      <c r="A299" s="258"/>
      <c r="B299" s="258"/>
      <c r="C299" s="258"/>
      <c r="D299" s="258"/>
      <c r="E299" s="258"/>
      <c r="F299" s="258"/>
      <c r="G299" s="258"/>
      <c r="H299" s="258"/>
      <c r="I299" s="258"/>
      <c r="J299" s="258"/>
      <c r="K299" s="258"/>
      <c r="L299" s="258"/>
      <c r="M299" s="258"/>
      <c r="N299" s="258"/>
      <c r="O299" s="258"/>
      <c r="P299" s="258"/>
      <c r="Q299" s="258"/>
      <c r="R299" s="258"/>
      <c r="S299" s="258"/>
      <c r="T299" s="258"/>
      <c r="U299" s="258"/>
      <c r="V299" s="258"/>
      <c r="W299" s="258"/>
      <c r="X299" s="258"/>
      <c r="Y299" s="258"/>
      <c r="Z299" s="258"/>
      <c r="AA299" s="258"/>
      <c r="AB299" s="258"/>
      <c r="AC299" s="258"/>
      <c r="AD299" s="258"/>
      <c r="AE299" s="258"/>
      <c r="AF299" s="258"/>
      <c r="AG299" s="258"/>
      <c r="AH299" s="258"/>
      <c r="AI299" s="258"/>
      <c r="AJ299" s="258"/>
      <c r="AK299" s="258"/>
      <c r="AL299" s="258"/>
      <c r="AM299" s="258"/>
    </row>
    <row r="300" spans="1:39" ht="14.25" customHeight="1">
      <c r="A300" s="258"/>
      <c r="B300" s="258"/>
      <c r="C300" s="258"/>
      <c r="D300" s="258"/>
      <c r="E300" s="258"/>
      <c r="F300" s="258"/>
      <c r="G300" s="258"/>
      <c r="H300" s="258"/>
      <c r="I300" s="258"/>
      <c r="J300" s="258"/>
      <c r="K300" s="258"/>
      <c r="L300" s="258"/>
      <c r="M300" s="258"/>
      <c r="N300" s="258"/>
      <c r="O300" s="258"/>
      <c r="P300" s="258"/>
      <c r="Q300" s="258"/>
      <c r="R300" s="258"/>
      <c r="S300" s="258"/>
      <c r="T300" s="258"/>
      <c r="U300" s="258"/>
      <c r="V300" s="258"/>
      <c r="W300" s="258"/>
      <c r="X300" s="258"/>
      <c r="Y300" s="258"/>
      <c r="Z300" s="258"/>
      <c r="AA300" s="258"/>
      <c r="AB300" s="258"/>
      <c r="AC300" s="258"/>
      <c r="AD300" s="258"/>
      <c r="AE300" s="258"/>
      <c r="AF300" s="258"/>
      <c r="AG300" s="258"/>
      <c r="AH300" s="258"/>
      <c r="AI300" s="258"/>
      <c r="AJ300" s="258"/>
      <c r="AK300" s="258"/>
      <c r="AL300" s="258"/>
      <c r="AM300" s="258"/>
    </row>
    <row r="301" spans="1:39" ht="14.25" customHeight="1">
      <c r="A301" s="258"/>
      <c r="B301" s="258"/>
      <c r="C301" s="258"/>
      <c r="D301" s="258"/>
      <c r="E301" s="258"/>
      <c r="F301" s="258"/>
      <c r="G301" s="258"/>
      <c r="H301" s="258"/>
      <c r="I301" s="258"/>
      <c r="J301" s="258"/>
      <c r="K301" s="258"/>
      <c r="L301" s="258"/>
      <c r="M301" s="258"/>
      <c r="N301" s="258"/>
      <c r="O301" s="258"/>
      <c r="P301" s="258"/>
      <c r="Q301" s="258"/>
      <c r="R301" s="258"/>
      <c r="S301" s="258"/>
      <c r="T301" s="258"/>
      <c r="U301" s="258"/>
      <c r="V301" s="258"/>
      <c r="W301" s="258"/>
      <c r="X301" s="258"/>
      <c r="Y301" s="258"/>
      <c r="Z301" s="258"/>
      <c r="AA301" s="258"/>
      <c r="AB301" s="258"/>
      <c r="AC301" s="258"/>
      <c r="AD301" s="258"/>
      <c r="AE301" s="258"/>
      <c r="AF301" s="258"/>
      <c r="AG301" s="258"/>
      <c r="AH301" s="258"/>
      <c r="AI301" s="258"/>
      <c r="AJ301" s="258"/>
      <c r="AK301" s="258"/>
      <c r="AL301" s="258"/>
      <c r="AM301" s="258"/>
    </row>
    <row r="302" spans="1:39" ht="14.25" customHeight="1">
      <c r="A302" s="258"/>
      <c r="B302" s="258"/>
      <c r="C302" s="258"/>
      <c r="D302" s="258"/>
      <c r="E302" s="258"/>
      <c r="F302" s="258"/>
      <c r="G302" s="258"/>
      <c r="H302" s="258"/>
      <c r="I302" s="258"/>
      <c r="J302" s="258"/>
      <c r="K302" s="258"/>
      <c r="L302" s="258"/>
      <c r="M302" s="258"/>
      <c r="N302" s="258"/>
      <c r="O302" s="258"/>
      <c r="P302" s="258"/>
      <c r="Q302" s="258"/>
      <c r="R302" s="258"/>
      <c r="S302" s="258"/>
      <c r="T302" s="258"/>
      <c r="U302" s="258"/>
      <c r="V302" s="258"/>
      <c r="W302" s="258"/>
      <c r="X302" s="258"/>
      <c r="Y302" s="258"/>
      <c r="Z302" s="258"/>
      <c r="AA302" s="258"/>
      <c r="AB302" s="258"/>
      <c r="AC302" s="258"/>
      <c r="AD302" s="258"/>
      <c r="AE302" s="258"/>
      <c r="AF302" s="258"/>
      <c r="AG302" s="258"/>
      <c r="AH302" s="258"/>
      <c r="AI302" s="258"/>
      <c r="AJ302" s="258"/>
      <c r="AK302" s="258"/>
      <c r="AL302" s="258"/>
      <c r="AM302" s="258"/>
    </row>
    <row r="303" spans="1:39" ht="14.25" customHeight="1">
      <c r="A303" s="258"/>
      <c r="B303" s="258"/>
      <c r="C303" s="258"/>
      <c r="D303" s="258"/>
      <c r="E303" s="258"/>
      <c r="F303" s="258"/>
      <c r="G303" s="258"/>
      <c r="H303" s="258"/>
      <c r="I303" s="258"/>
      <c r="J303" s="258"/>
      <c r="K303" s="258"/>
      <c r="L303" s="258"/>
      <c r="M303" s="258"/>
      <c r="N303" s="258"/>
      <c r="O303" s="258"/>
      <c r="P303" s="258"/>
      <c r="Q303" s="258"/>
      <c r="R303" s="258"/>
      <c r="S303" s="258"/>
      <c r="T303" s="258"/>
      <c r="U303" s="258"/>
      <c r="V303" s="258"/>
      <c r="W303" s="258"/>
      <c r="X303" s="258"/>
      <c r="Y303" s="258"/>
      <c r="Z303" s="258"/>
      <c r="AA303" s="258"/>
      <c r="AB303" s="258"/>
      <c r="AC303" s="258"/>
      <c r="AD303" s="258"/>
      <c r="AE303" s="258"/>
      <c r="AF303" s="258"/>
      <c r="AG303" s="258"/>
      <c r="AH303" s="258"/>
      <c r="AI303" s="258"/>
      <c r="AJ303" s="258"/>
      <c r="AK303" s="258"/>
      <c r="AL303" s="258"/>
      <c r="AM303" s="258"/>
    </row>
    <row r="304" spans="1:39" ht="14.25" customHeight="1">
      <c r="A304" s="258"/>
      <c r="B304" s="258"/>
      <c r="C304" s="258"/>
      <c r="D304" s="258"/>
      <c r="E304" s="258"/>
      <c r="F304" s="258"/>
      <c r="G304" s="258"/>
      <c r="H304" s="258"/>
      <c r="I304" s="258"/>
      <c r="J304" s="258"/>
      <c r="K304" s="258"/>
      <c r="L304" s="258"/>
      <c r="M304" s="258"/>
      <c r="N304" s="258"/>
      <c r="O304" s="258"/>
      <c r="P304" s="258"/>
      <c r="Q304" s="258"/>
      <c r="R304" s="258"/>
      <c r="S304" s="258"/>
      <c r="T304" s="258"/>
      <c r="U304" s="258"/>
      <c r="V304" s="258"/>
      <c r="W304" s="258"/>
      <c r="X304" s="258"/>
      <c r="Y304" s="258"/>
      <c r="Z304" s="258"/>
      <c r="AA304" s="258"/>
      <c r="AB304" s="258"/>
      <c r="AC304" s="258"/>
      <c r="AD304" s="258"/>
      <c r="AE304" s="258"/>
      <c r="AF304" s="258"/>
      <c r="AG304" s="258"/>
      <c r="AH304" s="258"/>
      <c r="AI304" s="258"/>
      <c r="AJ304" s="258"/>
      <c r="AK304" s="258"/>
      <c r="AL304" s="258"/>
      <c r="AM304" s="258"/>
    </row>
    <row r="305" spans="1:39" ht="14.25" customHeight="1">
      <c r="A305" s="258"/>
      <c r="B305" s="258"/>
      <c r="C305" s="258"/>
      <c r="D305" s="258"/>
      <c r="E305" s="258"/>
      <c r="F305" s="258"/>
      <c r="G305" s="258"/>
      <c r="H305" s="258"/>
      <c r="I305" s="258"/>
      <c r="J305" s="258"/>
      <c r="K305" s="258"/>
      <c r="L305" s="258"/>
      <c r="M305" s="258"/>
      <c r="N305" s="258"/>
      <c r="O305" s="258"/>
      <c r="P305" s="258"/>
      <c r="Q305" s="258"/>
      <c r="R305" s="258"/>
      <c r="S305" s="258"/>
      <c r="T305" s="258"/>
      <c r="U305" s="258"/>
      <c r="V305" s="258"/>
      <c r="W305" s="258"/>
      <c r="X305" s="258"/>
      <c r="Y305" s="258"/>
      <c r="Z305" s="258"/>
      <c r="AA305" s="258"/>
      <c r="AB305" s="258"/>
      <c r="AC305" s="258"/>
      <c r="AD305" s="258"/>
      <c r="AE305" s="258"/>
      <c r="AF305" s="258"/>
      <c r="AG305" s="258"/>
      <c r="AH305" s="258"/>
      <c r="AI305" s="258"/>
      <c r="AJ305" s="258"/>
      <c r="AK305" s="258"/>
      <c r="AL305" s="258"/>
      <c r="AM305" s="258"/>
    </row>
    <row r="306" spans="1:39" ht="14.25" customHeight="1">
      <c r="A306" s="258"/>
      <c r="B306" s="258"/>
      <c r="C306" s="258"/>
      <c r="D306" s="258"/>
      <c r="E306" s="258"/>
      <c r="F306" s="258"/>
      <c r="G306" s="258"/>
      <c r="H306" s="258"/>
      <c r="I306" s="258"/>
      <c r="J306" s="258"/>
      <c r="K306" s="258"/>
      <c r="L306" s="258"/>
      <c r="M306" s="258"/>
      <c r="N306" s="258"/>
      <c r="O306" s="258"/>
      <c r="P306" s="258"/>
      <c r="Q306" s="258"/>
      <c r="R306" s="258"/>
      <c r="S306" s="258"/>
      <c r="T306" s="258"/>
      <c r="U306" s="258"/>
      <c r="V306" s="258"/>
      <c r="W306" s="258"/>
      <c r="X306" s="258"/>
      <c r="Y306" s="258"/>
      <c r="Z306" s="258"/>
      <c r="AA306" s="258"/>
      <c r="AB306" s="258"/>
      <c r="AC306" s="258"/>
      <c r="AD306" s="258"/>
      <c r="AE306" s="258"/>
      <c r="AF306" s="258"/>
      <c r="AG306" s="258"/>
      <c r="AH306" s="258"/>
      <c r="AI306" s="258"/>
      <c r="AJ306" s="258"/>
      <c r="AK306" s="258"/>
      <c r="AL306" s="258"/>
      <c r="AM306" s="258"/>
    </row>
    <row r="307" spans="1:39" ht="14.25" customHeight="1">
      <c r="A307" s="258"/>
      <c r="B307" s="258"/>
      <c r="C307" s="258"/>
      <c r="D307" s="258"/>
      <c r="E307" s="258"/>
      <c r="F307" s="258"/>
      <c r="G307" s="258"/>
      <c r="H307" s="258"/>
      <c r="I307" s="258"/>
      <c r="J307" s="258"/>
      <c r="K307" s="258"/>
      <c r="L307" s="258"/>
      <c r="M307" s="258"/>
      <c r="N307" s="258"/>
      <c r="O307" s="258"/>
      <c r="P307" s="258"/>
      <c r="Q307" s="258"/>
      <c r="R307" s="258"/>
      <c r="S307" s="258"/>
      <c r="T307" s="258"/>
      <c r="U307" s="258"/>
      <c r="V307" s="258"/>
      <c r="W307" s="258"/>
      <c r="X307" s="258"/>
      <c r="Y307" s="258"/>
      <c r="Z307" s="258"/>
      <c r="AA307" s="258"/>
      <c r="AB307" s="258"/>
      <c r="AC307" s="258"/>
      <c r="AD307" s="258"/>
      <c r="AE307" s="258"/>
      <c r="AF307" s="258"/>
      <c r="AG307" s="258"/>
      <c r="AH307" s="258"/>
      <c r="AI307" s="258"/>
      <c r="AJ307" s="258"/>
      <c r="AK307" s="258"/>
      <c r="AL307" s="258"/>
      <c r="AM307" s="258"/>
    </row>
    <row r="308" spans="1:39" ht="14.25" customHeight="1">
      <c r="A308" s="258"/>
      <c r="B308" s="258"/>
      <c r="C308" s="258"/>
      <c r="D308" s="258"/>
      <c r="E308" s="258"/>
      <c r="F308" s="258"/>
      <c r="G308" s="258"/>
      <c r="H308" s="258"/>
      <c r="I308" s="258"/>
      <c r="J308" s="258"/>
      <c r="K308" s="258"/>
      <c r="L308" s="258"/>
      <c r="M308" s="258"/>
      <c r="N308" s="258"/>
      <c r="O308" s="258"/>
      <c r="P308" s="258"/>
      <c r="Q308" s="258"/>
      <c r="R308" s="258"/>
      <c r="S308" s="258"/>
      <c r="T308" s="258"/>
      <c r="U308" s="258"/>
      <c r="V308" s="258"/>
      <c r="W308" s="258"/>
      <c r="X308" s="258"/>
      <c r="Y308" s="258"/>
      <c r="Z308" s="258"/>
      <c r="AA308" s="258"/>
      <c r="AB308" s="258"/>
      <c r="AC308" s="258"/>
      <c r="AD308" s="258"/>
      <c r="AE308" s="258"/>
      <c r="AF308" s="258"/>
      <c r="AG308" s="258"/>
      <c r="AH308" s="258"/>
      <c r="AI308" s="258"/>
      <c r="AJ308" s="258"/>
      <c r="AK308" s="258"/>
      <c r="AL308" s="258"/>
      <c r="AM308" s="258"/>
    </row>
    <row r="309" spans="1:39" ht="14.25" customHeight="1">
      <c r="A309" s="258"/>
      <c r="B309" s="258"/>
      <c r="C309" s="258"/>
      <c r="D309" s="258"/>
      <c r="E309" s="258"/>
      <c r="F309" s="258"/>
      <c r="G309" s="258"/>
      <c r="H309" s="258"/>
      <c r="I309" s="258"/>
      <c r="J309" s="258"/>
      <c r="K309" s="258"/>
      <c r="L309" s="258"/>
      <c r="M309" s="258"/>
      <c r="N309" s="258"/>
      <c r="O309" s="258"/>
      <c r="P309" s="258"/>
      <c r="Q309" s="258"/>
      <c r="R309" s="258"/>
      <c r="S309" s="258"/>
      <c r="T309" s="258"/>
      <c r="U309" s="258"/>
      <c r="V309" s="258"/>
      <c r="W309" s="258"/>
      <c r="X309" s="258"/>
      <c r="Y309" s="258"/>
      <c r="Z309" s="258"/>
      <c r="AA309" s="258"/>
      <c r="AB309" s="258"/>
      <c r="AC309" s="258"/>
      <c r="AD309" s="258"/>
      <c r="AE309" s="258"/>
      <c r="AF309" s="258"/>
      <c r="AG309" s="258"/>
      <c r="AH309" s="258"/>
      <c r="AI309" s="258"/>
      <c r="AJ309" s="258"/>
      <c r="AK309" s="258"/>
      <c r="AL309" s="258"/>
      <c r="AM309" s="258"/>
    </row>
    <row r="310" spans="1:39" ht="14.25" customHeight="1">
      <c r="A310" s="258"/>
      <c r="B310" s="258"/>
      <c r="C310" s="258"/>
      <c r="D310" s="258"/>
      <c r="E310" s="258"/>
      <c r="F310" s="258"/>
      <c r="G310" s="258"/>
      <c r="H310" s="258"/>
      <c r="I310" s="258"/>
      <c r="J310" s="258"/>
      <c r="K310" s="258"/>
      <c r="L310" s="258"/>
      <c r="M310" s="258"/>
      <c r="N310" s="258"/>
      <c r="O310" s="258"/>
      <c r="P310" s="258"/>
      <c r="Q310" s="258"/>
      <c r="R310" s="258"/>
      <c r="S310" s="258"/>
      <c r="T310" s="258"/>
      <c r="U310" s="258"/>
      <c r="V310" s="258"/>
      <c r="W310" s="258"/>
      <c r="X310" s="258"/>
      <c r="Y310" s="258"/>
      <c r="Z310" s="258"/>
      <c r="AA310" s="258"/>
      <c r="AB310" s="258"/>
      <c r="AC310" s="258"/>
      <c r="AD310" s="258"/>
      <c r="AE310" s="258"/>
      <c r="AF310" s="258"/>
      <c r="AG310" s="258"/>
      <c r="AH310" s="258"/>
      <c r="AI310" s="258"/>
      <c r="AJ310" s="258"/>
      <c r="AK310" s="258"/>
      <c r="AL310" s="258"/>
      <c r="AM310" s="258"/>
    </row>
    <row r="311" spans="1:39" ht="14.25" customHeight="1">
      <c r="A311" s="258"/>
      <c r="B311" s="258"/>
      <c r="C311" s="258"/>
      <c r="D311" s="258"/>
      <c r="E311" s="258"/>
      <c r="F311" s="258"/>
      <c r="G311" s="258"/>
      <c r="H311" s="258"/>
      <c r="I311" s="258"/>
      <c r="J311" s="258"/>
      <c r="K311" s="258"/>
      <c r="L311" s="258"/>
      <c r="M311" s="258"/>
      <c r="N311" s="258"/>
      <c r="O311" s="258"/>
      <c r="P311" s="258"/>
      <c r="Q311" s="258"/>
      <c r="R311" s="258"/>
      <c r="S311" s="258"/>
      <c r="T311" s="258"/>
      <c r="U311" s="258"/>
      <c r="V311" s="258"/>
      <c r="W311" s="258"/>
      <c r="X311" s="258"/>
      <c r="Y311" s="258"/>
      <c r="Z311" s="258"/>
      <c r="AA311" s="258"/>
      <c r="AB311" s="258"/>
      <c r="AC311" s="258"/>
      <c r="AD311" s="258"/>
      <c r="AE311" s="258"/>
      <c r="AF311" s="258"/>
      <c r="AG311" s="258"/>
      <c r="AH311" s="258"/>
      <c r="AI311" s="258"/>
      <c r="AJ311" s="258"/>
      <c r="AK311" s="258"/>
      <c r="AL311" s="258"/>
      <c r="AM311" s="258"/>
    </row>
    <row r="312" spans="1:39" ht="14.25" customHeight="1">
      <c r="A312" s="258"/>
      <c r="B312" s="258"/>
      <c r="C312" s="258"/>
      <c r="D312" s="258"/>
      <c r="E312" s="258"/>
      <c r="F312" s="258"/>
      <c r="G312" s="258"/>
      <c r="H312" s="258"/>
      <c r="I312" s="258"/>
      <c r="J312" s="258"/>
      <c r="K312" s="258"/>
      <c r="L312" s="258"/>
      <c r="M312" s="258"/>
      <c r="N312" s="258"/>
      <c r="O312" s="258"/>
      <c r="P312" s="258"/>
      <c r="Q312" s="258"/>
      <c r="R312" s="258"/>
      <c r="S312" s="258"/>
      <c r="T312" s="258"/>
      <c r="U312" s="258"/>
      <c r="V312" s="258"/>
      <c r="W312" s="258"/>
      <c r="X312" s="258"/>
      <c r="Y312" s="258"/>
      <c r="Z312" s="258"/>
      <c r="AA312" s="258"/>
      <c r="AB312" s="258"/>
      <c r="AC312" s="258"/>
      <c r="AD312" s="258"/>
      <c r="AE312" s="258"/>
      <c r="AF312" s="258"/>
      <c r="AG312" s="258"/>
      <c r="AH312" s="258"/>
      <c r="AI312" s="258"/>
      <c r="AJ312" s="258"/>
      <c r="AK312" s="258"/>
      <c r="AL312" s="258"/>
      <c r="AM312" s="258"/>
    </row>
    <row r="313" spans="1:39" ht="14.25" customHeight="1">
      <c r="A313" s="258"/>
      <c r="B313" s="258"/>
      <c r="C313" s="258"/>
      <c r="D313" s="258"/>
      <c r="E313" s="258"/>
      <c r="F313" s="258"/>
      <c r="G313" s="258"/>
      <c r="H313" s="258"/>
      <c r="I313" s="258"/>
      <c r="J313" s="258"/>
      <c r="K313" s="258"/>
      <c r="L313" s="258"/>
      <c r="M313" s="258"/>
      <c r="N313" s="258"/>
      <c r="O313" s="258"/>
      <c r="P313" s="258"/>
      <c r="Q313" s="258"/>
      <c r="R313" s="258"/>
      <c r="S313" s="258"/>
      <c r="T313" s="258"/>
      <c r="U313" s="258"/>
      <c r="V313" s="258"/>
      <c r="W313" s="258"/>
      <c r="X313" s="258"/>
      <c r="Y313" s="258"/>
      <c r="Z313" s="258"/>
      <c r="AA313" s="258"/>
      <c r="AB313" s="258"/>
      <c r="AC313" s="258"/>
      <c r="AD313" s="258"/>
      <c r="AE313" s="258"/>
      <c r="AF313" s="258"/>
      <c r="AG313" s="258"/>
      <c r="AH313" s="258"/>
      <c r="AI313" s="258"/>
      <c r="AJ313" s="258"/>
      <c r="AK313" s="258"/>
      <c r="AL313" s="258"/>
      <c r="AM313" s="258"/>
    </row>
    <row r="314" spans="1:39" ht="14.25" customHeight="1">
      <c r="A314" s="258"/>
      <c r="B314" s="258"/>
      <c r="C314" s="258"/>
      <c r="D314" s="258"/>
      <c r="E314" s="258"/>
      <c r="F314" s="258"/>
      <c r="G314" s="258"/>
      <c r="H314" s="258"/>
      <c r="I314" s="258"/>
      <c r="J314" s="258"/>
      <c r="K314" s="258"/>
      <c r="L314" s="258"/>
      <c r="M314" s="258"/>
      <c r="N314" s="258"/>
      <c r="O314" s="258"/>
      <c r="P314" s="258"/>
      <c r="Q314" s="258"/>
      <c r="R314" s="258"/>
      <c r="S314" s="258"/>
      <c r="T314" s="258"/>
      <c r="U314" s="258"/>
      <c r="V314" s="258"/>
      <c r="W314" s="258"/>
      <c r="X314" s="258"/>
      <c r="Y314" s="258"/>
      <c r="Z314" s="258"/>
      <c r="AA314" s="258"/>
      <c r="AB314" s="258"/>
      <c r="AC314" s="258"/>
      <c r="AD314" s="258"/>
      <c r="AE314" s="258"/>
      <c r="AF314" s="258"/>
      <c r="AG314" s="258"/>
      <c r="AH314" s="258"/>
      <c r="AI314" s="258"/>
      <c r="AJ314" s="258"/>
      <c r="AK314" s="258"/>
      <c r="AL314" s="258"/>
      <c r="AM314" s="258"/>
    </row>
    <row r="315" spans="1:39" ht="14.25" customHeight="1">
      <c r="A315" s="258"/>
      <c r="B315" s="258"/>
      <c r="C315" s="258"/>
      <c r="D315" s="258"/>
      <c r="E315" s="258"/>
      <c r="F315" s="258"/>
      <c r="G315" s="258"/>
      <c r="H315" s="258"/>
      <c r="I315" s="258"/>
      <c r="J315" s="258"/>
      <c r="K315" s="258"/>
      <c r="L315" s="258"/>
      <c r="M315" s="258"/>
      <c r="N315" s="258"/>
      <c r="O315" s="258"/>
      <c r="P315" s="258"/>
      <c r="Q315" s="258"/>
      <c r="R315" s="258"/>
      <c r="S315" s="258"/>
      <c r="T315" s="258"/>
      <c r="U315" s="258"/>
      <c r="V315" s="258"/>
      <c r="W315" s="258"/>
      <c r="X315" s="258"/>
      <c r="Y315" s="258"/>
      <c r="Z315" s="258"/>
      <c r="AA315" s="258"/>
      <c r="AB315" s="258"/>
      <c r="AC315" s="258"/>
      <c r="AD315" s="258"/>
      <c r="AE315" s="258"/>
      <c r="AF315" s="258"/>
      <c r="AG315" s="258"/>
      <c r="AH315" s="258"/>
      <c r="AI315" s="258"/>
      <c r="AJ315" s="258"/>
      <c r="AK315" s="258"/>
      <c r="AL315" s="258"/>
      <c r="AM315" s="258"/>
    </row>
    <row r="316" spans="1:39" ht="14.25" customHeight="1">
      <c r="A316" s="258"/>
      <c r="B316" s="258"/>
      <c r="C316" s="258"/>
      <c r="D316" s="258"/>
      <c r="E316" s="258"/>
      <c r="F316" s="258"/>
      <c r="G316" s="258"/>
      <c r="H316" s="258"/>
      <c r="I316" s="258"/>
      <c r="J316" s="258"/>
      <c r="K316" s="258"/>
      <c r="L316" s="258"/>
      <c r="M316" s="258"/>
      <c r="N316" s="258"/>
      <c r="O316" s="258"/>
      <c r="P316" s="258"/>
      <c r="Q316" s="258"/>
      <c r="R316" s="258"/>
      <c r="S316" s="258"/>
      <c r="T316" s="258"/>
      <c r="U316" s="258"/>
      <c r="V316" s="258"/>
      <c r="W316" s="258"/>
      <c r="X316" s="258"/>
      <c r="Y316" s="258"/>
      <c r="Z316" s="258"/>
      <c r="AA316" s="258"/>
      <c r="AB316" s="258"/>
      <c r="AC316" s="258"/>
      <c r="AD316" s="258"/>
      <c r="AE316" s="258"/>
      <c r="AF316" s="258"/>
      <c r="AG316" s="258"/>
      <c r="AH316" s="258"/>
      <c r="AI316" s="258"/>
      <c r="AJ316" s="258"/>
      <c r="AK316" s="258"/>
      <c r="AL316" s="258"/>
      <c r="AM316" s="258"/>
    </row>
    <row r="317" spans="1:39" ht="14.25" customHeight="1">
      <c r="A317" s="258"/>
      <c r="B317" s="258"/>
      <c r="C317" s="258"/>
      <c r="D317" s="258"/>
      <c r="E317" s="258"/>
      <c r="F317" s="258"/>
      <c r="G317" s="258"/>
      <c r="H317" s="258"/>
      <c r="I317" s="258"/>
      <c r="J317" s="258"/>
      <c r="K317" s="258"/>
      <c r="L317" s="258"/>
      <c r="M317" s="258"/>
      <c r="N317" s="258"/>
      <c r="O317" s="258"/>
      <c r="P317" s="258"/>
      <c r="Q317" s="258"/>
      <c r="R317" s="258"/>
      <c r="S317" s="258"/>
      <c r="T317" s="258"/>
      <c r="U317" s="258"/>
      <c r="V317" s="258"/>
      <c r="W317" s="258"/>
      <c r="X317" s="258"/>
      <c r="Y317" s="258"/>
      <c r="Z317" s="258"/>
      <c r="AA317" s="258"/>
      <c r="AB317" s="258"/>
      <c r="AC317" s="258"/>
      <c r="AD317" s="258"/>
      <c r="AE317" s="258"/>
      <c r="AF317" s="258"/>
      <c r="AG317" s="258"/>
      <c r="AH317" s="258"/>
      <c r="AI317" s="258"/>
      <c r="AJ317" s="258"/>
      <c r="AK317" s="258"/>
      <c r="AL317" s="258"/>
      <c r="AM317" s="258"/>
    </row>
    <row r="318" spans="1:39" ht="14.25" customHeight="1">
      <c r="A318" s="258"/>
      <c r="B318" s="258"/>
      <c r="C318" s="258"/>
      <c r="D318" s="258"/>
      <c r="E318" s="258"/>
      <c r="F318" s="258"/>
      <c r="G318" s="258"/>
      <c r="H318" s="258"/>
      <c r="I318" s="258"/>
      <c r="J318" s="258"/>
      <c r="K318" s="258"/>
      <c r="L318" s="258"/>
      <c r="M318" s="258"/>
      <c r="N318" s="258"/>
      <c r="O318" s="258"/>
      <c r="P318" s="258"/>
      <c r="Q318" s="258"/>
      <c r="R318" s="258"/>
      <c r="S318" s="258"/>
      <c r="T318" s="258"/>
      <c r="U318" s="258"/>
      <c r="V318" s="258"/>
      <c r="W318" s="258"/>
      <c r="X318" s="258"/>
      <c r="Y318" s="258"/>
      <c r="Z318" s="258"/>
      <c r="AA318" s="258"/>
      <c r="AB318" s="258"/>
      <c r="AC318" s="258"/>
      <c r="AD318" s="258"/>
      <c r="AE318" s="258"/>
      <c r="AF318" s="258"/>
      <c r="AG318" s="258"/>
      <c r="AH318" s="258"/>
      <c r="AI318" s="258"/>
      <c r="AJ318" s="258"/>
      <c r="AK318" s="258"/>
      <c r="AL318" s="258"/>
      <c r="AM318" s="258"/>
    </row>
    <row r="319" spans="1:39" ht="14.25" customHeight="1">
      <c r="A319" s="258"/>
      <c r="B319" s="258"/>
      <c r="C319" s="258"/>
      <c r="D319" s="258"/>
      <c r="E319" s="258"/>
      <c r="F319" s="258"/>
      <c r="G319" s="258"/>
      <c r="H319" s="258"/>
      <c r="I319" s="258"/>
      <c r="J319" s="258"/>
      <c r="K319" s="258"/>
      <c r="L319" s="258"/>
      <c r="M319" s="258"/>
      <c r="N319" s="258"/>
      <c r="O319" s="258"/>
      <c r="P319" s="258"/>
      <c r="Q319" s="258"/>
      <c r="R319" s="258"/>
      <c r="S319" s="258"/>
      <c r="T319" s="258"/>
      <c r="U319" s="258"/>
      <c r="V319" s="258"/>
      <c r="W319" s="258"/>
      <c r="X319" s="258"/>
      <c r="Y319" s="258"/>
      <c r="Z319" s="258"/>
      <c r="AA319" s="258"/>
      <c r="AB319" s="258"/>
      <c r="AC319" s="258"/>
      <c r="AD319" s="258"/>
      <c r="AE319" s="258"/>
      <c r="AF319" s="258"/>
      <c r="AG319" s="258"/>
      <c r="AH319" s="258"/>
      <c r="AI319" s="258"/>
      <c r="AJ319" s="258"/>
      <c r="AK319" s="258"/>
      <c r="AL319" s="258"/>
      <c r="AM319" s="258"/>
    </row>
    <row r="320" spans="1:39" ht="14.25" customHeight="1">
      <c r="A320" s="258"/>
      <c r="B320" s="258"/>
      <c r="C320" s="258"/>
      <c r="D320" s="258"/>
      <c r="E320" s="258"/>
      <c r="F320" s="258"/>
      <c r="G320" s="258"/>
      <c r="H320" s="258"/>
      <c r="I320" s="258"/>
      <c r="J320" s="258"/>
      <c r="K320" s="258"/>
      <c r="L320" s="258"/>
      <c r="M320" s="258"/>
      <c r="N320" s="258"/>
      <c r="O320" s="258"/>
      <c r="P320" s="258"/>
      <c r="Q320" s="258"/>
      <c r="R320" s="258"/>
      <c r="S320" s="258"/>
      <c r="T320" s="258"/>
      <c r="U320" s="258"/>
      <c r="V320" s="258"/>
      <c r="W320" s="258"/>
      <c r="X320" s="258"/>
      <c r="Y320" s="258"/>
      <c r="Z320" s="258"/>
      <c r="AA320" s="258"/>
      <c r="AB320" s="258"/>
      <c r="AC320" s="258"/>
      <c r="AD320" s="258"/>
      <c r="AE320" s="258"/>
      <c r="AF320" s="258"/>
      <c r="AG320" s="258"/>
      <c r="AH320" s="258"/>
      <c r="AI320" s="258"/>
      <c r="AJ320" s="258"/>
      <c r="AK320" s="258"/>
      <c r="AL320" s="258"/>
      <c r="AM320" s="258"/>
    </row>
    <row r="321" spans="1:39" ht="14.25" customHeight="1">
      <c r="A321" s="258"/>
      <c r="B321" s="258"/>
      <c r="C321" s="258"/>
      <c r="D321" s="258"/>
      <c r="E321" s="258"/>
      <c r="F321" s="258"/>
      <c r="G321" s="258"/>
      <c r="H321" s="258"/>
      <c r="I321" s="258"/>
      <c r="J321" s="258"/>
      <c r="K321" s="258"/>
      <c r="L321" s="258"/>
      <c r="M321" s="258"/>
      <c r="N321" s="258"/>
      <c r="O321" s="258"/>
      <c r="P321" s="258"/>
      <c r="Q321" s="258"/>
      <c r="R321" s="258"/>
      <c r="S321" s="258"/>
      <c r="T321" s="258"/>
      <c r="U321" s="258"/>
      <c r="V321" s="258"/>
      <c r="W321" s="258"/>
      <c r="X321" s="258"/>
      <c r="Y321" s="258"/>
      <c r="Z321" s="258"/>
      <c r="AA321" s="258"/>
      <c r="AB321" s="258"/>
      <c r="AC321" s="258"/>
      <c r="AD321" s="258"/>
      <c r="AE321" s="258"/>
      <c r="AF321" s="258"/>
      <c r="AG321" s="258"/>
      <c r="AH321" s="258"/>
      <c r="AI321" s="258"/>
      <c r="AJ321" s="258"/>
      <c r="AK321" s="258"/>
      <c r="AL321" s="258"/>
      <c r="AM321" s="258"/>
    </row>
    <row r="322" spans="1:39" ht="14.25" customHeight="1">
      <c r="A322" s="258"/>
      <c r="B322" s="258"/>
      <c r="C322" s="258"/>
      <c r="D322" s="258"/>
      <c r="E322" s="258"/>
      <c r="F322" s="258"/>
      <c r="G322" s="258"/>
      <c r="H322" s="258"/>
      <c r="I322" s="258"/>
      <c r="J322" s="258"/>
      <c r="K322" s="258"/>
      <c r="L322" s="258"/>
      <c r="M322" s="258"/>
      <c r="N322" s="258"/>
      <c r="O322" s="258"/>
      <c r="P322" s="258"/>
      <c r="Q322" s="258"/>
      <c r="R322" s="258"/>
      <c r="S322" s="258"/>
      <c r="T322" s="258"/>
      <c r="U322" s="258"/>
      <c r="V322" s="258"/>
      <c r="W322" s="258"/>
      <c r="X322" s="258"/>
      <c r="Y322" s="258"/>
      <c r="Z322" s="258"/>
      <c r="AA322" s="258"/>
      <c r="AB322" s="258"/>
      <c r="AC322" s="258"/>
      <c r="AD322" s="258"/>
      <c r="AE322" s="258"/>
      <c r="AF322" s="258"/>
      <c r="AG322" s="258"/>
      <c r="AH322" s="258"/>
      <c r="AI322" s="258"/>
      <c r="AJ322" s="258"/>
      <c r="AK322" s="258"/>
      <c r="AL322" s="258"/>
      <c r="AM322" s="258"/>
    </row>
    <row r="323" spans="1:39" ht="14.25" customHeight="1">
      <c r="A323" s="258"/>
      <c r="B323" s="258"/>
      <c r="C323" s="258"/>
      <c r="D323" s="258"/>
      <c r="E323" s="258"/>
      <c r="F323" s="258"/>
      <c r="G323" s="258"/>
      <c r="H323" s="258"/>
      <c r="I323" s="258"/>
      <c r="J323" s="258"/>
      <c r="K323" s="258"/>
      <c r="L323" s="258"/>
      <c r="M323" s="258"/>
      <c r="N323" s="258"/>
      <c r="O323" s="258"/>
      <c r="P323" s="258"/>
      <c r="Q323" s="258"/>
      <c r="R323" s="258"/>
      <c r="S323" s="258"/>
      <c r="T323" s="258"/>
      <c r="U323" s="258"/>
      <c r="V323" s="258"/>
      <c r="W323" s="258"/>
      <c r="X323" s="258"/>
      <c r="Y323" s="258"/>
      <c r="Z323" s="258"/>
      <c r="AA323" s="258"/>
      <c r="AB323" s="258"/>
      <c r="AC323" s="258"/>
      <c r="AD323" s="258"/>
      <c r="AE323" s="258"/>
      <c r="AF323" s="258"/>
      <c r="AG323" s="258"/>
      <c r="AH323" s="258"/>
      <c r="AI323" s="258"/>
      <c r="AJ323" s="258"/>
      <c r="AK323" s="258"/>
      <c r="AL323" s="258"/>
      <c r="AM323" s="258"/>
    </row>
    <row r="324" spans="1:39" ht="14.25" customHeight="1">
      <c r="A324" s="258"/>
      <c r="B324" s="258"/>
      <c r="C324" s="258"/>
      <c r="D324" s="258"/>
      <c r="E324" s="258"/>
      <c r="F324" s="258"/>
      <c r="G324" s="258"/>
      <c r="H324" s="258"/>
      <c r="I324" s="258"/>
      <c r="J324" s="258"/>
      <c r="K324" s="258"/>
      <c r="L324" s="258"/>
      <c r="M324" s="258"/>
      <c r="N324" s="258"/>
      <c r="O324" s="258"/>
      <c r="P324" s="258"/>
      <c r="Q324" s="258"/>
      <c r="R324" s="258"/>
      <c r="S324" s="258"/>
      <c r="T324" s="258"/>
      <c r="U324" s="258"/>
      <c r="V324" s="258"/>
      <c r="W324" s="258"/>
      <c r="X324" s="258"/>
      <c r="Y324" s="258"/>
      <c r="Z324" s="258"/>
      <c r="AA324" s="258"/>
      <c r="AB324" s="258"/>
      <c r="AC324" s="258"/>
      <c r="AD324" s="258"/>
      <c r="AE324" s="258"/>
      <c r="AF324" s="258"/>
      <c r="AG324" s="258"/>
      <c r="AH324" s="258"/>
      <c r="AI324" s="258"/>
      <c r="AJ324" s="258"/>
      <c r="AK324" s="258"/>
      <c r="AL324" s="258"/>
      <c r="AM324" s="258"/>
    </row>
    <row r="325" spans="1:39" ht="14.25" customHeight="1">
      <c r="A325" s="258"/>
      <c r="B325" s="258"/>
      <c r="C325" s="258"/>
      <c r="D325" s="258"/>
      <c r="E325" s="258"/>
      <c r="F325" s="258"/>
      <c r="G325" s="258"/>
      <c r="H325" s="258"/>
      <c r="I325" s="258"/>
      <c r="J325" s="258"/>
      <c r="K325" s="258"/>
      <c r="L325" s="258"/>
      <c r="M325" s="258"/>
      <c r="N325" s="258"/>
      <c r="O325" s="258"/>
      <c r="P325" s="258"/>
      <c r="Q325" s="258"/>
      <c r="R325" s="258"/>
      <c r="S325" s="258"/>
      <c r="T325" s="258"/>
      <c r="U325" s="258"/>
      <c r="V325" s="258"/>
      <c r="W325" s="258"/>
      <c r="X325" s="258"/>
      <c r="Y325" s="258"/>
      <c r="Z325" s="258"/>
      <c r="AA325" s="258"/>
      <c r="AB325" s="258"/>
      <c r="AC325" s="258"/>
      <c r="AD325" s="258"/>
      <c r="AE325" s="258"/>
      <c r="AF325" s="258"/>
      <c r="AG325" s="258"/>
      <c r="AH325" s="258"/>
      <c r="AI325" s="258"/>
      <c r="AJ325" s="258"/>
      <c r="AK325" s="258"/>
      <c r="AL325" s="258"/>
      <c r="AM325" s="258"/>
    </row>
    <row r="326" spans="1:39" ht="14.25" customHeight="1">
      <c r="A326" s="258"/>
      <c r="B326" s="258"/>
      <c r="C326" s="258"/>
      <c r="D326" s="258"/>
      <c r="E326" s="258"/>
      <c r="F326" s="258"/>
      <c r="G326" s="258"/>
      <c r="H326" s="258"/>
      <c r="I326" s="258"/>
      <c r="J326" s="258"/>
      <c r="K326" s="258"/>
      <c r="L326" s="258"/>
      <c r="M326" s="258"/>
      <c r="N326" s="258"/>
      <c r="O326" s="258"/>
      <c r="P326" s="258"/>
      <c r="Q326" s="258"/>
      <c r="R326" s="258"/>
      <c r="S326" s="258"/>
      <c r="T326" s="258"/>
      <c r="U326" s="258"/>
      <c r="V326" s="258"/>
      <c r="W326" s="258"/>
      <c r="X326" s="258"/>
      <c r="Y326" s="258"/>
      <c r="Z326" s="258"/>
      <c r="AA326" s="258"/>
      <c r="AB326" s="258"/>
      <c r="AC326" s="258"/>
      <c r="AD326" s="258"/>
      <c r="AE326" s="258"/>
      <c r="AF326" s="258"/>
      <c r="AG326" s="258"/>
      <c r="AH326" s="258"/>
      <c r="AI326" s="258"/>
      <c r="AJ326" s="258"/>
      <c r="AK326" s="258"/>
      <c r="AL326" s="258"/>
      <c r="AM326" s="258"/>
    </row>
    <row r="327" spans="1:39" ht="14.25" customHeight="1">
      <c r="A327" s="258"/>
      <c r="B327" s="258"/>
      <c r="C327" s="258"/>
      <c r="D327" s="258"/>
      <c r="E327" s="258"/>
      <c r="F327" s="258"/>
      <c r="G327" s="258"/>
      <c r="H327" s="258"/>
      <c r="I327" s="258"/>
      <c r="J327" s="258"/>
      <c r="K327" s="258"/>
      <c r="L327" s="258"/>
      <c r="M327" s="258"/>
      <c r="N327" s="258"/>
      <c r="O327" s="258"/>
      <c r="P327" s="258"/>
      <c r="Q327" s="258"/>
      <c r="R327" s="258"/>
      <c r="S327" s="258"/>
      <c r="T327" s="258"/>
      <c r="U327" s="258"/>
      <c r="V327" s="258"/>
      <c r="W327" s="258"/>
      <c r="X327" s="258"/>
      <c r="Y327" s="258"/>
      <c r="Z327" s="258"/>
      <c r="AA327" s="258"/>
      <c r="AB327" s="258"/>
      <c r="AC327" s="258"/>
      <c r="AD327" s="258"/>
      <c r="AE327" s="258"/>
      <c r="AF327" s="258"/>
      <c r="AG327" s="258"/>
      <c r="AH327" s="258"/>
      <c r="AI327" s="258"/>
      <c r="AJ327" s="258"/>
      <c r="AK327" s="258"/>
      <c r="AL327" s="258"/>
      <c r="AM327" s="258"/>
    </row>
    <row r="328" spans="1:39" ht="14.25" customHeight="1">
      <c r="A328" s="258"/>
      <c r="B328" s="258"/>
      <c r="C328" s="258"/>
      <c r="D328" s="258"/>
      <c r="E328" s="258"/>
      <c r="F328" s="258"/>
      <c r="G328" s="258"/>
      <c r="H328" s="258"/>
      <c r="I328" s="258"/>
      <c r="J328" s="258"/>
      <c r="K328" s="258"/>
      <c r="L328" s="258"/>
      <c r="M328" s="258"/>
      <c r="N328" s="258"/>
      <c r="O328" s="258"/>
      <c r="P328" s="258"/>
      <c r="Q328" s="258"/>
      <c r="R328" s="258"/>
      <c r="S328" s="258"/>
      <c r="T328" s="258"/>
      <c r="U328" s="258"/>
      <c r="V328" s="258"/>
      <c r="W328" s="258"/>
      <c r="X328" s="258"/>
      <c r="Y328" s="258"/>
      <c r="Z328" s="258"/>
      <c r="AA328" s="258"/>
      <c r="AB328" s="258"/>
      <c r="AC328" s="258"/>
      <c r="AD328" s="258"/>
      <c r="AE328" s="258"/>
      <c r="AF328" s="258"/>
      <c r="AG328" s="258"/>
      <c r="AH328" s="258"/>
      <c r="AI328" s="258"/>
      <c r="AJ328" s="258"/>
      <c r="AK328" s="258"/>
      <c r="AL328" s="258"/>
      <c r="AM328" s="258"/>
    </row>
    <row r="329" spans="1:39" ht="14.25" customHeight="1">
      <c r="A329" s="258"/>
      <c r="B329" s="258"/>
      <c r="C329" s="258"/>
      <c r="D329" s="258"/>
      <c r="E329" s="258"/>
      <c r="F329" s="258"/>
      <c r="G329" s="258"/>
      <c r="H329" s="258"/>
      <c r="I329" s="258"/>
      <c r="J329" s="258"/>
      <c r="K329" s="258"/>
      <c r="L329" s="258"/>
      <c r="M329" s="258"/>
      <c r="N329" s="258"/>
      <c r="O329" s="258"/>
      <c r="P329" s="258"/>
      <c r="Q329" s="258"/>
      <c r="R329" s="258"/>
      <c r="S329" s="258"/>
      <c r="T329" s="258"/>
      <c r="U329" s="258"/>
      <c r="V329" s="258"/>
      <c r="W329" s="258"/>
      <c r="X329" s="258"/>
      <c r="Y329" s="258"/>
      <c r="Z329" s="258"/>
      <c r="AA329" s="258"/>
      <c r="AB329" s="258"/>
      <c r="AC329" s="258"/>
      <c r="AD329" s="258"/>
      <c r="AE329" s="258"/>
      <c r="AF329" s="258"/>
      <c r="AG329" s="258"/>
      <c r="AH329" s="258"/>
      <c r="AI329" s="258"/>
      <c r="AJ329" s="258"/>
      <c r="AK329" s="258"/>
      <c r="AL329" s="258"/>
      <c r="AM329" s="258"/>
    </row>
    <row r="330" spans="1:39" ht="14.25" customHeight="1">
      <c r="A330" s="258"/>
      <c r="B330" s="258"/>
      <c r="C330" s="258"/>
      <c r="D330" s="258"/>
      <c r="E330" s="258"/>
      <c r="F330" s="258"/>
      <c r="G330" s="258"/>
      <c r="H330" s="258"/>
      <c r="I330" s="258"/>
      <c r="J330" s="258"/>
      <c r="K330" s="258"/>
      <c r="L330" s="258"/>
      <c r="M330" s="258"/>
      <c r="N330" s="258"/>
      <c r="O330" s="258"/>
      <c r="P330" s="258"/>
      <c r="Q330" s="258"/>
      <c r="R330" s="258"/>
      <c r="S330" s="258"/>
      <c r="T330" s="258"/>
      <c r="U330" s="258"/>
      <c r="V330" s="258"/>
      <c r="W330" s="258"/>
      <c r="X330" s="258"/>
      <c r="Y330" s="258"/>
      <c r="Z330" s="258"/>
      <c r="AA330" s="258"/>
      <c r="AB330" s="258"/>
      <c r="AC330" s="258"/>
      <c r="AD330" s="258"/>
      <c r="AE330" s="258"/>
      <c r="AF330" s="258"/>
      <c r="AG330" s="258"/>
      <c r="AH330" s="258"/>
      <c r="AI330" s="258"/>
      <c r="AJ330" s="258"/>
      <c r="AK330" s="258"/>
      <c r="AL330" s="258"/>
      <c r="AM330" s="258"/>
    </row>
    <row r="331" spans="1:39" ht="14.25" customHeight="1">
      <c r="A331" s="258"/>
      <c r="B331" s="258"/>
      <c r="C331" s="258"/>
      <c r="D331" s="258"/>
      <c r="E331" s="258"/>
      <c r="F331" s="258"/>
      <c r="G331" s="258"/>
      <c r="H331" s="258"/>
      <c r="I331" s="258"/>
      <c r="J331" s="258"/>
      <c r="K331" s="258"/>
      <c r="L331" s="258"/>
      <c r="M331" s="258"/>
      <c r="N331" s="258"/>
      <c r="O331" s="258"/>
      <c r="P331" s="258"/>
      <c r="Q331" s="258"/>
      <c r="R331" s="258"/>
      <c r="S331" s="258"/>
      <c r="T331" s="258"/>
      <c r="U331" s="258"/>
      <c r="V331" s="258"/>
      <c r="W331" s="258"/>
      <c r="X331" s="258"/>
      <c r="Y331" s="258"/>
      <c r="Z331" s="258"/>
      <c r="AA331" s="258"/>
      <c r="AB331" s="258"/>
      <c r="AC331" s="258"/>
      <c r="AD331" s="258"/>
      <c r="AE331" s="258"/>
      <c r="AF331" s="258"/>
      <c r="AG331" s="258"/>
      <c r="AH331" s="258"/>
      <c r="AI331" s="258"/>
      <c r="AJ331" s="258"/>
      <c r="AK331" s="258"/>
      <c r="AL331" s="258"/>
      <c r="AM331" s="258"/>
    </row>
    <row r="332" spans="1:39" ht="14.25" customHeight="1">
      <c r="A332" s="258"/>
      <c r="B332" s="258"/>
      <c r="C332" s="258"/>
      <c r="D332" s="258"/>
      <c r="E332" s="258"/>
      <c r="F332" s="258"/>
      <c r="G332" s="258"/>
      <c r="H332" s="258"/>
      <c r="I332" s="258"/>
      <c r="J332" s="258"/>
      <c r="K332" s="258"/>
      <c r="L332" s="258"/>
      <c r="M332" s="258"/>
      <c r="N332" s="258"/>
      <c r="O332" s="258"/>
      <c r="P332" s="258"/>
      <c r="Q332" s="258"/>
      <c r="R332" s="258"/>
      <c r="S332" s="258"/>
      <c r="T332" s="258"/>
      <c r="U332" s="258"/>
      <c r="V332" s="258"/>
      <c r="W332" s="258"/>
      <c r="X332" s="258"/>
      <c r="Y332" s="258"/>
      <c r="Z332" s="258"/>
      <c r="AA332" s="258"/>
      <c r="AB332" s="258"/>
      <c r="AC332" s="258"/>
      <c r="AD332" s="258"/>
      <c r="AE332" s="258"/>
      <c r="AF332" s="258"/>
      <c r="AG332" s="258"/>
      <c r="AH332" s="258"/>
      <c r="AI332" s="258"/>
      <c r="AJ332" s="258"/>
      <c r="AK332" s="258"/>
      <c r="AL332" s="258"/>
      <c r="AM332" s="258"/>
    </row>
    <row r="333" spans="1:39" ht="14.25" customHeight="1">
      <c r="A333" s="258"/>
      <c r="B333" s="258"/>
      <c r="C333" s="258"/>
      <c r="D333" s="258"/>
      <c r="E333" s="258"/>
      <c r="F333" s="258"/>
      <c r="G333" s="258"/>
      <c r="H333" s="258"/>
      <c r="I333" s="258"/>
      <c r="J333" s="258"/>
      <c r="K333" s="258"/>
      <c r="L333" s="258"/>
      <c r="M333" s="258"/>
      <c r="N333" s="258"/>
      <c r="O333" s="258"/>
      <c r="P333" s="258"/>
      <c r="Q333" s="258"/>
      <c r="R333" s="258"/>
      <c r="S333" s="258"/>
      <c r="T333" s="258"/>
      <c r="U333" s="258"/>
      <c r="V333" s="258"/>
      <c r="W333" s="258"/>
      <c r="X333" s="258"/>
      <c r="Y333" s="258"/>
      <c r="Z333" s="258"/>
      <c r="AA333" s="258"/>
      <c r="AB333" s="258"/>
      <c r="AC333" s="258"/>
      <c r="AD333" s="258"/>
      <c r="AE333" s="258"/>
      <c r="AF333" s="258"/>
      <c r="AG333" s="258"/>
      <c r="AH333" s="258"/>
      <c r="AI333" s="258"/>
      <c r="AJ333" s="258"/>
      <c r="AK333" s="258"/>
      <c r="AL333" s="258"/>
      <c r="AM333" s="258"/>
    </row>
    <row r="334" spans="1:39" ht="14.25" customHeight="1">
      <c r="A334" s="258"/>
      <c r="B334" s="258"/>
      <c r="C334" s="258"/>
      <c r="D334" s="258"/>
      <c r="E334" s="258"/>
      <c r="F334" s="258"/>
      <c r="G334" s="258"/>
      <c r="H334" s="258"/>
      <c r="I334" s="258"/>
      <c r="J334" s="258"/>
      <c r="K334" s="258"/>
      <c r="L334" s="258"/>
      <c r="M334" s="258"/>
      <c r="N334" s="258"/>
      <c r="O334" s="258"/>
      <c r="P334" s="258"/>
      <c r="Q334" s="258"/>
      <c r="R334" s="258"/>
      <c r="S334" s="258"/>
      <c r="T334" s="258"/>
      <c r="U334" s="258"/>
      <c r="V334" s="258"/>
      <c r="W334" s="258"/>
      <c r="X334" s="258"/>
      <c r="Y334" s="258"/>
      <c r="Z334" s="258"/>
      <c r="AA334" s="258"/>
      <c r="AB334" s="258"/>
      <c r="AC334" s="258"/>
      <c r="AD334" s="258"/>
      <c r="AE334" s="258"/>
      <c r="AF334" s="258"/>
      <c r="AG334" s="258"/>
      <c r="AH334" s="258"/>
      <c r="AI334" s="258"/>
      <c r="AJ334" s="258"/>
      <c r="AK334" s="258"/>
      <c r="AL334" s="258"/>
      <c r="AM334" s="258"/>
    </row>
    <row r="335" spans="1:39" ht="14.25" customHeight="1">
      <c r="A335" s="258"/>
      <c r="B335" s="258"/>
      <c r="C335" s="258"/>
      <c r="D335" s="258"/>
      <c r="E335" s="258"/>
      <c r="F335" s="258"/>
      <c r="G335" s="258"/>
      <c r="H335" s="258"/>
      <c r="I335" s="258"/>
      <c r="J335" s="258"/>
      <c r="K335" s="258"/>
      <c r="L335" s="258"/>
      <c r="M335" s="258"/>
      <c r="N335" s="258"/>
      <c r="O335" s="258"/>
      <c r="P335" s="258"/>
      <c r="Q335" s="258"/>
      <c r="R335" s="258"/>
      <c r="S335" s="258"/>
      <c r="T335" s="258"/>
      <c r="U335" s="258"/>
      <c r="V335" s="258"/>
      <c r="W335" s="258"/>
      <c r="X335" s="258"/>
      <c r="Y335" s="258"/>
      <c r="Z335" s="258"/>
      <c r="AA335" s="258"/>
      <c r="AB335" s="258"/>
      <c r="AC335" s="258"/>
      <c r="AD335" s="258"/>
      <c r="AE335" s="258"/>
      <c r="AF335" s="258"/>
      <c r="AG335" s="258"/>
      <c r="AH335" s="258"/>
      <c r="AI335" s="258"/>
      <c r="AJ335" s="258"/>
      <c r="AK335" s="258"/>
      <c r="AL335" s="258"/>
      <c r="AM335" s="258"/>
    </row>
    <row r="336" spans="1:39" ht="14.25" customHeight="1">
      <c r="A336" s="258"/>
      <c r="B336" s="258"/>
      <c r="C336" s="258"/>
      <c r="D336" s="258"/>
      <c r="E336" s="258"/>
      <c r="F336" s="258"/>
      <c r="G336" s="258"/>
      <c r="H336" s="258"/>
      <c r="I336" s="258"/>
      <c r="J336" s="258"/>
      <c r="K336" s="258"/>
      <c r="L336" s="258"/>
      <c r="M336" s="258"/>
      <c r="N336" s="258"/>
      <c r="O336" s="258"/>
      <c r="P336" s="258"/>
      <c r="Q336" s="258"/>
      <c r="R336" s="258"/>
      <c r="S336" s="258"/>
      <c r="T336" s="258"/>
      <c r="U336" s="258"/>
      <c r="V336" s="258"/>
      <c r="W336" s="258"/>
      <c r="X336" s="258"/>
      <c r="Y336" s="258"/>
      <c r="Z336" s="258"/>
      <c r="AA336" s="258"/>
      <c r="AB336" s="258"/>
      <c r="AC336" s="258"/>
      <c r="AD336" s="258"/>
      <c r="AE336" s="258"/>
      <c r="AF336" s="258"/>
      <c r="AG336" s="258"/>
      <c r="AH336" s="258"/>
      <c r="AI336" s="258"/>
      <c r="AJ336" s="258"/>
      <c r="AK336" s="258"/>
      <c r="AL336" s="258"/>
      <c r="AM336" s="258"/>
    </row>
    <row r="337" spans="1:39" ht="14.25" customHeight="1">
      <c r="A337" s="258"/>
      <c r="B337" s="258"/>
      <c r="C337" s="258"/>
      <c r="D337" s="258"/>
      <c r="E337" s="258"/>
      <c r="F337" s="258"/>
      <c r="G337" s="258"/>
      <c r="H337" s="258"/>
      <c r="I337" s="258"/>
      <c r="J337" s="258"/>
      <c r="K337" s="258"/>
      <c r="L337" s="258"/>
      <c r="M337" s="258"/>
      <c r="N337" s="258"/>
      <c r="O337" s="258"/>
      <c r="P337" s="258"/>
      <c r="Q337" s="258"/>
      <c r="R337" s="258"/>
      <c r="S337" s="258"/>
      <c r="T337" s="258"/>
      <c r="U337" s="258"/>
      <c r="V337" s="258"/>
      <c r="W337" s="258"/>
      <c r="X337" s="258"/>
      <c r="Y337" s="258"/>
      <c r="Z337" s="258"/>
      <c r="AA337" s="258"/>
      <c r="AB337" s="258"/>
      <c r="AC337" s="258"/>
      <c r="AD337" s="258"/>
      <c r="AE337" s="258"/>
      <c r="AF337" s="258"/>
      <c r="AG337" s="258"/>
      <c r="AH337" s="258"/>
      <c r="AI337" s="258"/>
      <c r="AJ337" s="258"/>
      <c r="AK337" s="258"/>
      <c r="AL337" s="258"/>
      <c r="AM337" s="258"/>
    </row>
    <row r="338" spans="1:39" ht="14.25" customHeight="1">
      <c r="A338" s="258"/>
      <c r="B338" s="258"/>
      <c r="C338" s="258"/>
      <c r="D338" s="258"/>
      <c r="E338" s="258"/>
      <c r="F338" s="258"/>
      <c r="G338" s="258"/>
      <c r="H338" s="258"/>
      <c r="I338" s="258"/>
      <c r="J338" s="258"/>
      <c r="K338" s="258"/>
      <c r="L338" s="258"/>
      <c r="M338" s="258"/>
      <c r="N338" s="258"/>
      <c r="O338" s="258"/>
      <c r="P338" s="258"/>
      <c r="Q338" s="258"/>
      <c r="R338" s="258"/>
      <c r="S338" s="258"/>
      <c r="T338" s="258"/>
      <c r="U338" s="258"/>
      <c r="V338" s="258"/>
      <c r="W338" s="258"/>
      <c r="X338" s="258"/>
      <c r="Y338" s="258"/>
      <c r="Z338" s="258"/>
      <c r="AA338" s="258"/>
      <c r="AB338" s="258"/>
      <c r="AC338" s="258"/>
      <c r="AD338" s="258"/>
      <c r="AE338" s="258"/>
      <c r="AF338" s="258"/>
      <c r="AG338" s="258"/>
      <c r="AH338" s="258"/>
      <c r="AI338" s="258"/>
      <c r="AJ338" s="258"/>
      <c r="AK338" s="258"/>
      <c r="AL338" s="258"/>
      <c r="AM338" s="258"/>
    </row>
    <row r="339" spans="1:39" ht="14.25" customHeight="1">
      <c r="A339" s="258"/>
      <c r="B339" s="258"/>
      <c r="C339" s="258"/>
      <c r="D339" s="258"/>
      <c r="E339" s="258"/>
      <c r="F339" s="258"/>
      <c r="G339" s="258"/>
      <c r="H339" s="258"/>
      <c r="I339" s="258"/>
      <c r="J339" s="258"/>
      <c r="K339" s="258"/>
      <c r="L339" s="258"/>
      <c r="M339" s="258"/>
      <c r="N339" s="258"/>
      <c r="O339" s="258"/>
      <c r="P339" s="258"/>
      <c r="Q339" s="258"/>
      <c r="R339" s="258"/>
      <c r="S339" s="258"/>
      <c r="T339" s="258"/>
      <c r="U339" s="258"/>
      <c r="V339" s="258"/>
      <c r="W339" s="258"/>
      <c r="X339" s="258"/>
      <c r="Y339" s="258"/>
      <c r="Z339" s="258"/>
      <c r="AA339" s="258"/>
      <c r="AB339" s="258"/>
      <c r="AC339" s="258"/>
      <c r="AD339" s="258"/>
      <c r="AE339" s="258"/>
      <c r="AF339" s="258"/>
      <c r="AG339" s="258"/>
      <c r="AH339" s="258"/>
      <c r="AI339" s="258"/>
      <c r="AJ339" s="258"/>
      <c r="AK339" s="258"/>
      <c r="AL339" s="258"/>
      <c r="AM339" s="258"/>
    </row>
    <row r="340" spans="1:39" ht="14.25" customHeight="1">
      <c r="A340" s="258"/>
      <c r="B340" s="258"/>
      <c r="C340" s="258"/>
      <c r="D340" s="258"/>
      <c r="E340" s="258"/>
      <c r="F340" s="258"/>
      <c r="G340" s="258"/>
      <c r="H340" s="258"/>
      <c r="I340" s="258"/>
      <c r="J340" s="258"/>
      <c r="K340" s="258"/>
      <c r="L340" s="258"/>
      <c r="M340" s="258"/>
      <c r="N340" s="258"/>
      <c r="O340" s="258"/>
      <c r="P340" s="258"/>
      <c r="Q340" s="258"/>
      <c r="R340" s="258"/>
      <c r="S340" s="258"/>
      <c r="T340" s="258"/>
      <c r="U340" s="258"/>
      <c r="V340" s="258"/>
      <c r="W340" s="258"/>
      <c r="X340" s="258"/>
      <c r="Y340" s="258"/>
      <c r="Z340" s="258"/>
      <c r="AA340" s="258"/>
      <c r="AB340" s="258"/>
      <c r="AC340" s="258"/>
      <c r="AD340" s="258"/>
      <c r="AE340" s="258"/>
      <c r="AF340" s="258"/>
      <c r="AG340" s="258"/>
      <c r="AH340" s="258"/>
      <c r="AI340" s="258"/>
      <c r="AJ340" s="258"/>
      <c r="AK340" s="258"/>
      <c r="AL340" s="258"/>
      <c r="AM340" s="258"/>
    </row>
    <row r="341" spans="1:39" ht="14.25" customHeight="1">
      <c r="A341" s="258"/>
      <c r="B341" s="258"/>
      <c r="C341" s="258"/>
      <c r="D341" s="258"/>
      <c r="E341" s="258"/>
      <c r="F341" s="258"/>
      <c r="G341" s="258"/>
      <c r="H341" s="258"/>
      <c r="I341" s="258"/>
      <c r="J341" s="258"/>
      <c r="K341" s="258"/>
      <c r="L341" s="258"/>
      <c r="M341" s="258"/>
      <c r="N341" s="258"/>
      <c r="O341" s="258"/>
      <c r="P341" s="258"/>
      <c r="Q341" s="258"/>
      <c r="R341" s="258"/>
      <c r="S341" s="258"/>
      <c r="T341" s="258"/>
      <c r="U341" s="258"/>
      <c r="V341" s="258"/>
      <c r="W341" s="258"/>
      <c r="X341" s="258"/>
      <c r="Y341" s="258"/>
      <c r="Z341" s="258"/>
      <c r="AA341" s="258"/>
      <c r="AB341" s="258"/>
      <c r="AC341" s="258"/>
      <c r="AD341" s="258"/>
      <c r="AE341" s="258"/>
      <c r="AF341" s="258"/>
      <c r="AG341" s="258"/>
      <c r="AH341" s="258"/>
      <c r="AI341" s="258"/>
      <c r="AJ341" s="258"/>
      <c r="AK341" s="258"/>
      <c r="AL341" s="258"/>
      <c r="AM341" s="258"/>
    </row>
    <row r="342" spans="1:39" ht="14.25" customHeight="1">
      <c r="A342" s="258"/>
      <c r="B342" s="258"/>
      <c r="C342" s="258"/>
      <c r="D342" s="258"/>
      <c r="E342" s="258"/>
      <c r="F342" s="258"/>
      <c r="G342" s="258"/>
      <c r="H342" s="258"/>
      <c r="I342" s="258"/>
      <c r="J342" s="258"/>
      <c r="K342" s="258"/>
      <c r="L342" s="258"/>
      <c r="M342" s="258"/>
      <c r="N342" s="258"/>
      <c r="O342" s="258"/>
      <c r="P342" s="258"/>
      <c r="Q342" s="258"/>
      <c r="R342" s="258"/>
      <c r="S342" s="258"/>
      <c r="T342" s="258"/>
      <c r="U342" s="258"/>
      <c r="V342" s="258"/>
      <c r="W342" s="258"/>
      <c r="X342" s="258"/>
      <c r="Y342" s="258"/>
      <c r="Z342" s="258"/>
      <c r="AA342" s="258"/>
      <c r="AB342" s="258"/>
      <c r="AC342" s="258"/>
      <c r="AD342" s="258"/>
      <c r="AE342" s="258"/>
      <c r="AF342" s="258"/>
      <c r="AG342" s="258"/>
      <c r="AH342" s="258"/>
      <c r="AI342" s="258"/>
      <c r="AJ342" s="258"/>
      <c r="AK342" s="258"/>
      <c r="AL342" s="258"/>
      <c r="AM342" s="258"/>
    </row>
    <row r="343" spans="1:39" ht="14.25" customHeight="1">
      <c r="A343" s="258"/>
      <c r="B343" s="258"/>
      <c r="C343" s="258"/>
      <c r="D343" s="258"/>
      <c r="E343" s="258"/>
      <c r="F343" s="258"/>
      <c r="G343" s="258"/>
      <c r="H343" s="258"/>
      <c r="I343" s="258"/>
      <c r="J343" s="258"/>
      <c r="K343" s="258"/>
      <c r="L343" s="258"/>
      <c r="M343" s="258"/>
      <c r="N343" s="258"/>
      <c r="O343" s="258"/>
      <c r="P343" s="258"/>
      <c r="Q343" s="258"/>
      <c r="R343" s="258"/>
      <c r="S343" s="258"/>
      <c r="T343" s="258"/>
      <c r="U343" s="258"/>
      <c r="V343" s="258"/>
      <c r="W343" s="258"/>
      <c r="X343" s="258"/>
      <c r="Y343" s="258"/>
      <c r="Z343" s="258"/>
      <c r="AA343" s="258"/>
      <c r="AB343" s="258"/>
      <c r="AC343" s="258"/>
      <c r="AD343" s="258"/>
      <c r="AE343" s="258"/>
      <c r="AF343" s="258"/>
      <c r="AG343" s="258"/>
      <c r="AH343" s="258"/>
      <c r="AI343" s="258"/>
      <c r="AJ343" s="258"/>
      <c r="AK343" s="258"/>
      <c r="AL343" s="258"/>
      <c r="AM343" s="258"/>
    </row>
    <row r="344" spans="1:39" ht="14.25" customHeight="1">
      <c r="A344" s="258"/>
      <c r="B344" s="258"/>
      <c r="C344" s="258"/>
      <c r="D344" s="258"/>
      <c r="E344" s="258"/>
      <c r="F344" s="258"/>
      <c r="G344" s="258"/>
      <c r="H344" s="258"/>
      <c r="I344" s="258"/>
      <c r="J344" s="258"/>
      <c r="K344" s="258"/>
      <c r="L344" s="258"/>
      <c r="M344" s="258"/>
      <c r="N344" s="258"/>
      <c r="O344" s="258"/>
      <c r="P344" s="258"/>
      <c r="Q344" s="258"/>
      <c r="R344" s="258"/>
      <c r="S344" s="258"/>
      <c r="T344" s="258"/>
      <c r="U344" s="258"/>
      <c r="V344" s="258"/>
      <c r="W344" s="258"/>
      <c r="X344" s="258"/>
      <c r="Y344" s="258"/>
      <c r="Z344" s="258"/>
      <c r="AA344" s="258"/>
      <c r="AB344" s="258"/>
      <c r="AC344" s="258"/>
      <c r="AD344" s="258"/>
      <c r="AE344" s="258"/>
      <c r="AF344" s="258"/>
      <c r="AG344" s="258"/>
      <c r="AH344" s="258"/>
      <c r="AI344" s="258"/>
      <c r="AJ344" s="258"/>
      <c r="AK344" s="258"/>
      <c r="AL344" s="258"/>
      <c r="AM344" s="258"/>
    </row>
    <row r="345" spans="1:39" ht="14.25" customHeight="1">
      <c r="A345" s="258"/>
      <c r="B345" s="258"/>
      <c r="C345" s="258"/>
      <c r="D345" s="258"/>
      <c r="E345" s="258"/>
      <c r="F345" s="258"/>
      <c r="G345" s="258"/>
      <c r="H345" s="258"/>
      <c r="I345" s="258"/>
      <c r="J345" s="258"/>
      <c r="K345" s="258"/>
      <c r="L345" s="258"/>
      <c r="M345" s="258"/>
      <c r="N345" s="258"/>
      <c r="O345" s="258"/>
      <c r="P345" s="258"/>
      <c r="Q345" s="258"/>
      <c r="R345" s="258"/>
      <c r="S345" s="258"/>
      <c r="T345" s="258"/>
      <c r="U345" s="258"/>
      <c r="V345" s="258"/>
      <c r="W345" s="258"/>
      <c r="X345" s="258"/>
      <c r="Y345" s="258"/>
      <c r="Z345" s="258"/>
      <c r="AA345" s="258"/>
      <c r="AB345" s="258"/>
      <c r="AC345" s="258"/>
      <c r="AD345" s="258"/>
      <c r="AE345" s="258"/>
      <c r="AF345" s="258"/>
      <c r="AG345" s="258"/>
      <c r="AH345" s="258"/>
      <c r="AI345" s="258"/>
      <c r="AJ345" s="258"/>
      <c r="AK345" s="258"/>
      <c r="AL345" s="258"/>
      <c r="AM345" s="258"/>
    </row>
    <row r="346" spans="1:39" ht="14.25" customHeight="1">
      <c r="A346" s="258"/>
      <c r="B346" s="258"/>
      <c r="C346" s="258"/>
      <c r="D346" s="258"/>
      <c r="E346" s="258"/>
      <c r="F346" s="258"/>
      <c r="G346" s="258"/>
      <c r="H346" s="258"/>
      <c r="I346" s="258"/>
      <c r="J346" s="258"/>
      <c r="K346" s="258"/>
      <c r="L346" s="258"/>
      <c r="M346" s="258"/>
      <c r="N346" s="258"/>
      <c r="O346" s="258"/>
      <c r="P346" s="258"/>
      <c r="Q346" s="258"/>
      <c r="R346" s="258"/>
      <c r="S346" s="258"/>
      <c r="T346" s="258"/>
      <c r="U346" s="258"/>
      <c r="V346" s="258"/>
      <c r="W346" s="258"/>
      <c r="X346" s="258"/>
      <c r="Y346" s="258"/>
      <c r="Z346" s="258"/>
      <c r="AA346" s="258"/>
      <c r="AB346" s="258"/>
      <c r="AC346" s="258"/>
      <c r="AD346" s="258"/>
      <c r="AE346" s="258"/>
      <c r="AF346" s="258"/>
      <c r="AG346" s="258"/>
      <c r="AH346" s="258"/>
      <c r="AI346" s="258"/>
      <c r="AJ346" s="258"/>
      <c r="AK346" s="258"/>
      <c r="AL346" s="258"/>
      <c r="AM346" s="258"/>
    </row>
    <row r="347" spans="1:39" ht="14.25" customHeight="1">
      <c r="A347" s="258"/>
      <c r="B347" s="258"/>
      <c r="C347" s="258"/>
      <c r="D347" s="258"/>
      <c r="E347" s="258"/>
      <c r="F347" s="258"/>
      <c r="G347" s="258"/>
      <c r="H347" s="258"/>
      <c r="I347" s="258"/>
      <c r="J347" s="258"/>
      <c r="K347" s="258"/>
      <c r="L347" s="258"/>
      <c r="M347" s="258"/>
      <c r="N347" s="258"/>
      <c r="O347" s="258"/>
      <c r="P347" s="258"/>
      <c r="Q347" s="258"/>
      <c r="R347" s="258"/>
      <c r="S347" s="258"/>
      <c r="T347" s="258"/>
      <c r="U347" s="258"/>
      <c r="V347" s="258"/>
      <c r="W347" s="258"/>
      <c r="X347" s="258"/>
      <c r="Y347" s="258"/>
      <c r="Z347" s="258"/>
      <c r="AA347" s="258"/>
      <c r="AB347" s="258"/>
      <c r="AC347" s="258"/>
      <c r="AD347" s="258"/>
      <c r="AE347" s="258"/>
      <c r="AF347" s="258"/>
      <c r="AG347" s="258"/>
      <c r="AH347" s="258"/>
      <c r="AI347" s="258"/>
      <c r="AJ347" s="258"/>
      <c r="AK347" s="258"/>
      <c r="AL347" s="258"/>
      <c r="AM347" s="258"/>
    </row>
    <row r="348" spans="1:39" ht="14.25" customHeight="1">
      <c r="A348" s="258"/>
      <c r="B348" s="258"/>
      <c r="C348" s="258"/>
      <c r="D348" s="258"/>
      <c r="E348" s="258"/>
      <c r="F348" s="258"/>
      <c r="G348" s="258"/>
      <c r="H348" s="258"/>
      <c r="I348" s="258"/>
      <c r="J348" s="258"/>
      <c r="K348" s="258"/>
      <c r="L348" s="258"/>
      <c r="M348" s="258"/>
      <c r="N348" s="258"/>
      <c r="O348" s="258"/>
      <c r="P348" s="258"/>
      <c r="Q348" s="258"/>
      <c r="R348" s="258"/>
      <c r="S348" s="258"/>
      <c r="T348" s="258"/>
      <c r="U348" s="258"/>
      <c r="V348" s="258"/>
      <c r="W348" s="258"/>
      <c r="X348" s="258"/>
      <c r="Y348" s="258"/>
      <c r="Z348" s="258"/>
      <c r="AA348" s="258"/>
      <c r="AB348" s="258"/>
      <c r="AC348" s="258"/>
      <c r="AD348" s="258"/>
      <c r="AE348" s="258"/>
      <c r="AF348" s="258"/>
      <c r="AG348" s="258"/>
      <c r="AH348" s="258"/>
      <c r="AI348" s="258"/>
      <c r="AJ348" s="258"/>
      <c r="AK348" s="258"/>
      <c r="AL348" s="258"/>
      <c r="AM348" s="258"/>
    </row>
    <row r="349" spans="1:39" ht="14.25" customHeight="1">
      <c r="A349" s="258"/>
      <c r="B349" s="258"/>
      <c r="C349" s="258"/>
      <c r="D349" s="258"/>
      <c r="E349" s="258"/>
      <c r="F349" s="258"/>
      <c r="G349" s="258"/>
      <c r="H349" s="258"/>
      <c r="I349" s="258"/>
      <c r="J349" s="258"/>
      <c r="K349" s="258"/>
      <c r="L349" s="258"/>
      <c r="M349" s="258"/>
      <c r="N349" s="258"/>
      <c r="O349" s="258"/>
      <c r="P349" s="258"/>
      <c r="Q349" s="258"/>
      <c r="R349" s="258"/>
      <c r="S349" s="258"/>
      <c r="T349" s="258"/>
      <c r="U349" s="258"/>
      <c r="V349" s="258"/>
      <c r="W349" s="258"/>
      <c r="X349" s="258"/>
      <c r="Y349" s="258"/>
      <c r="Z349" s="258"/>
      <c r="AA349" s="258"/>
      <c r="AB349" s="258"/>
      <c r="AC349" s="258"/>
      <c r="AD349" s="258"/>
      <c r="AE349" s="258"/>
      <c r="AF349" s="258"/>
      <c r="AG349" s="258"/>
      <c r="AH349" s="258"/>
      <c r="AI349" s="258"/>
      <c r="AJ349" s="258"/>
      <c r="AK349" s="258"/>
      <c r="AL349" s="258"/>
      <c r="AM349" s="258"/>
    </row>
    <row r="350" spans="1:39" ht="14.25" customHeight="1">
      <c r="A350" s="258"/>
      <c r="B350" s="258"/>
      <c r="C350" s="258"/>
      <c r="D350" s="258"/>
      <c r="E350" s="258"/>
      <c r="F350" s="258"/>
      <c r="G350" s="258"/>
      <c r="H350" s="258"/>
      <c r="I350" s="258"/>
      <c r="J350" s="258"/>
      <c r="K350" s="258"/>
      <c r="L350" s="258"/>
      <c r="M350" s="258"/>
      <c r="N350" s="258"/>
      <c r="O350" s="258"/>
      <c r="P350" s="258"/>
      <c r="Q350" s="258"/>
      <c r="R350" s="258"/>
      <c r="S350" s="258"/>
      <c r="T350" s="258"/>
      <c r="U350" s="258"/>
      <c r="V350" s="258"/>
      <c r="W350" s="258"/>
      <c r="X350" s="258"/>
      <c r="Y350" s="258"/>
      <c r="Z350" s="258"/>
      <c r="AA350" s="258"/>
      <c r="AB350" s="258"/>
      <c r="AC350" s="258"/>
      <c r="AD350" s="258"/>
      <c r="AE350" s="258"/>
      <c r="AF350" s="258"/>
      <c r="AG350" s="258"/>
      <c r="AH350" s="258"/>
      <c r="AI350" s="258"/>
      <c r="AJ350" s="258"/>
      <c r="AK350" s="258"/>
      <c r="AL350" s="258"/>
      <c r="AM350" s="258"/>
    </row>
    <row r="351" spans="1:39" ht="14.25" customHeight="1">
      <c r="A351" s="258"/>
      <c r="B351" s="258"/>
      <c r="C351" s="258"/>
      <c r="D351" s="258"/>
      <c r="E351" s="258"/>
      <c r="F351" s="258"/>
      <c r="G351" s="258"/>
      <c r="H351" s="258"/>
      <c r="I351" s="258"/>
      <c r="J351" s="258"/>
      <c r="K351" s="258"/>
      <c r="L351" s="258"/>
      <c r="M351" s="258"/>
      <c r="N351" s="258"/>
      <c r="O351" s="258"/>
      <c r="P351" s="258"/>
      <c r="Q351" s="258"/>
      <c r="R351" s="258"/>
      <c r="S351" s="258"/>
      <c r="T351" s="258"/>
      <c r="U351" s="258"/>
      <c r="V351" s="258"/>
      <c r="W351" s="258"/>
      <c r="X351" s="258"/>
      <c r="Y351" s="258"/>
      <c r="Z351" s="258"/>
      <c r="AA351" s="258"/>
      <c r="AB351" s="258"/>
      <c r="AC351" s="258"/>
      <c r="AD351" s="258"/>
      <c r="AE351" s="258"/>
      <c r="AF351" s="258"/>
      <c r="AG351" s="258"/>
      <c r="AH351" s="258"/>
      <c r="AI351" s="258"/>
      <c r="AJ351" s="258"/>
      <c r="AK351" s="258"/>
      <c r="AL351" s="258"/>
      <c r="AM351" s="258"/>
    </row>
    <row r="352" spans="1:39" ht="14.25" customHeight="1">
      <c r="A352" s="258"/>
      <c r="B352" s="258"/>
      <c r="C352" s="258"/>
      <c r="D352" s="258"/>
      <c r="E352" s="258"/>
      <c r="F352" s="258"/>
      <c r="G352" s="258"/>
      <c r="H352" s="258"/>
      <c r="I352" s="258"/>
      <c r="J352" s="258"/>
      <c r="K352" s="258"/>
      <c r="L352" s="258"/>
      <c r="M352" s="258"/>
      <c r="N352" s="258"/>
      <c r="O352" s="258"/>
      <c r="P352" s="258"/>
      <c r="Q352" s="258"/>
      <c r="R352" s="258"/>
      <c r="S352" s="258"/>
      <c r="T352" s="258"/>
      <c r="U352" s="258"/>
      <c r="V352" s="258"/>
      <c r="W352" s="258"/>
      <c r="X352" s="258"/>
      <c r="Y352" s="258"/>
      <c r="Z352" s="258"/>
      <c r="AA352" s="258"/>
      <c r="AB352" s="258"/>
      <c r="AC352" s="258"/>
      <c r="AD352" s="258"/>
      <c r="AE352" s="258"/>
      <c r="AF352" s="258"/>
      <c r="AG352" s="258"/>
      <c r="AH352" s="258"/>
      <c r="AI352" s="258"/>
      <c r="AJ352" s="258"/>
      <c r="AK352" s="258"/>
      <c r="AL352" s="258"/>
      <c r="AM352" s="258"/>
    </row>
    <row r="353" spans="1:39" ht="14.25" customHeight="1">
      <c r="A353" s="258"/>
      <c r="B353" s="258"/>
      <c r="C353" s="258"/>
      <c r="D353" s="258"/>
      <c r="E353" s="258"/>
      <c r="F353" s="258"/>
      <c r="G353" s="258"/>
      <c r="H353" s="258"/>
      <c r="I353" s="258"/>
      <c r="J353" s="258"/>
      <c r="K353" s="258"/>
      <c r="L353" s="258"/>
      <c r="M353" s="258"/>
      <c r="N353" s="258"/>
      <c r="O353" s="258"/>
      <c r="P353" s="258"/>
      <c r="Q353" s="258"/>
      <c r="R353" s="258"/>
      <c r="S353" s="258"/>
      <c r="T353" s="258"/>
      <c r="U353" s="258"/>
      <c r="V353" s="258"/>
      <c r="W353" s="258"/>
      <c r="X353" s="258"/>
      <c r="Y353" s="258"/>
      <c r="Z353" s="258"/>
      <c r="AA353" s="258"/>
      <c r="AB353" s="258"/>
      <c r="AC353" s="258"/>
      <c r="AD353" s="258"/>
      <c r="AE353" s="258"/>
      <c r="AF353" s="258"/>
      <c r="AG353" s="258"/>
      <c r="AH353" s="258"/>
      <c r="AI353" s="258"/>
      <c r="AJ353" s="258"/>
      <c r="AK353" s="258"/>
      <c r="AL353" s="258"/>
      <c r="AM353" s="258"/>
    </row>
    <row r="354" spans="1:39" ht="14.25" customHeight="1">
      <c r="A354" s="258"/>
      <c r="B354" s="258"/>
      <c r="C354" s="258"/>
      <c r="D354" s="258"/>
      <c r="E354" s="258"/>
      <c r="F354" s="258"/>
      <c r="G354" s="258"/>
      <c r="H354" s="258"/>
      <c r="I354" s="258"/>
      <c r="J354" s="258"/>
      <c r="K354" s="258"/>
      <c r="L354" s="258"/>
      <c r="M354" s="258"/>
      <c r="N354" s="258"/>
      <c r="O354" s="258"/>
      <c r="P354" s="258"/>
      <c r="Q354" s="258"/>
      <c r="R354" s="258"/>
      <c r="S354" s="258"/>
      <c r="T354" s="258"/>
      <c r="U354" s="258"/>
      <c r="V354" s="258"/>
      <c r="W354" s="258"/>
      <c r="X354" s="258"/>
      <c r="Y354" s="258"/>
      <c r="Z354" s="258"/>
      <c r="AA354" s="258"/>
      <c r="AB354" s="258"/>
      <c r="AC354" s="258"/>
      <c r="AD354" s="258"/>
      <c r="AE354" s="258"/>
      <c r="AF354" s="258"/>
      <c r="AG354" s="258"/>
      <c r="AH354" s="258"/>
      <c r="AI354" s="258"/>
      <c r="AJ354" s="258"/>
      <c r="AK354" s="258"/>
      <c r="AL354" s="258"/>
      <c r="AM354" s="258"/>
    </row>
    <row r="355" spans="1:39" ht="14.25" customHeight="1">
      <c r="A355" s="258"/>
      <c r="B355" s="258"/>
      <c r="C355" s="258"/>
      <c r="D355" s="258"/>
      <c r="E355" s="258"/>
      <c r="F355" s="258"/>
      <c r="G355" s="258"/>
      <c r="H355" s="258"/>
      <c r="I355" s="258"/>
      <c r="J355" s="258"/>
      <c r="K355" s="258"/>
      <c r="L355" s="258"/>
      <c r="M355" s="258"/>
      <c r="N355" s="258"/>
      <c r="O355" s="258"/>
      <c r="P355" s="258"/>
      <c r="Q355" s="258"/>
      <c r="R355" s="258"/>
      <c r="S355" s="258"/>
      <c r="T355" s="258"/>
      <c r="U355" s="258"/>
      <c r="V355" s="258"/>
      <c r="W355" s="258"/>
      <c r="X355" s="258"/>
      <c r="Y355" s="258"/>
      <c r="Z355" s="258"/>
      <c r="AA355" s="258"/>
      <c r="AB355" s="258"/>
      <c r="AC355" s="258"/>
      <c r="AD355" s="258"/>
      <c r="AE355" s="258"/>
      <c r="AF355" s="258"/>
      <c r="AG355" s="258"/>
      <c r="AH355" s="258"/>
      <c r="AI355" s="258"/>
      <c r="AJ355" s="258"/>
      <c r="AK355" s="258"/>
      <c r="AL355" s="258"/>
      <c r="AM355" s="258"/>
    </row>
    <row r="356" spans="1:39" ht="14.25" customHeight="1">
      <c r="A356" s="258"/>
      <c r="B356" s="258"/>
      <c r="C356" s="258"/>
      <c r="D356" s="258"/>
      <c r="E356" s="258"/>
      <c r="F356" s="258"/>
      <c r="G356" s="258"/>
      <c r="H356" s="258"/>
      <c r="I356" s="258"/>
      <c r="J356" s="258"/>
      <c r="K356" s="258"/>
      <c r="L356" s="258"/>
      <c r="M356" s="258"/>
      <c r="N356" s="258"/>
      <c r="O356" s="258"/>
      <c r="P356" s="258"/>
      <c r="Q356" s="258"/>
      <c r="R356" s="258"/>
      <c r="S356" s="258"/>
      <c r="T356" s="258"/>
      <c r="U356" s="258"/>
      <c r="V356" s="258"/>
      <c r="W356" s="258"/>
      <c r="X356" s="258"/>
      <c r="Y356" s="258"/>
      <c r="Z356" s="258"/>
      <c r="AA356" s="258"/>
      <c r="AB356" s="258"/>
      <c r="AC356" s="258"/>
      <c r="AD356" s="258"/>
      <c r="AE356" s="258"/>
      <c r="AF356" s="258"/>
      <c r="AG356" s="258"/>
      <c r="AH356" s="258"/>
      <c r="AI356" s="258"/>
      <c r="AJ356" s="258"/>
      <c r="AK356" s="258"/>
      <c r="AL356" s="258"/>
      <c r="AM356" s="258"/>
    </row>
    <row r="357" spans="1:39" ht="14.25" customHeight="1">
      <c r="A357" s="258"/>
      <c r="B357" s="258"/>
      <c r="C357" s="258"/>
      <c r="D357" s="258"/>
      <c r="E357" s="258"/>
      <c r="F357" s="258"/>
      <c r="G357" s="258"/>
      <c r="H357" s="258"/>
      <c r="I357" s="258"/>
      <c r="J357" s="258"/>
      <c r="K357" s="258"/>
      <c r="L357" s="258"/>
      <c r="M357" s="258"/>
      <c r="N357" s="258"/>
      <c r="O357" s="258"/>
      <c r="P357" s="258"/>
      <c r="Q357" s="258"/>
      <c r="R357" s="258"/>
      <c r="S357" s="258"/>
      <c r="T357" s="258"/>
      <c r="U357" s="258"/>
      <c r="V357" s="258"/>
      <c r="W357" s="258"/>
      <c r="X357" s="258"/>
      <c r="Y357" s="258"/>
      <c r="Z357" s="258"/>
      <c r="AA357" s="258"/>
      <c r="AB357" s="258"/>
      <c r="AC357" s="258"/>
      <c r="AD357" s="258"/>
      <c r="AE357" s="258"/>
      <c r="AF357" s="258"/>
      <c r="AG357" s="258"/>
      <c r="AH357" s="258"/>
      <c r="AI357" s="258"/>
      <c r="AJ357" s="258"/>
      <c r="AK357" s="258"/>
      <c r="AL357" s="258"/>
      <c r="AM357" s="258"/>
    </row>
    <row r="358" spans="1:39" ht="14.25" customHeight="1">
      <c r="A358" s="258"/>
      <c r="B358" s="258"/>
      <c r="C358" s="258"/>
      <c r="D358" s="258"/>
      <c r="E358" s="258"/>
      <c r="F358" s="258"/>
      <c r="G358" s="258"/>
      <c r="H358" s="258"/>
      <c r="I358" s="258"/>
      <c r="J358" s="258"/>
      <c r="K358" s="258"/>
      <c r="L358" s="258"/>
      <c r="M358" s="258"/>
      <c r="N358" s="258"/>
      <c r="O358" s="258"/>
      <c r="P358" s="258"/>
      <c r="Q358" s="258"/>
      <c r="R358" s="258"/>
      <c r="S358" s="258"/>
      <c r="T358" s="258"/>
      <c r="U358" s="258"/>
      <c r="V358" s="258"/>
      <c r="W358" s="258"/>
      <c r="X358" s="258"/>
      <c r="Y358" s="258"/>
      <c r="Z358" s="258"/>
      <c r="AA358" s="258"/>
      <c r="AB358" s="258"/>
      <c r="AC358" s="258"/>
      <c r="AD358" s="258"/>
      <c r="AE358" s="258"/>
      <c r="AF358" s="258"/>
      <c r="AG358" s="258"/>
      <c r="AH358" s="258"/>
      <c r="AI358" s="258"/>
      <c r="AJ358" s="258"/>
      <c r="AK358" s="258"/>
      <c r="AL358" s="258"/>
      <c r="AM358" s="258"/>
    </row>
    <row r="359" spans="1:39" ht="14.25" customHeight="1">
      <c r="A359" s="258"/>
      <c r="B359" s="258"/>
      <c r="C359" s="258"/>
      <c r="D359" s="258"/>
      <c r="E359" s="258"/>
      <c r="F359" s="258"/>
      <c r="G359" s="258"/>
      <c r="H359" s="258"/>
      <c r="I359" s="258"/>
      <c r="J359" s="258"/>
      <c r="K359" s="258"/>
      <c r="L359" s="258"/>
      <c r="M359" s="258"/>
      <c r="N359" s="258"/>
      <c r="O359" s="258"/>
      <c r="P359" s="258"/>
      <c r="Q359" s="258"/>
      <c r="R359" s="258"/>
      <c r="S359" s="258"/>
      <c r="T359" s="258"/>
      <c r="U359" s="258"/>
      <c r="V359" s="258"/>
      <c r="W359" s="258"/>
      <c r="X359" s="258"/>
      <c r="Y359" s="258"/>
      <c r="Z359" s="258"/>
      <c r="AA359" s="258"/>
      <c r="AB359" s="258"/>
      <c r="AC359" s="258"/>
      <c r="AD359" s="258"/>
      <c r="AE359" s="258"/>
      <c r="AF359" s="258"/>
      <c r="AG359" s="258"/>
      <c r="AH359" s="258"/>
      <c r="AI359" s="258"/>
      <c r="AJ359" s="258"/>
      <c r="AK359" s="258"/>
      <c r="AL359" s="258"/>
      <c r="AM359" s="258"/>
    </row>
    <row r="360" spans="1:39" ht="14.25" customHeight="1">
      <c r="A360" s="258"/>
      <c r="B360" s="258"/>
      <c r="C360" s="258"/>
      <c r="D360" s="258"/>
      <c r="E360" s="258"/>
      <c r="F360" s="258"/>
      <c r="G360" s="258"/>
      <c r="H360" s="258"/>
      <c r="I360" s="258"/>
      <c r="J360" s="258"/>
      <c r="K360" s="258"/>
      <c r="L360" s="258"/>
      <c r="M360" s="258"/>
      <c r="N360" s="258"/>
      <c r="O360" s="258"/>
      <c r="P360" s="258"/>
      <c r="Q360" s="258"/>
      <c r="R360" s="258"/>
      <c r="S360" s="258"/>
      <c r="T360" s="258"/>
      <c r="U360" s="258"/>
      <c r="V360" s="258"/>
      <c r="W360" s="258"/>
      <c r="X360" s="258"/>
      <c r="Y360" s="258"/>
      <c r="Z360" s="258"/>
      <c r="AA360" s="258"/>
      <c r="AB360" s="258"/>
      <c r="AC360" s="258"/>
      <c r="AD360" s="258"/>
      <c r="AE360" s="258"/>
      <c r="AF360" s="258"/>
      <c r="AG360" s="258"/>
      <c r="AH360" s="258"/>
      <c r="AI360" s="258"/>
      <c r="AJ360" s="258"/>
      <c r="AK360" s="258"/>
      <c r="AL360" s="258"/>
      <c r="AM360" s="258"/>
    </row>
    <row r="361" spans="1:39" ht="14.25" customHeight="1">
      <c r="A361" s="258"/>
      <c r="B361" s="258"/>
      <c r="C361" s="258"/>
      <c r="D361" s="258"/>
      <c r="E361" s="258"/>
      <c r="F361" s="258"/>
      <c r="G361" s="258"/>
      <c r="H361" s="258"/>
      <c r="I361" s="258"/>
      <c r="J361" s="258"/>
      <c r="K361" s="258"/>
      <c r="L361" s="258"/>
      <c r="M361" s="258"/>
      <c r="N361" s="258"/>
      <c r="O361" s="258"/>
      <c r="P361" s="258"/>
      <c r="Q361" s="258"/>
      <c r="R361" s="258"/>
      <c r="S361" s="258"/>
      <c r="T361" s="258"/>
      <c r="U361" s="258"/>
      <c r="V361" s="258"/>
      <c r="W361" s="258"/>
      <c r="X361" s="258"/>
      <c r="Y361" s="258"/>
      <c r="Z361" s="258"/>
      <c r="AA361" s="258"/>
      <c r="AB361" s="258"/>
      <c r="AC361" s="258"/>
      <c r="AD361" s="258"/>
      <c r="AE361" s="258"/>
      <c r="AF361" s="258"/>
      <c r="AG361" s="258"/>
      <c r="AH361" s="258"/>
      <c r="AI361" s="258"/>
      <c r="AJ361" s="258"/>
      <c r="AK361" s="258"/>
      <c r="AL361" s="258"/>
      <c r="AM361" s="258"/>
    </row>
    <row r="362" spans="1:39" ht="14.25" customHeight="1">
      <c r="A362" s="258"/>
      <c r="B362" s="258"/>
      <c r="C362" s="258"/>
      <c r="D362" s="258"/>
      <c r="E362" s="258"/>
      <c r="F362" s="258"/>
      <c r="G362" s="258"/>
      <c r="H362" s="258"/>
      <c r="I362" s="258"/>
      <c r="J362" s="258"/>
      <c r="K362" s="258"/>
      <c r="L362" s="258"/>
      <c r="M362" s="258"/>
      <c r="N362" s="258"/>
      <c r="O362" s="258"/>
      <c r="P362" s="258"/>
      <c r="Q362" s="258"/>
      <c r="R362" s="258"/>
      <c r="S362" s="258"/>
      <c r="T362" s="258"/>
      <c r="U362" s="258"/>
      <c r="V362" s="258"/>
      <c r="W362" s="258"/>
      <c r="X362" s="258"/>
      <c r="Y362" s="258"/>
      <c r="Z362" s="258"/>
      <c r="AA362" s="258"/>
      <c r="AB362" s="258"/>
      <c r="AC362" s="258"/>
      <c r="AD362" s="258"/>
      <c r="AE362" s="258"/>
      <c r="AF362" s="258"/>
      <c r="AG362" s="258"/>
      <c r="AH362" s="258"/>
      <c r="AI362" s="258"/>
      <c r="AJ362" s="258"/>
      <c r="AK362" s="258"/>
      <c r="AL362" s="258"/>
      <c r="AM362" s="258"/>
    </row>
    <row r="363" spans="1:39" ht="14.25" customHeight="1">
      <c r="A363" s="258"/>
      <c r="B363" s="258"/>
      <c r="C363" s="258"/>
      <c r="D363" s="258"/>
      <c r="E363" s="258"/>
      <c r="F363" s="258"/>
      <c r="G363" s="258"/>
      <c r="H363" s="258"/>
      <c r="I363" s="258"/>
      <c r="J363" s="258"/>
      <c r="K363" s="258"/>
      <c r="L363" s="258"/>
      <c r="M363" s="258"/>
      <c r="N363" s="258"/>
      <c r="O363" s="258"/>
      <c r="P363" s="258"/>
      <c r="Q363" s="258"/>
      <c r="R363" s="258"/>
      <c r="S363" s="258"/>
      <c r="T363" s="258"/>
      <c r="U363" s="258"/>
      <c r="V363" s="258"/>
      <c r="W363" s="258"/>
      <c r="X363" s="258"/>
      <c r="Y363" s="258"/>
      <c r="Z363" s="258"/>
      <c r="AA363" s="258"/>
      <c r="AB363" s="258"/>
      <c r="AC363" s="258"/>
      <c r="AD363" s="258"/>
      <c r="AE363" s="258"/>
      <c r="AF363" s="258"/>
      <c r="AG363" s="258"/>
      <c r="AH363" s="258"/>
      <c r="AI363" s="258"/>
      <c r="AJ363" s="258"/>
      <c r="AK363" s="258"/>
      <c r="AL363" s="258"/>
      <c r="AM363" s="258"/>
    </row>
    <row r="364" spans="1:39" ht="14.25" customHeight="1">
      <c r="A364" s="258"/>
      <c r="B364" s="258"/>
      <c r="C364" s="258"/>
      <c r="D364" s="258"/>
      <c r="E364" s="258"/>
      <c r="F364" s="258"/>
      <c r="G364" s="258"/>
      <c r="H364" s="258"/>
      <c r="I364" s="258"/>
      <c r="J364" s="258"/>
      <c r="K364" s="258"/>
      <c r="L364" s="258"/>
      <c r="M364" s="258"/>
      <c r="N364" s="258"/>
      <c r="O364" s="258"/>
      <c r="P364" s="258"/>
      <c r="Q364" s="258"/>
      <c r="R364" s="258"/>
      <c r="S364" s="258"/>
      <c r="T364" s="258"/>
      <c r="U364" s="258"/>
      <c r="V364" s="258"/>
      <c r="W364" s="258"/>
      <c r="X364" s="258"/>
      <c r="Y364" s="258"/>
      <c r="Z364" s="258"/>
      <c r="AA364" s="258"/>
      <c r="AB364" s="258"/>
      <c r="AC364" s="258"/>
      <c r="AD364" s="258"/>
      <c r="AE364" s="258"/>
      <c r="AF364" s="258"/>
      <c r="AG364" s="258"/>
      <c r="AH364" s="258"/>
      <c r="AI364" s="258"/>
      <c r="AJ364" s="258"/>
      <c r="AK364" s="258"/>
      <c r="AL364" s="258"/>
      <c r="AM364" s="258"/>
    </row>
    <row r="365" spans="1:39" ht="14.25" customHeight="1">
      <c r="A365" s="258"/>
      <c r="B365" s="258"/>
      <c r="C365" s="258"/>
      <c r="D365" s="258"/>
      <c r="E365" s="258"/>
      <c r="F365" s="258"/>
      <c r="G365" s="258"/>
      <c r="H365" s="258"/>
      <c r="I365" s="258"/>
      <c r="J365" s="258"/>
      <c r="K365" s="258"/>
      <c r="L365" s="258"/>
      <c r="M365" s="258"/>
      <c r="N365" s="258"/>
      <c r="O365" s="258"/>
      <c r="P365" s="258"/>
      <c r="Q365" s="258"/>
      <c r="R365" s="258"/>
      <c r="S365" s="258"/>
      <c r="T365" s="258"/>
      <c r="U365" s="258"/>
      <c r="V365" s="258"/>
      <c r="W365" s="258"/>
      <c r="X365" s="258"/>
      <c r="Y365" s="258"/>
      <c r="Z365" s="258"/>
      <c r="AA365" s="258"/>
      <c r="AB365" s="258"/>
      <c r="AC365" s="258"/>
      <c r="AD365" s="258"/>
      <c r="AE365" s="258"/>
      <c r="AF365" s="258"/>
      <c r="AG365" s="258"/>
      <c r="AH365" s="258"/>
      <c r="AI365" s="258"/>
      <c r="AJ365" s="258"/>
      <c r="AK365" s="258"/>
      <c r="AL365" s="258"/>
      <c r="AM365" s="258"/>
    </row>
    <row r="366" spans="1:39" ht="14.25" customHeight="1">
      <c r="A366" s="258"/>
      <c r="B366" s="258"/>
      <c r="C366" s="258"/>
      <c r="D366" s="258"/>
      <c r="E366" s="258"/>
      <c r="F366" s="258"/>
      <c r="G366" s="258"/>
      <c r="H366" s="258"/>
      <c r="I366" s="258"/>
      <c r="J366" s="258"/>
      <c r="K366" s="258"/>
      <c r="L366" s="258"/>
      <c r="M366" s="258"/>
      <c r="N366" s="258"/>
      <c r="O366" s="258"/>
      <c r="P366" s="258"/>
      <c r="Q366" s="258"/>
      <c r="R366" s="258"/>
      <c r="S366" s="258"/>
      <c r="T366" s="258"/>
      <c r="U366" s="258"/>
      <c r="V366" s="258"/>
      <c r="W366" s="258"/>
      <c r="X366" s="258"/>
      <c r="Y366" s="258"/>
      <c r="Z366" s="258"/>
      <c r="AA366" s="258"/>
      <c r="AB366" s="258"/>
      <c r="AC366" s="258"/>
      <c r="AD366" s="258"/>
      <c r="AE366" s="258"/>
      <c r="AF366" s="258"/>
      <c r="AG366" s="258"/>
      <c r="AH366" s="258"/>
      <c r="AI366" s="258"/>
      <c r="AJ366" s="258"/>
      <c r="AK366" s="258"/>
      <c r="AL366" s="258"/>
      <c r="AM366" s="258"/>
    </row>
    <row r="367" spans="1:39" ht="14.25" customHeight="1">
      <c r="A367" s="258"/>
      <c r="B367" s="258"/>
      <c r="C367" s="258"/>
      <c r="D367" s="258"/>
      <c r="E367" s="258"/>
      <c r="F367" s="258"/>
      <c r="G367" s="258"/>
      <c r="H367" s="258"/>
      <c r="I367" s="258"/>
      <c r="J367" s="258"/>
      <c r="K367" s="258"/>
      <c r="L367" s="258"/>
      <c r="M367" s="258"/>
      <c r="N367" s="258"/>
      <c r="O367" s="258"/>
      <c r="P367" s="258"/>
      <c r="Q367" s="258"/>
      <c r="R367" s="258"/>
      <c r="S367" s="258"/>
      <c r="T367" s="258"/>
      <c r="U367" s="258"/>
      <c r="V367" s="258"/>
      <c r="W367" s="258"/>
      <c r="X367" s="258"/>
      <c r="Y367" s="258"/>
      <c r="Z367" s="258"/>
      <c r="AA367" s="258"/>
      <c r="AB367" s="258"/>
      <c r="AC367" s="258"/>
      <c r="AD367" s="258"/>
      <c r="AE367" s="258"/>
      <c r="AF367" s="258"/>
      <c r="AG367" s="258"/>
      <c r="AH367" s="258"/>
      <c r="AI367" s="258"/>
      <c r="AJ367" s="258"/>
      <c r="AK367" s="258"/>
      <c r="AL367" s="258"/>
      <c r="AM367" s="258"/>
    </row>
    <row r="368" spans="1:39" ht="14.25" customHeight="1">
      <c r="A368" s="258"/>
      <c r="B368" s="258"/>
      <c r="C368" s="258"/>
      <c r="D368" s="258"/>
      <c r="E368" s="258"/>
      <c r="F368" s="258"/>
      <c r="G368" s="258"/>
      <c r="H368" s="258"/>
      <c r="I368" s="258"/>
      <c r="J368" s="258"/>
      <c r="K368" s="258"/>
      <c r="L368" s="258"/>
      <c r="M368" s="258"/>
      <c r="N368" s="258"/>
      <c r="O368" s="258"/>
      <c r="P368" s="258"/>
      <c r="Q368" s="258"/>
      <c r="R368" s="258"/>
      <c r="S368" s="258"/>
      <c r="T368" s="258"/>
      <c r="U368" s="258"/>
      <c r="V368" s="258"/>
      <c r="W368" s="258"/>
      <c r="X368" s="258"/>
      <c r="Y368" s="258"/>
      <c r="Z368" s="258"/>
      <c r="AA368" s="258"/>
      <c r="AB368" s="258"/>
      <c r="AC368" s="258"/>
      <c r="AD368" s="258"/>
      <c r="AE368" s="258"/>
      <c r="AF368" s="258"/>
      <c r="AG368" s="258"/>
      <c r="AH368" s="258"/>
      <c r="AI368" s="258"/>
      <c r="AJ368" s="258"/>
      <c r="AK368" s="258"/>
      <c r="AL368" s="258"/>
      <c r="AM368" s="258"/>
    </row>
    <row r="369" spans="1:39" ht="14.25" customHeight="1">
      <c r="A369" s="258"/>
      <c r="B369" s="258"/>
      <c r="C369" s="258"/>
      <c r="D369" s="258"/>
      <c r="E369" s="258"/>
      <c r="F369" s="258"/>
      <c r="G369" s="258"/>
      <c r="H369" s="258"/>
      <c r="I369" s="258"/>
      <c r="J369" s="258"/>
      <c r="K369" s="258"/>
      <c r="L369" s="258"/>
      <c r="M369" s="258"/>
      <c r="N369" s="258"/>
      <c r="O369" s="258"/>
      <c r="P369" s="258"/>
      <c r="Q369" s="258"/>
      <c r="R369" s="258"/>
      <c r="S369" s="258"/>
      <c r="T369" s="258"/>
      <c r="U369" s="258"/>
      <c r="V369" s="258"/>
      <c r="W369" s="258"/>
      <c r="X369" s="258"/>
      <c r="Y369" s="258"/>
      <c r="Z369" s="258"/>
      <c r="AA369" s="258"/>
      <c r="AB369" s="258"/>
      <c r="AC369" s="258"/>
      <c r="AD369" s="258"/>
      <c r="AE369" s="258"/>
      <c r="AF369" s="258"/>
      <c r="AG369" s="258"/>
      <c r="AH369" s="258"/>
      <c r="AI369" s="258"/>
      <c r="AJ369" s="258"/>
      <c r="AK369" s="258"/>
      <c r="AL369" s="258"/>
      <c r="AM369" s="258"/>
    </row>
    <row r="370" spans="1:39" ht="14.25" customHeight="1">
      <c r="A370" s="258"/>
      <c r="B370" s="258"/>
      <c r="C370" s="258"/>
      <c r="D370" s="258"/>
      <c r="E370" s="258"/>
      <c r="F370" s="258"/>
      <c r="G370" s="258"/>
      <c r="H370" s="258"/>
      <c r="I370" s="258"/>
      <c r="J370" s="258"/>
      <c r="K370" s="258"/>
      <c r="L370" s="258"/>
      <c r="M370" s="258"/>
      <c r="N370" s="258"/>
      <c r="O370" s="258"/>
      <c r="P370" s="258"/>
      <c r="Q370" s="258"/>
      <c r="R370" s="258"/>
      <c r="S370" s="258"/>
      <c r="T370" s="258"/>
      <c r="U370" s="258"/>
      <c r="V370" s="258"/>
      <c r="W370" s="258"/>
      <c r="X370" s="258"/>
      <c r="Y370" s="258"/>
      <c r="Z370" s="258"/>
      <c r="AA370" s="258"/>
      <c r="AB370" s="258"/>
      <c r="AC370" s="258"/>
      <c r="AD370" s="258"/>
      <c r="AE370" s="258"/>
      <c r="AF370" s="258"/>
      <c r="AG370" s="258"/>
      <c r="AH370" s="258"/>
      <c r="AI370" s="258"/>
      <c r="AJ370" s="258"/>
      <c r="AK370" s="258"/>
      <c r="AL370" s="258"/>
      <c r="AM370" s="258"/>
    </row>
    <row r="371" spans="1:39" ht="14.25" customHeight="1">
      <c r="A371" s="258"/>
      <c r="B371" s="258"/>
      <c r="C371" s="258"/>
      <c r="D371" s="258"/>
      <c r="E371" s="258"/>
      <c r="F371" s="258"/>
      <c r="G371" s="258"/>
      <c r="H371" s="258"/>
      <c r="I371" s="258"/>
      <c r="J371" s="258"/>
      <c r="K371" s="258"/>
      <c r="L371" s="258"/>
      <c r="M371" s="258"/>
      <c r="N371" s="258"/>
      <c r="O371" s="258"/>
      <c r="P371" s="258"/>
      <c r="Q371" s="258"/>
      <c r="R371" s="258"/>
      <c r="S371" s="258"/>
      <c r="T371" s="258"/>
      <c r="U371" s="258"/>
      <c r="V371" s="258"/>
      <c r="W371" s="258"/>
      <c r="X371" s="258"/>
      <c r="Y371" s="258"/>
      <c r="Z371" s="258"/>
      <c r="AA371" s="258"/>
      <c r="AB371" s="258"/>
      <c r="AC371" s="258"/>
      <c r="AD371" s="258"/>
      <c r="AE371" s="258"/>
      <c r="AF371" s="258"/>
      <c r="AG371" s="258"/>
      <c r="AH371" s="258"/>
      <c r="AI371" s="258"/>
      <c r="AJ371" s="258"/>
      <c r="AK371" s="258"/>
      <c r="AL371" s="258"/>
      <c r="AM371" s="258"/>
    </row>
    <row r="372" spans="1:39" ht="14.25" customHeight="1">
      <c r="A372" s="258"/>
      <c r="B372" s="258"/>
      <c r="C372" s="258"/>
      <c r="D372" s="258"/>
      <c r="E372" s="258"/>
      <c r="F372" s="258"/>
      <c r="G372" s="258"/>
      <c r="H372" s="258"/>
      <c r="I372" s="258"/>
      <c r="J372" s="258"/>
      <c r="K372" s="258"/>
      <c r="L372" s="258"/>
      <c r="M372" s="258"/>
      <c r="N372" s="258"/>
      <c r="O372" s="258"/>
      <c r="P372" s="258"/>
      <c r="Q372" s="258"/>
      <c r="R372" s="258"/>
      <c r="S372" s="258"/>
      <c r="T372" s="258"/>
      <c r="U372" s="258"/>
      <c r="V372" s="258"/>
      <c r="W372" s="258"/>
      <c r="X372" s="258"/>
      <c r="Y372" s="258"/>
      <c r="Z372" s="258"/>
      <c r="AA372" s="258"/>
      <c r="AB372" s="258"/>
      <c r="AC372" s="258"/>
      <c r="AD372" s="258"/>
      <c r="AE372" s="258"/>
      <c r="AF372" s="258"/>
      <c r="AG372" s="258"/>
      <c r="AH372" s="258"/>
      <c r="AI372" s="258"/>
      <c r="AJ372" s="258"/>
      <c r="AK372" s="258"/>
      <c r="AL372" s="258"/>
      <c r="AM372" s="258"/>
    </row>
    <row r="373" spans="1:39" ht="14.25" customHeight="1">
      <c r="A373" s="258"/>
      <c r="B373" s="258"/>
      <c r="C373" s="258"/>
      <c r="D373" s="258"/>
      <c r="E373" s="258"/>
      <c r="F373" s="258"/>
      <c r="G373" s="258"/>
      <c r="H373" s="258"/>
      <c r="I373" s="258"/>
      <c r="J373" s="258"/>
      <c r="K373" s="258"/>
      <c r="L373" s="258"/>
      <c r="M373" s="258"/>
      <c r="N373" s="258"/>
      <c r="O373" s="258"/>
      <c r="P373" s="258"/>
      <c r="Q373" s="258"/>
      <c r="R373" s="258"/>
      <c r="S373" s="258"/>
      <c r="T373" s="258"/>
      <c r="U373" s="258"/>
      <c r="V373" s="258"/>
      <c r="W373" s="258"/>
      <c r="X373" s="258"/>
      <c r="Y373" s="258"/>
      <c r="Z373" s="258"/>
      <c r="AA373" s="258"/>
      <c r="AB373" s="258"/>
      <c r="AC373" s="258"/>
      <c r="AD373" s="258"/>
      <c r="AE373" s="258"/>
      <c r="AF373" s="258"/>
      <c r="AG373" s="258"/>
      <c r="AH373" s="258"/>
      <c r="AI373" s="258"/>
      <c r="AJ373" s="258"/>
      <c r="AK373" s="258"/>
      <c r="AL373" s="258"/>
      <c r="AM373" s="258"/>
    </row>
    <row r="374" spans="1:39" ht="14.25" customHeight="1">
      <c r="A374" s="258"/>
      <c r="B374" s="258"/>
      <c r="C374" s="258"/>
      <c r="D374" s="258"/>
      <c r="E374" s="258"/>
      <c r="F374" s="258"/>
      <c r="G374" s="258"/>
      <c r="H374" s="258"/>
      <c r="I374" s="258"/>
      <c r="J374" s="258"/>
      <c r="K374" s="258"/>
      <c r="L374" s="258"/>
      <c r="M374" s="258"/>
      <c r="N374" s="258"/>
      <c r="O374" s="258"/>
      <c r="P374" s="258"/>
      <c r="Q374" s="258"/>
      <c r="R374" s="258"/>
      <c r="S374" s="258"/>
      <c r="T374" s="258"/>
      <c r="U374" s="258"/>
      <c r="V374" s="258"/>
      <c r="W374" s="258"/>
      <c r="X374" s="258"/>
      <c r="Y374" s="258"/>
      <c r="Z374" s="258"/>
      <c r="AA374" s="258"/>
      <c r="AB374" s="258"/>
      <c r="AC374" s="258"/>
      <c r="AD374" s="258"/>
      <c r="AE374" s="258"/>
      <c r="AF374" s="258"/>
      <c r="AG374" s="258"/>
      <c r="AH374" s="258"/>
      <c r="AI374" s="258"/>
      <c r="AJ374" s="258"/>
      <c r="AK374" s="258"/>
      <c r="AL374" s="258"/>
      <c r="AM374" s="258"/>
    </row>
    <row r="375" spans="1:39" ht="14.25" customHeight="1">
      <c r="A375" s="258"/>
      <c r="B375" s="258"/>
      <c r="C375" s="258"/>
      <c r="D375" s="258"/>
      <c r="E375" s="258"/>
      <c r="F375" s="258"/>
      <c r="G375" s="258"/>
      <c r="H375" s="258"/>
      <c r="I375" s="258"/>
      <c r="J375" s="258"/>
      <c r="K375" s="258"/>
      <c r="L375" s="258"/>
      <c r="M375" s="258"/>
      <c r="N375" s="258"/>
      <c r="O375" s="258"/>
      <c r="P375" s="258"/>
      <c r="Q375" s="258"/>
      <c r="R375" s="258"/>
      <c r="S375" s="258"/>
      <c r="T375" s="258"/>
      <c r="U375" s="258"/>
      <c r="V375" s="258"/>
      <c r="W375" s="258"/>
      <c r="X375" s="258"/>
      <c r="Y375" s="258"/>
      <c r="Z375" s="258"/>
      <c r="AA375" s="258"/>
      <c r="AB375" s="258"/>
      <c r="AC375" s="258"/>
      <c r="AD375" s="258"/>
      <c r="AE375" s="258"/>
      <c r="AF375" s="258"/>
      <c r="AG375" s="258"/>
      <c r="AH375" s="258"/>
      <c r="AI375" s="258"/>
      <c r="AJ375" s="258"/>
      <c r="AK375" s="258"/>
      <c r="AL375" s="258"/>
      <c r="AM375" s="258"/>
    </row>
    <row r="376" spans="1:39" ht="14.25" customHeight="1">
      <c r="A376" s="258"/>
      <c r="B376" s="258"/>
      <c r="C376" s="258"/>
      <c r="D376" s="258"/>
      <c r="E376" s="258"/>
      <c r="F376" s="258"/>
      <c r="G376" s="258"/>
      <c r="H376" s="258"/>
      <c r="I376" s="258"/>
      <c r="J376" s="258"/>
      <c r="K376" s="258"/>
      <c r="L376" s="258"/>
      <c r="M376" s="258"/>
      <c r="N376" s="258"/>
      <c r="O376" s="258"/>
      <c r="P376" s="258"/>
      <c r="Q376" s="258"/>
      <c r="R376" s="258"/>
      <c r="S376" s="258"/>
      <c r="T376" s="258"/>
      <c r="U376" s="258"/>
      <c r="V376" s="258"/>
      <c r="W376" s="258"/>
      <c r="X376" s="258"/>
      <c r="Y376" s="258"/>
      <c r="Z376" s="258"/>
      <c r="AA376" s="258"/>
      <c r="AB376" s="258"/>
      <c r="AC376" s="258"/>
      <c r="AD376" s="258"/>
      <c r="AE376" s="258"/>
      <c r="AF376" s="258"/>
      <c r="AG376" s="258"/>
      <c r="AH376" s="258"/>
      <c r="AI376" s="258"/>
      <c r="AJ376" s="258"/>
      <c r="AK376" s="258"/>
      <c r="AL376" s="258"/>
      <c r="AM376" s="258"/>
    </row>
    <row r="377" spans="1:39" ht="14.25" customHeight="1">
      <c r="A377" s="258"/>
      <c r="B377" s="258"/>
      <c r="C377" s="258"/>
      <c r="D377" s="258"/>
      <c r="E377" s="258"/>
      <c r="F377" s="258"/>
      <c r="G377" s="258"/>
      <c r="H377" s="258"/>
      <c r="I377" s="258"/>
      <c r="J377" s="258"/>
      <c r="K377" s="258"/>
      <c r="L377" s="258"/>
      <c r="M377" s="258"/>
      <c r="N377" s="258"/>
      <c r="O377" s="258"/>
      <c r="P377" s="258"/>
      <c r="Q377" s="258"/>
      <c r="R377" s="258"/>
      <c r="S377" s="258"/>
      <c r="T377" s="258"/>
      <c r="U377" s="258"/>
      <c r="V377" s="258"/>
      <c r="W377" s="258"/>
      <c r="X377" s="258"/>
      <c r="Y377" s="258"/>
      <c r="Z377" s="258"/>
      <c r="AA377" s="258"/>
      <c r="AB377" s="258"/>
      <c r="AC377" s="258"/>
      <c r="AD377" s="258"/>
      <c r="AE377" s="258"/>
      <c r="AF377" s="258"/>
      <c r="AG377" s="258"/>
      <c r="AH377" s="258"/>
      <c r="AI377" s="258"/>
      <c r="AJ377" s="258"/>
      <c r="AK377" s="258"/>
      <c r="AL377" s="258"/>
      <c r="AM377" s="258"/>
    </row>
    <row r="378" spans="1:39" ht="14.25" customHeight="1">
      <c r="A378" s="258"/>
      <c r="B378" s="258"/>
      <c r="C378" s="258"/>
      <c r="D378" s="258"/>
      <c r="E378" s="258"/>
      <c r="F378" s="258"/>
      <c r="G378" s="258"/>
      <c r="H378" s="258"/>
      <c r="I378" s="258"/>
      <c r="J378" s="258"/>
      <c r="K378" s="258"/>
      <c r="L378" s="258"/>
      <c r="M378" s="258"/>
      <c r="N378" s="258"/>
      <c r="O378" s="258"/>
      <c r="P378" s="258"/>
      <c r="Q378" s="258"/>
      <c r="R378" s="258"/>
      <c r="S378" s="258"/>
      <c r="T378" s="258"/>
      <c r="U378" s="258"/>
      <c r="V378" s="258"/>
      <c r="W378" s="258"/>
      <c r="X378" s="258"/>
      <c r="Y378" s="258"/>
      <c r="Z378" s="258"/>
      <c r="AA378" s="258"/>
      <c r="AB378" s="258"/>
      <c r="AC378" s="258"/>
      <c r="AD378" s="258"/>
      <c r="AE378" s="258"/>
      <c r="AF378" s="258"/>
      <c r="AG378" s="258"/>
      <c r="AH378" s="258"/>
      <c r="AI378" s="258"/>
      <c r="AJ378" s="258"/>
      <c r="AK378" s="258"/>
      <c r="AL378" s="258"/>
      <c r="AM378" s="258"/>
    </row>
    <row r="379" spans="1:39" ht="14.25" customHeight="1">
      <c r="A379" s="258"/>
      <c r="B379" s="258"/>
      <c r="C379" s="258"/>
      <c r="D379" s="258"/>
      <c r="E379" s="258"/>
      <c r="F379" s="258"/>
      <c r="G379" s="258"/>
      <c r="H379" s="258"/>
      <c r="I379" s="258"/>
      <c r="J379" s="258"/>
      <c r="K379" s="258"/>
      <c r="L379" s="258"/>
      <c r="M379" s="258"/>
      <c r="N379" s="258"/>
      <c r="O379" s="258"/>
      <c r="P379" s="258"/>
      <c r="Q379" s="258"/>
      <c r="R379" s="258"/>
      <c r="S379" s="258"/>
      <c r="T379" s="258"/>
      <c r="U379" s="258"/>
      <c r="V379" s="258"/>
      <c r="W379" s="258"/>
      <c r="X379" s="258"/>
      <c r="Y379" s="258"/>
      <c r="Z379" s="258"/>
      <c r="AA379" s="258"/>
      <c r="AB379" s="258"/>
      <c r="AC379" s="258"/>
      <c r="AD379" s="258"/>
      <c r="AE379" s="258"/>
      <c r="AF379" s="258"/>
      <c r="AG379" s="258"/>
      <c r="AH379" s="258"/>
      <c r="AI379" s="258"/>
      <c r="AJ379" s="258"/>
      <c r="AK379" s="258"/>
      <c r="AL379" s="258"/>
      <c r="AM379" s="258"/>
    </row>
    <row r="380" spans="1:39" ht="14.25" customHeight="1">
      <c r="A380" s="258"/>
      <c r="B380" s="258"/>
      <c r="C380" s="258"/>
      <c r="D380" s="258"/>
      <c r="E380" s="258"/>
      <c r="F380" s="258"/>
      <c r="G380" s="258"/>
      <c r="H380" s="258"/>
      <c r="I380" s="258"/>
      <c r="J380" s="258"/>
      <c r="K380" s="258"/>
      <c r="L380" s="258"/>
      <c r="M380" s="258"/>
      <c r="N380" s="258"/>
      <c r="O380" s="258"/>
      <c r="P380" s="258"/>
      <c r="Q380" s="258"/>
      <c r="R380" s="258"/>
      <c r="S380" s="258"/>
      <c r="T380" s="258"/>
      <c r="U380" s="258"/>
      <c r="V380" s="258"/>
      <c r="W380" s="258"/>
      <c r="X380" s="258"/>
      <c r="Y380" s="258"/>
      <c r="Z380" s="258"/>
      <c r="AA380" s="258"/>
      <c r="AB380" s="258"/>
      <c r="AC380" s="258"/>
      <c r="AD380" s="258"/>
      <c r="AE380" s="258"/>
      <c r="AF380" s="258"/>
      <c r="AG380" s="258"/>
      <c r="AH380" s="258"/>
      <c r="AI380" s="258"/>
      <c r="AJ380" s="258"/>
      <c r="AK380" s="258"/>
      <c r="AL380" s="258"/>
      <c r="AM380" s="258"/>
    </row>
    <row r="381" spans="1:39" ht="14.25" customHeight="1">
      <c r="A381" s="258"/>
      <c r="B381" s="258"/>
      <c r="C381" s="258"/>
      <c r="D381" s="258"/>
      <c r="E381" s="258"/>
      <c r="F381" s="258"/>
      <c r="G381" s="258"/>
      <c r="H381" s="258"/>
      <c r="I381" s="258"/>
      <c r="J381" s="258"/>
      <c r="K381" s="258"/>
      <c r="L381" s="258"/>
      <c r="M381" s="258"/>
      <c r="N381" s="258"/>
      <c r="O381" s="258"/>
      <c r="P381" s="258"/>
      <c r="Q381" s="258"/>
      <c r="R381" s="258"/>
      <c r="S381" s="258"/>
      <c r="T381" s="258"/>
      <c r="U381" s="258"/>
      <c r="V381" s="258"/>
      <c r="W381" s="258"/>
      <c r="X381" s="258"/>
      <c r="Y381" s="258"/>
      <c r="Z381" s="258"/>
      <c r="AA381" s="258"/>
      <c r="AB381" s="258"/>
      <c r="AC381" s="258"/>
      <c r="AD381" s="258"/>
      <c r="AE381" s="258"/>
      <c r="AF381" s="258"/>
      <c r="AG381" s="258"/>
      <c r="AH381" s="258"/>
      <c r="AI381" s="258"/>
      <c r="AJ381" s="258"/>
      <c r="AK381" s="258"/>
      <c r="AL381" s="258"/>
      <c r="AM381" s="258"/>
    </row>
    <row r="382" spans="1:39" ht="14.25" customHeight="1">
      <c r="A382" s="258"/>
      <c r="B382" s="258"/>
      <c r="C382" s="258"/>
      <c r="D382" s="258"/>
      <c r="E382" s="258"/>
      <c r="F382" s="258"/>
      <c r="G382" s="258"/>
      <c r="H382" s="258"/>
      <c r="I382" s="258"/>
      <c r="J382" s="258"/>
      <c r="K382" s="258"/>
      <c r="L382" s="258"/>
      <c r="M382" s="258"/>
      <c r="N382" s="258"/>
      <c r="O382" s="258"/>
      <c r="P382" s="258"/>
      <c r="Q382" s="258"/>
      <c r="R382" s="258"/>
      <c r="S382" s="258"/>
      <c r="T382" s="258"/>
      <c r="U382" s="258"/>
      <c r="V382" s="258"/>
      <c r="W382" s="258"/>
      <c r="X382" s="258"/>
      <c r="Y382" s="258"/>
      <c r="Z382" s="258"/>
      <c r="AA382" s="258"/>
      <c r="AB382" s="258"/>
      <c r="AC382" s="258"/>
      <c r="AD382" s="258"/>
      <c r="AE382" s="258"/>
      <c r="AF382" s="258"/>
      <c r="AG382" s="258"/>
      <c r="AH382" s="258"/>
      <c r="AI382" s="258"/>
      <c r="AJ382" s="258"/>
      <c r="AK382" s="258"/>
      <c r="AL382" s="258"/>
      <c r="AM382" s="258"/>
    </row>
    <row r="383" spans="1:39" ht="14.25" customHeight="1">
      <c r="A383" s="258"/>
      <c r="B383" s="258"/>
      <c r="C383" s="258"/>
      <c r="D383" s="258"/>
      <c r="E383" s="258"/>
      <c r="F383" s="258"/>
      <c r="G383" s="258"/>
      <c r="H383" s="258"/>
      <c r="I383" s="258"/>
      <c r="J383" s="258"/>
      <c r="K383" s="258"/>
      <c r="L383" s="258"/>
      <c r="M383" s="258"/>
      <c r="N383" s="258"/>
      <c r="O383" s="258"/>
      <c r="P383" s="258"/>
      <c r="Q383" s="258"/>
      <c r="R383" s="258"/>
      <c r="S383" s="258"/>
      <c r="T383" s="258"/>
      <c r="U383" s="258"/>
      <c r="V383" s="258"/>
      <c r="W383" s="258"/>
      <c r="X383" s="258"/>
      <c r="Y383" s="258"/>
      <c r="Z383" s="258"/>
      <c r="AA383" s="258"/>
      <c r="AB383" s="258"/>
      <c r="AC383" s="258"/>
      <c r="AD383" s="258"/>
      <c r="AE383" s="258"/>
      <c r="AF383" s="258"/>
      <c r="AG383" s="258"/>
      <c r="AH383" s="258"/>
      <c r="AI383" s="258"/>
      <c r="AJ383" s="258"/>
      <c r="AK383" s="258"/>
      <c r="AL383" s="258"/>
      <c r="AM383" s="258"/>
    </row>
    <row r="384" spans="1:39" ht="14.25" customHeight="1">
      <c r="A384" s="258"/>
      <c r="B384" s="258"/>
      <c r="C384" s="258"/>
      <c r="D384" s="258"/>
      <c r="E384" s="258"/>
      <c r="F384" s="258"/>
      <c r="G384" s="258"/>
      <c r="H384" s="258"/>
      <c r="I384" s="258"/>
      <c r="J384" s="258"/>
      <c r="K384" s="258"/>
      <c r="L384" s="258"/>
      <c r="M384" s="258"/>
      <c r="N384" s="258"/>
      <c r="O384" s="258"/>
      <c r="P384" s="258"/>
      <c r="Q384" s="258"/>
      <c r="R384" s="258"/>
      <c r="S384" s="258"/>
      <c r="T384" s="258"/>
      <c r="U384" s="258"/>
      <c r="V384" s="258"/>
      <c r="W384" s="258"/>
      <c r="X384" s="258"/>
      <c r="Y384" s="258"/>
      <c r="Z384" s="258"/>
      <c r="AA384" s="258"/>
      <c r="AB384" s="258"/>
      <c r="AC384" s="258"/>
      <c r="AD384" s="258"/>
      <c r="AE384" s="258"/>
      <c r="AF384" s="258"/>
      <c r="AG384" s="258"/>
      <c r="AH384" s="258"/>
      <c r="AI384" s="258"/>
      <c r="AJ384" s="258"/>
      <c r="AK384" s="258"/>
      <c r="AL384" s="258"/>
      <c r="AM384" s="258"/>
    </row>
    <row r="385" spans="1:39" ht="14.25" customHeight="1">
      <c r="A385" s="258"/>
      <c r="B385" s="258"/>
      <c r="C385" s="258"/>
      <c r="D385" s="258"/>
      <c r="E385" s="258"/>
      <c r="F385" s="258"/>
      <c r="G385" s="258"/>
      <c r="H385" s="258"/>
      <c r="I385" s="258"/>
      <c r="J385" s="258"/>
      <c r="K385" s="258"/>
      <c r="L385" s="258"/>
      <c r="M385" s="258"/>
      <c r="N385" s="258"/>
      <c r="O385" s="258"/>
      <c r="P385" s="258"/>
      <c r="Q385" s="258"/>
      <c r="R385" s="258"/>
      <c r="S385" s="258"/>
      <c r="T385" s="258"/>
      <c r="U385" s="258"/>
      <c r="V385" s="258"/>
      <c r="W385" s="258"/>
      <c r="X385" s="258"/>
      <c r="Y385" s="258"/>
      <c r="Z385" s="258"/>
      <c r="AA385" s="258"/>
      <c r="AB385" s="258"/>
      <c r="AC385" s="258"/>
      <c r="AD385" s="258"/>
      <c r="AE385" s="258"/>
      <c r="AF385" s="258"/>
      <c r="AG385" s="258"/>
      <c r="AH385" s="258"/>
      <c r="AI385" s="258"/>
      <c r="AJ385" s="258"/>
      <c r="AK385" s="258"/>
      <c r="AL385" s="258"/>
      <c r="AM385" s="258"/>
    </row>
    <row r="386" spans="1:39" ht="14.25" customHeight="1">
      <c r="A386" s="258"/>
      <c r="B386" s="258"/>
      <c r="C386" s="258"/>
      <c r="D386" s="258"/>
      <c r="E386" s="258"/>
      <c r="F386" s="258"/>
      <c r="G386" s="258"/>
      <c r="H386" s="258"/>
      <c r="I386" s="258"/>
      <c r="J386" s="258"/>
      <c r="K386" s="258"/>
      <c r="L386" s="258"/>
      <c r="M386" s="258"/>
      <c r="N386" s="258"/>
      <c r="O386" s="258"/>
      <c r="P386" s="258"/>
      <c r="Q386" s="258"/>
      <c r="R386" s="258"/>
      <c r="S386" s="258"/>
      <c r="T386" s="258"/>
      <c r="U386" s="258"/>
      <c r="V386" s="258"/>
      <c r="W386" s="258"/>
      <c r="X386" s="258"/>
      <c r="Y386" s="258"/>
      <c r="Z386" s="258"/>
      <c r="AA386" s="258"/>
      <c r="AB386" s="258"/>
      <c r="AC386" s="258"/>
      <c r="AD386" s="258"/>
      <c r="AE386" s="258"/>
      <c r="AF386" s="258"/>
      <c r="AG386" s="258"/>
      <c r="AH386" s="258"/>
      <c r="AI386" s="258"/>
      <c r="AJ386" s="258"/>
      <c r="AK386" s="258"/>
      <c r="AL386" s="258"/>
      <c r="AM386" s="258"/>
    </row>
    <row r="387" spans="1:39" ht="14.25" customHeight="1">
      <c r="A387" s="258"/>
      <c r="B387" s="258"/>
      <c r="C387" s="258"/>
      <c r="D387" s="258"/>
      <c r="E387" s="258"/>
      <c r="F387" s="258"/>
      <c r="G387" s="258"/>
      <c r="H387" s="258"/>
      <c r="I387" s="258"/>
      <c r="J387" s="258"/>
      <c r="K387" s="258"/>
      <c r="L387" s="258"/>
      <c r="M387" s="258"/>
      <c r="N387" s="258"/>
      <c r="O387" s="258"/>
      <c r="P387" s="258"/>
      <c r="Q387" s="258"/>
      <c r="R387" s="258"/>
      <c r="S387" s="258"/>
      <c r="T387" s="258"/>
      <c r="U387" s="258"/>
      <c r="V387" s="258"/>
      <c r="W387" s="258"/>
      <c r="X387" s="258"/>
      <c r="Y387" s="258"/>
      <c r="Z387" s="258"/>
      <c r="AA387" s="258"/>
      <c r="AB387" s="258"/>
      <c r="AC387" s="258"/>
      <c r="AD387" s="258"/>
      <c r="AE387" s="258"/>
      <c r="AF387" s="258"/>
      <c r="AG387" s="258"/>
      <c r="AH387" s="258"/>
      <c r="AI387" s="258"/>
      <c r="AJ387" s="258"/>
      <c r="AK387" s="258"/>
      <c r="AL387" s="258"/>
      <c r="AM387" s="258"/>
    </row>
    <row r="388" spans="1:39" ht="14.25" customHeight="1">
      <c r="A388" s="258"/>
      <c r="B388" s="258"/>
      <c r="C388" s="258"/>
      <c r="D388" s="258"/>
      <c r="E388" s="258"/>
      <c r="F388" s="258"/>
      <c r="G388" s="258"/>
      <c r="H388" s="258"/>
      <c r="I388" s="258"/>
      <c r="J388" s="258"/>
      <c r="K388" s="258"/>
      <c r="L388" s="258"/>
      <c r="M388" s="258"/>
      <c r="N388" s="258"/>
      <c r="O388" s="258"/>
      <c r="P388" s="258"/>
      <c r="Q388" s="258"/>
      <c r="R388" s="258"/>
      <c r="S388" s="258"/>
      <c r="T388" s="258"/>
      <c r="U388" s="258"/>
      <c r="V388" s="258"/>
      <c r="W388" s="258"/>
      <c r="X388" s="258"/>
      <c r="Y388" s="258"/>
      <c r="Z388" s="258"/>
      <c r="AA388" s="258"/>
      <c r="AB388" s="258"/>
      <c r="AC388" s="258"/>
      <c r="AD388" s="258"/>
      <c r="AE388" s="258"/>
      <c r="AF388" s="258"/>
      <c r="AG388" s="258"/>
      <c r="AH388" s="258"/>
      <c r="AI388" s="258"/>
      <c r="AJ388" s="258"/>
      <c r="AK388" s="258"/>
      <c r="AL388" s="258"/>
      <c r="AM388" s="258"/>
    </row>
    <row r="389" spans="1:39" ht="14.25" customHeight="1">
      <c r="A389" s="258"/>
      <c r="B389" s="258"/>
      <c r="C389" s="258"/>
      <c r="D389" s="258"/>
      <c r="E389" s="258"/>
      <c r="F389" s="258"/>
      <c r="G389" s="258"/>
      <c r="H389" s="258"/>
      <c r="I389" s="258"/>
      <c r="J389" s="258"/>
      <c r="K389" s="258"/>
      <c r="L389" s="258"/>
      <c r="M389" s="258"/>
      <c r="N389" s="258"/>
      <c r="O389" s="258"/>
      <c r="P389" s="258"/>
      <c r="Q389" s="258"/>
      <c r="R389" s="258"/>
      <c r="S389" s="258"/>
      <c r="T389" s="258"/>
      <c r="U389" s="258"/>
      <c r="V389" s="258"/>
      <c r="W389" s="258"/>
      <c r="X389" s="258"/>
      <c r="Y389" s="258"/>
      <c r="Z389" s="258"/>
      <c r="AA389" s="258"/>
      <c r="AB389" s="258"/>
      <c r="AC389" s="258"/>
      <c r="AD389" s="258"/>
      <c r="AE389" s="258"/>
      <c r="AF389" s="258"/>
      <c r="AG389" s="258"/>
      <c r="AH389" s="258"/>
      <c r="AI389" s="258"/>
      <c r="AJ389" s="258"/>
      <c r="AK389" s="258"/>
      <c r="AL389" s="258"/>
      <c r="AM389" s="258"/>
    </row>
    <row r="390" spans="1:39" ht="14.25" customHeight="1">
      <c r="A390" s="258"/>
      <c r="B390" s="258"/>
      <c r="C390" s="258"/>
      <c r="D390" s="258"/>
      <c r="E390" s="258"/>
      <c r="F390" s="258"/>
      <c r="G390" s="258"/>
      <c r="H390" s="258"/>
      <c r="I390" s="258"/>
      <c r="J390" s="258"/>
      <c r="K390" s="258"/>
      <c r="L390" s="258"/>
      <c r="M390" s="258"/>
      <c r="N390" s="258"/>
      <c r="O390" s="258"/>
      <c r="P390" s="258"/>
      <c r="Q390" s="258"/>
      <c r="R390" s="258"/>
      <c r="S390" s="258"/>
      <c r="T390" s="258"/>
      <c r="U390" s="258"/>
      <c r="V390" s="258"/>
      <c r="W390" s="258"/>
      <c r="X390" s="258"/>
      <c r="Y390" s="258"/>
      <c r="Z390" s="258"/>
      <c r="AA390" s="258"/>
      <c r="AB390" s="258"/>
      <c r="AC390" s="258"/>
      <c r="AD390" s="258"/>
      <c r="AE390" s="258"/>
      <c r="AF390" s="258"/>
      <c r="AG390" s="258"/>
      <c r="AH390" s="258"/>
      <c r="AI390" s="258"/>
      <c r="AJ390" s="258"/>
      <c r="AK390" s="258"/>
      <c r="AL390" s="258"/>
      <c r="AM390" s="258"/>
    </row>
    <row r="391" spans="1:39" ht="14.25" customHeight="1">
      <c r="A391" s="258"/>
      <c r="B391" s="258"/>
      <c r="C391" s="258"/>
      <c r="D391" s="258"/>
      <c r="E391" s="258"/>
      <c r="F391" s="258"/>
      <c r="G391" s="258"/>
      <c r="H391" s="258"/>
      <c r="I391" s="258"/>
      <c r="J391" s="258"/>
      <c r="K391" s="258"/>
      <c r="L391" s="258"/>
      <c r="M391" s="258"/>
      <c r="N391" s="258"/>
      <c r="O391" s="258"/>
      <c r="P391" s="258"/>
      <c r="Q391" s="258"/>
      <c r="R391" s="258"/>
      <c r="S391" s="258"/>
      <c r="T391" s="258"/>
      <c r="U391" s="258"/>
      <c r="V391" s="258"/>
      <c r="W391" s="258"/>
      <c r="X391" s="258"/>
      <c r="Y391" s="258"/>
      <c r="Z391" s="258"/>
      <c r="AA391" s="258"/>
      <c r="AB391" s="258"/>
      <c r="AC391" s="258"/>
      <c r="AD391" s="258"/>
      <c r="AE391" s="258"/>
      <c r="AF391" s="258"/>
      <c r="AG391" s="258"/>
      <c r="AH391" s="258"/>
      <c r="AI391" s="258"/>
      <c r="AJ391" s="258"/>
      <c r="AK391" s="258"/>
      <c r="AL391" s="258"/>
      <c r="AM391" s="258"/>
    </row>
    <row r="392" spans="1:39" ht="14.25" customHeight="1">
      <c r="A392" s="258"/>
      <c r="B392" s="258"/>
      <c r="C392" s="258"/>
      <c r="D392" s="258"/>
      <c r="E392" s="258"/>
      <c r="F392" s="258"/>
      <c r="G392" s="258"/>
      <c r="H392" s="258"/>
      <c r="I392" s="258"/>
      <c r="J392" s="258"/>
      <c r="K392" s="258"/>
      <c r="L392" s="258"/>
      <c r="M392" s="258"/>
      <c r="N392" s="258"/>
      <c r="O392" s="258"/>
      <c r="P392" s="258"/>
      <c r="Q392" s="258"/>
      <c r="R392" s="258"/>
      <c r="S392" s="258"/>
      <c r="T392" s="258"/>
      <c r="U392" s="258"/>
      <c r="V392" s="258"/>
      <c r="W392" s="258"/>
      <c r="X392" s="258"/>
      <c r="Y392" s="258"/>
      <c r="Z392" s="258"/>
      <c r="AA392" s="258"/>
      <c r="AB392" s="258"/>
      <c r="AC392" s="258"/>
      <c r="AD392" s="258"/>
      <c r="AE392" s="258"/>
      <c r="AF392" s="258"/>
      <c r="AG392" s="258"/>
      <c r="AH392" s="258"/>
      <c r="AI392" s="258"/>
      <c r="AJ392" s="258"/>
      <c r="AK392" s="258"/>
      <c r="AL392" s="258"/>
      <c r="AM392" s="258"/>
    </row>
    <row r="393" spans="1:39" ht="14.25" customHeight="1">
      <c r="A393" s="258"/>
      <c r="B393" s="258"/>
      <c r="C393" s="258"/>
      <c r="D393" s="258"/>
      <c r="E393" s="258"/>
      <c r="F393" s="258"/>
      <c r="G393" s="258"/>
      <c r="H393" s="258"/>
      <c r="I393" s="258"/>
      <c r="J393" s="258"/>
      <c r="K393" s="258"/>
      <c r="L393" s="258"/>
      <c r="M393" s="258"/>
      <c r="N393" s="258"/>
      <c r="O393" s="258"/>
      <c r="P393" s="258"/>
      <c r="Q393" s="258"/>
      <c r="R393" s="258"/>
      <c r="S393" s="258"/>
      <c r="T393" s="258"/>
      <c r="U393" s="258"/>
      <c r="V393" s="258"/>
      <c r="W393" s="258"/>
      <c r="X393" s="258"/>
      <c r="Y393" s="258"/>
      <c r="Z393" s="258"/>
      <c r="AA393" s="258"/>
      <c r="AB393" s="258"/>
      <c r="AC393" s="258"/>
      <c r="AD393" s="258"/>
      <c r="AE393" s="258"/>
      <c r="AF393" s="258"/>
      <c r="AG393" s="258"/>
      <c r="AH393" s="258"/>
      <c r="AI393" s="258"/>
      <c r="AJ393" s="258"/>
      <c r="AK393" s="258"/>
      <c r="AL393" s="258"/>
      <c r="AM393" s="258"/>
    </row>
    <row r="394" spans="1:39" ht="14.25" customHeight="1">
      <c r="A394" s="258"/>
      <c r="B394" s="258"/>
      <c r="C394" s="258"/>
      <c r="D394" s="258"/>
      <c r="E394" s="258"/>
      <c r="F394" s="258"/>
      <c r="G394" s="258"/>
      <c r="H394" s="258"/>
      <c r="I394" s="258"/>
      <c r="J394" s="258"/>
      <c r="K394" s="258"/>
      <c r="L394" s="258"/>
      <c r="M394" s="258"/>
      <c r="N394" s="258"/>
      <c r="O394" s="258"/>
      <c r="P394" s="258"/>
      <c r="Q394" s="258"/>
      <c r="R394" s="258"/>
      <c r="S394" s="258"/>
      <c r="T394" s="258"/>
      <c r="U394" s="258"/>
      <c r="V394" s="258"/>
      <c r="W394" s="258"/>
      <c r="X394" s="258"/>
      <c r="Y394" s="258"/>
      <c r="Z394" s="258"/>
      <c r="AA394" s="258"/>
      <c r="AB394" s="258"/>
      <c r="AC394" s="258"/>
      <c r="AD394" s="258"/>
      <c r="AE394" s="258"/>
      <c r="AF394" s="258"/>
      <c r="AG394" s="258"/>
      <c r="AH394" s="258"/>
      <c r="AI394" s="258"/>
      <c r="AJ394" s="258"/>
      <c r="AK394" s="258"/>
      <c r="AL394" s="258"/>
      <c r="AM394" s="258"/>
    </row>
    <row r="395" spans="1:39" ht="14.25" customHeight="1">
      <c r="A395" s="258"/>
      <c r="B395" s="258"/>
      <c r="C395" s="258"/>
      <c r="D395" s="258"/>
      <c r="E395" s="258"/>
      <c r="F395" s="258"/>
      <c r="G395" s="258"/>
      <c r="H395" s="258"/>
      <c r="I395" s="258"/>
      <c r="J395" s="258"/>
      <c r="K395" s="258"/>
      <c r="L395" s="258"/>
      <c r="M395" s="258"/>
      <c r="N395" s="258"/>
      <c r="O395" s="258"/>
      <c r="P395" s="258"/>
      <c r="Q395" s="258"/>
      <c r="R395" s="258"/>
      <c r="S395" s="258"/>
      <c r="T395" s="258"/>
      <c r="U395" s="258"/>
      <c r="V395" s="258"/>
      <c r="W395" s="258"/>
      <c r="X395" s="258"/>
      <c r="Y395" s="258"/>
      <c r="Z395" s="258"/>
      <c r="AA395" s="258"/>
      <c r="AB395" s="258"/>
      <c r="AC395" s="258"/>
      <c r="AD395" s="258"/>
      <c r="AE395" s="258"/>
      <c r="AF395" s="258"/>
      <c r="AG395" s="258"/>
      <c r="AH395" s="258"/>
      <c r="AI395" s="258"/>
      <c r="AJ395" s="258"/>
      <c r="AK395" s="258"/>
      <c r="AL395" s="258"/>
      <c r="AM395" s="258"/>
    </row>
    <row r="396" spans="1:39" ht="14.25" customHeight="1">
      <c r="A396" s="258"/>
      <c r="B396" s="258"/>
      <c r="C396" s="258"/>
      <c r="D396" s="258"/>
      <c r="E396" s="258"/>
      <c r="F396" s="258"/>
      <c r="G396" s="258"/>
      <c r="H396" s="258"/>
      <c r="I396" s="258"/>
      <c r="J396" s="258"/>
      <c r="K396" s="258"/>
      <c r="L396" s="258"/>
      <c r="M396" s="258"/>
      <c r="N396" s="258"/>
      <c r="O396" s="258"/>
      <c r="P396" s="258"/>
      <c r="Q396" s="258"/>
      <c r="R396" s="258"/>
      <c r="S396" s="258"/>
      <c r="T396" s="258"/>
      <c r="U396" s="258"/>
      <c r="V396" s="258"/>
      <c r="W396" s="258"/>
      <c r="X396" s="258"/>
      <c r="Y396" s="258"/>
      <c r="Z396" s="258"/>
      <c r="AA396" s="258"/>
      <c r="AB396" s="258"/>
      <c r="AC396" s="258"/>
      <c r="AD396" s="258"/>
      <c r="AE396" s="258"/>
      <c r="AF396" s="258"/>
      <c r="AG396" s="258"/>
      <c r="AH396" s="258"/>
      <c r="AI396" s="258"/>
      <c r="AJ396" s="258"/>
      <c r="AK396" s="258"/>
      <c r="AL396" s="258"/>
      <c r="AM396" s="258"/>
    </row>
    <row r="397" spans="1:39" ht="14.25" customHeight="1">
      <c r="A397" s="258"/>
      <c r="B397" s="258"/>
      <c r="C397" s="258"/>
      <c r="D397" s="258"/>
      <c r="E397" s="258"/>
      <c r="F397" s="258"/>
      <c r="G397" s="258"/>
      <c r="H397" s="258"/>
      <c r="I397" s="258"/>
      <c r="J397" s="258"/>
      <c r="K397" s="258"/>
      <c r="L397" s="258"/>
      <c r="M397" s="258"/>
      <c r="N397" s="258"/>
      <c r="O397" s="258"/>
      <c r="P397" s="258"/>
      <c r="Q397" s="258"/>
      <c r="R397" s="258"/>
      <c r="S397" s="258"/>
      <c r="T397" s="258"/>
      <c r="U397" s="258"/>
      <c r="V397" s="258"/>
      <c r="W397" s="258"/>
      <c r="X397" s="258"/>
      <c r="Y397" s="258"/>
      <c r="Z397" s="258"/>
      <c r="AA397" s="258"/>
      <c r="AB397" s="258"/>
      <c r="AC397" s="258"/>
      <c r="AD397" s="258"/>
      <c r="AE397" s="258"/>
      <c r="AF397" s="258"/>
      <c r="AG397" s="258"/>
      <c r="AH397" s="258"/>
      <c r="AI397" s="258"/>
      <c r="AJ397" s="258"/>
      <c r="AK397" s="258"/>
      <c r="AL397" s="258"/>
      <c r="AM397" s="258"/>
    </row>
    <row r="398" spans="1:39" ht="14.25" customHeight="1">
      <c r="A398" s="258"/>
      <c r="B398" s="258"/>
      <c r="C398" s="258"/>
      <c r="D398" s="258"/>
      <c r="E398" s="258"/>
      <c r="F398" s="258"/>
      <c r="G398" s="258"/>
      <c r="H398" s="258"/>
      <c r="I398" s="258"/>
      <c r="J398" s="258"/>
      <c r="K398" s="258"/>
      <c r="L398" s="258"/>
      <c r="M398" s="258"/>
      <c r="N398" s="258"/>
      <c r="O398" s="258"/>
      <c r="P398" s="258"/>
      <c r="Q398" s="258"/>
      <c r="R398" s="258"/>
      <c r="S398" s="258"/>
      <c r="T398" s="258"/>
      <c r="U398" s="258"/>
      <c r="V398" s="258"/>
      <c r="W398" s="258"/>
      <c r="X398" s="258"/>
      <c r="Y398" s="258"/>
      <c r="Z398" s="258"/>
      <c r="AA398" s="258"/>
      <c r="AB398" s="258"/>
      <c r="AC398" s="258"/>
      <c r="AD398" s="258"/>
      <c r="AE398" s="258"/>
      <c r="AF398" s="258"/>
      <c r="AG398" s="258"/>
      <c r="AH398" s="258"/>
      <c r="AI398" s="258"/>
      <c r="AJ398" s="258"/>
      <c r="AK398" s="258"/>
      <c r="AL398" s="258"/>
      <c r="AM398" s="258"/>
    </row>
    <row r="399" spans="1:39" ht="14.25" customHeight="1">
      <c r="A399" s="258"/>
      <c r="B399" s="258"/>
      <c r="C399" s="258"/>
      <c r="D399" s="258"/>
      <c r="E399" s="258"/>
      <c r="F399" s="258"/>
      <c r="G399" s="258"/>
      <c r="H399" s="258"/>
      <c r="I399" s="258"/>
      <c r="J399" s="258"/>
      <c r="K399" s="258"/>
      <c r="L399" s="258"/>
      <c r="M399" s="258"/>
      <c r="N399" s="258"/>
      <c r="O399" s="258"/>
      <c r="P399" s="258"/>
      <c r="Q399" s="258"/>
      <c r="R399" s="258"/>
      <c r="S399" s="258"/>
      <c r="T399" s="258"/>
      <c r="U399" s="258"/>
      <c r="V399" s="258"/>
      <c r="W399" s="258"/>
      <c r="X399" s="258"/>
      <c r="Y399" s="258"/>
      <c r="Z399" s="258"/>
      <c r="AA399" s="258"/>
      <c r="AB399" s="258"/>
      <c r="AC399" s="258"/>
      <c r="AD399" s="258"/>
      <c r="AE399" s="258"/>
      <c r="AF399" s="258"/>
      <c r="AG399" s="258"/>
      <c r="AH399" s="258"/>
      <c r="AI399" s="258"/>
      <c r="AJ399" s="258"/>
      <c r="AK399" s="258"/>
      <c r="AL399" s="258"/>
      <c r="AM399" s="258"/>
    </row>
    <row r="400" spans="1:39" ht="14.25" customHeight="1">
      <c r="A400" s="258"/>
      <c r="B400" s="258"/>
      <c r="C400" s="258"/>
      <c r="D400" s="258"/>
      <c r="E400" s="258"/>
      <c r="F400" s="258"/>
      <c r="G400" s="258"/>
      <c r="H400" s="258"/>
      <c r="I400" s="258"/>
      <c r="J400" s="258"/>
      <c r="K400" s="258"/>
      <c r="L400" s="258"/>
      <c r="M400" s="258"/>
      <c r="N400" s="258"/>
      <c r="O400" s="258"/>
      <c r="P400" s="258"/>
      <c r="Q400" s="258"/>
      <c r="R400" s="258"/>
      <c r="S400" s="258"/>
      <c r="T400" s="258"/>
      <c r="U400" s="258"/>
      <c r="V400" s="258"/>
      <c r="W400" s="258"/>
      <c r="X400" s="258"/>
      <c r="Y400" s="258"/>
      <c r="Z400" s="258"/>
      <c r="AA400" s="258"/>
      <c r="AB400" s="258"/>
      <c r="AC400" s="258"/>
      <c r="AD400" s="258"/>
      <c r="AE400" s="258"/>
      <c r="AF400" s="258"/>
      <c r="AG400" s="258"/>
      <c r="AH400" s="258"/>
      <c r="AI400" s="258"/>
      <c r="AJ400" s="258"/>
      <c r="AK400" s="258"/>
      <c r="AL400" s="258"/>
      <c r="AM400" s="258"/>
    </row>
    <row r="401" spans="1:39" ht="14.25" customHeight="1">
      <c r="A401" s="258"/>
      <c r="B401" s="258"/>
      <c r="C401" s="258"/>
      <c r="D401" s="258"/>
      <c r="E401" s="258"/>
      <c r="F401" s="258"/>
      <c r="G401" s="258"/>
      <c r="H401" s="258"/>
      <c r="I401" s="258"/>
      <c r="J401" s="258"/>
      <c r="K401" s="258"/>
      <c r="L401" s="258"/>
      <c r="M401" s="258"/>
      <c r="N401" s="258"/>
      <c r="O401" s="258"/>
      <c r="P401" s="258"/>
      <c r="Q401" s="258"/>
      <c r="R401" s="258"/>
      <c r="S401" s="258"/>
      <c r="T401" s="258"/>
      <c r="U401" s="258"/>
      <c r="V401" s="258"/>
      <c r="W401" s="258"/>
      <c r="X401" s="258"/>
      <c r="Y401" s="258"/>
      <c r="Z401" s="258"/>
      <c r="AA401" s="258"/>
      <c r="AB401" s="258"/>
      <c r="AC401" s="258"/>
      <c r="AD401" s="258"/>
      <c r="AE401" s="258"/>
      <c r="AF401" s="258"/>
      <c r="AG401" s="258"/>
      <c r="AH401" s="258"/>
      <c r="AI401" s="258"/>
      <c r="AJ401" s="258"/>
      <c r="AK401" s="258"/>
      <c r="AL401" s="258"/>
      <c r="AM401" s="258"/>
    </row>
    <row r="402" spans="1:39" ht="14.25" customHeight="1">
      <c r="A402" s="258"/>
      <c r="B402" s="258"/>
      <c r="C402" s="258"/>
      <c r="D402" s="258"/>
      <c r="E402" s="258"/>
      <c r="F402" s="258"/>
      <c r="G402" s="258"/>
      <c r="H402" s="258"/>
      <c r="I402" s="258"/>
      <c r="J402" s="258"/>
      <c r="K402" s="258"/>
      <c r="L402" s="258"/>
      <c r="M402" s="258"/>
      <c r="N402" s="258"/>
      <c r="O402" s="258"/>
      <c r="P402" s="258"/>
      <c r="Q402" s="258"/>
      <c r="R402" s="258"/>
      <c r="S402" s="258"/>
      <c r="T402" s="258"/>
      <c r="U402" s="258"/>
      <c r="V402" s="258"/>
      <c r="W402" s="258"/>
      <c r="X402" s="258"/>
      <c r="Y402" s="258"/>
      <c r="Z402" s="258"/>
      <c r="AA402" s="258"/>
      <c r="AB402" s="258"/>
      <c r="AC402" s="258"/>
      <c r="AD402" s="258"/>
      <c r="AE402" s="258"/>
      <c r="AF402" s="258"/>
      <c r="AG402" s="258"/>
      <c r="AH402" s="258"/>
      <c r="AI402" s="258"/>
      <c r="AJ402" s="258"/>
      <c r="AK402" s="258"/>
      <c r="AL402" s="258"/>
      <c r="AM402" s="258"/>
    </row>
    <row r="403" spans="1:39" ht="14.25" customHeight="1">
      <c r="A403" s="258"/>
      <c r="B403" s="258"/>
      <c r="C403" s="258"/>
      <c r="D403" s="258"/>
      <c r="E403" s="258"/>
      <c r="F403" s="258"/>
      <c r="G403" s="258"/>
      <c r="H403" s="258"/>
      <c r="I403" s="258"/>
      <c r="J403" s="258"/>
      <c r="K403" s="258"/>
      <c r="L403" s="258"/>
      <c r="M403" s="258"/>
      <c r="N403" s="258"/>
      <c r="O403" s="258"/>
      <c r="P403" s="258"/>
      <c r="Q403" s="258"/>
      <c r="R403" s="258"/>
      <c r="S403" s="258"/>
      <c r="T403" s="258"/>
      <c r="U403" s="258"/>
      <c r="V403" s="258"/>
      <c r="W403" s="258"/>
      <c r="X403" s="258"/>
      <c r="Y403" s="258"/>
      <c r="Z403" s="258"/>
      <c r="AA403" s="258"/>
      <c r="AB403" s="258"/>
      <c r="AC403" s="258"/>
      <c r="AD403" s="258"/>
      <c r="AE403" s="258"/>
      <c r="AF403" s="258"/>
      <c r="AG403" s="258"/>
      <c r="AH403" s="258"/>
      <c r="AI403" s="258"/>
      <c r="AJ403" s="258"/>
      <c r="AK403" s="258"/>
      <c r="AL403" s="258"/>
      <c r="AM403" s="258"/>
    </row>
    <row r="404" spans="1:39" ht="14.25" customHeight="1">
      <c r="A404" s="258"/>
      <c r="B404" s="258"/>
      <c r="C404" s="258"/>
      <c r="D404" s="258"/>
      <c r="E404" s="258"/>
      <c r="F404" s="258"/>
      <c r="G404" s="258"/>
      <c r="H404" s="258"/>
      <c r="I404" s="258"/>
      <c r="J404" s="258"/>
      <c r="K404" s="258"/>
      <c r="L404" s="258"/>
      <c r="M404" s="258"/>
      <c r="N404" s="258"/>
      <c r="O404" s="258"/>
      <c r="P404" s="258"/>
      <c r="Q404" s="258"/>
      <c r="R404" s="258"/>
      <c r="S404" s="258"/>
      <c r="T404" s="258"/>
      <c r="U404" s="258"/>
      <c r="V404" s="258"/>
      <c r="W404" s="258"/>
      <c r="X404" s="258"/>
      <c r="Y404" s="258"/>
      <c r="Z404" s="258"/>
      <c r="AA404" s="258"/>
      <c r="AB404" s="258"/>
      <c r="AC404" s="258"/>
      <c r="AD404" s="258"/>
      <c r="AE404" s="258"/>
      <c r="AF404" s="258"/>
      <c r="AG404" s="258"/>
      <c r="AH404" s="258"/>
      <c r="AI404" s="258"/>
      <c r="AJ404" s="258"/>
      <c r="AK404" s="258"/>
      <c r="AL404" s="258"/>
      <c r="AM404" s="258"/>
    </row>
    <row r="405" spans="1:39" ht="14.25" customHeight="1">
      <c r="A405" s="258"/>
      <c r="B405" s="258"/>
      <c r="C405" s="258"/>
      <c r="D405" s="258"/>
      <c r="E405" s="258"/>
      <c r="F405" s="258"/>
      <c r="G405" s="258"/>
      <c r="H405" s="258"/>
      <c r="I405" s="258"/>
      <c r="J405" s="258"/>
      <c r="K405" s="258"/>
      <c r="L405" s="258"/>
      <c r="M405" s="258"/>
      <c r="N405" s="258"/>
      <c r="O405" s="258"/>
      <c r="P405" s="258"/>
      <c r="Q405" s="258"/>
      <c r="R405" s="258"/>
      <c r="S405" s="258"/>
      <c r="T405" s="258"/>
      <c r="U405" s="258"/>
      <c r="V405" s="258"/>
      <c r="W405" s="258"/>
      <c r="X405" s="258"/>
      <c r="Y405" s="258"/>
      <c r="Z405" s="258"/>
      <c r="AA405" s="258"/>
      <c r="AB405" s="258"/>
      <c r="AC405" s="258"/>
      <c r="AD405" s="258"/>
      <c r="AE405" s="258"/>
      <c r="AF405" s="258"/>
      <c r="AG405" s="258"/>
      <c r="AH405" s="258"/>
      <c r="AI405" s="258"/>
      <c r="AJ405" s="258"/>
      <c r="AK405" s="258"/>
      <c r="AL405" s="258"/>
      <c r="AM405" s="258"/>
    </row>
    <row r="406" spans="1:39" ht="14.25" customHeight="1">
      <c r="A406" s="258"/>
      <c r="B406" s="258"/>
      <c r="C406" s="258"/>
      <c r="D406" s="258"/>
      <c r="E406" s="258"/>
      <c r="F406" s="258"/>
      <c r="G406" s="258"/>
      <c r="H406" s="258"/>
      <c r="I406" s="258"/>
      <c r="J406" s="258"/>
      <c r="K406" s="258"/>
      <c r="L406" s="258"/>
      <c r="M406" s="258"/>
      <c r="N406" s="258"/>
      <c r="O406" s="258"/>
      <c r="P406" s="258"/>
      <c r="Q406" s="258"/>
      <c r="R406" s="258"/>
      <c r="S406" s="258"/>
      <c r="T406" s="258"/>
      <c r="U406" s="258"/>
      <c r="V406" s="258"/>
      <c r="W406" s="258"/>
      <c r="X406" s="258"/>
      <c r="Y406" s="258"/>
      <c r="Z406" s="258"/>
      <c r="AA406" s="258"/>
      <c r="AB406" s="258"/>
      <c r="AC406" s="258"/>
      <c r="AD406" s="258"/>
      <c r="AE406" s="258"/>
      <c r="AF406" s="258"/>
      <c r="AG406" s="258"/>
      <c r="AH406" s="258"/>
      <c r="AI406" s="258"/>
      <c r="AJ406" s="258"/>
      <c r="AK406" s="258"/>
      <c r="AL406" s="258"/>
      <c r="AM406" s="258"/>
    </row>
    <row r="407" spans="1:39" ht="14.25" customHeight="1">
      <c r="A407" s="258"/>
      <c r="B407" s="258"/>
      <c r="C407" s="258"/>
      <c r="D407" s="258"/>
      <c r="E407" s="258"/>
      <c r="F407" s="258"/>
      <c r="G407" s="258"/>
      <c r="H407" s="258"/>
      <c r="I407" s="258"/>
      <c r="J407" s="258"/>
      <c r="K407" s="258"/>
      <c r="L407" s="258"/>
      <c r="M407" s="258"/>
      <c r="N407" s="258"/>
      <c r="O407" s="258"/>
      <c r="P407" s="258"/>
      <c r="Q407" s="258"/>
      <c r="R407" s="258"/>
      <c r="S407" s="258"/>
      <c r="T407" s="258"/>
      <c r="U407" s="258"/>
      <c r="V407" s="258"/>
      <c r="W407" s="258"/>
      <c r="X407" s="258"/>
      <c r="Y407" s="258"/>
      <c r="Z407" s="258"/>
      <c r="AA407" s="258"/>
      <c r="AB407" s="258"/>
      <c r="AC407" s="258"/>
      <c r="AD407" s="258"/>
      <c r="AE407" s="258"/>
      <c r="AF407" s="258"/>
      <c r="AG407" s="258"/>
      <c r="AH407" s="258"/>
      <c r="AI407" s="258"/>
      <c r="AJ407" s="258"/>
      <c r="AK407" s="258"/>
      <c r="AL407" s="258"/>
      <c r="AM407" s="258"/>
    </row>
    <row r="408" spans="1:39" ht="14.25" customHeight="1">
      <c r="A408" s="258"/>
      <c r="B408" s="258"/>
      <c r="C408" s="258"/>
      <c r="D408" s="258"/>
      <c r="E408" s="258"/>
      <c r="F408" s="258"/>
      <c r="G408" s="258"/>
      <c r="H408" s="258"/>
      <c r="I408" s="258"/>
      <c r="J408" s="258"/>
      <c r="K408" s="258"/>
      <c r="L408" s="258"/>
      <c r="M408" s="258"/>
      <c r="N408" s="258"/>
      <c r="O408" s="258"/>
      <c r="P408" s="258"/>
      <c r="Q408" s="258"/>
      <c r="R408" s="258"/>
      <c r="S408" s="258"/>
      <c r="T408" s="258"/>
      <c r="U408" s="258"/>
      <c r="V408" s="258"/>
      <c r="W408" s="258"/>
      <c r="X408" s="258"/>
      <c r="Y408" s="258"/>
      <c r="Z408" s="258"/>
      <c r="AA408" s="258"/>
      <c r="AB408" s="258"/>
      <c r="AC408" s="258"/>
      <c r="AD408" s="258"/>
      <c r="AE408" s="258"/>
      <c r="AF408" s="258"/>
      <c r="AG408" s="258"/>
      <c r="AH408" s="258"/>
      <c r="AI408" s="258"/>
      <c r="AJ408" s="258"/>
      <c r="AK408" s="258"/>
      <c r="AL408" s="258"/>
      <c r="AM408" s="258"/>
    </row>
    <row r="409" spans="1:39" ht="14.25" customHeight="1">
      <c r="A409" s="258"/>
      <c r="B409" s="258"/>
      <c r="C409" s="258"/>
      <c r="D409" s="258"/>
      <c r="E409" s="258"/>
      <c r="F409" s="258"/>
      <c r="G409" s="258"/>
      <c r="H409" s="258"/>
      <c r="I409" s="258"/>
      <c r="J409" s="258"/>
      <c r="K409" s="258"/>
      <c r="L409" s="258"/>
      <c r="M409" s="258"/>
      <c r="N409" s="258"/>
      <c r="O409" s="258"/>
      <c r="P409" s="258"/>
      <c r="Q409" s="258"/>
      <c r="R409" s="258"/>
      <c r="S409" s="258"/>
      <c r="T409" s="258"/>
      <c r="U409" s="258"/>
      <c r="V409" s="258"/>
      <c r="W409" s="258"/>
      <c r="X409" s="258"/>
      <c r="Y409" s="258"/>
      <c r="Z409" s="258"/>
      <c r="AA409" s="258"/>
      <c r="AB409" s="258"/>
      <c r="AC409" s="258"/>
      <c r="AD409" s="258"/>
      <c r="AE409" s="258"/>
      <c r="AF409" s="258"/>
      <c r="AG409" s="258"/>
      <c r="AH409" s="258"/>
      <c r="AI409" s="258"/>
      <c r="AJ409" s="258"/>
      <c r="AK409" s="258"/>
      <c r="AL409" s="258"/>
      <c r="AM409" s="258"/>
    </row>
    <row r="410" spans="1:39" ht="14.25" customHeight="1">
      <c r="A410" s="258"/>
      <c r="B410" s="258"/>
      <c r="C410" s="258"/>
      <c r="D410" s="258"/>
      <c r="E410" s="258"/>
      <c r="F410" s="258"/>
      <c r="G410" s="258"/>
      <c r="H410" s="258"/>
      <c r="I410" s="258"/>
      <c r="J410" s="258"/>
      <c r="K410" s="258"/>
      <c r="L410" s="258"/>
      <c r="M410" s="258"/>
      <c r="N410" s="258"/>
      <c r="O410" s="258"/>
      <c r="P410" s="258"/>
      <c r="Q410" s="258"/>
      <c r="R410" s="258"/>
      <c r="S410" s="258"/>
      <c r="T410" s="258"/>
      <c r="U410" s="258"/>
      <c r="V410" s="258"/>
      <c r="W410" s="258"/>
      <c r="X410" s="258"/>
      <c r="Y410" s="258"/>
      <c r="Z410" s="258"/>
      <c r="AA410" s="258"/>
      <c r="AB410" s="258"/>
      <c r="AC410" s="258"/>
      <c r="AD410" s="258"/>
      <c r="AE410" s="258"/>
      <c r="AF410" s="258"/>
      <c r="AG410" s="258"/>
      <c r="AH410" s="258"/>
      <c r="AI410" s="258"/>
      <c r="AJ410" s="258"/>
      <c r="AK410" s="258"/>
      <c r="AL410" s="258"/>
      <c r="AM410" s="258"/>
    </row>
    <row r="411" spans="1:39" ht="14.25" customHeight="1">
      <c r="A411" s="258"/>
      <c r="B411" s="258"/>
      <c r="C411" s="258"/>
      <c r="D411" s="258"/>
      <c r="E411" s="258"/>
      <c r="F411" s="258"/>
      <c r="G411" s="258"/>
      <c r="H411" s="258"/>
      <c r="I411" s="258"/>
      <c r="J411" s="258"/>
      <c r="K411" s="258"/>
      <c r="L411" s="258"/>
      <c r="M411" s="258"/>
      <c r="N411" s="258"/>
      <c r="O411" s="258"/>
      <c r="P411" s="258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  <c r="AA411" s="258"/>
      <c r="AB411" s="258"/>
      <c r="AC411" s="258"/>
      <c r="AD411" s="258"/>
      <c r="AE411" s="258"/>
      <c r="AF411" s="258"/>
      <c r="AG411" s="258"/>
      <c r="AH411" s="258"/>
      <c r="AI411" s="258"/>
      <c r="AJ411" s="258"/>
      <c r="AK411" s="258"/>
      <c r="AL411" s="258"/>
      <c r="AM411" s="258"/>
    </row>
    <row r="412" spans="1:39" ht="14.25" customHeight="1">
      <c r="A412" s="258"/>
      <c r="B412" s="258"/>
      <c r="C412" s="258"/>
      <c r="D412" s="258"/>
      <c r="E412" s="258"/>
      <c r="F412" s="258"/>
      <c r="G412" s="258"/>
      <c r="H412" s="258"/>
      <c r="I412" s="258"/>
      <c r="J412" s="258"/>
      <c r="K412" s="258"/>
      <c r="L412" s="258"/>
      <c r="M412" s="258"/>
      <c r="N412" s="258"/>
      <c r="O412" s="258"/>
      <c r="P412" s="258"/>
      <c r="Q412" s="258"/>
      <c r="R412" s="258"/>
      <c r="S412" s="258"/>
      <c r="T412" s="258"/>
      <c r="U412" s="258"/>
      <c r="V412" s="258"/>
      <c r="W412" s="258"/>
      <c r="X412" s="258"/>
      <c r="Y412" s="258"/>
      <c r="Z412" s="258"/>
      <c r="AA412" s="258"/>
      <c r="AB412" s="258"/>
      <c r="AC412" s="258"/>
      <c r="AD412" s="258"/>
      <c r="AE412" s="258"/>
      <c r="AF412" s="258"/>
      <c r="AG412" s="258"/>
      <c r="AH412" s="258"/>
      <c r="AI412" s="258"/>
      <c r="AJ412" s="258"/>
      <c r="AK412" s="258"/>
      <c r="AL412" s="258"/>
      <c r="AM412" s="258"/>
    </row>
    <row r="413" spans="1:39" ht="14.25" customHeight="1">
      <c r="A413" s="258"/>
      <c r="B413" s="258"/>
      <c r="C413" s="258"/>
      <c r="D413" s="258"/>
      <c r="E413" s="258"/>
      <c r="F413" s="258"/>
      <c r="G413" s="258"/>
      <c r="H413" s="258"/>
      <c r="I413" s="258"/>
      <c r="J413" s="258"/>
      <c r="K413" s="258"/>
      <c r="L413" s="258"/>
      <c r="M413" s="258"/>
      <c r="N413" s="258"/>
      <c r="O413" s="258"/>
      <c r="P413" s="258"/>
      <c r="Q413" s="258"/>
      <c r="R413" s="258"/>
      <c r="S413" s="258"/>
      <c r="T413" s="258"/>
      <c r="U413" s="258"/>
      <c r="V413" s="258"/>
      <c r="W413" s="258"/>
      <c r="X413" s="258"/>
      <c r="Y413" s="258"/>
      <c r="Z413" s="258"/>
      <c r="AA413" s="258"/>
      <c r="AB413" s="258"/>
      <c r="AC413" s="258"/>
      <c r="AD413" s="258"/>
      <c r="AE413" s="258"/>
      <c r="AF413" s="258"/>
      <c r="AG413" s="258"/>
      <c r="AH413" s="258"/>
      <c r="AI413" s="258"/>
      <c r="AJ413" s="258"/>
      <c r="AK413" s="258"/>
      <c r="AL413" s="258"/>
      <c r="AM413" s="258"/>
    </row>
    <row r="414" spans="1:39" ht="14.25" customHeight="1">
      <c r="A414" s="258"/>
      <c r="B414" s="258"/>
      <c r="C414" s="258"/>
      <c r="D414" s="258"/>
      <c r="E414" s="258"/>
      <c r="F414" s="258"/>
      <c r="G414" s="258"/>
      <c r="H414" s="258"/>
      <c r="I414" s="258"/>
      <c r="J414" s="258"/>
      <c r="K414" s="258"/>
      <c r="L414" s="258"/>
      <c r="M414" s="258"/>
      <c r="N414" s="258"/>
      <c r="O414" s="258"/>
      <c r="P414" s="258"/>
      <c r="Q414" s="258"/>
      <c r="R414" s="258"/>
      <c r="S414" s="258"/>
      <c r="T414" s="258"/>
      <c r="U414" s="258"/>
      <c r="V414" s="258"/>
      <c r="W414" s="258"/>
      <c r="X414" s="258"/>
      <c r="Y414" s="258"/>
      <c r="Z414" s="258"/>
      <c r="AA414" s="258"/>
      <c r="AB414" s="258"/>
      <c r="AC414" s="258"/>
      <c r="AD414" s="258"/>
      <c r="AE414" s="258"/>
      <c r="AF414" s="258"/>
      <c r="AG414" s="258"/>
      <c r="AH414" s="258"/>
      <c r="AI414" s="258"/>
      <c r="AJ414" s="258"/>
      <c r="AK414" s="258"/>
      <c r="AL414" s="258"/>
      <c r="AM414" s="258"/>
    </row>
    <row r="415" spans="1:39" ht="14.25" customHeight="1">
      <c r="A415" s="258"/>
      <c r="B415" s="258"/>
      <c r="C415" s="258"/>
      <c r="D415" s="258"/>
      <c r="E415" s="258"/>
      <c r="F415" s="258"/>
      <c r="G415" s="258"/>
      <c r="H415" s="258"/>
      <c r="I415" s="258"/>
      <c r="J415" s="258"/>
      <c r="K415" s="258"/>
      <c r="L415" s="258"/>
      <c r="M415" s="258"/>
      <c r="N415" s="258"/>
      <c r="O415" s="258"/>
      <c r="P415" s="258"/>
      <c r="Q415" s="258"/>
      <c r="R415" s="258"/>
      <c r="S415" s="258"/>
      <c r="T415" s="258"/>
      <c r="U415" s="258"/>
      <c r="V415" s="258"/>
      <c r="W415" s="258"/>
      <c r="X415" s="258"/>
      <c r="Y415" s="258"/>
      <c r="Z415" s="258"/>
      <c r="AA415" s="258"/>
      <c r="AB415" s="258"/>
      <c r="AC415" s="258"/>
      <c r="AD415" s="258"/>
      <c r="AE415" s="258"/>
      <c r="AF415" s="258"/>
      <c r="AG415" s="258"/>
      <c r="AH415" s="258"/>
      <c r="AI415" s="258"/>
      <c r="AJ415" s="258"/>
      <c r="AK415" s="258"/>
      <c r="AL415" s="258"/>
      <c r="AM415" s="258"/>
    </row>
    <row r="416" spans="1:39" ht="14.25" customHeight="1">
      <c r="A416" s="258"/>
      <c r="B416" s="258"/>
      <c r="C416" s="258"/>
      <c r="D416" s="258"/>
      <c r="E416" s="258"/>
      <c r="F416" s="258"/>
      <c r="G416" s="258"/>
      <c r="H416" s="258"/>
      <c r="I416" s="258"/>
      <c r="J416" s="258"/>
      <c r="K416" s="258"/>
      <c r="L416" s="258"/>
      <c r="M416" s="258"/>
      <c r="N416" s="258"/>
      <c r="O416" s="258"/>
      <c r="P416" s="258"/>
      <c r="Q416" s="258"/>
      <c r="R416" s="258"/>
      <c r="S416" s="258"/>
      <c r="T416" s="258"/>
      <c r="U416" s="258"/>
      <c r="V416" s="258"/>
      <c r="W416" s="258"/>
      <c r="X416" s="258"/>
      <c r="Y416" s="258"/>
      <c r="Z416" s="258"/>
      <c r="AA416" s="258"/>
      <c r="AB416" s="258"/>
      <c r="AC416" s="258"/>
      <c r="AD416" s="258"/>
      <c r="AE416" s="258"/>
      <c r="AF416" s="258"/>
      <c r="AG416" s="258"/>
      <c r="AH416" s="258"/>
      <c r="AI416" s="258"/>
      <c r="AJ416" s="258"/>
      <c r="AK416" s="258"/>
      <c r="AL416" s="258"/>
      <c r="AM416" s="258"/>
    </row>
    <row r="417" spans="1:39" ht="14.25" customHeight="1">
      <c r="A417" s="258"/>
      <c r="B417" s="258"/>
      <c r="C417" s="258"/>
      <c r="D417" s="258"/>
      <c r="E417" s="258"/>
      <c r="F417" s="258"/>
      <c r="G417" s="258"/>
      <c r="H417" s="258"/>
      <c r="I417" s="258"/>
      <c r="J417" s="258"/>
      <c r="K417" s="258"/>
      <c r="L417" s="258"/>
      <c r="M417" s="258"/>
      <c r="N417" s="258"/>
      <c r="O417" s="258"/>
      <c r="P417" s="258"/>
      <c r="Q417" s="258"/>
      <c r="R417" s="258"/>
      <c r="S417" s="258"/>
      <c r="T417" s="258"/>
      <c r="U417" s="258"/>
      <c r="V417" s="258"/>
      <c r="W417" s="258"/>
      <c r="X417" s="258"/>
      <c r="Y417" s="258"/>
      <c r="Z417" s="258"/>
      <c r="AA417" s="258"/>
      <c r="AB417" s="258"/>
      <c r="AC417" s="258"/>
      <c r="AD417" s="258"/>
      <c r="AE417" s="258"/>
      <c r="AF417" s="258"/>
      <c r="AG417" s="258"/>
      <c r="AH417" s="258"/>
      <c r="AI417" s="258"/>
      <c r="AJ417" s="258"/>
      <c r="AK417" s="258"/>
      <c r="AL417" s="258"/>
      <c r="AM417" s="258"/>
    </row>
    <row r="418" spans="1:39" ht="14.25" customHeight="1">
      <c r="A418" s="258"/>
      <c r="B418" s="258"/>
      <c r="C418" s="258"/>
      <c r="D418" s="258"/>
      <c r="E418" s="258"/>
      <c r="F418" s="258"/>
      <c r="G418" s="258"/>
      <c r="H418" s="258"/>
      <c r="I418" s="258"/>
      <c r="J418" s="258"/>
      <c r="K418" s="258"/>
      <c r="L418" s="258"/>
      <c r="M418" s="258"/>
      <c r="N418" s="258"/>
      <c r="O418" s="258"/>
      <c r="P418" s="258"/>
      <c r="Q418" s="258"/>
      <c r="R418" s="258"/>
      <c r="S418" s="258"/>
      <c r="T418" s="258"/>
      <c r="U418" s="258"/>
      <c r="V418" s="258"/>
      <c r="W418" s="258"/>
      <c r="X418" s="258"/>
      <c r="Y418" s="258"/>
      <c r="Z418" s="258"/>
      <c r="AA418" s="258"/>
      <c r="AB418" s="258"/>
      <c r="AC418" s="258"/>
      <c r="AD418" s="258"/>
      <c r="AE418" s="258"/>
      <c r="AF418" s="258"/>
      <c r="AG418" s="258"/>
      <c r="AH418" s="258"/>
      <c r="AI418" s="258"/>
      <c r="AJ418" s="258"/>
      <c r="AK418" s="258"/>
      <c r="AL418" s="258"/>
      <c r="AM418" s="258"/>
    </row>
    <row r="419" spans="1:39" ht="14.25" customHeight="1">
      <c r="A419" s="258"/>
      <c r="B419" s="258"/>
      <c r="C419" s="258"/>
      <c r="D419" s="258"/>
      <c r="E419" s="258"/>
      <c r="F419" s="258"/>
      <c r="G419" s="258"/>
      <c r="H419" s="258"/>
      <c r="I419" s="258"/>
      <c r="J419" s="258"/>
      <c r="K419" s="258"/>
      <c r="L419" s="258"/>
      <c r="M419" s="258"/>
      <c r="N419" s="258"/>
      <c r="O419" s="258"/>
      <c r="P419" s="258"/>
      <c r="Q419" s="258"/>
      <c r="R419" s="258"/>
      <c r="S419" s="258"/>
      <c r="T419" s="258"/>
      <c r="U419" s="258"/>
      <c r="V419" s="258"/>
      <c r="W419" s="258"/>
      <c r="X419" s="258"/>
      <c r="Y419" s="258"/>
      <c r="Z419" s="258"/>
      <c r="AA419" s="258"/>
      <c r="AB419" s="258"/>
      <c r="AC419" s="258"/>
      <c r="AD419" s="258"/>
      <c r="AE419" s="258"/>
      <c r="AF419" s="258"/>
      <c r="AG419" s="258"/>
      <c r="AH419" s="258"/>
      <c r="AI419" s="258"/>
      <c r="AJ419" s="258"/>
      <c r="AK419" s="258"/>
      <c r="AL419" s="258"/>
      <c r="AM419" s="258"/>
    </row>
    <row r="420" spans="1:39" ht="14.25" customHeight="1">
      <c r="A420" s="258"/>
      <c r="B420" s="258"/>
      <c r="C420" s="258"/>
      <c r="D420" s="258"/>
      <c r="E420" s="258"/>
      <c r="F420" s="258"/>
      <c r="G420" s="258"/>
      <c r="H420" s="258"/>
      <c r="I420" s="258"/>
      <c r="J420" s="258"/>
      <c r="K420" s="258"/>
      <c r="L420" s="258"/>
      <c r="M420" s="258"/>
      <c r="N420" s="258"/>
      <c r="O420" s="258"/>
      <c r="P420" s="258"/>
      <c r="Q420" s="258"/>
      <c r="R420" s="258"/>
      <c r="S420" s="258"/>
      <c r="T420" s="258"/>
      <c r="U420" s="258"/>
      <c r="V420" s="258"/>
      <c r="W420" s="258"/>
      <c r="X420" s="258"/>
      <c r="Y420" s="258"/>
      <c r="Z420" s="258"/>
      <c r="AA420" s="258"/>
      <c r="AB420" s="258"/>
      <c r="AC420" s="258"/>
      <c r="AD420" s="258"/>
      <c r="AE420" s="258"/>
      <c r="AF420" s="258"/>
      <c r="AG420" s="258"/>
      <c r="AH420" s="258"/>
      <c r="AI420" s="258"/>
      <c r="AJ420" s="258"/>
      <c r="AK420" s="258"/>
      <c r="AL420" s="258"/>
      <c r="AM420" s="258"/>
    </row>
    <row r="421" spans="1:39" ht="14.25" customHeight="1">
      <c r="A421" s="258"/>
      <c r="B421" s="258"/>
      <c r="C421" s="258"/>
      <c r="D421" s="258"/>
      <c r="E421" s="258"/>
      <c r="F421" s="258"/>
      <c r="G421" s="258"/>
      <c r="H421" s="258"/>
      <c r="I421" s="258"/>
      <c r="J421" s="258"/>
      <c r="K421" s="258"/>
      <c r="L421" s="258"/>
      <c r="M421" s="258"/>
      <c r="N421" s="258"/>
      <c r="O421" s="258"/>
      <c r="P421" s="258"/>
      <c r="Q421" s="258"/>
      <c r="R421" s="258"/>
      <c r="S421" s="258"/>
      <c r="T421" s="258"/>
      <c r="U421" s="258"/>
      <c r="V421" s="258"/>
      <c r="W421" s="258"/>
      <c r="X421" s="258"/>
      <c r="Y421" s="258"/>
      <c r="Z421" s="258"/>
      <c r="AA421" s="258"/>
      <c r="AB421" s="258"/>
      <c r="AC421" s="258"/>
      <c r="AD421" s="258"/>
      <c r="AE421" s="258"/>
      <c r="AF421" s="258"/>
      <c r="AG421" s="258"/>
      <c r="AH421" s="258"/>
      <c r="AI421" s="258"/>
      <c r="AJ421" s="258"/>
      <c r="AK421" s="258"/>
      <c r="AL421" s="258"/>
      <c r="AM421" s="258"/>
    </row>
    <row r="422" spans="1:39" ht="14.25" customHeight="1">
      <c r="A422" s="258"/>
      <c r="B422" s="258"/>
      <c r="C422" s="258"/>
      <c r="D422" s="258"/>
      <c r="E422" s="258"/>
      <c r="F422" s="258"/>
      <c r="G422" s="258"/>
      <c r="H422" s="258"/>
      <c r="I422" s="258"/>
      <c r="J422" s="258"/>
      <c r="K422" s="258"/>
      <c r="L422" s="258"/>
      <c r="M422" s="258"/>
      <c r="N422" s="258"/>
      <c r="O422" s="258"/>
      <c r="P422" s="258"/>
      <c r="Q422" s="258"/>
      <c r="R422" s="258"/>
      <c r="S422" s="258"/>
      <c r="T422" s="258"/>
      <c r="U422" s="258"/>
      <c r="V422" s="258"/>
      <c r="W422" s="258"/>
      <c r="X422" s="258"/>
      <c r="Y422" s="258"/>
      <c r="Z422" s="258"/>
      <c r="AA422" s="258"/>
      <c r="AB422" s="258"/>
      <c r="AC422" s="258"/>
      <c r="AD422" s="258"/>
      <c r="AE422" s="258"/>
      <c r="AF422" s="258"/>
      <c r="AG422" s="258"/>
      <c r="AH422" s="258"/>
      <c r="AI422" s="258"/>
      <c r="AJ422" s="258"/>
      <c r="AK422" s="258"/>
      <c r="AL422" s="258"/>
      <c r="AM422" s="258"/>
    </row>
    <row r="423" spans="1:39" ht="14.25" customHeight="1">
      <c r="A423" s="258"/>
      <c r="B423" s="258"/>
      <c r="C423" s="258"/>
      <c r="D423" s="258"/>
      <c r="E423" s="258"/>
      <c r="F423" s="258"/>
      <c r="G423" s="258"/>
      <c r="H423" s="258"/>
      <c r="I423" s="258"/>
      <c r="J423" s="258"/>
      <c r="K423" s="258"/>
      <c r="L423" s="258"/>
      <c r="M423" s="258"/>
      <c r="N423" s="258"/>
      <c r="O423" s="258"/>
      <c r="P423" s="258"/>
      <c r="Q423" s="258"/>
      <c r="R423" s="258"/>
      <c r="S423" s="258"/>
      <c r="T423" s="258"/>
      <c r="U423" s="258"/>
      <c r="V423" s="258"/>
      <c r="W423" s="258"/>
      <c r="X423" s="258"/>
      <c r="Y423" s="258"/>
      <c r="Z423" s="258"/>
      <c r="AA423" s="258"/>
      <c r="AB423" s="258"/>
      <c r="AC423" s="258"/>
      <c r="AD423" s="258"/>
      <c r="AE423" s="258"/>
      <c r="AF423" s="258"/>
      <c r="AG423" s="258"/>
      <c r="AH423" s="258"/>
      <c r="AI423" s="258"/>
      <c r="AJ423" s="258"/>
      <c r="AK423" s="258"/>
      <c r="AL423" s="258"/>
      <c r="AM423" s="258"/>
    </row>
    <row r="424" spans="1:39" ht="14.25" customHeight="1">
      <c r="A424" s="258"/>
      <c r="B424" s="258"/>
      <c r="C424" s="258"/>
      <c r="D424" s="258"/>
      <c r="E424" s="258"/>
      <c r="F424" s="258"/>
      <c r="G424" s="258"/>
      <c r="H424" s="258"/>
      <c r="I424" s="258"/>
      <c r="J424" s="258"/>
      <c r="K424" s="258"/>
      <c r="L424" s="258"/>
      <c r="M424" s="258"/>
      <c r="N424" s="258"/>
      <c r="O424" s="258"/>
      <c r="P424" s="258"/>
      <c r="Q424" s="258"/>
      <c r="R424" s="258"/>
      <c r="S424" s="258"/>
      <c r="T424" s="258"/>
      <c r="U424" s="258"/>
      <c r="V424" s="258"/>
      <c r="W424" s="258"/>
      <c r="X424" s="258"/>
      <c r="Y424" s="258"/>
      <c r="Z424" s="258"/>
      <c r="AA424" s="258"/>
      <c r="AB424" s="258"/>
      <c r="AC424" s="258"/>
      <c r="AD424" s="258"/>
      <c r="AE424" s="258"/>
      <c r="AF424" s="258"/>
      <c r="AG424" s="258"/>
      <c r="AH424" s="258"/>
      <c r="AI424" s="258"/>
      <c r="AJ424" s="258"/>
      <c r="AK424" s="258"/>
      <c r="AL424" s="258"/>
      <c r="AM424" s="258"/>
    </row>
    <row r="425" spans="1:39" ht="14.25" customHeight="1">
      <c r="A425" s="258"/>
      <c r="B425" s="258"/>
      <c r="C425" s="258"/>
      <c r="D425" s="258"/>
      <c r="E425" s="258"/>
      <c r="F425" s="258"/>
      <c r="G425" s="258"/>
      <c r="H425" s="258"/>
      <c r="I425" s="258"/>
      <c r="J425" s="258"/>
      <c r="K425" s="258"/>
      <c r="L425" s="258"/>
      <c r="M425" s="258"/>
      <c r="N425" s="258"/>
      <c r="O425" s="258"/>
      <c r="P425" s="258"/>
      <c r="Q425" s="258"/>
      <c r="R425" s="258"/>
      <c r="S425" s="258"/>
      <c r="T425" s="258"/>
      <c r="U425" s="258"/>
      <c r="V425" s="258"/>
      <c r="W425" s="258"/>
      <c r="X425" s="258"/>
      <c r="Y425" s="258"/>
      <c r="Z425" s="258"/>
      <c r="AA425" s="258"/>
      <c r="AB425" s="258"/>
      <c r="AC425" s="258"/>
      <c r="AD425" s="258"/>
      <c r="AE425" s="258"/>
      <c r="AF425" s="258"/>
      <c r="AG425" s="258"/>
      <c r="AH425" s="258"/>
      <c r="AI425" s="258"/>
      <c r="AJ425" s="258"/>
      <c r="AK425" s="258"/>
      <c r="AL425" s="258"/>
      <c r="AM425" s="258"/>
    </row>
    <row r="426" spans="1:39" ht="14.25" customHeight="1">
      <c r="A426" s="258"/>
      <c r="B426" s="258"/>
      <c r="C426" s="258"/>
      <c r="D426" s="258"/>
      <c r="E426" s="258"/>
      <c r="F426" s="258"/>
      <c r="G426" s="258"/>
      <c r="H426" s="258"/>
      <c r="I426" s="258"/>
      <c r="J426" s="258"/>
      <c r="K426" s="258"/>
      <c r="L426" s="258"/>
      <c r="M426" s="258"/>
      <c r="N426" s="258"/>
      <c r="O426" s="258"/>
      <c r="P426" s="258"/>
      <c r="Q426" s="258"/>
      <c r="R426" s="258"/>
      <c r="S426" s="258"/>
      <c r="T426" s="258"/>
      <c r="U426" s="258"/>
      <c r="V426" s="258"/>
      <c r="W426" s="258"/>
      <c r="X426" s="258"/>
      <c r="Y426" s="258"/>
      <c r="Z426" s="258"/>
      <c r="AA426" s="258"/>
      <c r="AB426" s="258"/>
      <c r="AC426" s="258"/>
      <c r="AD426" s="258"/>
      <c r="AE426" s="258"/>
      <c r="AF426" s="258"/>
      <c r="AG426" s="258"/>
      <c r="AH426" s="258"/>
      <c r="AI426" s="258"/>
      <c r="AJ426" s="258"/>
      <c r="AK426" s="258"/>
      <c r="AL426" s="258"/>
      <c r="AM426" s="258"/>
    </row>
    <row r="427" spans="1:39" ht="14.25" customHeight="1">
      <c r="A427" s="258"/>
      <c r="B427" s="258"/>
      <c r="C427" s="258"/>
      <c r="D427" s="258"/>
      <c r="E427" s="258"/>
      <c r="F427" s="258"/>
      <c r="G427" s="258"/>
      <c r="H427" s="258"/>
      <c r="I427" s="258"/>
      <c r="J427" s="258"/>
      <c r="K427" s="258"/>
      <c r="L427" s="258"/>
      <c r="M427" s="258"/>
      <c r="N427" s="258"/>
      <c r="O427" s="258"/>
      <c r="P427" s="258"/>
      <c r="Q427" s="258"/>
      <c r="R427" s="258"/>
      <c r="S427" s="258"/>
      <c r="T427" s="258"/>
      <c r="U427" s="258"/>
      <c r="V427" s="258"/>
      <c r="W427" s="258"/>
      <c r="X427" s="258"/>
      <c r="Y427" s="258"/>
      <c r="Z427" s="258"/>
      <c r="AA427" s="258"/>
      <c r="AB427" s="258"/>
      <c r="AC427" s="258"/>
      <c r="AD427" s="258"/>
      <c r="AE427" s="258"/>
      <c r="AF427" s="258"/>
      <c r="AG427" s="258"/>
      <c r="AH427" s="258"/>
      <c r="AI427" s="258"/>
      <c r="AJ427" s="258"/>
      <c r="AK427" s="258"/>
      <c r="AL427" s="258"/>
      <c r="AM427" s="258"/>
    </row>
    <row r="428" spans="1:39" ht="14.25" customHeight="1">
      <c r="A428" s="258"/>
      <c r="B428" s="258"/>
      <c r="C428" s="258"/>
      <c r="D428" s="258"/>
      <c r="E428" s="258"/>
      <c r="F428" s="258"/>
      <c r="G428" s="258"/>
      <c r="H428" s="258"/>
      <c r="I428" s="258"/>
      <c r="J428" s="258"/>
      <c r="K428" s="258"/>
      <c r="L428" s="258"/>
      <c r="M428" s="258"/>
      <c r="N428" s="258"/>
      <c r="O428" s="258"/>
      <c r="P428" s="258"/>
      <c r="Q428" s="258"/>
      <c r="R428" s="258"/>
      <c r="S428" s="258"/>
      <c r="T428" s="258"/>
      <c r="U428" s="258"/>
      <c r="V428" s="258"/>
      <c r="W428" s="258"/>
      <c r="X428" s="258"/>
      <c r="Y428" s="258"/>
      <c r="Z428" s="258"/>
      <c r="AA428" s="258"/>
      <c r="AB428" s="258"/>
      <c r="AC428" s="258"/>
      <c r="AD428" s="258"/>
      <c r="AE428" s="258"/>
      <c r="AF428" s="258"/>
      <c r="AG428" s="258"/>
      <c r="AH428" s="258"/>
      <c r="AI428" s="258"/>
      <c r="AJ428" s="258"/>
      <c r="AK428" s="258"/>
      <c r="AL428" s="258"/>
      <c r="AM428" s="258"/>
    </row>
    <row r="429" spans="1:39" ht="14.25" customHeight="1">
      <c r="A429" s="258"/>
      <c r="B429" s="258"/>
      <c r="C429" s="258"/>
      <c r="D429" s="258"/>
      <c r="E429" s="258"/>
      <c r="F429" s="258"/>
      <c r="G429" s="258"/>
      <c r="H429" s="258"/>
      <c r="I429" s="258"/>
      <c r="J429" s="258"/>
      <c r="K429" s="258"/>
      <c r="L429" s="258"/>
      <c r="M429" s="258"/>
      <c r="N429" s="258"/>
      <c r="O429" s="258"/>
      <c r="P429" s="258"/>
      <c r="Q429" s="258"/>
      <c r="R429" s="258"/>
      <c r="S429" s="258"/>
      <c r="T429" s="258"/>
      <c r="U429" s="258"/>
      <c r="V429" s="258"/>
      <c r="W429" s="258"/>
      <c r="X429" s="258"/>
      <c r="Y429" s="258"/>
      <c r="Z429" s="258"/>
      <c r="AA429" s="258"/>
      <c r="AB429" s="258"/>
      <c r="AC429" s="258"/>
      <c r="AD429" s="258"/>
      <c r="AE429" s="258"/>
      <c r="AF429" s="258"/>
      <c r="AG429" s="258"/>
      <c r="AH429" s="258"/>
      <c r="AI429" s="258"/>
      <c r="AJ429" s="258"/>
      <c r="AK429" s="258"/>
      <c r="AL429" s="258"/>
      <c r="AM429" s="258"/>
    </row>
    <row r="430" spans="1:39" ht="14.25" customHeight="1">
      <c r="A430" s="258"/>
      <c r="B430" s="258"/>
      <c r="C430" s="258"/>
      <c r="D430" s="258"/>
      <c r="E430" s="258"/>
      <c r="F430" s="258"/>
      <c r="G430" s="258"/>
      <c r="H430" s="258"/>
      <c r="I430" s="258"/>
      <c r="J430" s="258"/>
      <c r="K430" s="258"/>
      <c r="L430" s="258"/>
      <c r="M430" s="258"/>
      <c r="N430" s="258"/>
      <c r="O430" s="258"/>
      <c r="P430" s="258"/>
      <c r="Q430" s="258"/>
      <c r="R430" s="258"/>
      <c r="S430" s="258"/>
      <c r="T430" s="258"/>
      <c r="U430" s="258"/>
      <c r="V430" s="258"/>
      <c r="W430" s="258"/>
      <c r="X430" s="258"/>
      <c r="Y430" s="258"/>
      <c r="Z430" s="258"/>
      <c r="AA430" s="258"/>
      <c r="AB430" s="258"/>
      <c r="AC430" s="258"/>
      <c r="AD430" s="258"/>
      <c r="AE430" s="258"/>
      <c r="AF430" s="258"/>
      <c r="AG430" s="258"/>
      <c r="AH430" s="258"/>
      <c r="AI430" s="258"/>
      <c r="AJ430" s="258"/>
      <c r="AK430" s="258"/>
      <c r="AL430" s="258"/>
      <c r="AM430" s="258"/>
    </row>
    <row r="431" spans="1:39" ht="14.25" customHeight="1">
      <c r="A431" s="258"/>
      <c r="B431" s="258"/>
      <c r="C431" s="258"/>
      <c r="D431" s="258"/>
      <c r="E431" s="258"/>
      <c r="F431" s="258"/>
      <c r="G431" s="258"/>
      <c r="H431" s="258"/>
      <c r="I431" s="258"/>
      <c r="J431" s="258"/>
      <c r="K431" s="258"/>
      <c r="L431" s="258"/>
      <c r="M431" s="258"/>
      <c r="N431" s="258"/>
      <c r="O431" s="258"/>
      <c r="P431" s="258"/>
      <c r="Q431" s="258"/>
      <c r="R431" s="258"/>
      <c r="S431" s="258"/>
      <c r="T431" s="258"/>
      <c r="U431" s="258"/>
      <c r="V431" s="258"/>
      <c r="W431" s="258"/>
      <c r="X431" s="258"/>
      <c r="Y431" s="258"/>
      <c r="Z431" s="258"/>
      <c r="AA431" s="258"/>
      <c r="AB431" s="258"/>
      <c r="AC431" s="258"/>
      <c r="AD431" s="258"/>
      <c r="AE431" s="258"/>
      <c r="AF431" s="258"/>
      <c r="AG431" s="258"/>
      <c r="AH431" s="258"/>
      <c r="AI431" s="258"/>
      <c r="AJ431" s="258"/>
      <c r="AK431" s="258"/>
      <c r="AL431" s="258"/>
      <c r="AM431" s="258"/>
    </row>
    <row r="432" spans="1:39" ht="14.25" customHeight="1">
      <c r="A432" s="258"/>
      <c r="B432" s="258"/>
      <c r="C432" s="258"/>
      <c r="D432" s="258"/>
      <c r="E432" s="258"/>
      <c r="F432" s="258"/>
      <c r="G432" s="258"/>
      <c r="H432" s="258"/>
      <c r="I432" s="258"/>
      <c r="J432" s="258"/>
      <c r="K432" s="258"/>
      <c r="L432" s="258"/>
      <c r="M432" s="258"/>
      <c r="N432" s="258"/>
      <c r="O432" s="258"/>
      <c r="P432" s="258"/>
      <c r="Q432" s="258"/>
      <c r="R432" s="258"/>
      <c r="S432" s="258"/>
      <c r="T432" s="258"/>
      <c r="U432" s="258"/>
      <c r="V432" s="258"/>
      <c r="W432" s="258"/>
      <c r="X432" s="258"/>
      <c r="Y432" s="258"/>
      <c r="Z432" s="258"/>
      <c r="AA432" s="258"/>
      <c r="AB432" s="258"/>
      <c r="AC432" s="258"/>
      <c r="AD432" s="258"/>
      <c r="AE432" s="258"/>
      <c r="AF432" s="258"/>
      <c r="AG432" s="258"/>
      <c r="AH432" s="258"/>
      <c r="AI432" s="258"/>
      <c r="AJ432" s="258"/>
      <c r="AK432" s="258"/>
      <c r="AL432" s="258"/>
      <c r="AM432" s="258"/>
    </row>
    <row r="433" spans="1:39" ht="14.25" customHeight="1">
      <c r="A433" s="258"/>
      <c r="B433" s="258"/>
      <c r="C433" s="258"/>
      <c r="D433" s="258"/>
      <c r="E433" s="258"/>
      <c r="F433" s="258"/>
      <c r="G433" s="258"/>
      <c r="H433" s="258"/>
      <c r="I433" s="258"/>
      <c r="J433" s="258"/>
      <c r="K433" s="258"/>
      <c r="L433" s="258"/>
      <c r="M433" s="258"/>
      <c r="N433" s="258"/>
      <c r="O433" s="258"/>
      <c r="P433" s="258"/>
      <c r="Q433" s="258"/>
      <c r="R433" s="258"/>
      <c r="S433" s="258"/>
      <c r="T433" s="258"/>
      <c r="U433" s="258"/>
      <c r="V433" s="258"/>
      <c r="W433" s="258"/>
      <c r="X433" s="258"/>
      <c r="Y433" s="258"/>
      <c r="Z433" s="258"/>
      <c r="AA433" s="258"/>
      <c r="AB433" s="258"/>
      <c r="AC433" s="258"/>
      <c r="AD433" s="258"/>
      <c r="AE433" s="258"/>
      <c r="AF433" s="258"/>
      <c r="AG433" s="258"/>
      <c r="AH433" s="258"/>
      <c r="AI433" s="258"/>
      <c r="AJ433" s="258"/>
      <c r="AK433" s="258"/>
      <c r="AL433" s="258"/>
      <c r="AM433" s="258"/>
    </row>
    <row r="434" spans="1:39" ht="14.25" customHeight="1">
      <c r="A434" s="258"/>
      <c r="B434" s="258"/>
      <c r="C434" s="258"/>
      <c r="D434" s="258"/>
      <c r="E434" s="258"/>
      <c r="F434" s="258"/>
      <c r="G434" s="258"/>
      <c r="H434" s="258"/>
      <c r="I434" s="258"/>
      <c r="J434" s="258"/>
      <c r="K434" s="258"/>
      <c r="L434" s="258"/>
      <c r="M434" s="258"/>
      <c r="N434" s="258"/>
      <c r="O434" s="258"/>
      <c r="P434" s="258"/>
      <c r="Q434" s="258"/>
      <c r="R434" s="258"/>
      <c r="S434" s="258"/>
      <c r="T434" s="258"/>
      <c r="U434" s="258"/>
      <c r="V434" s="258"/>
      <c r="W434" s="258"/>
      <c r="X434" s="258"/>
      <c r="Y434" s="258"/>
      <c r="Z434" s="258"/>
      <c r="AA434" s="258"/>
      <c r="AB434" s="258"/>
      <c r="AC434" s="258"/>
      <c r="AD434" s="258"/>
      <c r="AE434" s="258"/>
      <c r="AF434" s="258"/>
      <c r="AG434" s="258"/>
      <c r="AH434" s="258"/>
      <c r="AI434" s="258"/>
      <c r="AJ434" s="258"/>
      <c r="AK434" s="258"/>
      <c r="AL434" s="258"/>
      <c r="AM434" s="258"/>
    </row>
    <row r="435" spans="1:39" ht="14.25" customHeight="1">
      <c r="A435" s="258"/>
      <c r="B435" s="258"/>
      <c r="C435" s="258"/>
      <c r="D435" s="258"/>
      <c r="E435" s="258"/>
      <c r="F435" s="258"/>
      <c r="G435" s="258"/>
      <c r="H435" s="258"/>
      <c r="I435" s="258"/>
      <c r="J435" s="258"/>
      <c r="K435" s="258"/>
      <c r="L435" s="258"/>
      <c r="M435" s="258"/>
      <c r="N435" s="258"/>
      <c r="O435" s="258"/>
      <c r="P435" s="258"/>
      <c r="Q435" s="258"/>
      <c r="R435" s="258"/>
      <c r="S435" s="258"/>
      <c r="T435" s="258"/>
      <c r="U435" s="258"/>
      <c r="V435" s="258"/>
      <c r="W435" s="258"/>
      <c r="X435" s="258"/>
      <c r="Y435" s="258"/>
      <c r="Z435" s="258"/>
      <c r="AA435" s="258"/>
      <c r="AB435" s="258"/>
      <c r="AC435" s="258"/>
      <c r="AD435" s="258"/>
      <c r="AE435" s="258"/>
      <c r="AF435" s="258"/>
      <c r="AG435" s="258"/>
      <c r="AH435" s="258"/>
      <c r="AI435" s="258"/>
      <c r="AJ435" s="258"/>
      <c r="AK435" s="258"/>
      <c r="AL435" s="258"/>
      <c r="AM435" s="258"/>
    </row>
    <row r="436" spans="1:39" ht="14.25" customHeight="1">
      <c r="A436" s="258"/>
      <c r="B436" s="258"/>
      <c r="C436" s="258"/>
      <c r="D436" s="258"/>
      <c r="E436" s="258"/>
      <c r="F436" s="258"/>
      <c r="G436" s="258"/>
      <c r="H436" s="258"/>
      <c r="I436" s="258"/>
      <c r="J436" s="258"/>
      <c r="K436" s="258"/>
      <c r="L436" s="258"/>
      <c r="M436" s="258"/>
      <c r="N436" s="258"/>
      <c r="O436" s="258"/>
      <c r="P436" s="258"/>
      <c r="Q436" s="258"/>
      <c r="R436" s="258"/>
      <c r="S436" s="258"/>
      <c r="T436" s="258"/>
      <c r="U436" s="258"/>
      <c r="V436" s="258"/>
      <c r="W436" s="258"/>
      <c r="X436" s="258"/>
      <c r="Y436" s="258"/>
      <c r="Z436" s="258"/>
      <c r="AA436" s="258"/>
      <c r="AB436" s="258"/>
      <c r="AC436" s="258"/>
      <c r="AD436" s="258"/>
      <c r="AE436" s="258"/>
      <c r="AF436" s="258"/>
      <c r="AG436" s="258"/>
      <c r="AH436" s="258"/>
      <c r="AI436" s="258"/>
      <c r="AJ436" s="258"/>
      <c r="AK436" s="258"/>
      <c r="AL436" s="258"/>
      <c r="AM436" s="258"/>
    </row>
    <row r="437" spans="1:39" ht="14.25" customHeight="1">
      <c r="A437" s="258"/>
      <c r="B437" s="258"/>
      <c r="C437" s="258"/>
      <c r="D437" s="258"/>
      <c r="E437" s="258"/>
      <c r="F437" s="258"/>
      <c r="G437" s="258"/>
      <c r="H437" s="258"/>
      <c r="I437" s="258"/>
      <c r="J437" s="258"/>
      <c r="K437" s="258"/>
      <c r="L437" s="258"/>
      <c r="M437" s="258"/>
      <c r="N437" s="258"/>
      <c r="O437" s="258"/>
      <c r="P437" s="258"/>
      <c r="Q437" s="258"/>
      <c r="R437" s="258"/>
      <c r="S437" s="258"/>
      <c r="T437" s="258"/>
      <c r="U437" s="258"/>
      <c r="V437" s="258"/>
      <c r="W437" s="258"/>
      <c r="X437" s="258"/>
      <c r="Y437" s="258"/>
      <c r="Z437" s="258"/>
      <c r="AA437" s="258"/>
      <c r="AB437" s="258"/>
      <c r="AC437" s="258"/>
      <c r="AD437" s="258"/>
      <c r="AE437" s="258"/>
      <c r="AF437" s="258"/>
      <c r="AG437" s="258"/>
      <c r="AH437" s="258"/>
      <c r="AI437" s="258"/>
      <c r="AJ437" s="258"/>
      <c r="AK437" s="258"/>
      <c r="AL437" s="258"/>
      <c r="AM437" s="258"/>
    </row>
    <row r="438" spans="1:39" ht="14.25" customHeight="1">
      <c r="A438" s="258"/>
      <c r="B438" s="258"/>
      <c r="C438" s="258"/>
      <c r="D438" s="258"/>
      <c r="E438" s="258"/>
      <c r="F438" s="258"/>
      <c r="G438" s="258"/>
      <c r="H438" s="258"/>
      <c r="I438" s="258"/>
      <c r="J438" s="258"/>
      <c r="K438" s="258"/>
      <c r="L438" s="258"/>
      <c r="M438" s="258"/>
      <c r="N438" s="258"/>
      <c r="O438" s="258"/>
      <c r="P438" s="258"/>
      <c r="Q438" s="258"/>
      <c r="R438" s="258"/>
      <c r="S438" s="258"/>
      <c r="T438" s="258"/>
      <c r="U438" s="258"/>
      <c r="V438" s="258"/>
      <c r="W438" s="258"/>
      <c r="X438" s="258"/>
      <c r="Y438" s="258"/>
      <c r="Z438" s="258"/>
      <c r="AA438" s="258"/>
      <c r="AB438" s="258"/>
      <c r="AC438" s="258"/>
      <c r="AD438" s="258"/>
      <c r="AE438" s="258"/>
      <c r="AF438" s="258"/>
      <c r="AG438" s="258"/>
      <c r="AH438" s="258"/>
      <c r="AI438" s="258"/>
      <c r="AJ438" s="258"/>
      <c r="AK438" s="258"/>
      <c r="AL438" s="258"/>
      <c r="AM438" s="258"/>
    </row>
    <row r="439" spans="1:39" ht="14.25" customHeight="1">
      <c r="A439" s="258"/>
      <c r="B439" s="258"/>
      <c r="C439" s="258"/>
      <c r="D439" s="258"/>
      <c r="E439" s="258"/>
      <c r="F439" s="258"/>
      <c r="G439" s="258"/>
      <c r="H439" s="258"/>
      <c r="I439" s="258"/>
      <c r="J439" s="258"/>
      <c r="K439" s="258"/>
      <c r="L439" s="258"/>
      <c r="M439" s="258"/>
      <c r="N439" s="258"/>
      <c r="O439" s="258"/>
      <c r="P439" s="258"/>
      <c r="Q439" s="258"/>
      <c r="R439" s="258"/>
      <c r="S439" s="258"/>
      <c r="T439" s="258"/>
      <c r="U439" s="258"/>
      <c r="V439" s="258"/>
      <c r="W439" s="258"/>
      <c r="X439" s="258"/>
      <c r="Y439" s="258"/>
      <c r="Z439" s="258"/>
      <c r="AA439" s="258"/>
      <c r="AB439" s="258"/>
      <c r="AC439" s="258"/>
      <c r="AD439" s="258"/>
      <c r="AE439" s="258"/>
      <c r="AF439" s="258"/>
      <c r="AG439" s="258"/>
      <c r="AH439" s="258"/>
      <c r="AI439" s="258"/>
      <c r="AJ439" s="258"/>
      <c r="AK439" s="258"/>
      <c r="AL439" s="258"/>
      <c r="AM439" s="258"/>
    </row>
    <row r="440" spans="1:39" ht="14.25" customHeight="1">
      <c r="A440" s="258"/>
      <c r="B440" s="258"/>
      <c r="C440" s="258"/>
      <c r="D440" s="258"/>
      <c r="E440" s="258"/>
      <c r="F440" s="258"/>
      <c r="G440" s="258"/>
      <c r="H440" s="258"/>
      <c r="I440" s="258"/>
      <c r="J440" s="258"/>
      <c r="K440" s="258"/>
      <c r="L440" s="258"/>
      <c r="M440" s="258"/>
      <c r="N440" s="258"/>
      <c r="O440" s="258"/>
      <c r="P440" s="258"/>
      <c r="Q440" s="258"/>
      <c r="R440" s="258"/>
      <c r="S440" s="258"/>
      <c r="T440" s="258"/>
      <c r="U440" s="258"/>
      <c r="V440" s="258"/>
      <c r="W440" s="258"/>
      <c r="X440" s="258"/>
      <c r="Y440" s="258"/>
      <c r="Z440" s="258"/>
      <c r="AA440" s="258"/>
      <c r="AB440" s="258"/>
      <c r="AC440" s="258"/>
      <c r="AD440" s="258"/>
      <c r="AE440" s="258"/>
      <c r="AF440" s="258"/>
      <c r="AG440" s="258"/>
      <c r="AH440" s="258"/>
      <c r="AI440" s="258"/>
      <c r="AJ440" s="258"/>
      <c r="AK440" s="258"/>
      <c r="AL440" s="258"/>
      <c r="AM440" s="258"/>
    </row>
    <row r="441" spans="1:39" ht="14.25" customHeight="1">
      <c r="A441" s="258"/>
      <c r="B441" s="258"/>
      <c r="C441" s="258"/>
      <c r="D441" s="258"/>
      <c r="E441" s="258"/>
      <c r="F441" s="258"/>
      <c r="G441" s="258"/>
      <c r="H441" s="258"/>
      <c r="I441" s="258"/>
      <c r="J441" s="258"/>
      <c r="K441" s="258"/>
      <c r="L441" s="258"/>
      <c r="M441" s="258"/>
      <c r="N441" s="258"/>
      <c r="O441" s="258"/>
      <c r="P441" s="258"/>
      <c r="Q441" s="258"/>
      <c r="R441" s="258"/>
      <c r="S441" s="258"/>
      <c r="T441" s="258"/>
      <c r="U441" s="258"/>
      <c r="V441" s="258"/>
      <c r="W441" s="258"/>
      <c r="X441" s="258"/>
      <c r="Y441" s="258"/>
      <c r="Z441" s="258"/>
      <c r="AA441" s="258"/>
      <c r="AB441" s="258"/>
      <c r="AC441" s="258"/>
      <c r="AD441" s="258"/>
      <c r="AE441" s="258"/>
      <c r="AF441" s="258"/>
      <c r="AG441" s="258"/>
      <c r="AH441" s="258"/>
      <c r="AI441" s="258"/>
      <c r="AJ441" s="258"/>
      <c r="AK441" s="258"/>
      <c r="AL441" s="258"/>
      <c r="AM441" s="258"/>
    </row>
    <row r="442" spans="1:39" ht="14.25" customHeight="1">
      <c r="A442" s="258"/>
      <c r="B442" s="258"/>
      <c r="C442" s="258"/>
      <c r="D442" s="258"/>
      <c r="E442" s="258"/>
      <c r="F442" s="258"/>
      <c r="G442" s="258"/>
      <c r="H442" s="258"/>
      <c r="I442" s="258"/>
      <c r="J442" s="258"/>
      <c r="K442" s="258"/>
      <c r="L442" s="258"/>
      <c r="M442" s="258"/>
      <c r="N442" s="258"/>
      <c r="O442" s="258"/>
      <c r="P442" s="258"/>
      <c r="Q442" s="258"/>
      <c r="R442" s="258"/>
      <c r="S442" s="258"/>
      <c r="T442" s="258"/>
      <c r="U442" s="258"/>
      <c r="V442" s="258"/>
      <c r="W442" s="258"/>
      <c r="X442" s="258"/>
      <c r="Y442" s="258"/>
      <c r="Z442" s="258"/>
      <c r="AA442" s="258"/>
      <c r="AB442" s="258"/>
      <c r="AC442" s="258"/>
      <c r="AD442" s="258"/>
      <c r="AE442" s="258"/>
      <c r="AF442" s="258"/>
      <c r="AG442" s="258"/>
      <c r="AH442" s="258"/>
      <c r="AI442" s="258"/>
      <c r="AJ442" s="258"/>
      <c r="AK442" s="258"/>
      <c r="AL442" s="258"/>
      <c r="AM442" s="258"/>
    </row>
    <row r="443" spans="1:39" ht="14.25" customHeight="1">
      <c r="A443" s="258"/>
      <c r="B443" s="258"/>
      <c r="C443" s="258"/>
      <c r="D443" s="258"/>
      <c r="E443" s="258"/>
      <c r="F443" s="258"/>
      <c r="G443" s="258"/>
      <c r="H443" s="258"/>
      <c r="I443" s="258"/>
      <c r="J443" s="258"/>
      <c r="K443" s="258"/>
      <c r="L443" s="258"/>
      <c r="M443" s="258"/>
      <c r="N443" s="258"/>
      <c r="O443" s="258"/>
      <c r="P443" s="258"/>
      <c r="Q443" s="258"/>
      <c r="R443" s="258"/>
      <c r="S443" s="258"/>
      <c r="T443" s="258"/>
      <c r="U443" s="258"/>
      <c r="V443" s="258"/>
      <c r="W443" s="258"/>
      <c r="X443" s="258"/>
      <c r="Y443" s="258"/>
      <c r="Z443" s="258"/>
      <c r="AA443" s="258"/>
      <c r="AB443" s="258"/>
      <c r="AC443" s="258"/>
      <c r="AD443" s="258"/>
      <c r="AE443" s="258"/>
      <c r="AF443" s="258"/>
      <c r="AG443" s="258"/>
      <c r="AH443" s="258"/>
      <c r="AI443" s="258"/>
      <c r="AJ443" s="258"/>
      <c r="AK443" s="258"/>
      <c r="AL443" s="258"/>
      <c r="AM443" s="258"/>
    </row>
    <row r="444" spans="1:39" ht="14.25" customHeight="1">
      <c r="A444" s="258"/>
      <c r="B444" s="258"/>
      <c r="C444" s="258"/>
      <c r="D444" s="258"/>
      <c r="E444" s="258"/>
      <c r="F444" s="258"/>
      <c r="G444" s="258"/>
      <c r="H444" s="258"/>
      <c r="I444" s="258"/>
      <c r="J444" s="258"/>
      <c r="K444" s="258"/>
      <c r="L444" s="258"/>
      <c r="M444" s="258"/>
      <c r="N444" s="258"/>
      <c r="O444" s="258"/>
      <c r="P444" s="258"/>
      <c r="Q444" s="258"/>
      <c r="R444" s="258"/>
      <c r="S444" s="258"/>
      <c r="T444" s="258"/>
      <c r="U444" s="258"/>
      <c r="V444" s="258"/>
      <c r="W444" s="258"/>
      <c r="X444" s="258"/>
      <c r="Y444" s="258"/>
      <c r="Z444" s="258"/>
      <c r="AA444" s="258"/>
      <c r="AB444" s="258"/>
      <c r="AC444" s="258"/>
      <c r="AD444" s="258"/>
      <c r="AE444" s="258"/>
      <c r="AF444" s="258"/>
      <c r="AG444" s="258"/>
      <c r="AH444" s="258"/>
      <c r="AI444" s="258"/>
      <c r="AJ444" s="258"/>
      <c r="AK444" s="258"/>
      <c r="AL444" s="258"/>
      <c r="AM444" s="258"/>
    </row>
    <row r="445" spans="1:39" ht="14.25" customHeight="1">
      <c r="A445" s="258"/>
      <c r="B445" s="258"/>
      <c r="C445" s="258"/>
      <c r="D445" s="258"/>
      <c r="E445" s="258"/>
      <c r="F445" s="258"/>
      <c r="G445" s="258"/>
      <c r="H445" s="258"/>
      <c r="I445" s="258"/>
      <c r="J445" s="258"/>
      <c r="K445" s="258"/>
      <c r="L445" s="258"/>
      <c r="M445" s="258"/>
      <c r="N445" s="258"/>
      <c r="O445" s="258"/>
      <c r="P445" s="258"/>
      <c r="Q445" s="258"/>
      <c r="R445" s="258"/>
      <c r="S445" s="258"/>
      <c r="T445" s="258"/>
      <c r="U445" s="258"/>
      <c r="V445" s="258"/>
      <c r="W445" s="258"/>
      <c r="X445" s="258"/>
      <c r="Y445" s="258"/>
      <c r="Z445" s="258"/>
      <c r="AA445" s="258"/>
      <c r="AB445" s="258"/>
      <c r="AC445" s="258"/>
      <c r="AD445" s="258"/>
      <c r="AE445" s="258"/>
      <c r="AF445" s="258"/>
      <c r="AG445" s="258"/>
      <c r="AH445" s="258"/>
      <c r="AI445" s="258"/>
      <c r="AJ445" s="258"/>
      <c r="AK445" s="258"/>
      <c r="AL445" s="258"/>
      <c r="AM445" s="258"/>
    </row>
    <row r="446" spans="1:39" ht="14.25" customHeight="1">
      <c r="A446" s="258"/>
      <c r="B446" s="258"/>
      <c r="C446" s="258"/>
      <c r="D446" s="258"/>
      <c r="E446" s="258"/>
      <c r="F446" s="258"/>
      <c r="G446" s="258"/>
      <c r="H446" s="258"/>
      <c r="I446" s="258"/>
      <c r="J446" s="258"/>
      <c r="K446" s="258"/>
      <c r="L446" s="258"/>
      <c r="M446" s="258"/>
      <c r="N446" s="258"/>
      <c r="O446" s="258"/>
      <c r="P446" s="258"/>
      <c r="Q446" s="258"/>
      <c r="R446" s="258"/>
      <c r="S446" s="258"/>
      <c r="T446" s="258"/>
      <c r="U446" s="258"/>
      <c r="V446" s="258"/>
      <c r="W446" s="258"/>
      <c r="X446" s="258"/>
      <c r="Y446" s="258"/>
      <c r="Z446" s="258"/>
      <c r="AA446" s="258"/>
      <c r="AB446" s="258"/>
      <c r="AC446" s="258"/>
      <c r="AD446" s="258"/>
      <c r="AE446" s="258"/>
      <c r="AF446" s="258"/>
      <c r="AG446" s="258"/>
      <c r="AH446" s="258"/>
      <c r="AI446" s="258"/>
      <c r="AJ446" s="258"/>
      <c r="AK446" s="258"/>
      <c r="AL446" s="258"/>
      <c r="AM446" s="258"/>
    </row>
    <row r="447" spans="1:39" ht="14.25" customHeight="1">
      <c r="A447" s="258"/>
      <c r="B447" s="258"/>
      <c r="C447" s="258"/>
      <c r="D447" s="258"/>
      <c r="E447" s="258"/>
      <c r="F447" s="258"/>
      <c r="G447" s="258"/>
      <c r="H447" s="258"/>
      <c r="I447" s="258"/>
      <c r="J447" s="258"/>
      <c r="K447" s="258"/>
      <c r="L447" s="258"/>
      <c r="M447" s="258"/>
      <c r="N447" s="258"/>
      <c r="O447" s="258"/>
      <c r="P447" s="258"/>
      <c r="Q447" s="258"/>
      <c r="R447" s="258"/>
      <c r="S447" s="258"/>
      <c r="T447" s="258"/>
      <c r="U447" s="258"/>
      <c r="V447" s="258"/>
      <c r="W447" s="258"/>
      <c r="X447" s="258"/>
      <c r="Y447" s="258"/>
      <c r="Z447" s="258"/>
      <c r="AA447" s="258"/>
      <c r="AB447" s="258"/>
      <c r="AC447" s="258"/>
      <c r="AD447" s="258"/>
      <c r="AE447" s="258"/>
      <c r="AF447" s="258"/>
      <c r="AG447" s="258"/>
      <c r="AH447" s="258"/>
      <c r="AI447" s="258"/>
      <c r="AJ447" s="258"/>
      <c r="AK447" s="258"/>
      <c r="AL447" s="258"/>
      <c r="AM447" s="258"/>
    </row>
    <row r="448" spans="1:39" ht="14.25" customHeight="1">
      <c r="A448" s="258"/>
      <c r="B448" s="258"/>
      <c r="C448" s="258"/>
      <c r="D448" s="258"/>
      <c r="E448" s="258"/>
      <c r="F448" s="258"/>
      <c r="G448" s="258"/>
      <c r="H448" s="258"/>
      <c r="I448" s="258"/>
      <c r="J448" s="258"/>
      <c r="K448" s="258"/>
      <c r="L448" s="258"/>
      <c r="M448" s="258"/>
      <c r="N448" s="258"/>
      <c r="O448" s="258"/>
      <c r="P448" s="258"/>
      <c r="Q448" s="258"/>
      <c r="R448" s="258"/>
      <c r="S448" s="258"/>
      <c r="T448" s="258"/>
      <c r="U448" s="258"/>
      <c r="V448" s="258"/>
      <c r="W448" s="258"/>
      <c r="X448" s="258"/>
      <c r="Y448" s="258"/>
      <c r="Z448" s="258"/>
      <c r="AA448" s="258"/>
      <c r="AB448" s="258"/>
      <c r="AC448" s="258"/>
      <c r="AD448" s="258"/>
      <c r="AE448" s="258"/>
      <c r="AF448" s="258"/>
      <c r="AG448" s="258"/>
      <c r="AH448" s="258"/>
      <c r="AI448" s="258"/>
      <c r="AJ448" s="258"/>
      <c r="AK448" s="258"/>
      <c r="AL448" s="258"/>
      <c r="AM448" s="258"/>
    </row>
    <row r="449" spans="1:39" ht="14.25" customHeight="1">
      <c r="A449" s="258"/>
      <c r="B449" s="258"/>
      <c r="C449" s="258"/>
      <c r="D449" s="258"/>
      <c r="E449" s="258"/>
      <c r="F449" s="258"/>
      <c r="G449" s="258"/>
      <c r="H449" s="258"/>
      <c r="I449" s="258"/>
      <c r="J449" s="258"/>
      <c r="K449" s="258"/>
      <c r="L449" s="258"/>
      <c r="M449" s="258"/>
      <c r="N449" s="258"/>
      <c r="O449" s="258"/>
      <c r="P449" s="258"/>
      <c r="Q449" s="258"/>
      <c r="R449" s="258"/>
      <c r="S449" s="258"/>
      <c r="T449" s="258"/>
      <c r="U449" s="258"/>
      <c r="V449" s="258"/>
      <c r="W449" s="258"/>
      <c r="X449" s="258"/>
      <c r="Y449" s="258"/>
      <c r="Z449" s="258"/>
      <c r="AA449" s="258"/>
      <c r="AB449" s="258"/>
      <c r="AC449" s="258"/>
      <c r="AD449" s="258"/>
      <c r="AE449" s="258"/>
      <c r="AF449" s="258"/>
      <c r="AG449" s="258"/>
      <c r="AH449" s="258"/>
      <c r="AI449" s="258"/>
      <c r="AJ449" s="258"/>
      <c r="AK449" s="258"/>
      <c r="AL449" s="258"/>
      <c r="AM449" s="258"/>
    </row>
    <row r="450" spans="1:39" ht="14.25" customHeight="1">
      <c r="A450" s="258"/>
      <c r="B450" s="258"/>
      <c r="C450" s="258"/>
      <c r="D450" s="258"/>
      <c r="E450" s="258"/>
      <c r="F450" s="258"/>
      <c r="G450" s="258"/>
      <c r="H450" s="258"/>
      <c r="I450" s="258"/>
      <c r="J450" s="258"/>
      <c r="K450" s="258"/>
      <c r="L450" s="258"/>
      <c r="M450" s="258"/>
      <c r="N450" s="258"/>
      <c r="O450" s="258"/>
      <c r="P450" s="258"/>
      <c r="Q450" s="258"/>
      <c r="R450" s="258"/>
      <c r="S450" s="258"/>
      <c r="T450" s="258"/>
      <c r="U450" s="258"/>
      <c r="V450" s="258"/>
      <c r="W450" s="258"/>
      <c r="X450" s="258"/>
      <c r="Y450" s="258"/>
      <c r="Z450" s="258"/>
      <c r="AA450" s="258"/>
      <c r="AB450" s="258"/>
      <c r="AC450" s="258"/>
      <c r="AD450" s="258"/>
      <c r="AE450" s="258"/>
      <c r="AF450" s="258"/>
      <c r="AG450" s="258"/>
      <c r="AH450" s="258"/>
      <c r="AI450" s="258"/>
      <c r="AJ450" s="258"/>
      <c r="AK450" s="258"/>
      <c r="AL450" s="258"/>
      <c r="AM450" s="258"/>
    </row>
    <row r="451" spans="1:39" ht="14.25" customHeight="1">
      <c r="A451" s="258"/>
      <c r="B451" s="258"/>
      <c r="C451" s="258"/>
      <c r="D451" s="258"/>
      <c r="E451" s="258"/>
      <c r="F451" s="258"/>
      <c r="G451" s="258"/>
      <c r="H451" s="258"/>
      <c r="I451" s="258"/>
      <c r="J451" s="258"/>
      <c r="K451" s="258"/>
      <c r="L451" s="258"/>
      <c r="M451" s="258"/>
      <c r="N451" s="258"/>
      <c r="O451" s="258"/>
      <c r="P451" s="258"/>
      <c r="Q451" s="258"/>
      <c r="R451" s="258"/>
      <c r="S451" s="258"/>
      <c r="T451" s="258"/>
      <c r="U451" s="258"/>
      <c r="V451" s="258"/>
      <c r="W451" s="258"/>
      <c r="X451" s="258"/>
      <c r="Y451" s="258"/>
      <c r="Z451" s="258"/>
      <c r="AA451" s="258"/>
      <c r="AB451" s="258"/>
      <c r="AC451" s="258"/>
      <c r="AD451" s="258"/>
      <c r="AE451" s="258"/>
      <c r="AF451" s="258"/>
      <c r="AG451" s="258"/>
      <c r="AH451" s="258"/>
      <c r="AI451" s="258"/>
      <c r="AJ451" s="258"/>
      <c r="AK451" s="258"/>
      <c r="AL451" s="258"/>
      <c r="AM451" s="258"/>
    </row>
    <row r="452" spans="1:39" ht="14.25" customHeight="1">
      <c r="A452" s="258"/>
      <c r="B452" s="258"/>
      <c r="C452" s="258"/>
      <c r="D452" s="258"/>
      <c r="E452" s="258"/>
      <c r="F452" s="258"/>
      <c r="G452" s="258"/>
      <c r="H452" s="258"/>
      <c r="I452" s="258"/>
      <c r="J452" s="258"/>
      <c r="K452" s="258"/>
      <c r="L452" s="258"/>
      <c r="M452" s="258"/>
      <c r="N452" s="258"/>
      <c r="O452" s="258"/>
      <c r="P452" s="258"/>
      <c r="Q452" s="258"/>
      <c r="R452" s="258"/>
      <c r="S452" s="258"/>
      <c r="T452" s="258"/>
      <c r="U452" s="258"/>
      <c r="V452" s="258"/>
      <c r="W452" s="258"/>
      <c r="X452" s="258"/>
      <c r="Y452" s="258"/>
      <c r="Z452" s="258"/>
      <c r="AA452" s="258"/>
      <c r="AB452" s="258"/>
      <c r="AC452" s="258"/>
      <c r="AD452" s="258"/>
      <c r="AE452" s="258"/>
      <c r="AF452" s="258"/>
      <c r="AG452" s="258"/>
      <c r="AH452" s="258"/>
      <c r="AI452" s="258"/>
      <c r="AJ452" s="258"/>
      <c r="AK452" s="258"/>
      <c r="AL452" s="258"/>
      <c r="AM452" s="258"/>
    </row>
    <row r="453" spans="1:39" ht="14.25" customHeight="1">
      <c r="A453" s="258"/>
      <c r="B453" s="258"/>
      <c r="C453" s="258"/>
      <c r="D453" s="258"/>
      <c r="E453" s="258"/>
      <c r="F453" s="258"/>
      <c r="G453" s="258"/>
      <c r="H453" s="258"/>
      <c r="I453" s="258"/>
      <c r="J453" s="258"/>
      <c r="K453" s="258"/>
      <c r="L453" s="258"/>
      <c r="M453" s="258"/>
      <c r="N453" s="258"/>
      <c r="O453" s="258"/>
      <c r="P453" s="258"/>
      <c r="Q453" s="258"/>
      <c r="R453" s="258"/>
      <c r="S453" s="258"/>
      <c r="T453" s="258"/>
      <c r="U453" s="258"/>
      <c r="V453" s="258"/>
      <c r="W453" s="258"/>
      <c r="X453" s="258"/>
      <c r="Y453" s="258"/>
      <c r="Z453" s="258"/>
      <c r="AA453" s="258"/>
      <c r="AB453" s="258"/>
      <c r="AC453" s="258"/>
      <c r="AD453" s="258"/>
      <c r="AE453" s="258"/>
      <c r="AF453" s="258"/>
      <c r="AG453" s="258"/>
      <c r="AH453" s="258"/>
      <c r="AI453" s="258"/>
      <c r="AJ453" s="258"/>
      <c r="AK453" s="258"/>
      <c r="AL453" s="258"/>
      <c r="AM453" s="258"/>
    </row>
    <row r="454" spans="1:39" ht="14.25" customHeight="1">
      <c r="A454" s="258"/>
      <c r="B454" s="258"/>
      <c r="C454" s="258"/>
      <c r="D454" s="258"/>
      <c r="E454" s="258"/>
      <c r="F454" s="258"/>
      <c r="G454" s="258"/>
      <c r="H454" s="258"/>
      <c r="I454" s="258"/>
      <c r="J454" s="258"/>
      <c r="K454" s="258"/>
      <c r="L454" s="258"/>
      <c r="M454" s="258"/>
      <c r="N454" s="258"/>
      <c r="O454" s="258"/>
      <c r="P454" s="258"/>
      <c r="Q454" s="258"/>
      <c r="R454" s="258"/>
      <c r="S454" s="258"/>
      <c r="T454" s="258"/>
      <c r="U454" s="258"/>
      <c r="V454" s="258"/>
      <c r="W454" s="258"/>
      <c r="X454" s="258"/>
      <c r="Y454" s="258"/>
      <c r="Z454" s="258"/>
      <c r="AA454" s="258"/>
      <c r="AB454" s="258"/>
      <c r="AC454" s="258"/>
      <c r="AD454" s="258"/>
      <c r="AE454" s="258"/>
      <c r="AF454" s="258"/>
      <c r="AG454" s="258"/>
      <c r="AH454" s="258"/>
      <c r="AI454" s="258"/>
      <c r="AJ454" s="258"/>
      <c r="AK454" s="258"/>
      <c r="AL454" s="258"/>
      <c r="AM454" s="258"/>
    </row>
    <row r="455" spans="1:39" ht="14.25" customHeight="1">
      <c r="A455" s="258"/>
      <c r="B455" s="258"/>
      <c r="C455" s="258"/>
      <c r="D455" s="258"/>
      <c r="E455" s="258"/>
      <c r="F455" s="258"/>
      <c r="G455" s="258"/>
      <c r="H455" s="258"/>
      <c r="I455" s="258"/>
      <c r="J455" s="258"/>
      <c r="K455" s="258"/>
      <c r="L455" s="258"/>
      <c r="M455" s="258"/>
      <c r="N455" s="258"/>
      <c r="O455" s="258"/>
      <c r="P455" s="258"/>
      <c r="Q455" s="258"/>
      <c r="R455" s="258"/>
      <c r="S455" s="258"/>
      <c r="T455" s="258"/>
      <c r="U455" s="258"/>
      <c r="V455" s="258"/>
      <c r="W455" s="258"/>
      <c r="X455" s="258"/>
      <c r="Y455" s="258"/>
      <c r="Z455" s="258"/>
      <c r="AA455" s="258"/>
      <c r="AB455" s="258"/>
      <c r="AC455" s="258"/>
      <c r="AD455" s="258"/>
      <c r="AE455" s="258"/>
      <c r="AF455" s="258"/>
      <c r="AG455" s="258"/>
      <c r="AH455" s="258"/>
      <c r="AI455" s="258"/>
      <c r="AJ455" s="258"/>
      <c r="AK455" s="258"/>
      <c r="AL455" s="258"/>
      <c r="AM455" s="258"/>
    </row>
    <row r="456" spans="1:39" ht="14.25" customHeight="1">
      <c r="A456" s="258"/>
      <c r="B456" s="258"/>
      <c r="C456" s="258"/>
      <c r="D456" s="258"/>
      <c r="E456" s="258"/>
      <c r="F456" s="258"/>
      <c r="G456" s="258"/>
      <c r="H456" s="258"/>
      <c r="I456" s="258"/>
      <c r="J456" s="258"/>
      <c r="K456" s="258"/>
      <c r="L456" s="258"/>
      <c r="M456" s="258"/>
      <c r="N456" s="258"/>
      <c r="O456" s="258"/>
      <c r="P456" s="258"/>
      <c r="Q456" s="258"/>
      <c r="R456" s="258"/>
      <c r="S456" s="258"/>
      <c r="T456" s="258"/>
      <c r="U456" s="258"/>
      <c r="V456" s="258"/>
      <c r="W456" s="258"/>
      <c r="X456" s="258"/>
      <c r="Y456" s="258"/>
      <c r="Z456" s="258"/>
      <c r="AA456" s="258"/>
      <c r="AB456" s="258"/>
      <c r="AC456" s="258"/>
      <c r="AD456" s="258"/>
      <c r="AE456" s="258"/>
      <c r="AF456" s="258"/>
      <c r="AG456" s="258"/>
      <c r="AH456" s="258"/>
      <c r="AI456" s="258"/>
      <c r="AJ456" s="258"/>
      <c r="AK456" s="258"/>
      <c r="AL456" s="258"/>
      <c r="AM456" s="258"/>
    </row>
    <row r="457" spans="1:39" ht="14.25" customHeight="1">
      <c r="A457" s="258"/>
      <c r="B457" s="258"/>
      <c r="C457" s="258"/>
      <c r="D457" s="258"/>
      <c r="E457" s="258"/>
      <c r="F457" s="258"/>
      <c r="G457" s="258"/>
      <c r="H457" s="258"/>
      <c r="I457" s="258"/>
      <c r="J457" s="258"/>
      <c r="K457" s="258"/>
      <c r="L457" s="258"/>
      <c r="M457" s="258"/>
      <c r="N457" s="258"/>
      <c r="O457" s="258"/>
      <c r="P457" s="258"/>
      <c r="Q457" s="258"/>
      <c r="R457" s="258"/>
      <c r="S457" s="258"/>
      <c r="T457" s="258"/>
      <c r="U457" s="258"/>
      <c r="V457" s="258"/>
      <c r="W457" s="258"/>
      <c r="X457" s="258"/>
      <c r="Y457" s="258"/>
      <c r="Z457" s="258"/>
      <c r="AA457" s="258"/>
      <c r="AB457" s="258"/>
      <c r="AC457" s="258"/>
      <c r="AD457" s="258"/>
      <c r="AE457" s="258"/>
      <c r="AF457" s="258"/>
      <c r="AG457" s="258"/>
      <c r="AH457" s="258"/>
      <c r="AI457" s="258"/>
      <c r="AJ457" s="258"/>
      <c r="AK457" s="258"/>
      <c r="AL457" s="258"/>
      <c r="AM457" s="258"/>
    </row>
    <row r="458" spans="1:39" ht="14.25" customHeight="1">
      <c r="A458" s="258"/>
      <c r="B458" s="258"/>
      <c r="C458" s="258"/>
      <c r="D458" s="258"/>
      <c r="E458" s="258"/>
      <c r="F458" s="258"/>
      <c r="G458" s="258"/>
      <c r="H458" s="258"/>
      <c r="I458" s="258"/>
      <c r="J458" s="258"/>
      <c r="K458" s="258"/>
      <c r="L458" s="258"/>
      <c r="M458" s="258"/>
      <c r="N458" s="258"/>
      <c r="O458" s="258"/>
      <c r="P458" s="258"/>
      <c r="Q458" s="258"/>
      <c r="R458" s="258"/>
      <c r="S458" s="258"/>
      <c r="T458" s="258"/>
      <c r="U458" s="258"/>
      <c r="V458" s="258"/>
      <c r="W458" s="258"/>
      <c r="X458" s="258"/>
      <c r="Y458" s="258"/>
      <c r="Z458" s="258"/>
      <c r="AA458" s="258"/>
      <c r="AB458" s="258"/>
      <c r="AC458" s="258"/>
      <c r="AD458" s="258"/>
      <c r="AE458" s="258"/>
      <c r="AF458" s="258"/>
      <c r="AG458" s="258"/>
      <c r="AH458" s="258"/>
      <c r="AI458" s="258"/>
      <c r="AJ458" s="258"/>
      <c r="AK458" s="258"/>
      <c r="AL458" s="258"/>
      <c r="AM458" s="258"/>
    </row>
    <row r="459" spans="1:39" ht="14.25" customHeight="1">
      <c r="A459" s="258"/>
      <c r="B459" s="258"/>
      <c r="C459" s="258"/>
      <c r="D459" s="258"/>
      <c r="E459" s="258"/>
      <c r="F459" s="258"/>
      <c r="G459" s="258"/>
      <c r="H459" s="258"/>
      <c r="I459" s="258"/>
      <c r="J459" s="258"/>
      <c r="K459" s="258"/>
      <c r="L459" s="258"/>
      <c r="M459" s="258"/>
      <c r="N459" s="258"/>
      <c r="O459" s="258"/>
      <c r="P459" s="258"/>
      <c r="Q459" s="258"/>
      <c r="R459" s="258"/>
      <c r="S459" s="258"/>
      <c r="T459" s="258"/>
      <c r="U459" s="258"/>
      <c r="V459" s="258"/>
      <c r="W459" s="258"/>
      <c r="X459" s="258"/>
      <c r="Y459" s="258"/>
      <c r="Z459" s="258"/>
      <c r="AA459" s="258"/>
      <c r="AB459" s="258"/>
      <c r="AC459" s="258"/>
      <c r="AD459" s="258"/>
      <c r="AE459" s="258"/>
      <c r="AF459" s="258"/>
      <c r="AG459" s="258"/>
      <c r="AH459" s="258"/>
      <c r="AI459" s="258"/>
      <c r="AJ459" s="258"/>
      <c r="AK459" s="258"/>
      <c r="AL459" s="258"/>
      <c r="AM459" s="258"/>
    </row>
    <row r="460" spans="1:39" ht="14.25" customHeight="1">
      <c r="A460" s="258"/>
      <c r="B460" s="258"/>
      <c r="C460" s="258"/>
      <c r="D460" s="258"/>
      <c r="E460" s="258"/>
      <c r="F460" s="258"/>
      <c r="G460" s="258"/>
      <c r="H460" s="258"/>
      <c r="I460" s="258"/>
      <c r="J460" s="258"/>
      <c r="K460" s="258"/>
      <c r="L460" s="258"/>
      <c r="M460" s="258"/>
      <c r="N460" s="258"/>
      <c r="O460" s="258"/>
      <c r="P460" s="258"/>
      <c r="Q460" s="258"/>
      <c r="R460" s="258"/>
      <c r="S460" s="258"/>
      <c r="T460" s="258"/>
      <c r="U460" s="258"/>
      <c r="V460" s="258"/>
      <c r="W460" s="258"/>
      <c r="X460" s="258"/>
      <c r="Y460" s="258"/>
      <c r="Z460" s="258"/>
      <c r="AA460" s="258"/>
      <c r="AB460" s="258"/>
      <c r="AC460" s="258"/>
      <c r="AD460" s="258"/>
      <c r="AE460" s="258"/>
      <c r="AF460" s="258"/>
      <c r="AG460" s="258"/>
      <c r="AH460" s="258"/>
      <c r="AI460" s="258"/>
      <c r="AJ460" s="258"/>
      <c r="AK460" s="258"/>
      <c r="AL460" s="258"/>
      <c r="AM460" s="258"/>
    </row>
    <row r="461" spans="1:39" ht="14.25" customHeight="1">
      <c r="A461" s="258"/>
      <c r="B461" s="258"/>
      <c r="C461" s="258"/>
      <c r="D461" s="258"/>
      <c r="E461" s="258"/>
      <c r="F461" s="258"/>
      <c r="G461" s="258"/>
      <c r="H461" s="258"/>
      <c r="I461" s="258"/>
      <c r="J461" s="258"/>
      <c r="K461" s="258"/>
      <c r="L461" s="258"/>
      <c r="M461" s="258"/>
      <c r="N461" s="258"/>
      <c r="O461" s="258"/>
      <c r="P461" s="258"/>
      <c r="Q461" s="258"/>
      <c r="R461" s="258"/>
      <c r="S461" s="258"/>
      <c r="T461" s="258"/>
      <c r="U461" s="258"/>
      <c r="V461" s="258"/>
      <c r="W461" s="258"/>
      <c r="X461" s="258"/>
      <c r="Y461" s="258"/>
      <c r="Z461" s="258"/>
      <c r="AA461" s="258"/>
      <c r="AB461" s="258"/>
      <c r="AC461" s="258"/>
      <c r="AD461" s="258"/>
      <c r="AE461" s="258"/>
      <c r="AF461" s="258"/>
      <c r="AG461" s="258"/>
      <c r="AH461" s="258"/>
      <c r="AI461" s="258"/>
      <c r="AJ461" s="258"/>
      <c r="AK461" s="258"/>
      <c r="AL461" s="258"/>
      <c r="AM461" s="258"/>
    </row>
    <row r="462" spans="1:39" ht="14.25" customHeight="1">
      <c r="A462" s="258"/>
      <c r="B462" s="258"/>
      <c r="C462" s="258"/>
      <c r="D462" s="258"/>
      <c r="E462" s="258"/>
      <c r="F462" s="258"/>
      <c r="G462" s="258"/>
      <c r="H462" s="258"/>
      <c r="I462" s="258"/>
      <c r="J462" s="258"/>
      <c r="K462" s="258"/>
      <c r="L462" s="258"/>
      <c r="M462" s="258"/>
      <c r="N462" s="258"/>
      <c r="O462" s="258"/>
      <c r="P462" s="258"/>
      <c r="Q462" s="258"/>
      <c r="R462" s="258"/>
      <c r="S462" s="258"/>
      <c r="T462" s="258"/>
      <c r="U462" s="258"/>
      <c r="V462" s="258"/>
      <c r="W462" s="258"/>
      <c r="X462" s="258"/>
      <c r="Y462" s="258"/>
      <c r="Z462" s="258"/>
      <c r="AA462" s="258"/>
      <c r="AB462" s="258"/>
      <c r="AC462" s="258"/>
      <c r="AD462" s="258"/>
      <c r="AE462" s="258"/>
      <c r="AF462" s="258"/>
      <c r="AG462" s="258"/>
      <c r="AH462" s="258"/>
      <c r="AI462" s="258"/>
      <c r="AJ462" s="258"/>
      <c r="AK462" s="258"/>
      <c r="AL462" s="258"/>
      <c r="AM462" s="258"/>
    </row>
    <row r="463" spans="1:39" ht="14.25" customHeight="1">
      <c r="A463" s="258"/>
      <c r="B463" s="258"/>
      <c r="C463" s="258"/>
      <c r="D463" s="258"/>
      <c r="E463" s="258"/>
      <c r="F463" s="258"/>
      <c r="G463" s="258"/>
      <c r="H463" s="258"/>
      <c r="I463" s="258"/>
      <c r="J463" s="258"/>
      <c r="K463" s="258"/>
      <c r="L463" s="258"/>
      <c r="M463" s="258"/>
      <c r="N463" s="258"/>
      <c r="O463" s="258"/>
      <c r="P463" s="258"/>
      <c r="Q463" s="258"/>
      <c r="R463" s="258"/>
      <c r="S463" s="258"/>
      <c r="T463" s="258"/>
      <c r="U463" s="258"/>
      <c r="V463" s="258"/>
      <c r="W463" s="258"/>
      <c r="X463" s="258"/>
      <c r="Y463" s="258"/>
      <c r="Z463" s="258"/>
      <c r="AA463" s="258"/>
      <c r="AB463" s="258"/>
      <c r="AC463" s="258"/>
      <c r="AD463" s="258"/>
      <c r="AE463" s="258"/>
      <c r="AF463" s="258"/>
      <c r="AG463" s="258"/>
      <c r="AH463" s="258"/>
      <c r="AI463" s="258"/>
      <c r="AJ463" s="258"/>
      <c r="AK463" s="258"/>
      <c r="AL463" s="258"/>
      <c r="AM463" s="258"/>
    </row>
    <row r="464" spans="1:39" ht="14.25" customHeight="1">
      <c r="A464" s="258"/>
      <c r="B464" s="258"/>
      <c r="C464" s="258"/>
      <c r="D464" s="258"/>
      <c r="E464" s="258"/>
      <c r="F464" s="258"/>
      <c r="G464" s="258"/>
      <c r="H464" s="258"/>
      <c r="I464" s="258"/>
      <c r="J464" s="258"/>
      <c r="K464" s="258"/>
      <c r="L464" s="258"/>
      <c r="M464" s="258"/>
      <c r="N464" s="258"/>
      <c r="O464" s="258"/>
      <c r="P464" s="258"/>
      <c r="Q464" s="258"/>
      <c r="R464" s="258"/>
      <c r="S464" s="258"/>
      <c r="T464" s="258"/>
      <c r="U464" s="258"/>
      <c r="V464" s="258"/>
      <c r="W464" s="258"/>
      <c r="X464" s="258"/>
      <c r="Y464" s="258"/>
      <c r="Z464" s="258"/>
      <c r="AA464" s="258"/>
      <c r="AB464" s="258"/>
      <c r="AC464" s="258"/>
      <c r="AD464" s="258"/>
      <c r="AE464" s="258"/>
      <c r="AF464" s="258"/>
      <c r="AG464" s="258"/>
      <c r="AH464" s="258"/>
      <c r="AI464" s="258"/>
      <c r="AJ464" s="258"/>
      <c r="AK464" s="258"/>
      <c r="AL464" s="258"/>
      <c r="AM464" s="258"/>
    </row>
    <row r="465" spans="1:39" ht="14.25" customHeight="1">
      <c r="A465" s="258"/>
      <c r="B465" s="258"/>
      <c r="C465" s="258"/>
      <c r="D465" s="258"/>
      <c r="E465" s="258"/>
      <c r="F465" s="258"/>
      <c r="G465" s="258"/>
      <c r="H465" s="258"/>
      <c r="I465" s="258"/>
      <c r="J465" s="258"/>
      <c r="K465" s="258"/>
      <c r="L465" s="258"/>
      <c r="M465" s="258"/>
      <c r="N465" s="258"/>
      <c r="O465" s="258"/>
      <c r="P465" s="258"/>
      <c r="Q465" s="258"/>
      <c r="R465" s="258"/>
      <c r="S465" s="258"/>
      <c r="T465" s="258"/>
      <c r="U465" s="258"/>
      <c r="V465" s="258"/>
      <c r="W465" s="258"/>
      <c r="X465" s="258"/>
      <c r="Y465" s="258"/>
      <c r="Z465" s="258"/>
      <c r="AA465" s="258"/>
      <c r="AB465" s="258"/>
      <c r="AC465" s="258"/>
      <c r="AD465" s="258"/>
      <c r="AE465" s="258"/>
      <c r="AF465" s="258"/>
      <c r="AG465" s="258"/>
      <c r="AH465" s="258"/>
      <c r="AI465" s="258"/>
      <c r="AJ465" s="258"/>
      <c r="AK465" s="258"/>
      <c r="AL465" s="258"/>
      <c r="AM465" s="258"/>
    </row>
    <row r="466" spans="1:39" ht="14.25" customHeight="1">
      <c r="A466" s="258"/>
      <c r="B466" s="258"/>
      <c r="C466" s="258"/>
      <c r="D466" s="258"/>
      <c r="E466" s="258"/>
      <c r="F466" s="258"/>
      <c r="G466" s="258"/>
      <c r="H466" s="258"/>
      <c r="I466" s="258"/>
      <c r="J466" s="258"/>
      <c r="K466" s="258"/>
      <c r="L466" s="258"/>
      <c r="M466" s="258"/>
      <c r="N466" s="258"/>
      <c r="O466" s="258"/>
      <c r="P466" s="258"/>
      <c r="Q466" s="258"/>
      <c r="R466" s="258"/>
      <c r="S466" s="258"/>
      <c r="T466" s="258"/>
      <c r="U466" s="258"/>
      <c r="V466" s="258"/>
      <c r="W466" s="258"/>
      <c r="X466" s="258"/>
      <c r="Y466" s="258"/>
      <c r="Z466" s="258"/>
      <c r="AA466" s="258"/>
      <c r="AB466" s="258"/>
      <c r="AC466" s="258"/>
      <c r="AD466" s="258"/>
      <c r="AE466" s="258"/>
      <c r="AF466" s="258"/>
      <c r="AG466" s="258"/>
      <c r="AH466" s="258"/>
      <c r="AI466" s="258"/>
      <c r="AJ466" s="258"/>
      <c r="AK466" s="258"/>
      <c r="AL466" s="258"/>
      <c r="AM466" s="258"/>
    </row>
    <row r="467" spans="1:39" ht="14.25" customHeight="1">
      <c r="A467" s="258"/>
      <c r="B467" s="258"/>
      <c r="C467" s="258"/>
      <c r="D467" s="258"/>
      <c r="E467" s="258"/>
      <c r="F467" s="258"/>
      <c r="G467" s="258"/>
      <c r="H467" s="258"/>
      <c r="I467" s="258"/>
      <c r="J467" s="258"/>
      <c r="K467" s="258"/>
      <c r="L467" s="258"/>
      <c r="M467" s="258"/>
      <c r="N467" s="258"/>
      <c r="O467" s="258"/>
      <c r="P467" s="258"/>
      <c r="Q467" s="258"/>
      <c r="R467" s="258"/>
      <c r="S467" s="258"/>
      <c r="T467" s="258"/>
      <c r="U467" s="258"/>
      <c r="V467" s="258"/>
      <c r="W467" s="258"/>
      <c r="X467" s="258"/>
      <c r="Y467" s="258"/>
      <c r="Z467" s="258"/>
      <c r="AA467" s="258"/>
      <c r="AB467" s="258"/>
      <c r="AC467" s="258"/>
      <c r="AD467" s="258"/>
      <c r="AE467" s="258"/>
      <c r="AF467" s="258"/>
      <c r="AG467" s="258"/>
      <c r="AH467" s="258"/>
      <c r="AI467" s="258"/>
      <c r="AJ467" s="258"/>
      <c r="AK467" s="258"/>
      <c r="AL467" s="258"/>
      <c r="AM467" s="258"/>
    </row>
    <row r="468" spans="1:39" ht="14.25" customHeight="1">
      <c r="A468" s="258"/>
      <c r="B468" s="258"/>
      <c r="C468" s="258"/>
      <c r="D468" s="258"/>
      <c r="E468" s="258"/>
      <c r="F468" s="258"/>
      <c r="G468" s="258"/>
      <c r="H468" s="258"/>
      <c r="I468" s="258"/>
      <c r="J468" s="258"/>
      <c r="K468" s="258"/>
      <c r="L468" s="258"/>
      <c r="M468" s="258"/>
      <c r="N468" s="258"/>
      <c r="O468" s="258"/>
      <c r="P468" s="258"/>
      <c r="Q468" s="258"/>
      <c r="R468" s="258"/>
      <c r="S468" s="258"/>
      <c r="T468" s="258"/>
      <c r="U468" s="258"/>
      <c r="V468" s="258"/>
      <c r="W468" s="258"/>
      <c r="X468" s="258"/>
      <c r="Y468" s="258"/>
      <c r="Z468" s="258"/>
      <c r="AA468" s="258"/>
      <c r="AB468" s="258"/>
      <c r="AC468" s="258"/>
      <c r="AD468" s="258"/>
      <c r="AE468" s="258"/>
      <c r="AF468" s="258"/>
      <c r="AG468" s="258"/>
      <c r="AH468" s="258"/>
      <c r="AI468" s="258"/>
      <c r="AJ468" s="258"/>
      <c r="AK468" s="258"/>
      <c r="AL468" s="258"/>
      <c r="AM468" s="258"/>
    </row>
    <row r="469" spans="1:39" ht="14.25" customHeight="1">
      <c r="A469" s="258"/>
      <c r="B469" s="258"/>
      <c r="C469" s="258"/>
      <c r="D469" s="258"/>
      <c r="E469" s="258"/>
      <c r="F469" s="258"/>
      <c r="G469" s="258"/>
      <c r="H469" s="258"/>
      <c r="I469" s="258"/>
      <c r="J469" s="258"/>
      <c r="K469" s="258"/>
      <c r="L469" s="258"/>
      <c r="M469" s="258"/>
      <c r="N469" s="258"/>
      <c r="O469" s="258"/>
      <c r="P469" s="258"/>
      <c r="Q469" s="258"/>
      <c r="R469" s="258"/>
      <c r="S469" s="258"/>
      <c r="T469" s="258"/>
      <c r="U469" s="258"/>
      <c r="V469" s="258"/>
      <c r="W469" s="258"/>
      <c r="X469" s="258"/>
      <c r="Y469" s="258"/>
      <c r="Z469" s="258"/>
      <c r="AA469" s="258"/>
      <c r="AB469" s="258"/>
      <c r="AC469" s="258"/>
      <c r="AD469" s="258"/>
      <c r="AE469" s="258"/>
      <c r="AF469" s="258"/>
      <c r="AG469" s="258"/>
      <c r="AH469" s="258"/>
      <c r="AI469" s="258"/>
      <c r="AJ469" s="258"/>
      <c r="AK469" s="258"/>
      <c r="AL469" s="258"/>
      <c r="AM469" s="258"/>
    </row>
    <row r="470" spans="1:39" ht="14.25" customHeight="1">
      <c r="A470" s="258"/>
      <c r="B470" s="258"/>
      <c r="C470" s="258"/>
      <c r="D470" s="258"/>
      <c r="E470" s="258"/>
      <c r="F470" s="258"/>
      <c r="G470" s="258"/>
      <c r="H470" s="258"/>
      <c r="I470" s="258"/>
      <c r="J470" s="258"/>
      <c r="K470" s="258"/>
      <c r="L470" s="258"/>
      <c r="M470" s="258"/>
      <c r="N470" s="258"/>
      <c r="O470" s="258"/>
      <c r="P470" s="258"/>
      <c r="Q470" s="258"/>
      <c r="R470" s="258"/>
      <c r="S470" s="258"/>
      <c r="T470" s="258"/>
      <c r="U470" s="258"/>
      <c r="V470" s="258"/>
      <c r="W470" s="258"/>
      <c r="X470" s="258"/>
      <c r="Y470" s="258"/>
      <c r="Z470" s="258"/>
      <c r="AA470" s="258"/>
      <c r="AB470" s="258"/>
      <c r="AC470" s="258"/>
      <c r="AD470" s="258"/>
      <c r="AE470" s="258"/>
      <c r="AF470" s="258"/>
      <c r="AG470" s="258"/>
      <c r="AH470" s="258"/>
      <c r="AI470" s="258"/>
      <c r="AJ470" s="258"/>
      <c r="AK470" s="258"/>
      <c r="AL470" s="258"/>
      <c r="AM470" s="258"/>
    </row>
    <row r="471" spans="1:39" ht="14.25" customHeight="1">
      <c r="A471" s="258"/>
      <c r="B471" s="258"/>
      <c r="C471" s="258"/>
      <c r="D471" s="258"/>
      <c r="E471" s="258"/>
      <c r="F471" s="258"/>
      <c r="G471" s="258"/>
      <c r="H471" s="258"/>
      <c r="I471" s="258"/>
      <c r="J471" s="258"/>
      <c r="K471" s="258"/>
      <c r="L471" s="258"/>
      <c r="M471" s="258"/>
      <c r="N471" s="258"/>
      <c r="O471" s="258"/>
      <c r="P471" s="258"/>
      <c r="Q471" s="258"/>
      <c r="R471" s="258"/>
      <c r="S471" s="258"/>
      <c r="T471" s="258"/>
      <c r="U471" s="258"/>
      <c r="V471" s="258"/>
      <c r="W471" s="258"/>
      <c r="X471" s="258"/>
      <c r="Y471" s="258"/>
      <c r="Z471" s="258"/>
      <c r="AA471" s="258"/>
      <c r="AB471" s="258"/>
      <c r="AC471" s="258"/>
      <c r="AD471" s="258"/>
      <c r="AE471" s="258"/>
      <c r="AF471" s="258"/>
      <c r="AG471" s="258"/>
      <c r="AH471" s="258"/>
      <c r="AI471" s="258"/>
      <c r="AJ471" s="258"/>
      <c r="AK471" s="258"/>
      <c r="AL471" s="258"/>
      <c r="AM471" s="258"/>
    </row>
    <row r="472" spans="1:39" ht="14.25" customHeight="1">
      <c r="A472" s="258"/>
      <c r="B472" s="258"/>
      <c r="C472" s="258"/>
      <c r="D472" s="258"/>
      <c r="E472" s="258"/>
      <c r="F472" s="258"/>
      <c r="G472" s="258"/>
      <c r="H472" s="258"/>
      <c r="I472" s="258"/>
      <c r="J472" s="258"/>
      <c r="K472" s="258"/>
      <c r="L472" s="258"/>
      <c r="M472" s="258"/>
      <c r="N472" s="258"/>
      <c r="O472" s="258"/>
      <c r="P472" s="258"/>
      <c r="Q472" s="258"/>
      <c r="R472" s="258"/>
      <c r="S472" s="258"/>
      <c r="T472" s="258"/>
      <c r="U472" s="258"/>
      <c r="V472" s="258"/>
      <c r="W472" s="258"/>
      <c r="X472" s="258"/>
      <c r="Y472" s="258"/>
      <c r="Z472" s="258"/>
      <c r="AA472" s="258"/>
      <c r="AB472" s="258"/>
      <c r="AC472" s="258"/>
      <c r="AD472" s="258"/>
      <c r="AE472" s="258"/>
      <c r="AF472" s="258"/>
      <c r="AG472" s="258"/>
      <c r="AH472" s="258"/>
      <c r="AI472" s="258"/>
      <c r="AJ472" s="258"/>
      <c r="AK472" s="258"/>
      <c r="AL472" s="258"/>
      <c r="AM472" s="258"/>
    </row>
    <row r="473" spans="1:39" ht="14.25" customHeight="1">
      <c r="A473" s="258"/>
      <c r="B473" s="258"/>
      <c r="C473" s="258"/>
      <c r="D473" s="258"/>
      <c r="E473" s="258"/>
      <c r="F473" s="258"/>
      <c r="G473" s="258"/>
      <c r="H473" s="258"/>
      <c r="I473" s="258"/>
      <c r="J473" s="258"/>
      <c r="K473" s="258"/>
      <c r="L473" s="258"/>
      <c r="M473" s="258"/>
      <c r="N473" s="258"/>
      <c r="O473" s="258"/>
      <c r="P473" s="258"/>
      <c r="Q473" s="258"/>
      <c r="R473" s="258"/>
      <c r="S473" s="258"/>
      <c r="T473" s="258"/>
      <c r="U473" s="258"/>
      <c r="V473" s="258"/>
      <c r="W473" s="258"/>
      <c r="X473" s="258"/>
      <c r="Y473" s="258"/>
      <c r="Z473" s="258"/>
      <c r="AA473" s="258"/>
      <c r="AB473" s="258"/>
      <c r="AC473" s="258"/>
      <c r="AD473" s="258"/>
      <c r="AE473" s="258"/>
      <c r="AF473" s="258"/>
      <c r="AG473" s="258"/>
      <c r="AH473" s="258"/>
      <c r="AI473" s="258"/>
      <c r="AJ473" s="258"/>
      <c r="AK473" s="258"/>
      <c r="AL473" s="258"/>
      <c r="AM473" s="258"/>
    </row>
    <row r="474" spans="1:39" ht="14.25" customHeight="1">
      <c r="A474" s="258"/>
      <c r="B474" s="258"/>
      <c r="C474" s="258"/>
      <c r="D474" s="258"/>
      <c r="E474" s="258"/>
      <c r="F474" s="258"/>
      <c r="G474" s="258"/>
      <c r="H474" s="258"/>
      <c r="I474" s="258"/>
      <c r="J474" s="258"/>
      <c r="K474" s="258"/>
      <c r="L474" s="258"/>
      <c r="M474" s="258"/>
      <c r="N474" s="258"/>
      <c r="O474" s="258"/>
      <c r="P474" s="258"/>
      <c r="Q474" s="258"/>
      <c r="R474" s="258"/>
      <c r="S474" s="258"/>
      <c r="T474" s="258"/>
      <c r="U474" s="258"/>
      <c r="V474" s="258"/>
      <c r="W474" s="258"/>
      <c r="X474" s="258"/>
      <c r="Y474" s="258"/>
      <c r="Z474" s="258"/>
      <c r="AA474" s="258"/>
      <c r="AB474" s="258"/>
      <c r="AC474" s="258"/>
      <c r="AD474" s="258"/>
      <c r="AE474" s="258"/>
      <c r="AF474" s="258"/>
      <c r="AG474" s="258"/>
      <c r="AH474" s="258"/>
      <c r="AI474" s="258"/>
      <c r="AJ474" s="258"/>
      <c r="AK474" s="258"/>
      <c r="AL474" s="258"/>
      <c r="AM474" s="258"/>
    </row>
    <row r="475" spans="1:39" ht="14.25" customHeight="1">
      <c r="A475" s="258"/>
      <c r="B475" s="258"/>
      <c r="C475" s="258"/>
      <c r="D475" s="258"/>
      <c r="E475" s="258"/>
      <c r="F475" s="258"/>
      <c r="G475" s="258"/>
      <c r="H475" s="258"/>
      <c r="I475" s="258"/>
      <c r="J475" s="258"/>
      <c r="K475" s="258"/>
      <c r="L475" s="258"/>
      <c r="M475" s="258"/>
      <c r="N475" s="258"/>
      <c r="O475" s="258"/>
      <c r="P475" s="258"/>
      <c r="Q475" s="258"/>
      <c r="R475" s="258"/>
      <c r="S475" s="258"/>
      <c r="T475" s="258"/>
      <c r="U475" s="258"/>
      <c r="V475" s="258"/>
      <c r="W475" s="258"/>
      <c r="X475" s="258"/>
      <c r="Y475" s="258"/>
      <c r="Z475" s="258"/>
      <c r="AA475" s="258"/>
      <c r="AB475" s="258"/>
      <c r="AC475" s="258"/>
      <c r="AD475" s="258"/>
      <c r="AE475" s="258"/>
      <c r="AF475" s="258"/>
      <c r="AG475" s="258"/>
      <c r="AH475" s="258"/>
      <c r="AI475" s="258"/>
      <c r="AJ475" s="258"/>
      <c r="AK475" s="258"/>
      <c r="AL475" s="258"/>
      <c r="AM475" s="258"/>
    </row>
    <row r="476" spans="1:39" ht="14.25" customHeight="1">
      <c r="A476" s="258"/>
      <c r="B476" s="258"/>
      <c r="C476" s="258"/>
      <c r="D476" s="258"/>
      <c r="E476" s="258"/>
      <c r="F476" s="258"/>
      <c r="G476" s="258"/>
      <c r="H476" s="258"/>
      <c r="I476" s="258"/>
      <c r="J476" s="258"/>
      <c r="K476" s="258"/>
      <c r="L476" s="258"/>
      <c r="M476" s="258"/>
      <c r="N476" s="258"/>
      <c r="O476" s="258"/>
      <c r="P476" s="258"/>
      <c r="Q476" s="258"/>
      <c r="R476" s="258"/>
      <c r="S476" s="258"/>
      <c r="T476" s="258"/>
      <c r="U476" s="258"/>
      <c r="V476" s="258"/>
      <c r="W476" s="258"/>
      <c r="X476" s="258"/>
      <c r="Y476" s="258"/>
      <c r="Z476" s="258"/>
      <c r="AA476" s="258"/>
      <c r="AB476" s="258"/>
      <c r="AC476" s="258"/>
      <c r="AD476" s="258"/>
      <c r="AE476" s="258"/>
      <c r="AF476" s="258"/>
      <c r="AG476" s="258"/>
      <c r="AH476" s="258"/>
      <c r="AI476" s="258"/>
      <c r="AJ476" s="258"/>
      <c r="AK476" s="258"/>
      <c r="AL476" s="258"/>
      <c r="AM476" s="258"/>
    </row>
    <row r="477" spans="1:39" ht="14.25" customHeight="1">
      <c r="A477" s="258"/>
      <c r="B477" s="258"/>
      <c r="C477" s="258"/>
      <c r="D477" s="258"/>
      <c r="E477" s="258"/>
      <c r="F477" s="258"/>
      <c r="G477" s="258"/>
      <c r="H477" s="258"/>
      <c r="I477" s="258"/>
      <c r="J477" s="258"/>
      <c r="K477" s="258"/>
      <c r="L477" s="258"/>
      <c r="M477" s="258"/>
      <c r="N477" s="258"/>
      <c r="O477" s="258"/>
      <c r="P477" s="258"/>
      <c r="Q477" s="258"/>
      <c r="R477" s="258"/>
      <c r="S477" s="258"/>
      <c r="T477" s="258"/>
      <c r="U477" s="258"/>
      <c r="V477" s="258"/>
      <c r="W477" s="258"/>
      <c r="X477" s="258"/>
      <c r="Y477" s="258"/>
      <c r="Z477" s="258"/>
      <c r="AA477" s="258"/>
      <c r="AB477" s="258"/>
      <c r="AC477" s="258"/>
      <c r="AD477" s="258"/>
      <c r="AE477" s="258"/>
      <c r="AF477" s="258"/>
      <c r="AG477" s="258"/>
      <c r="AH477" s="258"/>
      <c r="AI477" s="258"/>
      <c r="AJ477" s="258"/>
      <c r="AK477" s="258"/>
      <c r="AL477" s="258"/>
      <c r="AM477" s="258"/>
    </row>
    <row r="478" spans="1:39" ht="14.25" customHeight="1">
      <c r="A478" s="258"/>
      <c r="B478" s="258"/>
      <c r="C478" s="258"/>
      <c r="D478" s="258"/>
      <c r="E478" s="258"/>
      <c r="F478" s="258"/>
      <c r="G478" s="258"/>
      <c r="H478" s="258"/>
      <c r="I478" s="258"/>
      <c r="J478" s="258"/>
      <c r="K478" s="258"/>
      <c r="L478" s="258"/>
      <c r="M478" s="258"/>
      <c r="N478" s="258"/>
      <c r="O478" s="258"/>
      <c r="P478" s="258"/>
      <c r="Q478" s="258"/>
      <c r="R478" s="258"/>
      <c r="S478" s="258"/>
      <c r="T478" s="258"/>
      <c r="U478" s="258"/>
      <c r="V478" s="258"/>
      <c r="W478" s="258"/>
      <c r="X478" s="258"/>
      <c r="Y478" s="258"/>
      <c r="Z478" s="258"/>
      <c r="AA478" s="258"/>
      <c r="AB478" s="258"/>
      <c r="AC478" s="258"/>
      <c r="AD478" s="258"/>
      <c r="AE478" s="258"/>
      <c r="AF478" s="258"/>
      <c r="AG478" s="258"/>
      <c r="AH478" s="258"/>
      <c r="AI478" s="258"/>
      <c r="AJ478" s="258"/>
      <c r="AK478" s="258"/>
      <c r="AL478" s="258"/>
      <c r="AM478" s="258"/>
    </row>
    <row r="479" spans="1:39" ht="14.25" customHeight="1">
      <c r="A479" s="258"/>
      <c r="B479" s="258"/>
      <c r="C479" s="258"/>
      <c r="D479" s="258"/>
      <c r="E479" s="258"/>
      <c r="F479" s="258"/>
      <c r="G479" s="258"/>
      <c r="H479" s="258"/>
      <c r="I479" s="258"/>
      <c r="J479" s="258"/>
      <c r="K479" s="258"/>
      <c r="L479" s="258"/>
      <c r="M479" s="258"/>
      <c r="N479" s="258"/>
      <c r="O479" s="258"/>
      <c r="P479" s="258"/>
      <c r="Q479" s="258"/>
      <c r="R479" s="258"/>
      <c r="S479" s="258"/>
      <c r="T479" s="258"/>
      <c r="U479" s="258"/>
      <c r="V479" s="258"/>
      <c r="W479" s="258"/>
      <c r="X479" s="258"/>
      <c r="Y479" s="258"/>
      <c r="Z479" s="258"/>
      <c r="AA479" s="258"/>
      <c r="AB479" s="258"/>
      <c r="AC479" s="258"/>
      <c r="AD479" s="258"/>
      <c r="AE479" s="258"/>
      <c r="AF479" s="258"/>
      <c r="AG479" s="258"/>
      <c r="AH479" s="258"/>
      <c r="AI479" s="258"/>
      <c r="AJ479" s="258"/>
      <c r="AK479" s="258"/>
      <c r="AL479" s="258"/>
      <c r="AM479" s="258"/>
    </row>
    <row r="480" spans="1:39" ht="14.25" customHeight="1">
      <c r="A480" s="258"/>
      <c r="B480" s="258"/>
      <c r="C480" s="258"/>
      <c r="D480" s="258"/>
      <c r="E480" s="258"/>
      <c r="F480" s="258"/>
      <c r="G480" s="258"/>
      <c r="H480" s="258"/>
      <c r="I480" s="258"/>
      <c r="J480" s="258"/>
      <c r="K480" s="258"/>
      <c r="L480" s="258"/>
      <c r="M480" s="258"/>
      <c r="N480" s="258"/>
      <c r="O480" s="258"/>
      <c r="P480" s="258"/>
      <c r="Q480" s="258"/>
      <c r="R480" s="258"/>
      <c r="S480" s="258"/>
      <c r="T480" s="258"/>
      <c r="U480" s="258"/>
      <c r="V480" s="258"/>
      <c r="W480" s="258"/>
      <c r="X480" s="258"/>
      <c r="Y480" s="258"/>
      <c r="Z480" s="258"/>
      <c r="AA480" s="258"/>
      <c r="AB480" s="258"/>
      <c r="AC480" s="258"/>
      <c r="AD480" s="258"/>
      <c r="AE480" s="258"/>
      <c r="AF480" s="258"/>
      <c r="AG480" s="258"/>
      <c r="AH480" s="258"/>
      <c r="AI480" s="258"/>
      <c r="AJ480" s="258"/>
      <c r="AK480" s="258"/>
      <c r="AL480" s="258"/>
      <c r="AM480" s="258"/>
    </row>
    <row r="481" spans="1:39" ht="14.25" customHeight="1">
      <c r="A481" s="258"/>
      <c r="B481" s="258"/>
      <c r="C481" s="258"/>
      <c r="D481" s="258"/>
      <c r="E481" s="258"/>
      <c r="F481" s="258"/>
      <c r="G481" s="258"/>
      <c r="H481" s="258"/>
      <c r="I481" s="258"/>
      <c r="J481" s="258"/>
      <c r="K481" s="258"/>
      <c r="L481" s="258"/>
      <c r="M481" s="258"/>
      <c r="N481" s="258"/>
      <c r="O481" s="258"/>
      <c r="P481" s="258"/>
      <c r="Q481" s="258"/>
      <c r="R481" s="258"/>
      <c r="S481" s="258"/>
      <c r="T481" s="258"/>
      <c r="U481" s="258"/>
      <c r="V481" s="258"/>
      <c r="W481" s="258"/>
      <c r="X481" s="258"/>
      <c r="Y481" s="258"/>
      <c r="Z481" s="258"/>
      <c r="AA481" s="258"/>
      <c r="AB481" s="258"/>
      <c r="AC481" s="258"/>
      <c r="AD481" s="258"/>
      <c r="AE481" s="258"/>
      <c r="AF481" s="258"/>
      <c r="AG481" s="258"/>
      <c r="AH481" s="258"/>
      <c r="AI481" s="258"/>
      <c r="AJ481" s="258"/>
      <c r="AK481" s="258"/>
      <c r="AL481" s="258"/>
      <c r="AM481" s="258"/>
    </row>
    <row r="482" spans="1:39" ht="14.25" customHeight="1">
      <c r="A482" s="258"/>
      <c r="B482" s="258"/>
      <c r="C482" s="258"/>
      <c r="D482" s="258"/>
      <c r="E482" s="258"/>
      <c r="F482" s="258"/>
      <c r="G482" s="258"/>
      <c r="H482" s="258"/>
      <c r="I482" s="258"/>
      <c r="J482" s="258"/>
      <c r="K482" s="258"/>
      <c r="L482" s="258"/>
      <c r="M482" s="258"/>
      <c r="N482" s="258"/>
      <c r="O482" s="258"/>
      <c r="P482" s="258"/>
      <c r="Q482" s="258"/>
      <c r="R482" s="258"/>
      <c r="S482" s="258"/>
      <c r="T482" s="258"/>
      <c r="U482" s="258"/>
      <c r="V482" s="258"/>
      <c r="W482" s="258"/>
      <c r="X482" s="258"/>
      <c r="Y482" s="258"/>
      <c r="Z482" s="258"/>
      <c r="AA482" s="258"/>
      <c r="AB482" s="258"/>
      <c r="AC482" s="258"/>
      <c r="AD482" s="258"/>
      <c r="AE482" s="258"/>
      <c r="AF482" s="258"/>
      <c r="AG482" s="258"/>
      <c r="AH482" s="258"/>
      <c r="AI482" s="258"/>
      <c r="AJ482" s="258"/>
      <c r="AK482" s="258"/>
      <c r="AL482" s="258"/>
      <c r="AM482" s="258"/>
    </row>
    <row r="483" spans="1:39" ht="14.25" customHeight="1">
      <c r="A483" s="258"/>
      <c r="B483" s="258"/>
      <c r="C483" s="258"/>
      <c r="D483" s="258"/>
      <c r="E483" s="258"/>
      <c r="F483" s="258"/>
      <c r="G483" s="258"/>
      <c r="H483" s="258"/>
      <c r="I483" s="258"/>
      <c r="J483" s="258"/>
      <c r="K483" s="258"/>
      <c r="L483" s="258"/>
      <c r="M483" s="258"/>
      <c r="N483" s="258"/>
      <c r="O483" s="258"/>
      <c r="P483" s="258"/>
      <c r="Q483" s="258"/>
      <c r="R483" s="258"/>
      <c r="S483" s="258"/>
      <c r="T483" s="258"/>
      <c r="U483" s="258"/>
      <c r="V483" s="258"/>
      <c r="W483" s="258"/>
      <c r="X483" s="258"/>
      <c r="Y483" s="258"/>
      <c r="Z483" s="258"/>
      <c r="AA483" s="258"/>
      <c r="AB483" s="258"/>
      <c r="AC483" s="258"/>
      <c r="AD483" s="258"/>
      <c r="AE483" s="258"/>
      <c r="AF483" s="258"/>
      <c r="AG483" s="258"/>
      <c r="AH483" s="258"/>
      <c r="AI483" s="258"/>
      <c r="AJ483" s="258"/>
      <c r="AK483" s="258"/>
      <c r="AL483" s="258"/>
      <c r="AM483" s="258"/>
    </row>
    <row r="484" spans="1:39" ht="14.25" customHeight="1">
      <c r="A484" s="258"/>
      <c r="B484" s="258"/>
      <c r="C484" s="258"/>
      <c r="D484" s="258"/>
      <c r="E484" s="258"/>
      <c r="F484" s="258"/>
      <c r="G484" s="258"/>
      <c r="H484" s="258"/>
      <c r="I484" s="258"/>
      <c r="J484" s="258"/>
      <c r="K484" s="258"/>
      <c r="L484" s="258"/>
      <c r="M484" s="258"/>
      <c r="N484" s="258"/>
      <c r="O484" s="258"/>
      <c r="P484" s="258"/>
      <c r="Q484" s="258"/>
      <c r="R484" s="258"/>
      <c r="S484" s="258"/>
      <c r="T484" s="258"/>
      <c r="U484" s="258"/>
      <c r="V484" s="258"/>
      <c r="W484" s="258"/>
      <c r="X484" s="258"/>
      <c r="Y484" s="258"/>
      <c r="Z484" s="258"/>
      <c r="AA484" s="258"/>
      <c r="AB484" s="258"/>
      <c r="AC484" s="258"/>
      <c r="AD484" s="258"/>
      <c r="AE484" s="258"/>
      <c r="AF484" s="258"/>
      <c r="AG484" s="258"/>
      <c r="AH484" s="258"/>
      <c r="AI484" s="258"/>
      <c r="AJ484" s="258"/>
      <c r="AK484" s="258"/>
      <c r="AL484" s="258"/>
      <c r="AM484" s="258"/>
    </row>
    <row r="485" spans="1:39" ht="14.25" customHeight="1">
      <c r="A485" s="258"/>
      <c r="B485" s="258"/>
      <c r="C485" s="258"/>
      <c r="D485" s="258"/>
      <c r="E485" s="258"/>
      <c r="F485" s="258"/>
      <c r="G485" s="258"/>
      <c r="H485" s="258"/>
      <c r="I485" s="258"/>
      <c r="J485" s="258"/>
      <c r="K485" s="258"/>
      <c r="L485" s="258"/>
      <c r="M485" s="258"/>
      <c r="N485" s="258"/>
      <c r="O485" s="258"/>
      <c r="P485" s="258"/>
      <c r="Q485" s="258"/>
      <c r="R485" s="258"/>
      <c r="S485" s="258"/>
      <c r="T485" s="258"/>
      <c r="U485" s="258"/>
      <c r="V485" s="258"/>
      <c r="W485" s="258"/>
      <c r="X485" s="258"/>
      <c r="Y485" s="258"/>
      <c r="Z485" s="258"/>
      <c r="AA485" s="258"/>
      <c r="AB485" s="258"/>
      <c r="AC485" s="258"/>
      <c r="AD485" s="258"/>
      <c r="AE485" s="258"/>
      <c r="AF485" s="258"/>
      <c r="AG485" s="258"/>
      <c r="AH485" s="258"/>
      <c r="AI485" s="258"/>
      <c r="AJ485" s="258"/>
      <c r="AK485" s="258"/>
      <c r="AL485" s="258"/>
      <c r="AM485" s="258"/>
    </row>
    <row r="486" spans="1:39" ht="14.25" customHeight="1">
      <c r="A486" s="258"/>
      <c r="B486" s="258"/>
      <c r="C486" s="258"/>
      <c r="D486" s="258"/>
      <c r="E486" s="258"/>
      <c r="F486" s="258"/>
      <c r="G486" s="258"/>
      <c r="H486" s="258"/>
      <c r="I486" s="258"/>
      <c r="J486" s="258"/>
      <c r="K486" s="258"/>
      <c r="L486" s="258"/>
      <c r="M486" s="258"/>
      <c r="N486" s="258"/>
      <c r="O486" s="258"/>
      <c r="P486" s="258"/>
      <c r="Q486" s="258"/>
      <c r="R486" s="258"/>
      <c r="S486" s="258"/>
      <c r="T486" s="258"/>
      <c r="U486" s="258"/>
      <c r="V486" s="258"/>
      <c r="W486" s="258"/>
      <c r="X486" s="258"/>
      <c r="Y486" s="258"/>
      <c r="Z486" s="258"/>
      <c r="AA486" s="258"/>
      <c r="AB486" s="258"/>
      <c r="AC486" s="258"/>
      <c r="AD486" s="258"/>
      <c r="AE486" s="258"/>
      <c r="AF486" s="258"/>
      <c r="AG486" s="258"/>
      <c r="AH486" s="258"/>
      <c r="AI486" s="258"/>
      <c r="AJ486" s="258"/>
      <c r="AK486" s="258"/>
      <c r="AL486" s="258"/>
      <c r="AM486" s="258"/>
    </row>
    <row r="487" spans="1:39" ht="14.25" customHeight="1">
      <c r="A487" s="258"/>
      <c r="B487" s="258"/>
      <c r="C487" s="258"/>
      <c r="D487" s="258"/>
      <c r="E487" s="258"/>
      <c r="F487" s="258"/>
      <c r="G487" s="258"/>
      <c r="H487" s="258"/>
      <c r="I487" s="258"/>
      <c r="J487" s="258"/>
      <c r="K487" s="258"/>
      <c r="L487" s="258"/>
      <c r="M487" s="258"/>
      <c r="N487" s="258"/>
      <c r="O487" s="258"/>
      <c r="P487" s="258"/>
      <c r="Q487" s="258"/>
      <c r="R487" s="258"/>
      <c r="S487" s="258"/>
      <c r="T487" s="258"/>
      <c r="U487" s="258"/>
      <c r="V487" s="258"/>
      <c r="W487" s="258"/>
      <c r="X487" s="258"/>
      <c r="Y487" s="258"/>
      <c r="Z487" s="258"/>
      <c r="AA487" s="258"/>
      <c r="AB487" s="258"/>
      <c r="AC487" s="258"/>
      <c r="AD487" s="258"/>
      <c r="AE487" s="258"/>
      <c r="AF487" s="258"/>
      <c r="AG487" s="258"/>
      <c r="AH487" s="258"/>
      <c r="AI487" s="258"/>
      <c r="AJ487" s="258"/>
      <c r="AK487" s="258"/>
      <c r="AL487" s="258"/>
      <c r="AM487" s="258"/>
    </row>
    <row r="488" spans="1:39" ht="14.25" customHeight="1">
      <c r="A488" s="258"/>
      <c r="B488" s="258"/>
      <c r="C488" s="258"/>
      <c r="D488" s="258"/>
      <c r="E488" s="258"/>
      <c r="F488" s="258"/>
      <c r="G488" s="258"/>
      <c r="H488" s="258"/>
      <c r="I488" s="258"/>
      <c r="J488" s="258"/>
      <c r="K488" s="258"/>
      <c r="L488" s="258"/>
      <c r="M488" s="258"/>
      <c r="N488" s="258"/>
      <c r="O488" s="258"/>
      <c r="P488" s="258"/>
      <c r="Q488" s="258"/>
      <c r="R488" s="258"/>
      <c r="S488" s="258"/>
      <c r="T488" s="258"/>
      <c r="U488" s="258"/>
      <c r="V488" s="258"/>
      <c r="W488" s="258"/>
      <c r="X488" s="258"/>
      <c r="Y488" s="258"/>
      <c r="Z488" s="258"/>
      <c r="AA488" s="258"/>
      <c r="AB488" s="258"/>
      <c r="AC488" s="258"/>
      <c r="AD488" s="258"/>
      <c r="AE488" s="258"/>
      <c r="AF488" s="258"/>
      <c r="AG488" s="258"/>
      <c r="AH488" s="258"/>
      <c r="AI488" s="258"/>
      <c r="AJ488" s="258"/>
      <c r="AK488" s="258"/>
      <c r="AL488" s="258"/>
      <c r="AM488" s="258"/>
    </row>
    <row r="489" spans="1:39" ht="14.25" customHeight="1">
      <c r="A489" s="258"/>
      <c r="B489" s="258"/>
      <c r="C489" s="258"/>
      <c r="D489" s="258"/>
      <c r="E489" s="258"/>
      <c r="F489" s="258"/>
      <c r="G489" s="258"/>
      <c r="H489" s="258"/>
      <c r="I489" s="258"/>
      <c r="J489" s="258"/>
      <c r="K489" s="258"/>
      <c r="L489" s="258"/>
      <c r="M489" s="258"/>
      <c r="N489" s="258"/>
      <c r="O489" s="258"/>
      <c r="P489" s="258"/>
      <c r="Q489" s="258"/>
      <c r="R489" s="258"/>
      <c r="S489" s="258"/>
      <c r="T489" s="258"/>
      <c r="U489" s="258"/>
      <c r="V489" s="258"/>
      <c r="W489" s="258"/>
      <c r="X489" s="258"/>
      <c r="Y489" s="258"/>
      <c r="Z489" s="258"/>
      <c r="AA489" s="258"/>
      <c r="AB489" s="258"/>
      <c r="AC489" s="258"/>
      <c r="AD489" s="258"/>
      <c r="AE489" s="258"/>
      <c r="AF489" s="258"/>
      <c r="AG489" s="258"/>
      <c r="AH489" s="258"/>
      <c r="AI489" s="258"/>
      <c r="AJ489" s="258"/>
      <c r="AK489" s="258"/>
      <c r="AL489" s="258"/>
      <c r="AM489" s="258"/>
    </row>
    <row r="490" spans="1:39" ht="14.25" customHeight="1">
      <c r="A490" s="258"/>
      <c r="B490" s="258"/>
      <c r="C490" s="258"/>
      <c r="D490" s="258"/>
      <c r="E490" s="258"/>
      <c r="F490" s="258"/>
      <c r="G490" s="258"/>
      <c r="H490" s="258"/>
      <c r="I490" s="258"/>
      <c r="J490" s="258"/>
      <c r="K490" s="258"/>
      <c r="L490" s="258"/>
      <c r="M490" s="258"/>
      <c r="N490" s="258"/>
      <c r="O490" s="258"/>
      <c r="P490" s="258"/>
      <c r="Q490" s="258"/>
      <c r="R490" s="258"/>
      <c r="S490" s="258"/>
      <c r="T490" s="258"/>
      <c r="U490" s="258"/>
      <c r="V490" s="258"/>
      <c r="W490" s="258"/>
      <c r="X490" s="258"/>
      <c r="Y490" s="258"/>
      <c r="Z490" s="258"/>
      <c r="AA490" s="258"/>
      <c r="AB490" s="258"/>
      <c r="AC490" s="258"/>
      <c r="AD490" s="258"/>
      <c r="AE490" s="258"/>
      <c r="AF490" s="258"/>
      <c r="AG490" s="258"/>
      <c r="AH490" s="258"/>
      <c r="AI490" s="258"/>
      <c r="AJ490" s="258"/>
      <c r="AK490" s="258"/>
      <c r="AL490" s="258"/>
      <c r="AM490" s="258"/>
    </row>
    <row r="491" spans="1:39" ht="14.25" customHeight="1">
      <c r="A491" s="258"/>
      <c r="B491" s="258"/>
      <c r="C491" s="258"/>
      <c r="D491" s="258"/>
      <c r="E491" s="258"/>
      <c r="F491" s="258"/>
      <c r="G491" s="258"/>
      <c r="H491" s="258"/>
      <c r="I491" s="258"/>
      <c r="J491" s="258"/>
      <c r="K491" s="258"/>
      <c r="L491" s="258"/>
      <c r="M491" s="258"/>
      <c r="N491" s="258"/>
      <c r="O491" s="258"/>
      <c r="P491" s="258"/>
      <c r="Q491" s="258"/>
      <c r="R491" s="258"/>
      <c r="S491" s="258"/>
      <c r="T491" s="258"/>
      <c r="U491" s="258"/>
      <c r="V491" s="258"/>
      <c r="W491" s="258"/>
      <c r="X491" s="258"/>
      <c r="Y491" s="258"/>
      <c r="Z491" s="258"/>
      <c r="AA491" s="258"/>
      <c r="AB491" s="258"/>
      <c r="AC491" s="258"/>
      <c r="AD491" s="258"/>
      <c r="AE491" s="258"/>
      <c r="AF491" s="258"/>
      <c r="AG491" s="258"/>
      <c r="AH491" s="258"/>
      <c r="AI491" s="258"/>
      <c r="AJ491" s="258"/>
      <c r="AK491" s="258"/>
      <c r="AL491" s="258"/>
      <c r="AM491" s="258"/>
    </row>
    <row r="492" spans="1:39" ht="14.25" customHeight="1">
      <c r="A492" s="258"/>
      <c r="B492" s="258"/>
      <c r="C492" s="258"/>
      <c r="D492" s="258"/>
      <c r="E492" s="258"/>
      <c r="F492" s="258"/>
      <c r="G492" s="258"/>
      <c r="H492" s="258"/>
      <c r="I492" s="258"/>
      <c r="J492" s="258"/>
      <c r="K492" s="258"/>
      <c r="L492" s="258"/>
      <c r="M492" s="258"/>
      <c r="N492" s="258"/>
      <c r="O492" s="258"/>
      <c r="P492" s="258"/>
      <c r="Q492" s="258"/>
      <c r="R492" s="258"/>
      <c r="S492" s="258"/>
      <c r="T492" s="258"/>
      <c r="U492" s="258"/>
      <c r="V492" s="258"/>
      <c r="W492" s="258"/>
      <c r="X492" s="258"/>
      <c r="Y492" s="258"/>
      <c r="Z492" s="258"/>
      <c r="AA492" s="258"/>
      <c r="AB492" s="258"/>
      <c r="AC492" s="258"/>
      <c r="AD492" s="258"/>
      <c r="AE492" s="258"/>
      <c r="AF492" s="258"/>
      <c r="AG492" s="258"/>
      <c r="AH492" s="258"/>
      <c r="AI492" s="258"/>
      <c r="AJ492" s="258"/>
      <c r="AK492" s="258"/>
      <c r="AL492" s="258"/>
      <c r="AM492" s="258"/>
    </row>
    <row r="493" spans="1:39" ht="14.25" customHeight="1">
      <c r="A493" s="258"/>
      <c r="B493" s="258"/>
      <c r="C493" s="258"/>
      <c r="D493" s="258"/>
      <c r="E493" s="258"/>
      <c r="F493" s="258"/>
      <c r="G493" s="258"/>
      <c r="H493" s="258"/>
      <c r="I493" s="258"/>
      <c r="J493" s="258"/>
      <c r="K493" s="258"/>
      <c r="L493" s="258"/>
      <c r="M493" s="258"/>
      <c r="N493" s="258"/>
      <c r="O493" s="258"/>
      <c r="P493" s="258"/>
      <c r="Q493" s="258"/>
      <c r="R493" s="258"/>
      <c r="S493" s="258"/>
      <c r="T493" s="258"/>
      <c r="U493" s="258"/>
      <c r="V493" s="258"/>
      <c r="W493" s="258"/>
      <c r="X493" s="258"/>
      <c r="Y493" s="258"/>
      <c r="Z493" s="258"/>
      <c r="AA493" s="258"/>
      <c r="AB493" s="258"/>
      <c r="AC493" s="258"/>
      <c r="AD493" s="258"/>
      <c r="AE493" s="258"/>
      <c r="AF493" s="258"/>
      <c r="AG493" s="258"/>
      <c r="AH493" s="258"/>
      <c r="AI493" s="258"/>
      <c r="AJ493" s="258"/>
      <c r="AK493" s="258"/>
      <c r="AL493" s="258"/>
      <c r="AM493" s="258"/>
    </row>
    <row r="494" spans="1:39" ht="14.25" customHeight="1">
      <c r="A494" s="258"/>
      <c r="B494" s="258"/>
      <c r="C494" s="258"/>
      <c r="D494" s="258"/>
      <c r="E494" s="258"/>
      <c r="F494" s="258"/>
      <c r="G494" s="258"/>
      <c r="H494" s="258"/>
      <c r="I494" s="258"/>
      <c r="J494" s="258"/>
      <c r="K494" s="258"/>
      <c r="L494" s="258"/>
      <c r="M494" s="258"/>
      <c r="N494" s="258"/>
      <c r="O494" s="258"/>
      <c r="P494" s="258"/>
      <c r="Q494" s="258"/>
      <c r="R494" s="258"/>
      <c r="S494" s="258"/>
      <c r="T494" s="258"/>
      <c r="U494" s="258"/>
      <c r="V494" s="258"/>
      <c r="W494" s="258"/>
      <c r="X494" s="258"/>
      <c r="Y494" s="258"/>
      <c r="Z494" s="258"/>
      <c r="AA494" s="258"/>
      <c r="AB494" s="258"/>
      <c r="AC494" s="258"/>
      <c r="AD494" s="258"/>
      <c r="AE494" s="258"/>
      <c r="AF494" s="258"/>
      <c r="AG494" s="258"/>
      <c r="AH494" s="258"/>
      <c r="AI494" s="258"/>
      <c r="AJ494" s="258"/>
      <c r="AK494" s="258"/>
      <c r="AL494" s="258"/>
      <c r="AM494" s="258"/>
    </row>
    <row r="495" spans="1:39" ht="14.25" customHeight="1">
      <c r="A495" s="258"/>
      <c r="B495" s="258"/>
      <c r="C495" s="258"/>
      <c r="D495" s="258"/>
      <c r="E495" s="258"/>
      <c r="F495" s="258"/>
      <c r="G495" s="258"/>
      <c r="H495" s="258"/>
      <c r="I495" s="258"/>
      <c r="J495" s="258"/>
      <c r="K495" s="258"/>
      <c r="L495" s="258"/>
      <c r="M495" s="258"/>
      <c r="N495" s="258"/>
      <c r="O495" s="258"/>
      <c r="P495" s="258"/>
      <c r="Q495" s="258"/>
      <c r="R495" s="258"/>
      <c r="S495" s="258"/>
      <c r="T495" s="258"/>
      <c r="U495" s="258"/>
      <c r="V495" s="258"/>
      <c r="W495" s="258"/>
      <c r="X495" s="258"/>
      <c r="Y495" s="258"/>
      <c r="Z495" s="258"/>
      <c r="AA495" s="258"/>
      <c r="AB495" s="258"/>
      <c r="AC495" s="258"/>
      <c r="AD495" s="258"/>
      <c r="AE495" s="258"/>
      <c r="AF495" s="258"/>
      <c r="AG495" s="258"/>
      <c r="AH495" s="258"/>
      <c r="AI495" s="258"/>
      <c r="AJ495" s="258"/>
      <c r="AK495" s="258"/>
      <c r="AL495" s="258"/>
      <c r="AM495" s="258"/>
    </row>
    <row r="496" spans="1:39" ht="14.25" customHeight="1">
      <c r="A496" s="258"/>
      <c r="B496" s="258"/>
      <c r="C496" s="258"/>
      <c r="D496" s="258"/>
      <c r="E496" s="258"/>
      <c r="F496" s="258"/>
      <c r="G496" s="258"/>
      <c r="H496" s="258"/>
      <c r="I496" s="258"/>
      <c r="J496" s="258"/>
      <c r="K496" s="258"/>
      <c r="L496" s="258"/>
      <c r="M496" s="258"/>
      <c r="N496" s="258"/>
      <c r="O496" s="258"/>
      <c r="P496" s="258"/>
      <c r="Q496" s="258"/>
      <c r="R496" s="258"/>
      <c r="S496" s="258"/>
      <c r="T496" s="258"/>
      <c r="U496" s="258"/>
      <c r="V496" s="258"/>
      <c r="W496" s="258"/>
      <c r="X496" s="258"/>
      <c r="Y496" s="258"/>
      <c r="Z496" s="258"/>
      <c r="AA496" s="258"/>
      <c r="AB496" s="258"/>
      <c r="AC496" s="258"/>
      <c r="AD496" s="258"/>
      <c r="AE496" s="258"/>
      <c r="AF496" s="258"/>
      <c r="AG496" s="258"/>
      <c r="AH496" s="258"/>
      <c r="AI496" s="258"/>
      <c r="AJ496" s="258"/>
      <c r="AK496" s="258"/>
      <c r="AL496" s="258"/>
      <c r="AM496" s="258"/>
    </row>
    <row r="497" spans="1:39" ht="14.25" customHeight="1">
      <c r="A497" s="258"/>
      <c r="B497" s="258"/>
      <c r="C497" s="258"/>
      <c r="D497" s="258"/>
      <c r="E497" s="258"/>
      <c r="F497" s="258"/>
      <c r="G497" s="258"/>
      <c r="H497" s="258"/>
      <c r="I497" s="258"/>
      <c r="J497" s="258"/>
      <c r="K497" s="258"/>
      <c r="L497" s="258"/>
      <c r="M497" s="258"/>
      <c r="N497" s="258"/>
      <c r="O497" s="258"/>
      <c r="P497" s="258"/>
      <c r="Q497" s="258"/>
      <c r="R497" s="258"/>
      <c r="S497" s="258"/>
      <c r="T497" s="258"/>
      <c r="U497" s="258"/>
      <c r="V497" s="258"/>
      <c r="W497" s="258"/>
      <c r="X497" s="258"/>
      <c r="Y497" s="258"/>
      <c r="Z497" s="258"/>
      <c r="AA497" s="258"/>
      <c r="AB497" s="258"/>
      <c r="AC497" s="258"/>
      <c r="AD497" s="258"/>
      <c r="AE497" s="258"/>
      <c r="AF497" s="258"/>
      <c r="AG497" s="258"/>
      <c r="AH497" s="258"/>
      <c r="AI497" s="258"/>
      <c r="AJ497" s="258"/>
      <c r="AK497" s="258"/>
      <c r="AL497" s="258"/>
      <c r="AM497" s="258"/>
    </row>
    <row r="498" spans="1:39" ht="14.25" customHeight="1">
      <c r="A498" s="258"/>
      <c r="B498" s="258"/>
      <c r="C498" s="258"/>
      <c r="D498" s="258"/>
      <c r="E498" s="258"/>
      <c r="F498" s="258"/>
      <c r="G498" s="258"/>
      <c r="H498" s="258"/>
      <c r="I498" s="258"/>
      <c r="J498" s="258"/>
      <c r="K498" s="258"/>
      <c r="L498" s="258"/>
      <c r="M498" s="258"/>
      <c r="N498" s="258"/>
      <c r="O498" s="258"/>
      <c r="P498" s="258"/>
      <c r="Q498" s="258"/>
      <c r="R498" s="258"/>
      <c r="S498" s="258"/>
      <c r="T498" s="258"/>
      <c r="U498" s="258"/>
      <c r="V498" s="258"/>
      <c r="W498" s="258"/>
      <c r="X498" s="258"/>
      <c r="Y498" s="258"/>
      <c r="Z498" s="258"/>
      <c r="AA498" s="258"/>
      <c r="AB498" s="258"/>
      <c r="AC498" s="258"/>
      <c r="AD498" s="258"/>
      <c r="AE498" s="258"/>
      <c r="AF498" s="258"/>
      <c r="AG498" s="258"/>
      <c r="AH498" s="258"/>
      <c r="AI498" s="258"/>
      <c r="AJ498" s="258"/>
      <c r="AK498" s="258"/>
      <c r="AL498" s="258"/>
      <c r="AM498" s="258"/>
    </row>
    <row r="499" spans="1:39" ht="14.25" customHeight="1">
      <c r="A499" s="258"/>
      <c r="B499" s="258"/>
      <c r="C499" s="258"/>
      <c r="D499" s="258"/>
      <c r="E499" s="258"/>
      <c r="F499" s="258"/>
      <c r="G499" s="258"/>
      <c r="H499" s="258"/>
      <c r="I499" s="258"/>
      <c r="J499" s="258"/>
      <c r="K499" s="258"/>
      <c r="L499" s="258"/>
      <c r="M499" s="258"/>
      <c r="N499" s="258"/>
      <c r="O499" s="258"/>
      <c r="P499" s="258"/>
      <c r="Q499" s="258"/>
      <c r="R499" s="258"/>
      <c r="S499" s="258"/>
      <c r="T499" s="258"/>
      <c r="U499" s="258"/>
      <c r="V499" s="258"/>
      <c r="W499" s="258"/>
      <c r="X499" s="258"/>
      <c r="Y499" s="258"/>
      <c r="Z499" s="258"/>
      <c r="AA499" s="258"/>
      <c r="AB499" s="258"/>
      <c r="AC499" s="258"/>
      <c r="AD499" s="258"/>
      <c r="AE499" s="258"/>
      <c r="AF499" s="258"/>
      <c r="AG499" s="258"/>
      <c r="AH499" s="258"/>
      <c r="AI499" s="258"/>
      <c r="AJ499" s="258"/>
      <c r="AK499" s="258"/>
      <c r="AL499" s="258"/>
      <c r="AM499" s="258"/>
    </row>
    <row r="500" spans="1:39" ht="14.25" customHeight="1">
      <c r="A500" s="258"/>
      <c r="B500" s="258"/>
      <c r="C500" s="258"/>
      <c r="D500" s="258"/>
      <c r="E500" s="258"/>
      <c r="F500" s="258"/>
      <c r="G500" s="258"/>
      <c r="H500" s="258"/>
      <c r="I500" s="258"/>
      <c r="J500" s="258"/>
      <c r="K500" s="258"/>
      <c r="L500" s="258"/>
      <c r="M500" s="258"/>
      <c r="N500" s="258"/>
      <c r="O500" s="258"/>
      <c r="P500" s="258"/>
      <c r="Q500" s="258"/>
      <c r="R500" s="258"/>
      <c r="S500" s="258"/>
      <c r="T500" s="258"/>
      <c r="U500" s="258"/>
      <c r="V500" s="258"/>
      <c r="W500" s="258"/>
      <c r="X500" s="258"/>
      <c r="Y500" s="258"/>
      <c r="Z500" s="258"/>
      <c r="AA500" s="258"/>
      <c r="AB500" s="258"/>
      <c r="AC500" s="258"/>
      <c r="AD500" s="258"/>
      <c r="AE500" s="258"/>
      <c r="AF500" s="258"/>
      <c r="AG500" s="258"/>
      <c r="AH500" s="258"/>
      <c r="AI500" s="258"/>
      <c r="AJ500" s="258"/>
      <c r="AK500" s="258"/>
      <c r="AL500" s="258"/>
      <c r="AM500" s="258"/>
    </row>
    <row r="501" spans="1:39" ht="14.25" customHeight="1">
      <c r="A501" s="258"/>
      <c r="B501" s="258"/>
      <c r="C501" s="258"/>
      <c r="D501" s="258"/>
      <c r="E501" s="258"/>
      <c r="F501" s="258"/>
      <c r="G501" s="258"/>
      <c r="H501" s="258"/>
      <c r="I501" s="258"/>
      <c r="J501" s="258"/>
      <c r="K501" s="258"/>
      <c r="L501" s="258"/>
      <c r="M501" s="258"/>
      <c r="N501" s="258"/>
      <c r="O501" s="258"/>
      <c r="P501" s="258"/>
      <c r="Q501" s="258"/>
      <c r="R501" s="258"/>
      <c r="S501" s="258"/>
      <c r="T501" s="258"/>
      <c r="U501" s="258"/>
      <c r="V501" s="258"/>
      <c r="W501" s="258"/>
      <c r="X501" s="258"/>
      <c r="Y501" s="258"/>
      <c r="Z501" s="258"/>
      <c r="AA501" s="258"/>
      <c r="AB501" s="258"/>
      <c r="AC501" s="258"/>
      <c r="AD501" s="258"/>
      <c r="AE501" s="258"/>
      <c r="AF501" s="258"/>
      <c r="AG501" s="258"/>
      <c r="AH501" s="258"/>
      <c r="AI501" s="258"/>
      <c r="AJ501" s="258"/>
      <c r="AK501" s="258"/>
      <c r="AL501" s="258"/>
      <c r="AM501" s="258"/>
    </row>
    <row r="502" spans="1:39" ht="14.25" customHeight="1">
      <c r="A502" s="258"/>
      <c r="B502" s="258"/>
      <c r="C502" s="258"/>
      <c r="D502" s="258"/>
      <c r="E502" s="258"/>
      <c r="F502" s="258"/>
      <c r="G502" s="258"/>
      <c r="H502" s="258"/>
      <c r="I502" s="258"/>
      <c r="J502" s="258"/>
      <c r="K502" s="258"/>
      <c r="L502" s="258"/>
      <c r="M502" s="258"/>
      <c r="N502" s="258"/>
      <c r="O502" s="258"/>
      <c r="P502" s="258"/>
      <c r="Q502" s="258"/>
      <c r="R502" s="258"/>
      <c r="S502" s="258"/>
      <c r="T502" s="258"/>
      <c r="U502" s="258"/>
      <c r="V502" s="258"/>
      <c r="W502" s="258"/>
      <c r="X502" s="258"/>
      <c r="Y502" s="258"/>
      <c r="Z502" s="258"/>
      <c r="AA502" s="258"/>
      <c r="AB502" s="258"/>
      <c r="AC502" s="258"/>
      <c r="AD502" s="258"/>
      <c r="AE502" s="258"/>
      <c r="AF502" s="258"/>
      <c r="AG502" s="258"/>
      <c r="AH502" s="258"/>
      <c r="AI502" s="258"/>
      <c r="AJ502" s="258"/>
      <c r="AK502" s="258"/>
      <c r="AL502" s="258"/>
      <c r="AM502" s="258"/>
    </row>
    <row r="503" spans="1:39" ht="14.25" customHeight="1">
      <c r="A503" s="258"/>
      <c r="B503" s="258"/>
      <c r="C503" s="258"/>
      <c r="D503" s="258"/>
      <c r="E503" s="258"/>
      <c r="F503" s="258"/>
      <c r="G503" s="258"/>
      <c r="H503" s="258"/>
      <c r="I503" s="258"/>
      <c r="J503" s="258"/>
      <c r="K503" s="258"/>
      <c r="L503" s="258"/>
      <c r="M503" s="258"/>
      <c r="N503" s="258"/>
      <c r="O503" s="258"/>
      <c r="P503" s="258"/>
      <c r="Q503" s="258"/>
      <c r="R503" s="258"/>
      <c r="S503" s="258"/>
      <c r="T503" s="258"/>
      <c r="U503" s="258"/>
      <c r="V503" s="258"/>
      <c r="W503" s="258"/>
      <c r="X503" s="258"/>
      <c r="Y503" s="258"/>
      <c r="Z503" s="258"/>
      <c r="AA503" s="258"/>
      <c r="AB503" s="258"/>
      <c r="AC503" s="258"/>
      <c r="AD503" s="258"/>
      <c r="AE503" s="258"/>
      <c r="AF503" s="258"/>
      <c r="AG503" s="258"/>
      <c r="AH503" s="258"/>
      <c r="AI503" s="258"/>
      <c r="AJ503" s="258"/>
      <c r="AK503" s="258"/>
      <c r="AL503" s="258"/>
      <c r="AM503" s="258"/>
    </row>
    <row r="504" spans="1:39" ht="14.25" customHeight="1">
      <c r="A504" s="258"/>
      <c r="B504" s="258"/>
      <c r="C504" s="258"/>
      <c r="D504" s="258"/>
      <c r="E504" s="258"/>
      <c r="F504" s="258"/>
      <c r="G504" s="258"/>
      <c r="H504" s="258"/>
      <c r="I504" s="258"/>
      <c r="J504" s="258"/>
      <c r="K504" s="258"/>
      <c r="L504" s="258"/>
      <c r="M504" s="258"/>
      <c r="N504" s="258"/>
      <c r="O504" s="258"/>
      <c r="P504" s="258"/>
      <c r="Q504" s="258"/>
      <c r="R504" s="258"/>
      <c r="S504" s="258"/>
      <c r="T504" s="258"/>
      <c r="U504" s="258"/>
      <c r="V504" s="258"/>
      <c r="W504" s="258"/>
      <c r="X504" s="258"/>
      <c r="Y504" s="258"/>
      <c r="Z504" s="258"/>
      <c r="AA504" s="258"/>
      <c r="AB504" s="258"/>
      <c r="AC504" s="258"/>
      <c r="AD504" s="258"/>
      <c r="AE504" s="258"/>
      <c r="AF504" s="258"/>
      <c r="AG504" s="258"/>
      <c r="AH504" s="258"/>
      <c r="AI504" s="258"/>
      <c r="AJ504" s="258"/>
      <c r="AK504" s="258"/>
      <c r="AL504" s="258"/>
      <c r="AM504" s="258"/>
    </row>
    <row r="505" spans="1:39" ht="14.25" customHeight="1">
      <c r="A505" s="258"/>
      <c r="B505" s="258"/>
      <c r="C505" s="258"/>
      <c r="D505" s="258"/>
      <c r="E505" s="258"/>
      <c r="F505" s="258"/>
      <c r="G505" s="258"/>
      <c r="H505" s="258"/>
      <c r="I505" s="258"/>
      <c r="J505" s="258"/>
      <c r="K505" s="258"/>
      <c r="L505" s="258"/>
      <c r="M505" s="258"/>
      <c r="N505" s="258"/>
      <c r="O505" s="258"/>
      <c r="P505" s="258"/>
      <c r="Q505" s="258"/>
      <c r="R505" s="258"/>
      <c r="S505" s="258"/>
      <c r="T505" s="258"/>
      <c r="U505" s="258"/>
      <c r="V505" s="258"/>
      <c r="W505" s="258"/>
      <c r="X505" s="258"/>
      <c r="Y505" s="258"/>
      <c r="Z505" s="258"/>
      <c r="AA505" s="258"/>
      <c r="AB505" s="258"/>
      <c r="AC505" s="258"/>
      <c r="AD505" s="258"/>
      <c r="AE505" s="258"/>
      <c r="AF505" s="258"/>
      <c r="AG505" s="258"/>
      <c r="AH505" s="258"/>
      <c r="AI505" s="258"/>
      <c r="AJ505" s="258"/>
      <c r="AK505" s="258"/>
      <c r="AL505" s="258"/>
      <c r="AM505" s="258"/>
    </row>
    <row r="506" spans="1:39" ht="14.25" customHeight="1">
      <c r="A506" s="258"/>
      <c r="B506" s="258"/>
      <c r="C506" s="258"/>
      <c r="D506" s="258"/>
      <c r="E506" s="258"/>
      <c r="F506" s="258"/>
      <c r="G506" s="258"/>
      <c r="H506" s="258"/>
      <c r="I506" s="258"/>
      <c r="J506" s="258"/>
      <c r="K506" s="258"/>
      <c r="L506" s="258"/>
      <c r="M506" s="258"/>
      <c r="N506" s="258"/>
      <c r="O506" s="258"/>
      <c r="P506" s="258"/>
      <c r="Q506" s="258"/>
      <c r="R506" s="258"/>
      <c r="S506" s="258"/>
      <c r="T506" s="258"/>
      <c r="U506" s="258"/>
      <c r="V506" s="258"/>
      <c r="W506" s="258"/>
      <c r="X506" s="258"/>
      <c r="Y506" s="258"/>
      <c r="Z506" s="258"/>
      <c r="AA506" s="258"/>
      <c r="AB506" s="258"/>
      <c r="AC506" s="258"/>
      <c r="AD506" s="258"/>
      <c r="AE506" s="258"/>
      <c r="AF506" s="258"/>
      <c r="AG506" s="258"/>
      <c r="AH506" s="258"/>
      <c r="AI506" s="258"/>
      <c r="AJ506" s="258"/>
      <c r="AK506" s="258"/>
      <c r="AL506" s="258"/>
      <c r="AM506" s="258"/>
    </row>
    <row r="507" spans="1:39" ht="14.25" customHeight="1">
      <c r="A507" s="258"/>
      <c r="B507" s="258"/>
      <c r="C507" s="258"/>
      <c r="D507" s="258"/>
      <c r="E507" s="258"/>
      <c r="F507" s="258"/>
      <c r="G507" s="258"/>
      <c r="H507" s="258"/>
      <c r="I507" s="258"/>
      <c r="J507" s="258"/>
      <c r="K507" s="258"/>
      <c r="L507" s="258"/>
      <c r="M507" s="258"/>
      <c r="N507" s="258"/>
      <c r="O507" s="258"/>
      <c r="P507" s="258"/>
      <c r="Q507" s="258"/>
      <c r="R507" s="258"/>
      <c r="S507" s="258"/>
      <c r="T507" s="258"/>
      <c r="U507" s="258"/>
      <c r="V507" s="258"/>
      <c r="W507" s="258"/>
      <c r="X507" s="258"/>
      <c r="Y507" s="258"/>
      <c r="Z507" s="258"/>
      <c r="AA507" s="258"/>
      <c r="AB507" s="258"/>
      <c r="AC507" s="258"/>
      <c r="AD507" s="258"/>
      <c r="AE507" s="258"/>
      <c r="AF507" s="258"/>
      <c r="AG507" s="258"/>
      <c r="AH507" s="258"/>
      <c r="AI507" s="258"/>
      <c r="AJ507" s="258"/>
      <c r="AK507" s="258"/>
      <c r="AL507" s="258"/>
      <c r="AM507" s="258"/>
    </row>
    <row r="508" spans="1:39" ht="14.25" customHeight="1">
      <c r="A508" s="258"/>
      <c r="B508" s="258"/>
      <c r="C508" s="258"/>
      <c r="D508" s="258"/>
      <c r="E508" s="258"/>
      <c r="F508" s="258"/>
      <c r="G508" s="258"/>
      <c r="H508" s="258"/>
      <c r="I508" s="258"/>
      <c r="J508" s="258"/>
      <c r="K508" s="258"/>
      <c r="L508" s="258"/>
      <c r="M508" s="258"/>
      <c r="N508" s="258"/>
      <c r="O508" s="258"/>
      <c r="P508" s="258"/>
      <c r="Q508" s="258"/>
      <c r="R508" s="258"/>
      <c r="S508" s="258"/>
      <c r="T508" s="258"/>
      <c r="U508" s="258"/>
      <c r="V508" s="258"/>
      <c r="W508" s="258"/>
      <c r="X508" s="258"/>
      <c r="Y508" s="258"/>
      <c r="Z508" s="258"/>
      <c r="AA508" s="258"/>
      <c r="AB508" s="258"/>
      <c r="AC508" s="258"/>
      <c r="AD508" s="258"/>
      <c r="AE508" s="258"/>
      <c r="AF508" s="258"/>
      <c r="AG508" s="258"/>
      <c r="AH508" s="258"/>
      <c r="AI508" s="258"/>
      <c r="AJ508" s="258"/>
      <c r="AK508" s="258"/>
      <c r="AL508" s="258"/>
      <c r="AM508" s="258"/>
    </row>
    <row r="509" spans="1:39" ht="14.25" customHeight="1">
      <c r="A509" s="258"/>
      <c r="B509" s="258"/>
      <c r="C509" s="258"/>
      <c r="D509" s="258"/>
      <c r="E509" s="258"/>
      <c r="F509" s="258"/>
      <c r="G509" s="258"/>
      <c r="H509" s="258"/>
      <c r="I509" s="258"/>
      <c r="J509" s="258"/>
      <c r="K509" s="258"/>
      <c r="L509" s="258"/>
      <c r="M509" s="258"/>
      <c r="N509" s="258"/>
      <c r="O509" s="258"/>
      <c r="P509" s="258"/>
      <c r="Q509" s="258"/>
      <c r="R509" s="258"/>
      <c r="S509" s="258"/>
      <c r="T509" s="258"/>
      <c r="U509" s="258"/>
      <c r="V509" s="258"/>
      <c r="W509" s="258"/>
      <c r="X509" s="258"/>
      <c r="Y509" s="258"/>
      <c r="Z509" s="258"/>
      <c r="AA509" s="258"/>
      <c r="AB509" s="258"/>
      <c r="AC509" s="258"/>
      <c r="AD509" s="258"/>
      <c r="AE509" s="258"/>
      <c r="AF509" s="258"/>
      <c r="AG509" s="258"/>
      <c r="AH509" s="258"/>
      <c r="AI509" s="258"/>
      <c r="AJ509" s="258"/>
      <c r="AK509" s="258"/>
      <c r="AL509" s="258"/>
      <c r="AM509" s="258"/>
    </row>
    <row r="510" spans="1:39" ht="14.25" customHeight="1">
      <c r="A510" s="258"/>
      <c r="B510" s="258"/>
      <c r="C510" s="258"/>
      <c r="D510" s="258"/>
      <c r="E510" s="258"/>
      <c r="F510" s="258"/>
      <c r="G510" s="258"/>
      <c r="H510" s="258"/>
      <c r="I510" s="258"/>
      <c r="J510" s="258"/>
      <c r="K510" s="258"/>
      <c r="L510" s="258"/>
      <c r="M510" s="258"/>
      <c r="N510" s="258"/>
      <c r="O510" s="258"/>
      <c r="P510" s="258"/>
      <c r="Q510" s="258"/>
      <c r="R510" s="258"/>
      <c r="S510" s="258"/>
      <c r="T510" s="258"/>
      <c r="U510" s="258"/>
      <c r="V510" s="258"/>
      <c r="W510" s="258"/>
      <c r="X510" s="258"/>
      <c r="Y510" s="258"/>
      <c r="Z510" s="258"/>
      <c r="AA510" s="258"/>
      <c r="AB510" s="258"/>
      <c r="AC510" s="258"/>
      <c r="AD510" s="258"/>
      <c r="AE510" s="258"/>
      <c r="AF510" s="258"/>
      <c r="AG510" s="258"/>
      <c r="AH510" s="258"/>
      <c r="AI510" s="258"/>
      <c r="AJ510" s="258"/>
      <c r="AK510" s="258"/>
      <c r="AL510" s="258"/>
      <c r="AM510" s="258"/>
    </row>
    <row r="511" spans="1:39" ht="14.25" customHeight="1">
      <c r="A511" s="258"/>
      <c r="B511" s="258"/>
      <c r="C511" s="258"/>
      <c r="D511" s="258"/>
      <c r="E511" s="258"/>
      <c r="F511" s="258"/>
      <c r="G511" s="258"/>
      <c r="H511" s="258"/>
      <c r="I511" s="258"/>
      <c r="J511" s="258"/>
      <c r="K511" s="258"/>
      <c r="L511" s="258"/>
      <c r="M511" s="258"/>
      <c r="N511" s="258"/>
      <c r="O511" s="258"/>
      <c r="P511" s="258"/>
      <c r="Q511" s="258"/>
      <c r="R511" s="258"/>
      <c r="S511" s="258"/>
      <c r="T511" s="258"/>
      <c r="U511" s="258"/>
      <c r="V511" s="258"/>
      <c r="W511" s="258"/>
      <c r="X511" s="258"/>
      <c r="Y511" s="258"/>
      <c r="Z511" s="258"/>
      <c r="AA511" s="258"/>
      <c r="AB511" s="258"/>
      <c r="AC511" s="258"/>
      <c r="AD511" s="258"/>
      <c r="AE511" s="258"/>
      <c r="AF511" s="258"/>
      <c r="AG511" s="258"/>
      <c r="AH511" s="258"/>
      <c r="AI511" s="258"/>
      <c r="AJ511" s="258"/>
      <c r="AK511" s="258"/>
      <c r="AL511" s="258"/>
      <c r="AM511" s="258"/>
    </row>
    <row r="512" spans="1:39" ht="14.25" customHeight="1">
      <c r="A512" s="258"/>
      <c r="B512" s="258"/>
      <c r="C512" s="258"/>
      <c r="D512" s="258"/>
      <c r="E512" s="258"/>
      <c r="F512" s="258"/>
      <c r="G512" s="258"/>
      <c r="H512" s="258"/>
      <c r="I512" s="258"/>
      <c r="J512" s="258"/>
      <c r="K512" s="258"/>
      <c r="L512" s="258"/>
      <c r="M512" s="258"/>
      <c r="N512" s="258"/>
      <c r="O512" s="258"/>
      <c r="P512" s="258"/>
      <c r="Q512" s="258"/>
      <c r="R512" s="258"/>
      <c r="S512" s="258"/>
      <c r="T512" s="258"/>
      <c r="U512" s="258"/>
      <c r="V512" s="258"/>
      <c r="W512" s="258"/>
      <c r="X512" s="258"/>
      <c r="Y512" s="258"/>
      <c r="Z512" s="258"/>
      <c r="AA512" s="258"/>
      <c r="AB512" s="258"/>
      <c r="AC512" s="258"/>
      <c r="AD512" s="258"/>
      <c r="AE512" s="258"/>
      <c r="AF512" s="258"/>
      <c r="AG512" s="258"/>
      <c r="AH512" s="258"/>
      <c r="AI512" s="258"/>
      <c r="AJ512" s="258"/>
      <c r="AK512" s="258"/>
      <c r="AL512" s="258"/>
      <c r="AM512" s="258"/>
    </row>
    <row r="513" spans="1:39" ht="14.25" customHeight="1">
      <c r="A513" s="258"/>
      <c r="B513" s="258"/>
      <c r="C513" s="258"/>
      <c r="D513" s="258"/>
      <c r="E513" s="258"/>
      <c r="F513" s="258"/>
      <c r="G513" s="258"/>
      <c r="H513" s="258"/>
      <c r="I513" s="258"/>
      <c r="J513" s="258"/>
      <c r="K513" s="258"/>
      <c r="L513" s="258"/>
      <c r="M513" s="258"/>
      <c r="N513" s="258"/>
      <c r="O513" s="258"/>
      <c r="P513" s="258"/>
      <c r="Q513" s="258"/>
      <c r="R513" s="258"/>
      <c r="S513" s="258"/>
      <c r="T513" s="258"/>
      <c r="U513" s="258"/>
      <c r="V513" s="258"/>
      <c r="W513" s="258"/>
      <c r="X513" s="258"/>
      <c r="Y513" s="258"/>
      <c r="Z513" s="258"/>
      <c r="AA513" s="258"/>
      <c r="AB513" s="258"/>
      <c r="AC513" s="258"/>
      <c r="AD513" s="258"/>
      <c r="AE513" s="258"/>
      <c r="AF513" s="258"/>
      <c r="AG513" s="258"/>
      <c r="AH513" s="258"/>
      <c r="AI513" s="258"/>
      <c r="AJ513" s="258"/>
      <c r="AK513" s="258"/>
      <c r="AL513" s="258"/>
      <c r="AM513" s="258"/>
    </row>
    <row r="514" spans="1:39" ht="14.25" customHeight="1">
      <c r="A514" s="258"/>
      <c r="B514" s="258"/>
      <c r="C514" s="258"/>
      <c r="D514" s="258"/>
      <c r="E514" s="258"/>
      <c r="F514" s="258"/>
      <c r="G514" s="258"/>
      <c r="H514" s="258"/>
      <c r="I514" s="258"/>
      <c r="J514" s="258"/>
      <c r="K514" s="258"/>
      <c r="L514" s="258"/>
      <c r="M514" s="258"/>
      <c r="N514" s="258"/>
      <c r="O514" s="258"/>
      <c r="P514" s="258"/>
      <c r="Q514" s="258"/>
      <c r="R514" s="258"/>
      <c r="S514" s="258"/>
      <c r="T514" s="258"/>
      <c r="U514" s="258"/>
      <c r="V514" s="258"/>
      <c r="W514" s="258"/>
      <c r="X514" s="258"/>
      <c r="Y514" s="258"/>
      <c r="Z514" s="258"/>
      <c r="AA514" s="258"/>
      <c r="AB514" s="258"/>
      <c r="AC514" s="258"/>
      <c r="AD514" s="258"/>
      <c r="AE514" s="258"/>
      <c r="AF514" s="258"/>
      <c r="AG514" s="258"/>
      <c r="AH514" s="258"/>
      <c r="AI514" s="258"/>
      <c r="AJ514" s="258"/>
      <c r="AK514" s="258"/>
      <c r="AL514" s="258"/>
      <c r="AM514" s="258"/>
    </row>
    <row r="515" spans="1:39" ht="14.25" customHeight="1">
      <c r="A515" s="258"/>
      <c r="B515" s="258"/>
      <c r="C515" s="258"/>
      <c r="D515" s="258"/>
      <c r="E515" s="258"/>
      <c r="F515" s="258"/>
      <c r="G515" s="258"/>
      <c r="H515" s="258"/>
      <c r="I515" s="258"/>
      <c r="J515" s="258"/>
      <c r="K515" s="258"/>
      <c r="L515" s="258"/>
      <c r="M515" s="258"/>
      <c r="N515" s="258"/>
      <c r="O515" s="258"/>
      <c r="P515" s="258"/>
      <c r="Q515" s="258"/>
      <c r="R515" s="258"/>
      <c r="S515" s="258"/>
      <c r="T515" s="258"/>
      <c r="U515" s="258"/>
      <c r="V515" s="258"/>
      <c r="W515" s="258"/>
      <c r="X515" s="258"/>
      <c r="Y515" s="258"/>
      <c r="Z515" s="258"/>
      <c r="AA515" s="258"/>
      <c r="AB515" s="258"/>
      <c r="AC515" s="258"/>
      <c r="AD515" s="258"/>
      <c r="AE515" s="258"/>
      <c r="AF515" s="258"/>
      <c r="AG515" s="258"/>
      <c r="AH515" s="258"/>
      <c r="AI515" s="258"/>
      <c r="AJ515" s="258"/>
      <c r="AK515" s="258"/>
      <c r="AL515" s="258"/>
      <c r="AM515" s="258"/>
    </row>
    <row r="516" spans="1:39" ht="14.25" customHeight="1">
      <c r="A516" s="258"/>
      <c r="B516" s="258"/>
      <c r="C516" s="258"/>
      <c r="D516" s="258"/>
      <c r="E516" s="258"/>
      <c r="F516" s="258"/>
      <c r="G516" s="258"/>
      <c r="H516" s="258"/>
      <c r="I516" s="258"/>
      <c r="J516" s="258"/>
      <c r="K516" s="258"/>
      <c r="L516" s="258"/>
      <c r="M516" s="258"/>
      <c r="N516" s="258"/>
      <c r="O516" s="258"/>
      <c r="P516" s="258"/>
      <c r="Q516" s="258"/>
      <c r="R516" s="258"/>
      <c r="S516" s="258"/>
      <c r="T516" s="258"/>
      <c r="U516" s="258"/>
      <c r="V516" s="258"/>
      <c r="W516" s="258"/>
      <c r="X516" s="258"/>
      <c r="Y516" s="258"/>
      <c r="Z516" s="258"/>
      <c r="AA516" s="258"/>
      <c r="AB516" s="258"/>
      <c r="AC516" s="258"/>
      <c r="AD516" s="258"/>
      <c r="AE516" s="258"/>
      <c r="AF516" s="258"/>
      <c r="AG516" s="258"/>
      <c r="AH516" s="258"/>
      <c r="AI516" s="258"/>
      <c r="AJ516" s="258"/>
      <c r="AK516" s="258"/>
      <c r="AL516" s="258"/>
      <c r="AM516" s="258"/>
    </row>
    <row r="517" spans="1:39" ht="14.25" customHeight="1">
      <c r="A517" s="258"/>
      <c r="B517" s="258"/>
      <c r="C517" s="258"/>
      <c r="D517" s="258"/>
      <c r="E517" s="258"/>
      <c r="F517" s="258"/>
      <c r="G517" s="258"/>
      <c r="H517" s="258"/>
      <c r="I517" s="258"/>
      <c r="J517" s="258"/>
      <c r="K517" s="258"/>
      <c r="L517" s="258"/>
      <c r="M517" s="258"/>
      <c r="N517" s="258"/>
      <c r="O517" s="258"/>
      <c r="P517" s="258"/>
      <c r="Q517" s="258"/>
      <c r="R517" s="258"/>
      <c r="S517" s="258"/>
      <c r="T517" s="258"/>
      <c r="U517" s="258"/>
      <c r="V517" s="258"/>
      <c r="W517" s="258"/>
      <c r="X517" s="258"/>
      <c r="Y517" s="258"/>
      <c r="Z517" s="258"/>
      <c r="AA517" s="258"/>
      <c r="AB517" s="258"/>
      <c r="AC517" s="258"/>
      <c r="AD517" s="258"/>
      <c r="AE517" s="258"/>
      <c r="AF517" s="258"/>
      <c r="AG517" s="258"/>
      <c r="AH517" s="258"/>
      <c r="AI517" s="258"/>
      <c r="AJ517" s="258"/>
      <c r="AK517" s="258"/>
      <c r="AL517" s="258"/>
      <c r="AM517" s="258"/>
    </row>
    <row r="518" spans="1:39" ht="14.25" customHeight="1">
      <c r="A518" s="258"/>
      <c r="B518" s="258"/>
      <c r="C518" s="258"/>
      <c r="D518" s="258"/>
      <c r="E518" s="258"/>
      <c r="F518" s="258"/>
      <c r="G518" s="258"/>
      <c r="H518" s="258"/>
      <c r="I518" s="258"/>
      <c r="J518" s="258"/>
      <c r="K518" s="258"/>
      <c r="L518" s="258"/>
      <c r="M518" s="258"/>
      <c r="N518" s="258"/>
      <c r="O518" s="258"/>
      <c r="P518" s="258"/>
      <c r="Q518" s="258"/>
      <c r="R518" s="258"/>
      <c r="S518" s="258"/>
      <c r="T518" s="258"/>
      <c r="U518" s="258"/>
      <c r="V518" s="258"/>
      <c r="W518" s="258"/>
      <c r="X518" s="258"/>
      <c r="Y518" s="258"/>
      <c r="Z518" s="258"/>
      <c r="AA518" s="258"/>
      <c r="AB518" s="258"/>
      <c r="AC518" s="258"/>
      <c r="AD518" s="258"/>
      <c r="AE518" s="258"/>
      <c r="AF518" s="258"/>
      <c r="AG518" s="258"/>
      <c r="AH518" s="258"/>
      <c r="AI518" s="258"/>
      <c r="AJ518" s="258"/>
      <c r="AK518" s="258"/>
      <c r="AL518" s="258"/>
      <c r="AM518" s="258"/>
    </row>
    <row r="519" spans="1:39" ht="14.25" customHeight="1">
      <c r="A519" s="258"/>
      <c r="B519" s="258"/>
      <c r="C519" s="258"/>
      <c r="D519" s="258"/>
      <c r="E519" s="258"/>
      <c r="F519" s="258"/>
      <c r="G519" s="258"/>
      <c r="H519" s="258"/>
      <c r="I519" s="258"/>
      <c r="J519" s="258"/>
      <c r="K519" s="258"/>
      <c r="L519" s="258"/>
      <c r="M519" s="258"/>
      <c r="N519" s="258"/>
      <c r="O519" s="258"/>
      <c r="P519" s="258"/>
      <c r="Q519" s="258"/>
      <c r="R519" s="258"/>
      <c r="S519" s="258"/>
      <c r="T519" s="258"/>
      <c r="U519" s="258"/>
      <c r="V519" s="258"/>
      <c r="W519" s="258"/>
      <c r="X519" s="258"/>
      <c r="Y519" s="258"/>
      <c r="Z519" s="258"/>
      <c r="AA519" s="258"/>
      <c r="AB519" s="258"/>
      <c r="AC519" s="258"/>
      <c r="AD519" s="258"/>
      <c r="AE519" s="258"/>
      <c r="AF519" s="258"/>
      <c r="AG519" s="258"/>
      <c r="AH519" s="258"/>
      <c r="AI519" s="258"/>
      <c r="AJ519" s="258"/>
      <c r="AK519" s="258"/>
      <c r="AL519" s="258"/>
      <c r="AM519" s="258"/>
    </row>
    <row r="520" spans="1:39" ht="14.25" customHeight="1">
      <c r="A520" s="258"/>
      <c r="B520" s="258"/>
      <c r="C520" s="258"/>
      <c r="D520" s="258"/>
      <c r="E520" s="258"/>
      <c r="F520" s="258"/>
      <c r="G520" s="258"/>
      <c r="H520" s="258"/>
      <c r="I520" s="258"/>
      <c r="J520" s="258"/>
      <c r="K520" s="258"/>
      <c r="L520" s="258"/>
      <c r="M520" s="258"/>
      <c r="N520" s="258"/>
      <c r="O520" s="258"/>
      <c r="P520" s="258"/>
      <c r="Q520" s="258"/>
      <c r="R520" s="258"/>
      <c r="S520" s="258"/>
      <c r="T520" s="258"/>
      <c r="U520" s="258"/>
      <c r="V520" s="258"/>
      <c r="W520" s="258"/>
      <c r="X520" s="258"/>
      <c r="Y520" s="258"/>
      <c r="Z520" s="258"/>
      <c r="AA520" s="258"/>
      <c r="AB520" s="258"/>
      <c r="AC520" s="258"/>
      <c r="AD520" s="258"/>
      <c r="AE520" s="258"/>
      <c r="AF520" s="258"/>
      <c r="AG520" s="258"/>
      <c r="AH520" s="258"/>
      <c r="AI520" s="258"/>
      <c r="AJ520" s="258"/>
      <c r="AK520" s="258"/>
      <c r="AL520" s="258"/>
      <c r="AM520" s="258"/>
    </row>
    <row r="521" spans="1:39" ht="14.25" customHeight="1">
      <c r="A521" s="258"/>
      <c r="B521" s="258"/>
      <c r="C521" s="258"/>
      <c r="D521" s="258"/>
      <c r="E521" s="258"/>
      <c r="F521" s="258"/>
      <c r="G521" s="258"/>
      <c r="H521" s="258"/>
      <c r="I521" s="258"/>
      <c r="J521" s="258"/>
      <c r="K521" s="258"/>
      <c r="L521" s="258"/>
      <c r="M521" s="258"/>
      <c r="N521" s="258"/>
      <c r="O521" s="258"/>
      <c r="P521" s="258"/>
      <c r="Q521" s="258"/>
      <c r="R521" s="258"/>
      <c r="S521" s="258"/>
      <c r="T521" s="258"/>
      <c r="U521" s="258"/>
      <c r="V521" s="258"/>
      <c r="W521" s="258"/>
      <c r="X521" s="258"/>
      <c r="Y521" s="258"/>
      <c r="Z521" s="258"/>
      <c r="AA521" s="258"/>
      <c r="AB521" s="258"/>
      <c r="AC521" s="258"/>
      <c r="AD521" s="258"/>
      <c r="AE521" s="258"/>
      <c r="AF521" s="258"/>
      <c r="AG521" s="258"/>
      <c r="AH521" s="258"/>
      <c r="AI521" s="258"/>
      <c r="AJ521" s="258"/>
      <c r="AK521" s="258"/>
      <c r="AL521" s="258"/>
      <c r="AM521" s="258"/>
    </row>
    <row r="522" spans="1:39" ht="14.25" customHeight="1">
      <c r="A522" s="258"/>
      <c r="B522" s="258"/>
      <c r="C522" s="258"/>
      <c r="D522" s="258"/>
      <c r="E522" s="258"/>
      <c r="F522" s="258"/>
      <c r="G522" s="258"/>
      <c r="H522" s="258"/>
      <c r="I522" s="258"/>
      <c r="J522" s="258"/>
      <c r="K522" s="258"/>
      <c r="L522" s="258"/>
      <c r="M522" s="258"/>
      <c r="N522" s="258"/>
      <c r="O522" s="258"/>
      <c r="P522" s="258"/>
      <c r="Q522" s="258"/>
      <c r="R522" s="258"/>
      <c r="S522" s="258"/>
      <c r="T522" s="258"/>
      <c r="U522" s="258"/>
      <c r="V522" s="258"/>
      <c r="W522" s="258"/>
      <c r="X522" s="258"/>
      <c r="Y522" s="258"/>
      <c r="Z522" s="258"/>
      <c r="AA522" s="258"/>
      <c r="AB522" s="258"/>
      <c r="AC522" s="258"/>
      <c r="AD522" s="258"/>
      <c r="AE522" s="258"/>
      <c r="AF522" s="258"/>
      <c r="AG522" s="258"/>
      <c r="AH522" s="258"/>
      <c r="AI522" s="258"/>
      <c r="AJ522" s="258"/>
      <c r="AK522" s="258"/>
      <c r="AL522" s="258"/>
      <c r="AM522" s="258"/>
    </row>
    <row r="523" spans="1:39" ht="14.25" customHeight="1">
      <c r="A523" s="258"/>
      <c r="B523" s="258"/>
      <c r="C523" s="258"/>
      <c r="D523" s="258"/>
      <c r="E523" s="258"/>
      <c r="F523" s="258"/>
      <c r="G523" s="258"/>
      <c r="H523" s="258"/>
      <c r="I523" s="258"/>
      <c r="J523" s="258"/>
      <c r="K523" s="258"/>
      <c r="L523" s="258"/>
      <c r="M523" s="258"/>
      <c r="N523" s="258"/>
      <c r="O523" s="258"/>
      <c r="P523" s="258"/>
      <c r="Q523" s="258"/>
      <c r="R523" s="258"/>
      <c r="S523" s="258"/>
      <c r="T523" s="258"/>
      <c r="U523" s="258"/>
      <c r="V523" s="258"/>
      <c r="W523" s="258"/>
      <c r="X523" s="258"/>
      <c r="Y523" s="258"/>
      <c r="Z523" s="258"/>
      <c r="AA523" s="258"/>
      <c r="AB523" s="258"/>
      <c r="AC523" s="258"/>
      <c r="AD523" s="258"/>
      <c r="AE523" s="258"/>
      <c r="AF523" s="258"/>
      <c r="AG523" s="258"/>
      <c r="AH523" s="258"/>
      <c r="AI523" s="258"/>
      <c r="AJ523" s="258"/>
      <c r="AK523" s="258"/>
      <c r="AL523" s="258"/>
      <c r="AM523" s="258"/>
    </row>
    <row r="524" spans="1:39" ht="14.25" customHeight="1">
      <c r="A524" s="258"/>
      <c r="B524" s="258"/>
      <c r="C524" s="258"/>
      <c r="D524" s="258"/>
      <c r="E524" s="258"/>
      <c r="F524" s="258"/>
      <c r="G524" s="258"/>
      <c r="H524" s="258"/>
      <c r="I524" s="258"/>
      <c r="J524" s="258"/>
      <c r="K524" s="258"/>
      <c r="L524" s="258"/>
      <c r="M524" s="258"/>
      <c r="N524" s="258"/>
      <c r="O524" s="258"/>
      <c r="P524" s="258"/>
      <c r="Q524" s="258"/>
      <c r="R524" s="258"/>
      <c r="S524" s="258"/>
      <c r="T524" s="258"/>
      <c r="U524" s="258"/>
      <c r="V524" s="258"/>
      <c r="W524" s="258"/>
      <c r="X524" s="258"/>
      <c r="Y524" s="258"/>
      <c r="Z524" s="258"/>
      <c r="AA524" s="258"/>
      <c r="AB524" s="258"/>
      <c r="AC524" s="258"/>
      <c r="AD524" s="258"/>
      <c r="AE524" s="258"/>
      <c r="AF524" s="258"/>
      <c r="AG524" s="258"/>
      <c r="AH524" s="258"/>
      <c r="AI524" s="258"/>
      <c r="AJ524" s="258"/>
      <c r="AK524" s="258"/>
      <c r="AL524" s="258"/>
      <c r="AM524" s="258"/>
    </row>
    <row r="525" spans="1:39" ht="14.25" customHeight="1">
      <c r="A525" s="258"/>
      <c r="B525" s="258"/>
      <c r="C525" s="258"/>
      <c r="D525" s="258"/>
      <c r="E525" s="258"/>
      <c r="F525" s="258"/>
      <c r="G525" s="258"/>
      <c r="H525" s="258"/>
      <c r="I525" s="258"/>
      <c r="J525" s="258"/>
      <c r="K525" s="258"/>
      <c r="L525" s="258"/>
      <c r="M525" s="258"/>
      <c r="N525" s="258"/>
      <c r="O525" s="258"/>
      <c r="P525" s="258"/>
      <c r="Q525" s="258"/>
      <c r="R525" s="258"/>
      <c r="S525" s="258"/>
      <c r="T525" s="258"/>
      <c r="U525" s="258"/>
      <c r="V525" s="258"/>
      <c r="W525" s="258"/>
      <c r="X525" s="258"/>
      <c r="Y525" s="258"/>
      <c r="Z525" s="258"/>
      <c r="AA525" s="258"/>
      <c r="AB525" s="258"/>
      <c r="AC525" s="258"/>
      <c r="AD525" s="258"/>
      <c r="AE525" s="258"/>
      <c r="AF525" s="258"/>
      <c r="AG525" s="258"/>
      <c r="AH525" s="258"/>
      <c r="AI525" s="258"/>
      <c r="AJ525" s="258"/>
      <c r="AK525" s="258"/>
      <c r="AL525" s="258"/>
      <c r="AM525" s="258"/>
    </row>
    <row r="526" spans="1:39" ht="14.25" customHeight="1">
      <c r="A526" s="258"/>
      <c r="B526" s="258"/>
      <c r="C526" s="258"/>
      <c r="D526" s="258"/>
      <c r="E526" s="258"/>
      <c r="F526" s="258"/>
      <c r="G526" s="258"/>
      <c r="H526" s="258"/>
      <c r="I526" s="258"/>
      <c r="J526" s="258"/>
      <c r="K526" s="258"/>
      <c r="L526" s="258"/>
      <c r="M526" s="258"/>
      <c r="N526" s="258"/>
      <c r="O526" s="258"/>
      <c r="P526" s="258"/>
      <c r="Q526" s="258"/>
      <c r="R526" s="258"/>
      <c r="S526" s="258"/>
      <c r="T526" s="258"/>
      <c r="U526" s="258"/>
      <c r="V526" s="258"/>
      <c r="W526" s="258"/>
      <c r="X526" s="258"/>
      <c r="Y526" s="258"/>
      <c r="Z526" s="258"/>
      <c r="AA526" s="258"/>
      <c r="AB526" s="258"/>
      <c r="AC526" s="258"/>
      <c r="AD526" s="258"/>
      <c r="AE526" s="258"/>
      <c r="AF526" s="258"/>
      <c r="AG526" s="258"/>
      <c r="AH526" s="258"/>
      <c r="AI526" s="258"/>
      <c r="AJ526" s="258"/>
      <c r="AK526" s="258"/>
      <c r="AL526" s="258"/>
      <c r="AM526" s="258"/>
    </row>
    <row r="527" spans="1:39" ht="14.25" customHeight="1">
      <c r="A527" s="258"/>
      <c r="B527" s="258"/>
      <c r="C527" s="258"/>
      <c r="D527" s="258"/>
      <c r="E527" s="258"/>
      <c r="F527" s="258"/>
      <c r="G527" s="258"/>
      <c r="H527" s="258"/>
      <c r="I527" s="258"/>
      <c r="J527" s="258"/>
      <c r="K527" s="258"/>
      <c r="L527" s="258"/>
      <c r="M527" s="258"/>
      <c r="N527" s="258"/>
      <c r="O527" s="258"/>
      <c r="P527" s="258"/>
      <c r="Q527" s="258"/>
      <c r="R527" s="258"/>
      <c r="S527" s="258"/>
      <c r="T527" s="258"/>
      <c r="U527" s="258"/>
      <c r="V527" s="258"/>
      <c r="W527" s="258"/>
      <c r="X527" s="258"/>
      <c r="Y527" s="258"/>
      <c r="Z527" s="258"/>
      <c r="AA527" s="258"/>
      <c r="AB527" s="258"/>
      <c r="AC527" s="258"/>
      <c r="AD527" s="258"/>
      <c r="AE527" s="258"/>
      <c r="AF527" s="258"/>
      <c r="AG527" s="258"/>
      <c r="AH527" s="258"/>
      <c r="AI527" s="258"/>
      <c r="AJ527" s="258"/>
      <c r="AK527" s="258"/>
      <c r="AL527" s="258"/>
      <c r="AM527" s="258"/>
    </row>
    <row r="528" spans="1:39" ht="14.25" customHeight="1">
      <c r="A528" s="258"/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58"/>
      <c r="O528" s="258"/>
      <c r="P528" s="258"/>
      <c r="Q528" s="258"/>
      <c r="R528" s="258"/>
      <c r="S528" s="258"/>
      <c r="T528" s="258"/>
      <c r="U528" s="258"/>
      <c r="V528" s="258"/>
      <c r="W528" s="258"/>
      <c r="X528" s="258"/>
      <c r="Y528" s="258"/>
      <c r="Z528" s="258"/>
      <c r="AA528" s="258"/>
      <c r="AB528" s="258"/>
      <c r="AC528" s="258"/>
      <c r="AD528" s="258"/>
      <c r="AE528" s="258"/>
      <c r="AF528" s="258"/>
      <c r="AG528" s="258"/>
      <c r="AH528" s="258"/>
      <c r="AI528" s="258"/>
      <c r="AJ528" s="258"/>
      <c r="AK528" s="258"/>
      <c r="AL528" s="258"/>
      <c r="AM528" s="258"/>
    </row>
    <row r="529" spans="1:39" ht="14.25" customHeight="1">
      <c r="A529" s="258"/>
      <c r="B529" s="258"/>
      <c r="C529" s="258"/>
      <c r="D529" s="258"/>
      <c r="E529" s="258"/>
      <c r="F529" s="258"/>
      <c r="G529" s="258"/>
      <c r="H529" s="258"/>
      <c r="I529" s="258"/>
      <c r="J529" s="258"/>
      <c r="K529" s="258"/>
      <c r="L529" s="258"/>
      <c r="M529" s="258"/>
      <c r="N529" s="258"/>
      <c r="O529" s="258"/>
      <c r="P529" s="258"/>
      <c r="Q529" s="258"/>
      <c r="R529" s="258"/>
      <c r="S529" s="258"/>
      <c r="T529" s="258"/>
      <c r="U529" s="258"/>
      <c r="V529" s="258"/>
      <c r="W529" s="258"/>
      <c r="X529" s="258"/>
      <c r="Y529" s="258"/>
      <c r="Z529" s="258"/>
      <c r="AA529" s="258"/>
      <c r="AB529" s="258"/>
      <c r="AC529" s="258"/>
      <c r="AD529" s="258"/>
      <c r="AE529" s="258"/>
      <c r="AF529" s="258"/>
      <c r="AG529" s="258"/>
      <c r="AH529" s="258"/>
      <c r="AI529" s="258"/>
      <c r="AJ529" s="258"/>
      <c r="AK529" s="258"/>
      <c r="AL529" s="258"/>
      <c r="AM529" s="258"/>
    </row>
    <row r="530" spans="1:39" ht="14.25" customHeight="1">
      <c r="A530" s="258"/>
      <c r="B530" s="258"/>
      <c r="C530" s="258"/>
      <c r="D530" s="258"/>
      <c r="E530" s="258"/>
      <c r="F530" s="258"/>
      <c r="G530" s="258"/>
      <c r="H530" s="258"/>
      <c r="I530" s="258"/>
      <c r="J530" s="258"/>
      <c r="K530" s="258"/>
      <c r="L530" s="258"/>
      <c r="M530" s="258"/>
      <c r="N530" s="258"/>
      <c r="O530" s="258"/>
      <c r="P530" s="258"/>
      <c r="Q530" s="258"/>
      <c r="R530" s="258"/>
      <c r="S530" s="258"/>
      <c r="T530" s="258"/>
      <c r="U530" s="258"/>
      <c r="V530" s="258"/>
      <c r="W530" s="258"/>
      <c r="X530" s="258"/>
      <c r="Y530" s="258"/>
      <c r="Z530" s="258"/>
      <c r="AA530" s="258"/>
      <c r="AB530" s="258"/>
      <c r="AC530" s="258"/>
      <c r="AD530" s="258"/>
      <c r="AE530" s="258"/>
      <c r="AF530" s="258"/>
      <c r="AG530" s="258"/>
      <c r="AH530" s="258"/>
      <c r="AI530" s="258"/>
      <c r="AJ530" s="258"/>
      <c r="AK530" s="258"/>
      <c r="AL530" s="258"/>
      <c r="AM530" s="258"/>
    </row>
    <row r="531" spans="1:39" ht="14.25" customHeight="1">
      <c r="A531" s="258"/>
      <c r="B531" s="258"/>
      <c r="C531" s="258"/>
      <c r="D531" s="258"/>
      <c r="E531" s="258"/>
      <c r="F531" s="258"/>
      <c r="G531" s="258"/>
      <c r="H531" s="258"/>
      <c r="I531" s="258"/>
      <c r="J531" s="258"/>
      <c r="K531" s="258"/>
      <c r="L531" s="258"/>
      <c r="M531" s="258"/>
      <c r="N531" s="258"/>
      <c r="O531" s="258"/>
      <c r="P531" s="258"/>
      <c r="Q531" s="258"/>
      <c r="R531" s="258"/>
      <c r="S531" s="258"/>
      <c r="T531" s="258"/>
      <c r="U531" s="258"/>
      <c r="V531" s="258"/>
      <c r="W531" s="258"/>
      <c r="X531" s="258"/>
      <c r="Y531" s="258"/>
      <c r="Z531" s="258"/>
      <c r="AA531" s="258"/>
      <c r="AB531" s="258"/>
      <c r="AC531" s="258"/>
      <c r="AD531" s="258"/>
      <c r="AE531" s="258"/>
      <c r="AF531" s="258"/>
      <c r="AG531" s="258"/>
      <c r="AH531" s="258"/>
      <c r="AI531" s="258"/>
      <c r="AJ531" s="258"/>
      <c r="AK531" s="258"/>
      <c r="AL531" s="258"/>
      <c r="AM531" s="258"/>
    </row>
    <row r="532" spans="1:39" ht="14.25" customHeight="1">
      <c r="A532" s="258"/>
      <c r="B532" s="258"/>
      <c r="C532" s="258"/>
      <c r="D532" s="258"/>
      <c r="E532" s="258"/>
      <c r="F532" s="258"/>
      <c r="G532" s="258"/>
      <c r="H532" s="258"/>
      <c r="I532" s="258"/>
      <c r="J532" s="258"/>
      <c r="K532" s="258"/>
      <c r="L532" s="258"/>
      <c r="M532" s="258"/>
      <c r="N532" s="258"/>
      <c r="O532" s="258"/>
      <c r="P532" s="258"/>
      <c r="Q532" s="258"/>
      <c r="R532" s="258"/>
      <c r="S532" s="258"/>
      <c r="T532" s="258"/>
      <c r="U532" s="258"/>
      <c r="V532" s="258"/>
      <c r="W532" s="258"/>
      <c r="X532" s="258"/>
      <c r="Y532" s="258"/>
      <c r="Z532" s="258"/>
      <c r="AA532" s="258"/>
      <c r="AB532" s="258"/>
      <c r="AC532" s="258"/>
      <c r="AD532" s="258"/>
      <c r="AE532" s="258"/>
      <c r="AF532" s="258"/>
      <c r="AG532" s="258"/>
      <c r="AH532" s="258"/>
      <c r="AI532" s="258"/>
      <c r="AJ532" s="258"/>
      <c r="AK532" s="258"/>
      <c r="AL532" s="258"/>
      <c r="AM532" s="258"/>
    </row>
    <row r="533" spans="1:39" ht="14.25" customHeight="1">
      <c r="A533" s="258"/>
      <c r="B533" s="258"/>
      <c r="C533" s="258"/>
      <c r="D533" s="258"/>
      <c r="E533" s="258"/>
      <c r="F533" s="258"/>
      <c r="G533" s="258"/>
      <c r="H533" s="258"/>
      <c r="I533" s="258"/>
      <c r="J533" s="258"/>
      <c r="K533" s="258"/>
      <c r="L533" s="258"/>
      <c r="M533" s="258"/>
      <c r="N533" s="258"/>
      <c r="O533" s="258"/>
      <c r="P533" s="258"/>
      <c r="Q533" s="258"/>
      <c r="R533" s="258"/>
      <c r="S533" s="258"/>
      <c r="T533" s="258"/>
      <c r="U533" s="258"/>
      <c r="V533" s="258"/>
      <c r="W533" s="258"/>
      <c r="X533" s="258"/>
      <c r="Y533" s="258"/>
      <c r="Z533" s="258"/>
      <c r="AA533" s="258"/>
      <c r="AB533" s="258"/>
      <c r="AC533" s="258"/>
      <c r="AD533" s="258"/>
      <c r="AE533" s="258"/>
      <c r="AF533" s="258"/>
      <c r="AG533" s="258"/>
      <c r="AH533" s="258"/>
      <c r="AI533" s="258"/>
      <c r="AJ533" s="258"/>
      <c r="AK533" s="258"/>
      <c r="AL533" s="258"/>
      <c r="AM533" s="258"/>
    </row>
    <row r="534" spans="1:39" ht="14.25" customHeight="1">
      <c r="A534" s="258"/>
      <c r="B534" s="258"/>
      <c r="C534" s="258"/>
      <c r="D534" s="258"/>
      <c r="E534" s="258"/>
      <c r="F534" s="258"/>
      <c r="G534" s="258"/>
      <c r="H534" s="258"/>
      <c r="I534" s="258"/>
      <c r="J534" s="258"/>
      <c r="K534" s="258"/>
      <c r="L534" s="258"/>
      <c r="M534" s="258"/>
      <c r="N534" s="258"/>
      <c r="O534" s="258"/>
      <c r="P534" s="258"/>
      <c r="Q534" s="258"/>
      <c r="R534" s="258"/>
      <c r="S534" s="258"/>
      <c r="T534" s="258"/>
      <c r="U534" s="258"/>
      <c r="V534" s="258"/>
      <c r="W534" s="258"/>
      <c r="X534" s="258"/>
      <c r="Y534" s="258"/>
      <c r="Z534" s="258"/>
      <c r="AA534" s="258"/>
      <c r="AB534" s="258"/>
      <c r="AC534" s="258"/>
      <c r="AD534" s="258"/>
      <c r="AE534" s="258"/>
      <c r="AF534" s="258"/>
      <c r="AG534" s="258"/>
      <c r="AH534" s="258"/>
      <c r="AI534" s="258"/>
      <c r="AJ534" s="258"/>
      <c r="AK534" s="258"/>
      <c r="AL534" s="258"/>
      <c r="AM534" s="258"/>
    </row>
    <row r="535" spans="1:39" ht="14.25" customHeight="1">
      <c r="A535" s="258"/>
      <c r="B535" s="258"/>
      <c r="C535" s="258"/>
      <c r="D535" s="258"/>
      <c r="E535" s="258"/>
      <c r="F535" s="258"/>
      <c r="G535" s="258"/>
      <c r="H535" s="258"/>
      <c r="I535" s="258"/>
      <c r="J535" s="258"/>
      <c r="K535" s="258"/>
      <c r="L535" s="258"/>
      <c r="M535" s="258"/>
      <c r="N535" s="258"/>
      <c r="O535" s="258"/>
      <c r="P535" s="258"/>
      <c r="Q535" s="258"/>
      <c r="R535" s="258"/>
      <c r="S535" s="258"/>
      <c r="T535" s="258"/>
      <c r="U535" s="258"/>
      <c r="V535" s="258"/>
      <c r="W535" s="258"/>
      <c r="X535" s="258"/>
      <c r="Y535" s="258"/>
      <c r="Z535" s="258"/>
      <c r="AA535" s="258"/>
      <c r="AB535" s="258"/>
      <c r="AC535" s="258"/>
      <c r="AD535" s="258"/>
      <c r="AE535" s="258"/>
      <c r="AF535" s="258"/>
      <c r="AG535" s="258"/>
      <c r="AH535" s="258"/>
      <c r="AI535" s="258"/>
      <c r="AJ535" s="258"/>
      <c r="AK535" s="258"/>
      <c r="AL535" s="258"/>
      <c r="AM535" s="258"/>
    </row>
    <row r="536" spans="1:39" ht="14.25" customHeight="1">
      <c r="A536" s="258"/>
      <c r="B536" s="258"/>
      <c r="C536" s="258"/>
      <c r="D536" s="258"/>
      <c r="E536" s="258"/>
      <c r="F536" s="258"/>
      <c r="G536" s="258"/>
      <c r="H536" s="258"/>
      <c r="I536" s="258"/>
      <c r="J536" s="258"/>
      <c r="K536" s="258"/>
      <c r="L536" s="258"/>
      <c r="M536" s="258"/>
      <c r="N536" s="258"/>
      <c r="O536" s="258"/>
      <c r="P536" s="258"/>
      <c r="Q536" s="258"/>
      <c r="R536" s="258"/>
      <c r="S536" s="258"/>
      <c r="T536" s="258"/>
      <c r="U536" s="258"/>
      <c r="V536" s="258"/>
      <c r="W536" s="258"/>
      <c r="X536" s="258"/>
      <c r="Y536" s="258"/>
      <c r="Z536" s="258"/>
      <c r="AA536" s="258"/>
      <c r="AB536" s="258"/>
      <c r="AC536" s="258"/>
      <c r="AD536" s="258"/>
      <c r="AE536" s="258"/>
      <c r="AF536" s="258"/>
      <c r="AG536" s="258"/>
      <c r="AH536" s="258"/>
      <c r="AI536" s="258"/>
      <c r="AJ536" s="258"/>
      <c r="AK536" s="258"/>
      <c r="AL536" s="258"/>
      <c r="AM536" s="258"/>
    </row>
    <row r="537" spans="1:39" ht="14.25" customHeight="1">
      <c r="A537" s="258"/>
      <c r="B537" s="258"/>
      <c r="C537" s="258"/>
      <c r="D537" s="258"/>
      <c r="E537" s="258"/>
      <c r="F537" s="258"/>
      <c r="G537" s="258"/>
      <c r="H537" s="258"/>
      <c r="I537" s="258"/>
      <c r="J537" s="258"/>
      <c r="K537" s="258"/>
      <c r="L537" s="258"/>
      <c r="M537" s="258"/>
      <c r="N537" s="258"/>
      <c r="O537" s="258"/>
      <c r="P537" s="258"/>
      <c r="Q537" s="258"/>
      <c r="R537" s="258"/>
      <c r="S537" s="258"/>
      <c r="T537" s="258"/>
      <c r="U537" s="258"/>
      <c r="V537" s="258"/>
      <c r="W537" s="258"/>
      <c r="X537" s="258"/>
      <c r="Y537" s="258"/>
      <c r="Z537" s="258"/>
      <c r="AA537" s="258"/>
      <c r="AB537" s="258"/>
      <c r="AC537" s="258"/>
      <c r="AD537" s="258"/>
      <c r="AE537" s="258"/>
      <c r="AF537" s="258"/>
      <c r="AG537" s="258"/>
      <c r="AH537" s="258"/>
      <c r="AI537" s="258"/>
      <c r="AJ537" s="258"/>
      <c r="AK537" s="258"/>
      <c r="AL537" s="258"/>
      <c r="AM537" s="258"/>
    </row>
    <row r="538" spans="1:39" ht="14.25" customHeight="1">
      <c r="A538" s="258"/>
      <c r="B538" s="258"/>
      <c r="C538" s="258"/>
      <c r="D538" s="258"/>
      <c r="E538" s="258"/>
      <c r="F538" s="258"/>
      <c r="G538" s="258"/>
      <c r="H538" s="258"/>
      <c r="I538" s="258"/>
      <c r="J538" s="258"/>
      <c r="K538" s="258"/>
      <c r="L538" s="258"/>
      <c r="M538" s="258"/>
      <c r="N538" s="258"/>
      <c r="O538" s="258"/>
      <c r="P538" s="258"/>
      <c r="Q538" s="258"/>
      <c r="R538" s="258"/>
      <c r="S538" s="258"/>
      <c r="T538" s="258"/>
      <c r="U538" s="258"/>
      <c r="V538" s="258"/>
      <c r="W538" s="258"/>
      <c r="X538" s="258"/>
      <c r="Y538" s="258"/>
      <c r="Z538" s="258"/>
      <c r="AA538" s="258"/>
      <c r="AB538" s="258"/>
      <c r="AC538" s="258"/>
      <c r="AD538" s="258"/>
      <c r="AE538" s="258"/>
      <c r="AF538" s="258"/>
      <c r="AG538" s="258"/>
      <c r="AH538" s="258"/>
      <c r="AI538" s="258"/>
      <c r="AJ538" s="258"/>
      <c r="AK538" s="258"/>
      <c r="AL538" s="258"/>
      <c r="AM538" s="258"/>
    </row>
    <row r="539" spans="1:39" ht="14.25" customHeight="1">
      <c r="A539" s="258"/>
      <c r="B539" s="258"/>
      <c r="C539" s="258"/>
      <c r="D539" s="258"/>
      <c r="E539" s="258"/>
      <c r="F539" s="258"/>
      <c r="G539" s="258"/>
      <c r="H539" s="258"/>
      <c r="I539" s="258"/>
      <c r="J539" s="258"/>
      <c r="K539" s="258"/>
      <c r="L539" s="258"/>
      <c r="M539" s="258"/>
      <c r="N539" s="258"/>
      <c r="O539" s="258"/>
      <c r="P539" s="258"/>
      <c r="Q539" s="258"/>
      <c r="R539" s="258"/>
      <c r="S539" s="258"/>
      <c r="T539" s="258"/>
      <c r="U539" s="258"/>
      <c r="V539" s="258"/>
      <c r="W539" s="258"/>
      <c r="X539" s="258"/>
      <c r="Y539" s="258"/>
      <c r="Z539" s="258"/>
      <c r="AA539" s="258"/>
      <c r="AB539" s="258"/>
      <c r="AC539" s="258"/>
      <c r="AD539" s="258"/>
      <c r="AE539" s="258"/>
      <c r="AF539" s="258"/>
      <c r="AG539" s="258"/>
      <c r="AH539" s="258"/>
      <c r="AI539" s="258"/>
      <c r="AJ539" s="258"/>
      <c r="AK539" s="258"/>
      <c r="AL539" s="258"/>
      <c r="AM539" s="258"/>
    </row>
    <row r="540" spans="1:39" ht="14.25" customHeight="1">
      <c r="A540" s="258"/>
      <c r="B540" s="258"/>
      <c r="C540" s="258"/>
      <c r="D540" s="258"/>
      <c r="E540" s="258"/>
      <c r="F540" s="258"/>
      <c r="G540" s="258"/>
      <c r="H540" s="258"/>
      <c r="I540" s="258"/>
      <c r="J540" s="258"/>
      <c r="K540" s="258"/>
      <c r="L540" s="258"/>
      <c r="M540" s="258"/>
      <c r="N540" s="258"/>
      <c r="O540" s="258"/>
      <c r="P540" s="258"/>
      <c r="Q540" s="258"/>
      <c r="R540" s="258"/>
      <c r="S540" s="258"/>
      <c r="T540" s="258"/>
      <c r="U540" s="258"/>
      <c r="V540" s="258"/>
      <c r="W540" s="258"/>
      <c r="X540" s="258"/>
      <c r="Y540" s="258"/>
      <c r="Z540" s="258"/>
      <c r="AA540" s="258"/>
      <c r="AB540" s="258"/>
      <c r="AC540" s="258"/>
      <c r="AD540" s="258"/>
      <c r="AE540" s="258"/>
      <c r="AF540" s="258"/>
      <c r="AG540" s="258"/>
      <c r="AH540" s="258"/>
      <c r="AI540" s="258"/>
      <c r="AJ540" s="258"/>
      <c r="AK540" s="258"/>
      <c r="AL540" s="258"/>
      <c r="AM540" s="258"/>
    </row>
    <row r="541" spans="1:39" ht="14.25" customHeight="1">
      <c r="A541" s="258"/>
      <c r="B541" s="258"/>
      <c r="C541" s="258"/>
      <c r="D541" s="258"/>
      <c r="E541" s="258"/>
      <c r="F541" s="258"/>
      <c r="G541" s="258"/>
      <c r="H541" s="258"/>
      <c r="I541" s="258"/>
      <c r="J541" s="258"/>
      <c r="K541" s="258"/>
      <c r="L541" s="258"/>
      <c r="M541" s="258"/>
      <c r="N541" s="258"/>
      <c r="O541" s="258"/>
      <c r="P541" s="258"/>
      <c r="Q541" s="258"/>
      <c r="R541" s="258"/>
      <c r="S541" s="258"/>
      <c r="T541" s="258"/>
      <c r="U541" s="258"/>
      <c r="V541" s="258"/>
      <c r="W541" s="258"/>
      <c r="X541" s="258"/>
      <c r="Y541" s="258"/>
      <c r="Z541" s="258"/>
      <c r="AA541" s="258"/>
      <c r="AB541" s="258"/>
      <c r="AC541" s="258"/>
      <c r="AD541" s="258"/>
      <c r="AE541" s="258"/>
      <c r="AF541" s="258"/>
      <c r="AG541" s="258"/>
      <c r="AH541" s="258"/>
      <c r="AI541" s="258"/>
      <c r="AJ541" s="258"/>
      <c r="AK541" s="258"/>
      <c r="AL541" s="258"/>
      <c r="AM541" s="258"/>
    </row>
    <row r="542" spans="1:39" ht="14.25" customHeight="1">
      <c r="A542" s="258"/>
      <c r="B542" s="258"/>
      <c r="C542" s="258"/>
      <c r="D542" s="258"/>
      <c r="E542" s="258"/>
      <c r="F542" s="258"/>
      <c r="G542" s="258"/>
      <c r="H542" s="258"/>
      <c r="I542" s="258"/>
      <c r="J542" s="258"/>
      <c r="K542" s="258"/>
      <c r="L542" s="258"/>
      <c r="M542" s="258"/>
      <c r="N542" s="258"/>
      <c r="O542" s="258"/>
      <c r="P542" s="258"/>
      <c r="Q542" s="258"/>
      <c r="R542" s="258"/>
      <c r="S542" s="258"/>
      <c r="T542" s="258"/>
      <c r="U542" s="258"/>
      <c r="V542" s="258"/>
      <c r="W542" s="258"/>
      <c r="X542" s="258"/>
      <c r="Y542" s="258"/>
      <c r="Z542" s="258"/>
      <c r="AA542" s="258"/>
      <c r="AB542" s="258"/>
      <c r="AC542" s="258"/>
      <c r="AD542" s="258"/>
      <c r="AE542" s="258"/>
      <c r="AF542" s="258"/>
      <c r="AG542" s="258"/>
      <c r="AH542" s="258"/>
      <c r="AI542" s="258"/>
      <c r="AJ542" s="258"/>
      <c r="AK542" s="258"/>
      <c r="AL542" s="258"/>
      <c r="AM542" s="258"/>
    </row>
    <row r="543" spans="1:39" ht="14.25" customHeight="1">
      <c r="A543" s="258"/>
      <c r="B543" s="258"/>
      <c r="C543" s="258"/>
      <c r="D543" s="258"/>
      <c r="E543" s="258"/>
      <c r="F543" s="258"/>
      <c r="G543" s="258"/>
      <c r="H543" s="258"/>
      <c r="I543" s="258"/>
      <c r="J543" s="258"/>
      <c r="K543" s="258"/>
      <c r="L543" s="258"/>
      <c r="M543" s="258"/>
      <c r="N543" s="258"/>
      <c r="O543" s="258"/>
      <c r="P543" s="258"/>
      <c r="Q543" s="258"/>
      <c r="R543" s="258"/>
      <c r="S543" s="258"/>
      <c r="T543" s="258"/>
      <c r="U543" s="258"/>
      <c r="V543" s="258"/>
      <c r="W543" s="258"/>
      <c r="X543" s="258"/>
      <c r="Y543" s="258"/>
      <c r="Z543" s="258"/>
      <c r="AA543" s="258"/>
      <c r="AB543" s="258"/>
      <c r="AC543" s="258"/>
      <c r="AD543" s="258"/>
      <c r="AE543" s="258"/>
      <c r="AF543" s="258"/>
      <c r="AG543" s="258"/>
      <c r="AH543" s="258"/>
      <c r="AI543" s="258"/>
      <c r="AJ543" s="258"/>
      <c r="AK543" s="258"/>
      <c r="AL543" s="258"/>
      <c r="AM543" s="258"/>
    </row>
    <row r="544" spans="1:39" ht="14.25" customHeight="1">
      <c r="A544" s="258"/>
      <c r="B544" s="258"/>
      <c r="C544" s="258"/>
      <c r="D544" s="258"/>
      <c r="E544" s="258"/>
      <c r="F544" s="258"/>
      <c r="G544" s="258"/>
      <c r="H544" s="258"/>
      <c r="I544" s="258"/>
      <c r="J544" s="258"/>
      <c r="K544" s="258"/>
      <c r="L544" s="258"/>
      <c r="M544" s="258"/>
      <c r="N544" s="258"/>
      <c r="O544" s="258"/>
      <c r="P544" s="258"/>
      <c r="Q544" s="258"/>
      <c r="R544" s="258"/>
      <c r="S544" s="258"/>
      <c r="T544" s="258"/>
      <c r="U544" s="258"/>
      <c r="V544" s="258"/>
      <c r="W544" s="258"/>
      <c r="X544" s="258"/>
      <c r="Y544" s="258"/>
      <c r="Z544" s="258"/>
      <c r="AA544" s="258"/>
      <c r="AB544" s="258"/>
      <c r="AC544" s="258"/>
      <c r="AD544" s="258"/>
      <c r="AE544" s="258"/>
      <c r="AF544" s="258"/>
      <c r="AG544" s="258"/>
      <c r="AH544" s="258"/>
      <c r="AI544" s="258"/>
      <c r="AJ544" s="258"/>
      <c r="AK544" s="258"/>
      <c r="AL544" s="258"/>
      <c r="AM544" s="258"/>
    </row>
    <row r="545" spans="1:39" ht="14.25" customHeight="1">
      <c r="A545" s="258"/>
      <c r="B545" s="258"/>
      <c r="C545" s="258"/>
      <c r="D545" s="258"/>
      <c r="E545" s="258"/>
      <c r="F545" s="258"/>
      <c r="G545" s="258"/>
      <c r="H545" s="258"/>
      <c r="I545" s="258"/>
      <c r="J545" s="258"/>
      <c r="K545" s="258"/>
      <c r="L545" s="258"/>
      <c r="M545" s="258"/>
      <c r="N545" s="258"/>
      <c r="O545" s="258"/>
      <c r="P545" s="258"/>
      <c r="Q545" s="258"/>
      <c r="R545" s="258"/>
      <c r="S545" s="258"/>
      <c r="T545" s="258"/>
      <c r="U545" s="258"/>
      <c r="V545" s="258"/>
      <c r="W545" s="258"/>
      <c r="X545" s="258"/>
      <c r="Y545" s="258"/>
      <c r="Z545" s="258"/>
      <c r="AA545" s="258"/>
      <c r="AB545" s="258"/>
      <c r="AC545" s="258"/>
      <c r="AD545" s="258"/>
      <c r="AE545" s="258"/>
      <c r="AF545" s="258"/>
      <c r="AG545" s="258"/>
      <c r="AH545" s="258"/>
      <c r="AI545" s="258"/>
      <c r="AJ545" s="258"/>
      <c r="AK545" s="258"/>
      <c r="AL545" s="258"/>
      <c r="AM545" s="258"/>
    </row>
    <row r="546" spans="1:39" ht="14.25" customHeight="1">
      <c r="A546" s="258"/>
      <c r="B546" s="258"/>
      <c r="C546" s="258"/>
      <c r="D546" s="258"/>
      <c r="E546" s="258"/>
      <c r="F546" s="258"/>
      <c r="G546" s="258"/>
      <c r="H546" s="258"/>
      <c r="I546" s="258"/>
      <c r="J546" s="258"/>
      <c r="K546" s="258"/>
      <c r="L546" s="258"/>
      <c r="M546" s="258"/>
      <c r="N546" s="258"/>
      <c r="O546" s="258"/>
      <c r="P546" s="258"/>
      <c r="Q546" s="258"/>
      <c r="R546" s="258"/>
      <c r="S546" s="258"/>
      <c r="T546" s="258"/>
      <c r="U546" s="258"/>
      <c r="V546" s="258"/>
      <c r="W546" s="258"/>
      <c r="X546" s="258"/>
      <c r="Y546" s="258"/>
      <c r="Z546" s="258"/>
      <c r="AA546" s="258"/>
      <c r="AB546" s="258"/>
      <c r="AC546" s="258"/>
      <c r="AD546" s="258"/>
      <c r="AE546" s="258"/>
      <c r="AF546" s="258"/>
      <c r="AG546" s="258"/>
      <c r="AH546" s="258"/>
      <c r="AI546" s="258"/>
      <c r="AJ546" s="258"/>
      <c r="AK546" s="258"/>
      <c r="AL546" s="258"/>
      <c r="AM546" s="258"/>
    </row>
    <row r="547" spans="1:39" ht="14.25" customHeight="1">
      <c r="A547" s="258"/>
      <c r="B547" s="258"/>
      <c r="C547" s="258"/>
      <c r="D547" s="258"/>
      <c r="E547" s="258"/>
      <c r="F547" s="258"/>
      <c r="G547" s="258"/>
      <c r="H547" s="258"/>
      <c r="I547" s="258"/>
      <c r="J547" s="258"/>
      <c r="K547" s="258"/>
      <c r="L547" s="258"/>
      <c r="M547" s="258"/>
      <c r="N547" s="258"/>
      <c r="O547" s="258"/>
      <c r="P547" s="258"/>
      <c r="Q547" s="258"/>
      <c r="R547" s="258"/>
      <c r="S547" s="258"/>
      <c r="T547" s="258"/>
      <c r="U547" s="258"/>
      <c r="V547" s="258"/>
      <c r="W547" s="258"/>
      <c r="X547" s="258"/>
      <c r="Y547" s="258"/>
      <c r="Z547" s="258"/>
      <c r="AA547" s="258"/>
      <c r="AB547" s="258"/>
      <c r="AC547" s="258"/>
      <c r="AD547" s="258"/>
      <c r="AE547" s="258"/>
      <c r="AF547" s="258"/>
      <c r="AG547" s="258"/>
      <c r="AH547" s="258"/>
      <c r="AI547" s="258"/>
      <c r="AJ547" s="258"/>
      <c r="AK547" s="258"/>
      <c r="AL547" s="258"/>
      <c r="AM547" s="258"/>
    </row>
    <row r="548" spans="1:39" ht="14.25" customHeight="1">
      <c r="A548" s="258"/>
      <c r="B548" s="258"/>
      <c r="C548" s="258"/>
      <c r="D548" s="258"/>
      <c r="E548" s="258"/>
      <c r="F548" s="258"/>
      <c r="G548" s="258"/>
      <c r="H548" s="258"/>
      <c r="I548" s="258"/>
      <c r="J548" s="258"/>
      <c r="K548" s="258"/>
      <c r="L548" s="258"/>
      <c r="M548" s="258"/>
      <c r="N548" s="258"/>
      <c r="O548" s="258"/>
      <c r="P548" s="258"/>
      <c r="Q548" s="258"/>
      <c r="R548" s="258"/>
      <c r="S548" s="258"/>
      <c r="T548" s="258"/>
      <c r="U548" s="258"/>
      <c r="V548" s="258"/>
      <c r="W548" s="258"/>
      <c r="X548" s="258"/>
      <c r="Y548" s="258"/>
      <c r="Z548" s="258"/>
      <c r="AA548" s="258"/>
      <c r="AB548" s="258"/>
      <c r="AC548" s="258"/>
      <c r="AD548" s="258"/>
      <c r="AE548" s="258"/>
      <c r="AF548" s="258"/>
      <c r="AG548" s="258"/>
      <c r="AH548" s="258"/>
      <c r="AI548" s="258"/>
      <c r="AJ548" s="258"/>
      <c r="AK548" s="258"/>
      <c r="AL548" s="258"/>
      <c r="AM548" s="258"/>
    </row>
    <row r="549" spans="1:39" ht="14.25" customHeight="1">
      <c r="A549" s="258"/>
      <c r="B549" s="258"/>
      <c r="C549" s="258"/>
      <c r="D549" s="258"/>
      <c r="E549" s="258"/>
      <c r="F549" s="258"/>
      <c r="G549" s="258"/>
      <c r="H549" s="258"/>
      <c r="I549" s="258"/>
      <c r="J549" s="258"/>
      <c r="K549" s="258"/>
      <c r="L549" s="258"/>
      <c r="M549" s="258"/>
      <c r="N549" s="258"/>
      <c r="O549" s="258"/>
      <c r="P549" s="258"/>
      <c r="Q549" s="258"/>
      <c r="R549" s="258"/>
      <c r="S549" s="258"/>
      <c r="T549" s="258"/>
      <c r="U549" s="258"/>
      <c r="V549" s="258"/>
      <c r="W549" s="258"/>
      <c r="X549" s="258"/>
      <c r="Y549" s="258"/>
      <c r="Z549" s="258"/>
      <c r="AA549" s="258"/>
      <c r="AB549" s="258"/>
      <c r="AC549" s="258"/>
      <c r="AD549" s="258"/>
      <c r="AE549" s="258"/>
      <c r="AF549" s="258"/>
      <c r="AG549" s="258"/>
      <c r="AH549" s="258"/>
      <c r="AI549" s="258"/>
      <c r="AJ549" s="258"/>
      <c r="AK549" s="258"/>
      <c r="AL549" s="258"/>
      <c r="AM549" s="258"/>
    </row>
    <row r="550" spans="1:39" ht="14.25" customHeight="1">
      <c r="A550" s="258"/>
      <c r="B550" s="258"/>
      <c r="C550" s="258"/>
      <c r="D550" s="258"/>
      <c r="E550" s="258"/>
      <c r="F550" s="258"/>
      <c r="G550" s="258"/>
      <c r="H550" s="258"/>
      <c r="I550" s="258"/>
      <c r="J550" s="258"/>
      <c r="K550" s="258"/>
      <c r="L550" s="258"/>
      <c r="M550" s="258"/>
      <c r="N550" s="258"/>
      <c r="O550" s="258"/>
      <c r="P550" s="258"/>
      <c r="Q550" s="258"/>
      <c r="R550" s="258"/>
      <c r="S550" s="258"/>
      <c r="T550" s="258"/>
      <c r="U550" s="258"/>
      <c r="V550" s="258"/>
      <c r="W550" s="258"/>
      <c r="X550" s="258"/>
      <c r="Y550" s="258"/>
      <c r="Z550" s="258"/>
      <c r="AA550" s="258"/>
      <c r="AB550" s="258"/>
      <c r="AC550" s="258"/>
      <c r="AD550" s="258"/>
      <c r="AE550" s="258"/>
      <c r="AF550" s="258"/>
      <c r="AG550" s="258"/>
      <c r="AH550" s="258"/>
      <c r="AI550" s="258"/>
      <c r="AJ550" s="258"/>
      <c r="AK550" s="258"/>
      <c r="AL550" s="258"/>
      <c r="AM550" s="258"/>
    </row>
    <row r="551" spans="1:39" ht="14.25" customHeight="1">
      <c r="A551" s="258"/>
      <c r="B551" s="258"/>
      <c r="C551" s="258"/>
      <c r="D551" s="258"/>
      <c r="E551" s="258"/>
      <c r="F551" s="258"/>
      <c r="G551" s="258"/>
      <c r="H551" s="258"/>
      <c r="I551" s="258"/>
      <c r="J551" s="258"/>
      <c r="K551" s="258"/>
      <c r="L551" s="258"/>
      <c r="M551" s="258"/>
      <c r="N551" s="258"/>
      <c r="O551" s="258"/>
      <c r="P551" s="258"/>
      <c r="Q551" s="258"/>
      <c r="R551" s="258"/>
      <c r="S551" s="258"/>
      <c r="T551" s="258"/>
      <c r="U551" s="258"/>
      <c r="V551" s="258"/>
      <c r="W551" s="258"/>
      <c r="X551" s="258"/>
      <c r="Y551" s="258"/>
      <c r="Z551" s="258"/>
      <c r="AA551" s="258"/>
      <c r="AB551" s="258"/>
      <c r="AC551" s="258"/>
      <c r="AD551" s="258"/>
      <c r="AE551" s="258"/>
      <c r="AF551" s="258"/>
      <c r="AG551" s="258"/>
      <c r="AH551" s="258"/>
      <c r="AI551" s="258"/>
      <c r="AJ551" s="258"/>
      <c r="AK551" s="258"/>
      <c r="AL551" s="258"/>
      <c r="AM551" s="258"/>
    </row>
    <row r="552" spans="1:39" ht="14.25" customHeight="1">
      <c r="A552" s="258"/>
      <c r="B552" s="258"/>
      <c r="C552" s="258"/>
      <c r="D552" s="258"/>
      <c r="E552" s="258"/>
      <c r="F552" s="258"/>
      <c r="G552" s="258"/>
      <c r="H552" s="258"/>
      <c r="I552" s="258"/>
      <c r="J552" s="258"/>
      <c r="K552" s="258"/>
      <c r="L552" s="258"/>
      <c r="M552" s="258"/>
      <c r="N552" s="258"/>
      <c r="O552" s="258"/>
      <c r="P552" s="258"/>
      <c r="Q552" s="258"/>
      <c r="R552" s="258"/>
      <c r="S552" s="258"/>
      <c r="T552" s="258"/>
      <c r="U552" s="258"/>
      <c r="V552" s="258"/>
      <c r="W552" s="258"/>
      <c r="X552" s="258"/>
      <c r="Y552" s="258"/>
      <c r="Z552" s="258"/>
      <c r="AA552" s="258"/>
      <c r="AB552" s="258"/>
      <c r="AC552" s="258"/>
      <c r="AD552" s="258"/>
      <c r="AE552" s="258"/>
      <c r="AF552" s="258"/>
      <c r="AG552" s="258"/>
      <c r="AH552" s="258"/>
      <c r="AI552" s="258"/>
      <c r="AJ552" s="258"/>
      <c r="AK552" s="258"/>
      <c r="AL552" s="258"/>
      <c r="AM552" s="258"/>
    </row>
    <row r="553" spans="1:39" ht="14.25" customHeight="1">
      <c r="A553" s="258"/>
      <c r="B553" s="258"/>
      <c r="C553" s="258"/>
      <c r="D553" s="258"/>
      <c r="E553" s="258"/>
      <c r="F553" s="258"/>
      <c r="G553" s="258"/>
      <c r="H553" s="258"/>
      <c r="I553" s="258"/>
      <c r="J553" s="258"/>
      <c r="K553" s="258"/>
      <c r="L553" s="258"/>
      <c r="M553" s="258"/>
      <c r="N553" s="258"/>
      <c r="O553" s="258"/>
      <c r="P553" s="258"/>
      <c r="Q553" s="258"/>
      <c r="R553" s="258"/>
      <c r="S553" s="258"/>
      <c r="T553" s="258"/>
      <c r="U553" s="258"/>
      <c r="V553" s="258"/>
      <c r="W553" s="258"/>
      <c r="X553" s="258"/>
      <c r="Y553" s="258"/>
      <c r="Z553" s="258"/>
      <c r="AA553" s="258"/>
      <c r="AB553" s="258"/>
      <c r="AC553" s="258"/>
      <c r="AD553" s="258"/>
      <c r="AE553" s="258"/>
      <c r="AF553" s="258"/>
      <c r="AG553" s="258"/>
      <c r="AH553" s="258"/>
      <c r="AI553" s="258"/>
      <c r="AJ553" s="258"/>
      <c r="AK553" s="258"/>
      <c r="AL553" s="258"/>
      <c r="AM553" s="258"/>
    </row>
    <row r="554" spans="1:39" ht="14.25" customHeight="1">
      <c r="A554" s="258"/>
      <c r="B554" s="258"/>
      <c r="C554" s="258"/>
      <c r="D554" s="258"/>
      <c r="E554" s="258"/>
      <c r="F554" s="258"/>
      <c r="G554" s="258"/>
      <c r="H554" s="258"/>
      <c r="I554" s="258"/>
      <c r="J554" s="258"/>
      <c r="K554" s="258"/>
      <c r="L554" s="258"/>
      <c r="M554" s="258"/>
      <c r="N554" s="258"/>
      <c r="O554" s="258"/>
      <c r="P554" s="258"/>
      <c r="Q554" s="258"/>
      <c r="R554" s="258"/>
      <c r="S554" s="258"/>
      <c r="T554" s="258"/>
      <c r="U554" s="258"/>
      <c r="V554" s="258"/>
      <c r="W554" s="258"/>
      <c r="X554" s="258"/>
      <c r="Y554" s="258"/>
      <c r="Z554" s="258"/>
      <c r="AA554" s="258"/>
      <c r="AB554" s="258"/>
      <c r="AC554" s="258"/>
      <c r="AD554" s="258"/>
      <c r="AE554" s="258"/>
      <c r="AF554" s="258"/>
      <c r="AG554" s="258"/>
      <c r="AH554" s="258"/>
      <c r="AI554" s="258"/>
      <c r="AJ554" s="258"/>
      <c r="AK554" s="258"/>
      <c r="AL554" s="258"/>
      <c r="AM554" s="258"/>
    </row>
    <row r="555" spans="1:39" ht="14.25" customHeight="1">
      <c r="A555" s="258"/>
      <c r="B555" s="258"/>
      <c r="C555" s="258"/>
      <c r="D555" s="258"/>
      <c r="E555" s="258"/>
      <c r="F555" s="258"/>
      <c r="G555" s="258"/>
      <c r="H555" s="258"/>
      <c r="I555" s="258"/>
      <c r="J555" s="258"/>
      <c r="K555" s="258"/>
      <c r="L555" s="258"/>
      <c r="M555" s="258"/>
      <c r="N555" s="258"/>
      <c r="O555" s="258"/>
      <c r="P555" s="258"/>
      <c r="Q555" s="258"/>
      <c r="R555" s="258"/>
      <c r="S555" s="258"/>
      <c r="T555" s="258"/>
      <c r="U555" s="258"/>
      <c r="V555" s="258"/>
      <c r="W555" s="258"/>
      <c r="X555" s="258"/>
      <c r="Y555" s="258"/>
      <c r="Z555" s="258"/>
      <c r="AA555" s="258"/>
      <c r="AB555" s="258"/>
      <c r="AC555" s="258"/>
      <c r="AD555" s="258"/>
      <c r="AE555" s="258"/>
      <c r="AF555" s="258"/>
      <c r="AG555" s="258"/>
      <c r="AH555" s="258"/>
      <c r="AI555" s="258"/>
      <c r="AJ555" s="258"/>
      <c r="AK555" s="258"/>
      <c r="AL555" s="258"/>
      <c r="AM555" s="258"/>
    </row>
    <row r="556" spans="1:39" ht="14.25" customHeight="1">
      <c r="A556" s="258"/>
      <c r="B556" s="258"/>
      <c r="C556" s="258"/>
      <c r="D556" s="258"/>
      <c r="E556" s="258"/>
      <c r="F556" s="258"/>
      <c r="G556" s="258"/>
      <c r="H556" s="258"/>
      <c r="I556" s="258"/>
      <c r="J556" s="258"/>
      <c r="K556" s="258"/>
      <c r="L556" s="258"/>
      <c r="M556" s="258"/>
      <c r="N556" s="258"/>
      <c r="O556" s="258"/>
      <c r="P556" s="258"/>
      <c r="Q556" s="258"/>
      <c r="R556" s="258"/>
      <c r="S556" s="258"/>
      <c r="T556" s="258"/>
      <c r="U556" s="258"/>
      <c r="V556" s="258"/>
      <c r="W556" s="258"/>
      <c r="X556" s="258"/>
      <c r="Y556" s="258"/>
      <c r="Z556" s="258"/>
      <c r="AA556" s="258"/>
      <c r="AB556" s="258"/>
      <c r="AC556" s="258"/>
      <c r="AD556" s="258"/>
      <c r="AE556" s="258"/>
      <c r="AF556" s="258"/>
      <c r="AG556" s="258"/>
      <c r="AH556" s="258"/>
      <c r="AI556" s="258"/>
      <c r="AJ556" s="258"/>
      <c r="AK556" s="258"/>
      <c r="AL556" s="258"/>
      <c r="AM556" s="258"/>
    </row>
    <row r="557" spans="1:39" ht="14.25" customHeight="1">
      <c r="A557" s="258"/>
      <c r="B557" s="258"/>
      <c r="C557" s="258"/>
      <c r="D557" s="258"/>
      <c r="E557" s="258"/>
      <c r="F557" s="258"/>
      <c r="G557" s="258"/>
      <c r="H557" s="258"/>
      <c r="I557" s="258"/>
      <c r="J557" s="258"/>
      <c r="K557" s="258"/>
      <c r="L557" s="258"/>
      <c r="M557" s="258"/>
      <c r="N557" s="258"/>
      <c r="O557" s="258"/>
      <c r="P557" s="258"/>
      <c r="Q557" s="258"/>
      <c r="R557" s="258"/>
      <c r="S557" s="258"/>
      <c r="T557" s="258"/>
      <c r="U557" s="258"/>
      <c r="V557" s="258"/>
      <c r="W557" s="258"/>
      <c r="X557" s="258"/>
      <c r="Y557" s="258"/>
      <c r="Z557" s="258"/>
      <c r="AA557" s="258"/>
      <c r="AB557" s="258"/>
      <c r="AC557" s="258"/>
      <c r="AD557" s="258"/>
      <c r="AE557" s="258"/>
      <c r="AF557" s="258"/>
      <c r="AG557" s="258"/>
      <c r="AH557" s="258"/>
      <c r="AI557" s="258"/>
      <c r="AJ557" s="258"/>
      <c r="AK557" s="258"/>
      <c r="AL557" s="258"/>
      <c r="AM557" s="258"/>
    </row>
    <row r="558" spans="1:39" ht="14.25" customHeight="1">
      <c r="A558" s="258"/>
      <c r="B558" s="258"/>
      <c r="C558" s="258"/>
      <c r="D558" s="258"/>
      <c r="E558" s="258"/>
      <c r="F558" s="258"/>
      <c r="G558" s="258"/>
      <c r="H558" s="258"/>
      <c r="I558" s="258"/>
      <c r="J558" s="258"/>
      <c r="K558" s="258"/>
      <c r="L558" s="258"/>
      <c r="M558" s="258"/>
      <c r="N558" s="258"/>
      <c r="O558" s="258"/>
      <c r="P558" s="258"/>
      <c r="Q558" s="258"/>
      <c r="R558" s="258"/>
      <c r="S558" s="258"/>
      <c r="T558" s="258"/>
      <c r="U558" s="258"/>
      <c r="V558" s="258"/>
      <c r="W558" s="258"/>
      <c r="X558" s="258"/>
      <c r="Y558" s="258"/>
      <c r="Z558" s="258"/>
      <c r="AA558" s="258"/>
      <c r="AB558" s="258"/>
      <c r="AC558" s="258"/>
      <c r="AD558" s="258"/>
      <c r="AE558" s="258"/>
      <c r="AF558" s="258"/>
      <c r="AG558" s="258"/>
      <c r="AH558" s="258"/>
      <c r="AI558" s="258"/>
      <c r="AJ558" s="258"/>
      <c r="AK558" s="258"/>
      <c r="AL558" s="258"/>
      <c r="AM558" s="258"/>
    </row>
    <row r="559" spans="1:39" ht="14.25" customHeight="1">
      <c r="A559" s="258"/>
      <c r="B559" s="258"/>
      <c r="C559" s="258"/>
      <c r="D559" s="258"/>
      <c r="E559" s="258"/>
      <c r="F559" s="258"/>
      <c r="G559" s="258"/>
      <c r="H559" s="258"/>
      <c r="I559" s="258"/>
      <c r="J559" s="258"/>
      <c r="K559" s="258"/>
      <c r="L559" s="258"/>
      <c r="M559" s="258"/>
      <c r="N559" s="258"/>
      <c r="O559" s="258"/>
      <c r="P559" s="258"/>
      <c r="Q559" s="258"/>
      <c r="R559" s="258"/>
      <c r="S559" s="258"/>
      <c r="T559" s="258"/>
      <c r="U559" s="258"/>
      <c r="V559" s="258"/>
      <c r="W559" s="258"/>
      <c r="X559" s="258"/>
      <c r="Y559" s="258"/>
      <c r="Z559" s="258"/>
      <c r="AA559" s="258"/>
      <c r="AB559" s="258"/>
      <c r="AC559" s="258"/>
      <c r="AD559" s="258"/>
      <c r="AE559" s="258"/>
      <c r="AF559" s="258"/>
      <c r="AG559" s="258"/>
      <c r="AH559" s="258"/>
      <c r="AI559" s="258"/>
      <c r="AJ559" s="258"/>
      <c r="AK559" s="258"/>
      <c r="AL559" s="258"/>
      <c r="AM559" s="258"/>
    </row>
    <row r="560" spans="1:39" ht="14.25" customHeight="1">
      <c r="A560" s="258"/>
      <c r="B560" s="258"/>
      <c r="C560" s="258"/>
      <c r="D560" s="258"/>
      <c r="E560" s="258"/>
      <c r="F560" s="258"/>
      <c r="G560" s="258"/>
      <c r="H560" s="258"/>
      <c r="I560" s="258"/>
      <c r="J560" s="258"/>
      <c r="K560" s="258"/>
      <c r="L560" s="258"/>
      <c r="M560" s="258"/>
      <c r="N560" s="258"/>
      <c r="O560" s="258"/>
      <c r="P560" s="258"/>
      <c r="Q560" s="258"/>
      <c r="R560" s="258"/>
      <c r="S560" s="258"/>
      <c r="T560" s="258"/>
      <c r="U560" s="258"/>
      <c r="V560" s="258"/>
      <c r="W560" s="258"/>
      <c r="X560" s="258"/>
      <c r="Y560" s="258"/>
      <c r="Z560" s="258"/>
      <c r="AA560" s="258"/>
      <c r="AB560" s="258"/>
      <c r="AC560" s="258"/>
      <c r="AD560" s="258"/>
      <c r="AE560" s="258"/>
      <c r="AF560" s="258"/>
      <c r="AG560" s="258"/>
      <c r="AH560" s="258"/>
      <c r="AI560" s="258"/>
      <c r="AJ560" s="258"/>
      <c r="AK560" s="258"/>
      <c r="AL560" s="258"/>
      <c r="AM560" s="258"/>
    </row>
    <row r="561" spans="1:39" ht="14.25" customHeight="1">
      <c r="A561" s="258"/>
      <c r="B561" s="258"/>
      <c r="C561" s="258"/>
      <c r="D561" s="258"/>
      <c r="E561" s="258"/>
      <c r="F561" s="258"/>
      <c r="G561" s="258"/>
      <c r="H561" s="258"/>
      <c r="I561" s="258"/>
      <c r="J561" s="258"/>
      <c r="K561" s="258"/>
      <c r="L561" s="258"/>
      <c r="M561" s="258"/>
      <c r="N561" s="258"/>
      <c r="O561" s="258"/>
      <c r="P561" s="258"/>
      <c r="Q561" s="258"/>
      <c r="R561" s="258"/>
      <c r="S561" s="258"/>
      <c r="T561" s="258"/>
      <c r="U561" s="258"/>
      <c r="V561" s="258"/>
      <c r="W561" s="258"/>
      <c r="X561" s="258"/>
      <c r="Y561" s="258"/>
      <c r="Z561" s="258"/>
      <c r="AA561" s="258"/>
      <c r="AB561" s="258"/>
      <c r="AC561" s="258"/>
      <c r="AD561" s="258"/>
      <c r="AE561" s="258"/>
      <c r="AF561" s="258"/>
      <c r="AG561" s="258"/>
      <c r="AH561" s="258"/>
      <c r="AI561" s="258"/>
      <c r="AJ561" s="258"/>
      <c r="AK561" s="258"/>
      <c r="AL561" s="258"/>
      <c r="AM561" s="258"/>
    </row>
    <row r="562" spans="1:39" ht="14.25" customHeight="1">
      <c r="A562" s="258"/>
      <c r="B562" s="258"/>
      <c r="C562" s="258"/>
      <c r="D562" s="258"/>
      <c r="E562" s="258"/>
      <c r="F562" s="258"/>
      <c r="G562" s="258"/>
      <c r="H562" s="258"/>
      <c r="I562" s="258"/>
      <c r="J562" s="258"/>
      <c r="K562" s="258"/>
      <c r="L562" s="258"/>
      <c r="M562" s="258"/>
      <c r="N562" s="258"/>
      <c r="O562" s="258"/>
      <c r="P562" s="258"/>
      <c r="Q562" s="258"/>
      <c r="R562" s="258"/>
      <c r="S562" s="258"/>
      <c r="T562" s="258"/>
      <c r="U562" s="258"/>
      <c r="V562" s="258"/>
      <c r="W562" s="258"/>
      <c r="X562" s="258"/>
      <c r="Y562" s="258"/>
      <c r="Z562" s="258"/>
      <c r="AA562" s="258"/>
      <c r="AB562" s="258"/>
      <c r="AC562" s="258"/>
      <c r="AD562" s="258"/>
      <c r="AE562" s="258"/>
      <c r="AF562" s="258"/>
      <c r="AG562" s="258"/>
      <c r="AH562" s="258"/>
      <c r="AI562" s="258"/>
      <c r="AJ562" s="258"/>
      <c r="AK562" s="258"/>
      <c r="AL562" s="258"/>
      <c r="AM562" s="258"/>
    </row>
    <row r="563" spans="1:39" ht="14.25" customHeight="1">
      <c r="A563" s="258"/>
      <c r="B563" s="258"/>
      <c r="C563" s="258"/>
      <c r="D563" s="258"/>
      <c r="E563" s="258"/>
      <c r="F563" s="258"/>
      <c r="G563" s="258"/>
      <c r="H563" s="258"/>
      <c r="I563" s="258"/>
      <c r="J563" s="258"/>
      <c r="K563" s="258"/>
      <c r="L563" s="258"/>
      <c r="M563" s="258"/>
      <c r="N563" s="258"/>
      <c r="O563" s="258"/>
      <c r="P563" s="258"/>
      <c r="Q563" s="258"/>
      <c r="R563" s="258"/>
      <c r="S563" s="258"/>
      <c r="T563" s="258"/>
      <c r="U563" s="258"/>
      <c r="V563" s="258"/>
      <c r="W563" s="258"/>
      <c r="X563" s="258"/>
      <c r="Y563" s="258"/>
      <c r="Z563" s="258"/>
      <c r="AA563" s="258"/>
      <c r="AB563" s="258"/>
      <c r="AC563" s="258"/>
      <c r="AD563" s="258"/>
      <c r="AE563" s="258"/>
      <c r="AF563" s="258"/>
      <c r="AG563" s="258"/>
      <c r="AH563" s="258"/>
      <c r="AI563" s="258"/>
      <c r="AJ563" s="258"/>
      <c r="AK563" s="258"/>
      <c r="AL563" s="258"/>
      <c r="AM563" s="258"/>
    </row>
    <row r="564" spans="1:39" ht="14.25" customHeight="1">
      <c r="A564" s="258"/>
      <c r="B564" s="258"/>
      <c r="C564" s="258"/>
      <c r="D564" s="258"/>
      <c r="E564" s="258"/>
      <c r="F564" s="258"/>
      <c r="G564" s="258"/>
      <c r="H564" s="258"/>
      <c r="I564" s="258"/>
      <c r="J564" s="258"/>
      <c r="K564" s="258"/>
      <c r="L564" s="258"/>
      <c r="M564" s="258"/>
      <c r="N564" s="258"/>
      <c r="O564" s="258"/>
      <c r="P564" s="258"/>
      <c r="Q564" s="258"/>
      <c r="R564" s="258"/>
      <c r="S564" s="258"/>
      <c r="T564" s="258"/>
      <c r="U564" s="258"/>
      <c r="V564" s="258"/>
      <c r="W564" s="258"/>
      <c r="X564" s="258"/>
      <c r="Y564" s="258"/>
      <c r="Z564" s="258"/>
      <c r="AA564" s="258"/>
      <c r="AB564" s="258"/>
      <c r="AC564" s="258"/>
      <c r="AD564" s="258"/>
      <c r="AE564" s="258"/>
      <c r="AF564" s="258"/>
      <c r="AG564" s="258"/>
      <c r="AH564" s="258"/>
      <c r="AI564" s="258"/>
      <c r="AJ564" s="258"/>
      <c r="AK564" s="258"/>
      <c r="AL564" s="258"/>
      <c r="AM564" s="258"/>
    </row>
    <row r="565" spans="1:39" ht="14.25" customHeight="1">
      <c r="A565" s="258"/>
      <c r="B565" s="258"/>
      <c r="C565" s="258"/>
      <c r="D565" s="258"/>
      <c r="E565" s="258"/>
      <c r="F565" s="258"/>
      <c r="G565" s="258"/>
      <c r="H565" s="258"/>
      <c r="I565" s="258"/>
      <c r="J565" s="258"/>
      <c r="K565" s="258"/>
      <c r="L565" s="258"/>
      <c r="M565" s="258"/>
      <c r="N565" s="258"/>
      <c r="O565" s="258"/>
      <c r="P565" s="258"/>
      <c r="Q565" s="258"/>
      <c r="R565" s="258"/>
      <c r="S565" s="258"/>
      <c r="T565" s="258"/>
      <c r="U565" s="258"/>
      <c r="V565" s="258"/>
      <c r="W565" s="258"/>
      <c r="X565" s="258"/>
      <c r="Y565" s="258"/>
      <c r="Z565" s="258"/>
      <c r="AA565" s="258"/>
      <c r="AB565" s="258"/>
      <c r="AC565" s="258"/>
      <c r="AD565" s="258"/>
      <c r="AE565" s="258"/>
      <c r="AF565" s="258"/>
      <c r="AG565" s="258"/>
      <c r="AH565" s="258"/>
      <c r="AI565" s="258"/>
      <c r="AJ565" s="258"/>
      <c r="AK565" s="258"/>
      <c r="AL565" s="258"/>
      <c r="AM565" s="258"/>
    </row>
    <row r="566" spans="1:39" ht="14.25" customHeight="1">
      <c r="A566" s="258"/>
      <c r="B566" s="258"/>
      <c r="C566" s="258"/>
      <c r="D566" s="258"/>
      <c r="E566" s="258"/>
      <c r="F566" s="258"/>
      <c r="G566" s="258"/>
      <c r="H566" s="258"/>
      <c r="I566" s="258"/>
      <c r="J566" s="258"/>
      <c r="K566" s="258"/>
      <c r="L566" s="258"/>
      <c r="M566" s="258"/>
      <c r="N566" s="258"/>
      <c r="O566" s="258"/>
      <c r="P566" s="258"/>
      <c r="Q566" s="258"/>
      <c r="R566" s="258"/>
      <c r="S566" s="258"/>
      <c r="T566" s="258"/>
      <c r="U566" s="258"/>
      <c r="V566" s="258"/>
      <c r="W566" s="258"/>
      <c r="X566" s="258"/>
      <c r="Y566" s="258"/>
      <c r="Z566" s="258"/>
      <c r="AA566" s="258"/>
      <c r="AB566" s="258"/>
      <c r="AC566" s="258"/>
      <c r="AD566" s="258"/>
      <c r="AE566" s="258"/>
      <c r="AF566" s="258"/>
      <c r="AG566" s="258"/>
      <c r="AH566" s="258"/>
      <c r="AI566" s="258"/>
      <c r="AJ566" s="258"/>
      <c r="AK566" s="258"/>
      <c r="AL566" s="258"/>
      <c r="AM566" s="258"/>
    </row>
    <row r="567" spans="1:39" ht="14.25" customHeight="1">
      <c r="A567" s="258"/>
      <c r="B567" s="258"/>
      <c r="C567" s="258"/>
      <c r="D567" s="258"/>
      <c r="E567" s="258"/>
      <c r="F567" s="258"/>
      <c r="G567" s="258"/>
      <c r="H567" s="258"/>
      <c r="I567" s="258"/>
      <c r="J567" s="258"/>
      <c r="K567" s="258"/>
      <c r="L567" s="258"/>
      <c r="M567" s="258"/>
      <c r="N567" s="258"/>
      <c r="O567" s="258"/>
      <c r="P567" s="258"/>
      <c r="Q567" s="258"/>
      <c r="R567" s="258"/>
      <c r="S567" s="258"/>
      <c r="T567" s="258"/>
      <c r="U567" s="258"/>
      <c r="V567" s="258"/>
      <c r="W567" s="258"/>
      <c r="X567" s="258"/>
      <c r="Y567" s="258"/>
      <c r="Z567" s="258"/>
      <c r="AA567" s="258"/>
      <c r="AB567" s="258"/>
      <c r="AC567" s="258"/>
      <c r="AD567" s="258"/>
      <c r="AE567" s="258"/>
      <c r="AF567" s="258"/>
      <c r="AG567" s="258"/>
      <c r="AH567" s="258"/>
      <c r="AI567" s="258"/>
      <c r="AJ567" s="258"/>
      <c r="AK567" s="258"/>
      <c r="AL567" s="258"/>
      <c r="AM567" s="258"/>
    </row>
    <row r="568" spans="1:39" ht="14.25" customHeight="1">
      <c r="A568" s="258"/>
      <c r="B568" s="258"/>
      <c r="C568" s="258"/>
      <c r="D568" s="258"/>
      <c r="E568" s="258"/>
      <c r="F568" s="258"/>
      <c r="G568" s="258"/>
      <c r="H568" s="258"/>
      <c r="I568" s="258"/>
      <c r="J568" s="258"/>
      <c r="K568" s="258"/>
      <c r="L568" s="258"/>
      <c r="M568" s="258"/>
      <c r="N568" s="258"/>
      <c r="O568" s="258"/>
      <c r="P568" s="258"/>
      <c r="Q568" s="258"/>
      <c r="R568" s="258"/>
      <c r="S568" s="258"/>
      <c r="T568" s="258"/>
      <c r="U568" s="258"/>
      <c r="V568" s="258"/>
      <c r="W568" s="258"/>
      <c r="X568" s="258"/>
      <c r="Y568" s="258"/>
      <c r="Z568" s="258"/>
      <c r="AA568" s="258"/>
      <c r="AB568" s="258"/>
      <c r="AC568" s="258"/>
      <c r="AD568" s="258"/>
      <c r="AE568" s="258"/>
      <c r="AF568" s="258"/>
      <c r="AG568" s="258"/>
      <c r="AH568" s="258"/>
      <c r="AI568" s="258"/>
      <c r="AJ568" s="258"/>
      <c r="AK568" s="258"/>
      <c r="AL568" s="258"/>
      <c r="AM568" s="258"/>
    </row>
    <row r="569" spans="1:39" ht="14.25" customHeight="1">
      <c r="A569" s="258"/>
      <c r="B569" s="258"/>
      <c r="C569" s="258"/>
      <c r="D569" s="258"/>
      <c r="E569" s="258"/>
      <c r="F569" s="258"/>
      <c r="G569" s="258"/>
      <c r="H569" s="258"/>
      <c r="I569" s="258"/>
      <c r="J569" s="258"/>
      <c r="K569" s="258"/>
      <c r="L569" s="258"/>
      <c r="M569" s="258"/>
      <c r="N569" s="258"/>
      <c r="O569" s="258"/>
      <c r="P569" s="258"/>
      <c r="Q569" s="258"/>
      <c r="R569" s="258"/>
      <c r="S569" s="258"/>
      <c r="T569" s="258"/>
      <c r="U569" s="258"/>
      <c r="V569" s="258"/>
      <c r="W569" s="258"/>
      <c r="X569" s="258"/>
      <c r="Y569" s="258"/>
      <c r="Z569" s="258"/>
      <c r="AA569" s="258"/>
      <c r="AB569" s="258"/>
      <c r="AC569" s="258"/>
      <c r="AD569" s="258"/>
      <c r="AE569" s="258"/>
      <c r="AF569" s="258"/>
      <c r="AG569" s="258"/>
      <c r="AH569" s="258"/>
      <c r="AI569" s="258"/>
      <c r="AJ569" s="258"/>
      <c r="AK569" s="258"/>
      <c r="AL569" s="258"/>
      <c r="AM569" s="258"/>
    </row>
    <row r="570" spans="1:39" ht="14.25" customHeight="1">
      <c r="A570" s="258"/>
      <c r="B570" s="258"/>
      <c r="C570" s="258"/>
      <c r="D570" s="258"/>
      <c r="E570" s="258"/>
      <c r="F570" s="258"/>
      <c r="G570" s="258"/>
      <c r="H570" s="258"/>
      <c r="I570" s="258"/>
      <c r="J570" s="258"/>
      <c r="K570" s="258"/>
      <c r="L570" s="258"/>
      <c r="M570" s="258"/>
      <c r="N570" s="258"/>
      <c r="O570" s="258"/>
      <c r="P570" s="258"/>
      <c r="Q570" s="258"/>
      <c r="R570" s="258"/>
      <c r="S570" s="258"/>
      <c r="T570" s="258"/>
      <c r="U570" s="258"/>
      <c r="V570" s="258"/>
      <c r="W570" s="258"/>
      <c r="X570" s="258"/>
      <c r="Y570" s="258"/>
      <c r="Z570" s="258"/>
      <c r="AA570" s="258"/>
      <c r="AB570" s="258"/>
      <c r="AC570" s="258"/>
      <c r="AD570" s="258"/>
      <c r="AE570" s="258"/>
      <c r="AF570" s="258"/>
      <c r="AG570" s="258"/>
      <c r="AH570" s="258"/>
      <c r="AI570" s="258"/>
      <c r="AJ570" s="258"/>
      <c r="AK570" s="258"/>
      <c r="AL570" s="258"/>
      <c r="AM570" s="258"/>
    </row>
    <row r="571" spans="1:39" ht="14.25" customHeight="1">
      <c r="A571" s="258"/>
      <c r="B571" s="258"/>
      <c r="C571" s="258"/>
      <c r="D571" s="258"/>
      <c r="E571" s="258"/>
      <c r="F571" s="258"/>
      <c r="G571" s="258"/>
      <c r="H571" s="258"/>
      <c r="I571" s="258"/>
      <c r="J571" s="258"/>
      <c r="K571" s="258"/>
      <c r="L571" s="258"/>
      <c r="M571" s="258"/>
      <c r="N571" s="258"/>
      <c r="O571" s="258"/>
      <c r="P571" s="258"/>
      <c r="Q571" s="258"/>
      <c r="R571" s="258"/>
      <c r="S571" s="258"/>
      <c r="T571" s="258"/>
      <c r="U571" s="258"/>
      <c r="V571" s="258"/>
      <c r="W571" s="258"/>
      <c r="X571" s="258"/>
      <c r="Y571" s="258"/>
      <c r="Z571" s="258"/>
      <c r="AA571" s="258"/>
      <c r="AB571" s="258"/>
      <c r="AC571" s="258"/>
      <c r="AD571" s="258"/>
      <c r="AE571" s="258"/>
      <c r="AF571" s="258"/>
      <c r="AG571" s="258"/>
      <c r="AH571" s="258"/>
      <c r="AI571" s="258"/>
      <c r="AJ571" s="258"/>
      <c r="AK571" s="258"/>
      <c r="AL571" s="258"/>
      <c r="AM571" s="258"/>
    </row>
    <row r="572" spans="1:39" ht="14.25" customHeight="1">
      <c r="A572" s="258"/>
      <c r="B572" s="258"/>
      <c r="C572" s="258"/>
      <c r="D572" s="258"/>
      <c r="E572" s="258"/>
      <c r="F572" s="258"/>
      <c r="G572" s="258"/>
      <c r="H572" s="258"/>
      <c r="I572" s="258"/>
      <c r="J572" s="258"/>
      <c r="K572" s="258"/>
      <c r="L572" s="258"/>
      <c r="M572" s="258"/>
      <c r="N572" s="258"/>
      <c r="O572" s="258"/>
      <c r="P572" s="258"/>
      <c r="Q572" s="258"/>
      <c r="R572" s="258"/>
      <c r="S572" s="258"/>
      <c r="T572" s="258"/>
      <c r="U572" s="258"/>
      <c r="V572" s="258"/>
      <c r="W572" s="258"/>
      <c r="X572" s="258"/>
      <c r="Y572" s="258"/>
      <c r="Z572" s="258"/>
      <c r="AA572" s="258"/>
      <c r="AB572" s="258"/>
      <c r="AC572" s="258"/>
      <c r="AD572" s="258"/>
      <c r="AE572" s="258"/>
      <c r="AF572" s="258"/>
      <c r="AG572" s="258"/>
      <c r="AH572" s="258"/>
      <c r="AI572" s="258"/>
      <c r="AJ572" s="258"/>
      <c r="AK572" s="258"/>
      <c r="AL572" s="258"/>
      <c r="AM572" s="258"/>
    </row>
    <row r="573" spans="1:39" ht="14.25" customHeight="1">
      <c r="A573" s="258"/>
      <c r="B573" s="258"/>
      <c r="C573" s="258"/>
      <c r="D573" s="258"/>
      <c r="E573" s="258"/>
      <c r="F573" s="258"/>
      <c r="G573" s="258"/>
      <c r="H573" s="258"/>
      <c r="I573" s="258"/>
      <c r="J573" s="258"/>
      <c r="K573" s="258"/>
      <c r="L573" s="258"/>
      <c r="M573" s="258"/>
      <c r="N573" s="258"/>
      <c r="O573" s="258"/>
      <c r="P573" s="258"/>
      <c r="Q573" s="258"/>
      <c r="R573" s="258"/>
      <c r="S573" s="258"/>
      <c r="T573" s="258"/>
      <c r="U573" s="258"/>
      <c r="V573" s="258"/>
      <c r="W573" s="258"/>
      <c r="X573" s="258"/>
      <c r="Y573" s="258"/>
      <c r="Z573" s="258"/>
      <c r="AA573" s="258"/>
      <c r="AB573" s="258"/>
      <c r="AC573" s="258"/>
      <c r="AD573" s="258"/>
      <c r="AE573" s="258"/>
      <c r="AF573" s="258"/>
      <c r="AG573" s="258"/>
      <c r="AH573" s="258"/>
      <c r="AI573" s="258"/>
      <c r="AJ573" s="258"/>
      <c r="AK573" s="258"/>
      <c r="AL573" s="258"/>
      <c r="AM573" s="258"/>
    </row>
    <row r="574" spans="1:39" ht="14.25" customHeight="1">
      <c r="A574" s="258"/>
      <c r="B574" s="258"/>
      <c r="C574" s="258"/>
      <c r="D574" s="258"/>
      <c r="E574" s="258"/>
      <c r="F574" s="258"/>
      <c r="G574" s="258"/>
      <c r="H574" s="258"/>
      <c r="I574" s="258"/>
      <c r="J574" s="258"/>
      <c r="K574" s="258"/>
      <c r="L574" s="258"/>
      <c r="M574" s="258"/>
      <c r="N574" s="258"/>
      <c r="O574" s="258"/>
      <c r="P574" s="258"/>
      <c r="Q574" s="258"/>
      <c r="R574" s="258"/>
      <c r="S574" s="258"/>
      <c r="T574" s="258"/>
      <c r="U574" s="258"/>
      <c r="V574" s="258"/>
      <c r="W574" s="258"/>
      <c r="X574" s="258"/>
      <c r="Y574" s="258"/>
      <c r="Z574" s="258"/>
      <c r="AA574" s="258"/>
      <c r="AB574" s="258"/>
      <c r="AC574" s="258"/>
      <c r="AD574" s="258"/>
      <c r="AE574" s="258"/>
      <c r="AF574" s="258"/>
      <c r="AG574" s="258"/>
      <c r="AH574" s="258"/>
      <c r="AI574" s="258"/>
      <c r="AJ574" s="258"/>
      <c r="AK574" s="258"/>
      <c r="AL574" s="258"/>
      <c r="AM574" s="258"/>
    </row>
    <row r="575" spans="1:39" ht="14.25" customHeight="1">
      <c r="A575" s="258"/>
      <c r="B575" s="258"/>
      <c r="C575" s="258"/>
      <c r="D575" s="258"/>
      <c r="E575" s="258"/>
      <c r="F575" s="258"/>
      <c r="G575" s="258"/>
      <c r="H575" s="258"/>
      <c r="I575" s="258"/>
      <c r="J575" s="258"/>
      <c r="K575" s="258"/>
      <c r="L575" s="258"/>
      <c r="M575" s="258"/>
      <c r="N575" s="258"/>
      <c r="O575" s="258"/>
      <c r="P575" s="258"/>
      <c r="Q575" s="258"/>
      <c r="R575" s="258"/>
      <c r="S575" s="258"/>
      <c r="T575" s="258"/>
      <c r="U575" s="258"/>
      <c r="V575" s="258"/>
      <c r="W575" s="258"/>
      <c r="X575" s="258"/>
      <c r="Y575" s="258"/>
      <c r="Z575" s="258"/>
      <c r="AA575" s="258"/>
      <c r="AB575" s="258"/>
      <c r="AC575" s="258"/>
      <c r="AD575" s="258"/>
      <c r="AE575" s="258"/>
      <c r="AF575" s="258"/>
      <c r="AG575" s="258"/>
      <c r="AH575" s="258"/>
      <c r="AI575" s="258"/>
      <c r="AJ575" s="258"/>
      <c r="AK575" s="258"/>
      <c r="AL575" s="258"/>
      <c r="AM575" s="258"/>
    </row>
    <row r="576" spans="1:39" ht="14.25" customHeight="1">
      <c r="A576" s="258"/>
      <c r="B576" s="258"/>
      <c r="C576" s="258"/>
      <c r="D576" s="258"/>
      <c r="E576" s="258"/>
      <c r="F576" s="258"/>
      <c r="G576" s="258"/>
      <c r="H576" s="258"/>
      <c r="I576" s="258"/>
      <c r="J576" s="258"/>
      <c r="K576" s="258"/>
      <c r="L576" s="258"/>
      <c r="M576" s="258"/>
      <c r="N576" s="258"/>
      <c r="O576" s="258"/>
      <c r="P576" s="258"/>
      <c r="Q576" s="258"/>
      <c r="R576" s="258"/>
      <c r="S576" s="258"/>
      <c r="T576" s="258"/>
      <c r="U576" s="258"/>
      <c r="V576" s="258"/>
      <c r="W576" s="258"/>
      <c r="X576" s="258"/>
      <c r="Y576" s="258"/>
      <c r="Z576" s="258"/>
      <c r="AA576" s="258"/>
      <c r="AB576" s="258"/>
      <c r="AC576" s="258"/>
      <c r="AD576" s="258"/>
      <c r="AE576" s="258"/>
      <c r="AF576" s="258"/>
      <c r="AG576" s="258"/>
      <c r="AH576" s="258"/>
      <c r="AI576" s="258"/>
      <c r="AJ576" s="258"/>
      <c r="AK576" s="258"/>
      <c r="AL576" s="258"/>
      <c r="AM576" s="258"/>
    </row>
    <row r="577" spans="1:39" ht="14.25" customHeight="1">
      <c r="A577" s="258"/>
      <c r="B577" s="258"/>
      <c r="C577" s="258"/>
      <c r="D577" s="258"/>
      <c r="E577" s="258"/>
      <c r="F577" s="258"/>
      <c r="G577" s="258"/>
      <c r="H577" s="258"/>
      <c r="I577" s="258"/>
      <c r="J577" s="258"/>
      <c r="K577" s="258"/>
      <c r="L577" s="258"/>
      <c r="M577" s="258"/>
      <c r="N577" s="258"/>
      <c r="O577" s="258"/>
      <c r="P577" s="258"/>
      <c r="Q577" s="258"/>
      <c r="R577" s="258"/>
      <c r="S577" s="258"/>
      <c r="T577" s="258"/>
      <c r="U577" s="258"/>
      <c r="V577" s="258"/>
      <c r="W577" s="258"/>
      <c r="X577" s="258"/>
      <c r="Y577" s="258"/>
      <c r="Z577" s="258"/>
      <c r="AA577" s="258"/>
      <c r="AB577" s="258"/>
      <c r="AC577" s="258"/>
      <c r="AD577" s="258"/>
      <c r="AE577" s="258"/>
      <c r="AF577" s="258"/>
      <c r="AG577" s="258"/>
      <c r="AH577" s="258"/>
      <c r="AI577" s="258"/>
      <c r="AJ577" s="258"/>
      <c r="AK577" s="258"/>
      <c r="AL577" s="258"/>
      <c r="AM577" s="258"/>
    </row>
    <row r="578" spans="1:39" ht="14.25" customHeight="1">
      <c r="A578" s="258"/>
      <c r="B578" s="258"/>
      <c r="C578" s="258"/>
      <c r="D578" s="258"/>
      <c r="E578" s="258"/>
      <c r="F578" s="258"/>
      <c r="G578" s="258"/>
      <c r="H578" s="258"/>
      <c r="I578" s="258"/>
      <c r="J578" s="258"/>
      <c r="K578" s="258"/>
      <c r="L578" s="258"/>
      <c r="M578" s="258"/>
      <c r="N578" s="258"/>
      <c r="O578" s="258"/>
      <c r="P578" s="258"/>
      <c r="Q578" s="258"/>
      <c r="R578" s="258"/>
      <c r="S578" s="258"/>
      <c r="T578" s="258"/>
      <c r="U578" s="258"/>
      <c r="V578" s="258"/>
      <c r="W578" s="258"/>
      <c r="X578" s="258"/>
      <c r="Y578" s="258"/>
      <c r="Z578" s="258"/>
      <c r="AA578" s="258"/>
      <c r="AB578" s="258"/>
      <c r="AC578" s="258"/>
      <c r="AD578" s="258"/>
      <c r="AE578" s="258"/>
      <c r="AF578" s="258"/>
      <c r="AG578" s="258"/>
      <c r="AH578" s="258"/>
      <c r="AI578" s="258"/>
      <c r="AJ578" s="258"/>
      <c r="AK578" s="258"/>
      <c r="AL578" s="258"/>
      <c r="AM578" s="258"/>
    </row>
    <row r="579" spans="1:39" ht="14.25" customHeight="1">
      <c r="A579" s="258"/>
      <c r="B579" s="258"/>
      <c r="C579" s="258"/>
      <c r="D579" s="258"/>
      <c r="E579" s="258"/>
      <c r="F579" s="258"/>
      <c r="G579" s="258"/>
      <c r="H579" s="258"/>
      <c r="I579" s="258"/>
      <c r="J579" s="258"/>
      <c r="K579" s="258"/>
      <c r="L579" s="258"/>
      <c r="M579" s="258"/>
      <c r="N579" s="258"/>
      <c r="O579" s="258"/>
      <c r="P579" s="258"/>
      <c r="Q579" s="258"/>
      <c r="R579" s="258"/>
      <c r="S579" s="258"/>
      <c r="T579" s="258"/>
      <c r="U579" s="258"/>
      <c r="V579" s="258"/>
      <c r="W579" s="258"/>
      <c r="X579" s="258"/>
      <c r="Y579" s="258"/>
      <c r="Z579" s="258"/>
      <c r="AA579" s="258"/>
      <c r="AB579" s="258"/>
      <c r="AC579" s="258"/>
      <c r="AD579" s="258"/>
      <c r="AE579" s="258"/>
      <c r="AF579" s="258"/>
      <c r="AG579" s="258"/>
      <c r="AH579" s="258"/>
      <c r="AI579" s="258"/>
      <c r="AJ579" s="258"/>
      <c r="AK579" s="258"/>
      <c r="AL579" s="258"/>
      <c r="AM579" s="258"/>
    </row>
    <row r="580" spans="1:39" ht="14.25" customHeight="1">
      <c r="A580" s="258"/>
      <c r="B580" s="258"/>
      <c r="C580" s="258"/>
      <c r="D580" s="258"/>
      <c r="E580" s="258"/>
      <c r="F580" s="258"/>
      <c r="G580" s="258"/>
      <c r="H580" s="258"/>
      <c r="I580" s="258"/>
      <c r="J580" s="258"/>
      <c r="K580" s="258"/>
      <c r="L580" s="258"/>
      <c r="M580" s="258"/>
      <c r="N580" s="258"/>
      <c r="O580" s="258"/>
      <c r="P580" s="258"/>
      <c r="Q580" s="258"/>
      <c r="R580" s="258"/>
      <c r="S580" s="258"/>
      <c r="T580" s="258"/>
      <c r="U580" s="258"/>
      <c r="V580" s="258"/>
      <c r="W580" s="258"/>
      <c r="X580" s="258"/>
      <c r="Y580" s="258"/>
      <c r="Z580" s="258"/>
      <c r="AA580" s="258"/>
      <c r="AB580" s="258"/>
      <c r="AC580" s="258"/>
      <c r="AD580" s="258"/>
      <c r="AE580" s="258"/>
      <c r="AF580" s="258"/>
      <c r="AG580" s="258"/>
      <c r="AH580" s="258"/>
      <c r="AI580" s="258"/>
      <c r="AJ580" s="258"/>
      <c r="AK580" s="258"/>
      <c r="AL580" s="258"/>
      <c r="AM580" s="258"/>
    </row>
    <row r="581" spans="1:39" ht="14.25" customHeight="1">
      <c r="A581" s="258"/>
      <c r="B581" s="258"/>
      <c r="C581" s="258"/>
      <c r="D581" s="258"/>
      <c r="E581" s="258"/>
      <c r="F581" s="258"/>
      <c r="G581" s="258"/>
      <c r="H581" s="258"/>
      <c r="I581" s="258"/>
      <c r="J581" s="258"/>
      <c r="K581" s="258"/>
      <c r="L581" s="258"/>
      <c r="M581" s="258"/>
      <c r="N581" s="258"/>
      <c r="O581" s="258"/>
      <c r="P581" s="258"/>
      <c r="Q581" s="258"/>
      <c r="R581" s="258"/>
      <c r="S581" s="258"/>
      <c r="T581" s="258"/>
      <c r="U581" s="258"/>
      <c r="V581" s="258"/>
      <c r="W581" s="258"/>
      <c r="X581" s="258"/>
      <c r="Y581" s="258"/>
      <c r="Z581" s="258"/>
      <c r="AA581" s="258"/>
      <c r="AB581" s="258"/>
      <c r="AC581" s="258"/>
      <c r="AD581" s="258"/>
      <c r="AE581" s="258"/>
      <c r="AF581" s="258"/>
      <c r="AG581" s="258"/>
      <c r="AH581" s="258"/>
      <c r="AI581" s="258"/>
      <c r="AJ581" s="258"/>
      <c r="AK581" s="258"/>
      <c r="AL581" s="258"/>
      <c r="AM581" s="258"/>
    </row>
    <row r="582" spans="1:39" ht="14.25" customHeight="1">
      <c r="A582" s="258"/>
      <c r="B582" s="258"/>
      <c r="C582" s="258"/>
      <c r="D582" s="258"/>
      <c r="E582" s="258"/>
      <c r="F582" s="258"/>
      <c r="G582" s="258"/>
      <c r="H582" s="258"/>
      <c r="I582" s="258"/>
      <c r="J582" s="258"/>
      <c r="K582" s="258"/>
      <c r="L582" s="258"/>
      <c r="M582" s="258"/>
      <c r="N582" s="258"/>
      <c r="O582" s="258"/>
      <c r="P582" s="258"/>
      <c r="Q582" s="258"/>
      <c r="R582" s="258"/>
      <c r="S582" s="258"/>
      <c r="T582" s="258"/>
      <c r="U582" s="258"/>
      <c r="V582" s="258"/>
      <c r="W582" s="258"/>
      <c r="X582" s="258"/>
      <c r="Y582" s="258"/>
      <c r="Z582" s="258"/>
      <c r="AA582" s="258"/>
      <c r="AB582" s="258"/>
      <c r="AC582" s="258"/>
      <c r="AD582" s="258"/>
      <c r="AE582" s="258"/>
      <c r="AF582" s="258"/>
      <c r="AG582" s="258"/>
      <c r="AH582" s="258"/>
      <c r="AI582" s="258"/>
      <c r="AJ582" s="258"/>
      <c r="AK582" s="258"/>
      <c r="AL582" s="258"/>
      <c r="AM582" s="258"/>
    </row>
    <row r="583" spans="1:39" ht="14.25" customHeight="1">
      <c r="A583" s="258"/>
      <c r="B583" s="258"/>
      <c r="C583" s="258"/>
      <c r="D583" s="258"/>
      <c r="E583" s="258"/>
      <c r="F583" s="258"/>
      <c r="G583" s="258"/>
      <c r="H583" s="258"/>
      <c r="I583" s="258"/>
      <c r="J583" s="258"/>
      <c r="K583" s="258"/>
      <c r="L583" s="258"/>
      <c r="M583" s="258"/>
      <c r="N583" s="258"/>
      <c r="O583" s="258"/>
      <c r="P583" s="258"/>
      <c r="Q583" s="258"/>
      <c r="R583" s="258"/>
      <c r="S583" s="258"/>
      <c r="T583" s="258"/>
      <c r="U583" s="258"/>
      <c r="V583" s="258"/>
      <c r="W583" s="258"/>
      <c r="X583" s="258"/>
      <c r="Y583" s="258"/>
      <c r="Z583" s="258"/>
      <c r="AA583" s="258"/>
      <c r="AB583" s="258"/>
      <c r="AC583" s="258"/>
      <c r="AD583" s="258"/>
      <c r="AE583" s="258"/>
      <c r="AF583" s="258"/>
      <c r="AG583" s="258"/>
      <c r="AH583" s="258"/>
      <c r="AI583" s="258"/>
      <c r="AJ583" s="258"/>
      <c r="AK583" s="258"/>
      <c r="AL583" s="258"/>
      <c r="AM583" s="258"/>
    </row>
    <row r="584" spans="1:39" ht="14.25" customHeight="1">
      <c r="A584" s="258"/>
      <c r="B584" s="258"/>
      <c r="C584" s="258"/>
      <c r="D584" s="258"/>
      <c r="E584" s="258"/>
      <c r="F584" s="258"/>
      <c r="G584" s="258"/>
      <c r="H584" s="258"/>
      <c r="I584" s="258"/>
      <c r="J584" s="258"/>
      <c r="K584" s="258"/>
      <c r="L584" s="258"/>
      <c r="M584" s="258"/>
      <c r="N584" s="258"/>
      <c r="O584" s="258"/>
      <c r="P584" s="258"/>
      <c r="Q584" s="258"/>
      <c r="R584" s="258"/>
      <c r="S584" s="258"/>
      <c r="T584" s="258"/>
      <c r="U584" s="258"/>
      <c r="V584" s="258"/>
      <c r="W584" s="258"/>
      <c r="X584" s="258"/>
      <c r="Y584" s="258"/>
      <c r="Z584" s="258"/>
      <c r="AA584" s="258"/>
      <c r="AB584" s="258"/>
      <c r="AC584" s="258"/>
      <c r="AD584" s="258"/>
      <c r="AE584" s="258"/>
      <c r="AF584" s="258"/>
      <c r="AG584" s="258"/>
      <c r="AH584" s="258"/>
      <c r="AI584" s="258"/>
      <c r="AJ584" s="258"/>
      <c r="AK584" s="258"/>
      <c r="AL584" s="258"/>
      <c r="AM584" s="258"/>
    </row>
    <row r="585" spans="1:39" ht="14.25" customHeight="1">
      <c r="A585" s="258"/>
      <c r="B585" s="258"/>
      <c r="C585" s="258"/>
      <c r="D585" s="258"/>
      <c r="E585" s="258"/>
      <c r="F585" s="258"/>
      <c r="G585" s="258"/>
      <c r="H585" s="258"/>
      <c r="I585" s="258"/>
      <c r="J585" s="258"/>
      <c r="K585" s="258"/>
      <c r="L585" s="258"/>
      <c r="M585" s="258"/>
      <c r="N585" s="258"/>
      <c r="O585" s="258"/>
      <c r="P585" s="258"/>
      <c r="Q585" s="258"/>
      <c r="R585" s="258"/>
      <c r="S585" s="258"/>
      <c r="T585" s="258"/>
      <c r="U585" s="258"/>
      <c r="V585" s="258"/>
      <c r="W585" s="258"/>
      <c r="X585" s="258"/>
      <c r="Y585" s="258"/>
      <c r="Z585" s="258"/>
      <c r="AA585" s="258"/>
      <c r="AB585" s="258"/>
      <c r="AC585" s="258"/>
      <c r="AD585" s="258"/>
      <c r="AE585" s="258"/>
      <c r="AF585" s="258"/>
      <c r="AG585" s="258"/>
      <c r="AH585" s="258"/>
      <c r="AI585" s="258"/>
      <c r="AJ585" s="258"/>
      <c r="AK585" s="258"/>
      <c r="AL585" s="258"/>
      <c r="AM585" s="258"/>
    </row>
    <row r="586" spans="1:39" ht="14.25" customHeight="1">
      <c r="A586" s="258"/>
      <c r="B586" s="258"/>
      <c r="C586" s="258"/>
      <c r="D586" s="258"/>
      <c r="E586" s="258"/>
      <c r="F586" s="258"/>
      <c r="G586" s="258"/>
      <c r="H586" s="258"/>
      <c r="I586" s="258"/>
      <c r="J586" s="258"/>
      <c r="K586" s="258"/>
      <c r="L586" s="258"/>
      <c r="M586" s="258"/>
      <c r="N586" s="258"/>
      <c r="O586" s="258"/>
      <c r="P586" s="258"/>
      <c r="Q586" s="258"/>
      <c r="R586" s="258"/>
      <c r="S586" s="258"/>
      <c r="T586" s="258"/>
      <c r="U586" s="258"/>
      <c r="V586" s="258"/>
      <c r="W586" s="258"/>
      <c r="X586" s="258"/>
      <c r="Y586" s="258"/>
      <c r="Z586" s="258"/>
      <c r="AA586" s="258"/>
      <c r="AB586" s="258"/>
      <c r="AC586" s="258"/>
      <c r="AD586" s="258"/>
      <c r="AE586" s="258"/>
      <c r="AF586" s="258"/>
      <c r="AG586" s="258"/>
      <c r="AH586" s="258"/>
      <c r="AI586" s="258"/>
      <c r="AJ586" s="258"/>
      <c r="AK586" s="258"/>
      <c r="AL586" s="258"/>
      <c r="AM586" s="258"/>
    </row>
    <row r="587" spans="1:39" ht="14.25" customHeight="1">
      <c r="A587" s="258"/>
      <c r="B587" s="258"/>
      <c r="C587" s="258"/>
      <c r="D587" s="258"/>
      <c r="E587" s="258"/>
      <c r="F587" s="258"/>
      <c r="G587" s="258"/>
      <c r="H587" s="258"/>
      <c r="I587" s="258"/>
      <c r="J587" s="258"/>
      <c r="K587" s="258"/>
      <c r="L587" s="258"/>
      <c r="M587" s="258"/>
      <c r="N587" s="258"/>
      <c r="O587" s="258"/>
      <c r="P587" s="258"/>
      <c r="Q587" s="258"/>
      <c r="R587" s="258"/>
      <c r="S587" s="258"/>
      <c r="T587" s="258"/>
      <c r="U587" s="258"/>
      <c r="V587" s="258"/>
      <c r="W587" s="258"/>
      <c r="X587" s="258"/>
      <c r="Y587" s="258"/>
      <c r="Z587" s="258"/>
      <c r="AA587" s="258"/>
      <c r="AB587" s="258"/>
      <c r="AC587" s="258"/>
      <c r="AD587" s="258"/>
      <c r="AE587" s="258"/>
      <c r="AF587" s="258"/>
      <c r="AG587" s="258"/>
      <c r="AH587" s="258"/>
      <c r="AI587" s="258"/>
      <c r="AJ587" s="258"/>
      <c r="AK587" s="258"/>
      <c r="AL587" s="258"/>
      <c r="AM587" s="258"/>
    </row>
    <row r="588" spans="1:39" ht="14.25" customHeight="1">
      <c r="A588" s="258"/>
      <c r="B588" s="258"/>
      <c r="C588" s="258"/>
      <c r="D588" s="258"/>
      <c r="E588" s="258"/>
      <c r="F588" s="258"/>
      <c r="G588" s="258"/>
      <c r="H588" s="258"/>
      <c r="I588" s="258"/>
      <c r="J588" s="258"/>
      <c r="K588" s="258"/>
      <c r="L588" s="258"/>
      <c r="M588" s="258"/>
      <c r="N588" s="258"/>
      <c r="O588" s="258"/>
      <c r="P588" s="258"/>
      <c r="Q588" s="258"/>
      <c r="R588" s="258"/>
      <c r="S588" s="258"/>
      <c r="T588" s="258"/>
      <c r="U588" s="258"/>
      <c r="V588" s="258"/>
      <c r="W588" s="258"/>
      <c r="X588" s="258"/>
      <c r="Y588" s="258"/>
      <c r="Z588" s="258"/>
      <c r="AA588" s="258"/>
      <c r="AB588" s="258"/>
      <c r="AC588" s="258"/>
      <c r="AD588" s="258"/>
      <c r="AE588" s="258"/>
      <c r="AF588" s="258"/>
      <c r="AG588" s="258"/>
      <c r="AH588" s="258"/>
      <c r="AI588" s="258"/>
      <c r="AJ588" s="258"/>
      <c r="AK588" s="258"/>
      <c r="AL588" s="258"/>
      <c r="AM588" s="258"/>
    </row>
    <row r="589" spans="1:39" ht="14.25" customHeight="1">
      <c r="A589" s="258"/>
      <c r="B589" s="258"/>
      <c r="C589" s="258"/>
      <c r="D589" s="258"/>
      <c r="E589" s="258"/>
      <c r="F589" s="258"/>
      <c r="G589" s="258"/>
      <c r="H589" s="258"/>
      <c r="I589" s="258"/>
      <c r="J589" s="258"/>
      <c r="K589" s="258"/>
      <c r="L589" s="258"/>
      <c r="M589" s="258"/>
      <c r="N589" s="258"/>
      <c r="O589" s="258"/>
      <c r="P589" s="258"/>
      <c r="Q589" s="258"/>
      <c r="R589" s="258"/>
      <c r="S589" s="258"/>
      <c r="T589" s="258"/>
      <c r="U589" s="258"/>
      <c r="V589" s="258"/>
      <c r="W589" s="258"/>
      <c r="X589" s="258"/>
      <c r="Y589" s="258"/>
      <c r="Z589" s="258"/>
      <c r="AA589" s="258"/>
      <c r="AB589" s="258"/>
      <c r="AC589" s="258"/>
      <c r="AD589" s="258"/>
      <c r="AE589" s="258"/>
      <c r="AF589" s="258"/>
      <c r="AG589" s="258"/>
      <c r="AH589" s="258"/>
      <c r="AI589" s="258"/>
      <c r="AJ589" s="258"/>
      <c r="AK589" s="258"/>
      <c r="AL589" s="258"/>
      <c r="AM589" s="258"/>
    </row>
    <row r="590" spans="1:39" ht="14.25" customHeight="1">
      <c r="A590" s="258"/>
      <c r="B590" s="258"/>
      <c r="C590" s="258"/>
      <c r="D590" s="258"/>
      <c r="E590" s="258"/>
      <c r="F590" s="258"/>
      <c r="G590" s="258"/>
      <c r="H590" s="258"/>
      <c r="I590" s="258"/>
      <c r="J590" s="258"/>
      <c r="K590" s="258"/>
      <c r="L590" s="258"/>
      <c r="M590" s="258"/>
      <c r="N590" s="258"/>
      <c r="O590" s="258"/>
      <c r="P590" s="258"/>
      <c r="Q590" s="258"/>
      <c r="R590" s="258"/>
      <c r="S590" s="258"/>
      <c r="T590" s="258"/>
      <c r="U590" s="258"/>
      <c r="V590" s="258"/>
      <c r="W590" s="258"/>
      <c r="X590" s="258"/>
      <c r="Y590" s="258"/>
      <c r="Z590" s="258"/>
      <c r="AA590" s="258"/>
      <c r="AB590" s="258"/>
      <c r="AC590" s="258"/>
      <c r="AD590" s="258"/>
      <c r="AE590" s="258"/>
      <c r="AF590" s="258"/>
      <c r="AG590" s="258"/>
      <c r="AH590" s="258"/>
      <c r="AI590" s="258"/>
      <c r="AJ590" s="258"/>
      <c r="AK590" s="258"/>
      <c r="AL590" s="258"/>
      <c r="AM590" s="258"/>
    </row>
    <row r="591" spans="1:39" ht="14.25" customHeight="1">
      <c r="A591" s="258"/>
      <c r="B591" s="258"/>
      <c r="C591" s="258"/>
      <c r="D591" s="258"/>
      <c r="E591" s="258"/>
      <c r="F591" s="258"/>
      <c r="G591" s="258"/>
      <c r="H591" s="258"/>
      <c r="I591" s="258"/>
      <c r="J591" s="258"/>
      <c r="K591" s="258"/>
      <c r="L591" s="258"/>
      <c r="M591" s="258"/>
      <c r="N591" s="258"/>
      <c r="O591" s="258"/>
      <c r="P591" s="258"/>
      <c r="Q591" s="258"/>
      <c r="R591" s="258"/>
      <c r="S591" s="258"/>
      <c r="T591" s="258"/>
      <c r="U591" s="258"/>
      <c r="V591" s="258"/>
      <c r="W591" s="258"/>
      <c r="X591" s="258"/>
      <c r="Y591" s="258"/>
      <c r="Z591" s="258"/>
      <c r="AA591" s="258"/>
      <c r="AB591" s="258"/>
      <c r="AC591" s="258"/>
      <c r="AD591" s="258"/>
      <c r="AE591" s="258"/>
      <c r="AF591" s="258"/>
      <c r="AG591" s="258"/>
      <c r="AH591" s="258"/>
      <c r="AI591" s="258"/>
      <c r="AJ591" s="258"/>
      <c r="AK591" s="258"/>
      <c r="AL591" s="258"/>
      <c r="AM591" s="258"/>
    </row>
    <row r="592" spans="1:39" ht="14.25" customHeight="1">
      <c r="A592" s="258"/>
      <c r="B592" s="258"/>
      <c r="C592" s="258"/>
      <c r="D592" s="258"/>
      <c r="E592" s="258"/>
      <c r="F592" s="258"/>
      <c r="G592" s="258"/>
      <c r="H592" s="258"/>
      <c r="I592" s="258"/>
      <c r="J592" s="258"/>
      <c r="K592" s="258"/>
      <c r="L592" s="258"/>
      <c r="M592" s="258"/>
      <c r="N592" s="258"/>
      <c r="O592" s="258"/>
      <c r="P592" s="258"/>
      <c r="Q592" s="258"/>
      <c r="R592" s="258"/>
      <c r="S592" s="258"/>
      <c r="T592" s="258"/>
      <c r="U592" s="258"/>
      <c r="V592" s="258"/>
      <c r="W592" s="258"/>
      <c r="X592" s="258"/>
      <c r="Y592" s="258"/>
      <c r="Z592" s="258"/>
      <c r="AA592" s="258"/>
      <c r="AB592" s="258"/>
      <c r="AC592" s="258"/>
      <c r="AD592" s="258"/>
      <c r="AE592" s="258"/>
      <c r="AF592" s="258"/>
      <c r="AG592" s="258"/>
      <c r="AH592" s="258"/>
      <c r="AI592" s="258"/>
      <c r="AJ592" s="258"/>
      <c r="AK592" s="258"/>
      <c r="AL592" s="258"/>
      <c r="AM592" s="258"/>
    </row>
    <row r="593" spans="1:39" ht="14.25" customHeight="1">
      <c r="A593" s="258"/>
      <c r="B593" s="258"/>
      <c r="C593" s="258"/>
      <c r="D593" s="258"/>
      <c r="E593" s="258"/>
      <c r="F593" s="258"/>
      <c r="G593" s="258"/>
      <c r="H593" s="258"/>
      <c r="I593" s="258"/>
      <c r="J593" s="258"/>
      <c r="K593" s="258"/>
      <c r="L593" s="258"/>
      <c r="M593" s="258"/>
      <c r="N593" s="258"/>
      <c r="O593" s="258"/>
      <c r="P593" s="258"/>
      <c r="Q593" s="258"/>
      <c r="R593" s="258"/>
      <c r="S593" s="258"/>
      <c r="T593" s="258"/>
      <c r="U593" s="258"/>
      <c r="V593" s="258"/>
      <c r="W593" s="258"/>
      <c r="X593" s="258"/>
      <c r="Y593" s="258"/>
      <c r="Z593" s="258"/>
      <c r="AA593" s="258"/>
      <c r="AB593" s="258"/>
      <c r="AC593" s="258"/>
      <c r="AD593" s="258"/>
      <c r="AE593" s="258"/>
      <c r="AF593" s="258"/>
      <c r="AG593" s="258"/>
      <c r="AH593" s="258"/>
      <c r="AI593" s="258"/>
      <c r="AJ593" s="258"/>
      <c r="AK593" s="258"/>
      <c r="AL593" s="258"/>
      <c r="AM593" s="258"/>
    </row>
    <row r="594" spans="1:39" ht="14.25" customHeight="1">
      <c r="A594" s="258"/>
      <c r="B594" s="258"/>
      <c r="C594" s="258"/>
      <c r="D594" s="258"/>
      <c r="E594" s="258"/>
      <c r="F594" s="258"/>
      <c r="G594" s="258"/>
      <c r="H594" s="258"/>
      <c r="I594" s="258"/>
      <c r="J594" s="258"/>
      <c r="K594" s="258"/>
      <c r="L594" s="258"/>
      <c r="M594" s="258"/>
      <c r="N594" s="258"/>
      <c r="O594" s="258"/>
      <c r="P594" s="258"/>
      <c r="Q594" s="258"/>
      <c r="R594" s="258"/>
      <c r="S594" s="258"/>
      <c r="T594" s="258"/>
      <c r="U594" s="258"/>
      <c r="V594" s="258"/>
      <c r="W594" s="258"/>
      <c r="X594" s="258"/>
      <c r="Y594" s="258"/>
      <c r="Z594" s="258"/>
      <c r="AA594" s="258"/>
      <c r="AB594" s="258"/>
      <c r="AC594" s="258"/>
      <c r="AD594" s="258"/>
      <c r="AE594" s="258"/>
      <c r="AF594" s="258"/>
      <c r="AG594" s="258"/>
      <c r="AH594" s="258"/>
      <c r="AI594" s="258"/>
      <c r="AJ594" s="258"/>
      <c r="AK594" s="258"/>
      <c r="AL594" s="258"/>
      <c r="AM594" s="258"/>
    </row>
    <row r="595" spans="1:39" ht="14.25" customHeight="1">
      <c r="A595" s="258"/>
      <c r="B595" s="258"/>
      <c r="C595" s="258"/>
      <c r="D595" s="258"/>
      <c r="E595" s="258"/>
      <c r="F595" s="258"/>
      <c r="G595" s="258"/>
      <c r="H595" s="258"/>
      <c r="I595" s="258"/>
      <c r="J595" s="258"/>
      <c r="K595" s="258"/>
      <c r="L595" s="258"/>
      <c r="M595" s="258"/>
      <c r="N595" s="258"/>
      <c r="O595" s="258"/>
      <c r="P595" s="258"/>
      <c r="Q595" s="258"/>
      <c r="R595" s="258"/>
      <c r="S595" s="258"/>
      <c r="T595" s="258"/>
      <c r="U595" s="258"/>
      <c r="V595" s="258"/>
      <c r="W595" s="258"/>
      <c r="X595" s="258"/>
      <c r="Y595" s="258"/>
      <c r="Z595" s="258"/>
      <c r="AA595" s="258"/>
      <c r="AB595" s="258"/>
      <c r="AC595" s="258"/>
      <c r="AD595" s="258"/>
      <c r="AE595" s="258"/>
      <c r="AF595" s="258"/>
      <c r="AG595" s="258"/>
      <c r="AH595" s="258"/>
      <c r="AI595" s="258"/>
      <c r="AJ595" s="258"/>
      <c r="AK595" s="258"/>
      <c r="AL595" s="258"/>
      <c r="AM595" s="258"/>
    </row>
    <row r="596" spans="1:39" ht="14.25" customHeight="1">
      <c r="A596" s="258"/>
      <c r="B596" s="258"/>
      <c r="C596" s="258"/>
      <c r="D596" s="258"/>
      <c r="E596" s="258"/>
      <c r="F596" s="258"/>
      <c r="G596" s="258"/>
      <c r="H596" s="258"/>
      <c r="I596" s="258"/>
      <c r="J596" s="258"/>
      <c r="K596" s="258"/>
      <c r="L596" s="258"/>
      <c r="M596" s="258"/>
      <c r="N596" s="258"/>
      <c r="O596" s="258"/>
      <c r="P596" s="258"/>
      <c r="Q596" s="258"/>
      <c r="R596" s="258"/>
      <c r="S596" s="258"/>
      <c r="T596" s="258"/>
      <c r="U596" s="258"/>
      <c r="V596" s="258"/>
      <c r="W596" s="258"/>
      <c r="X596" s="258"/>
      <c r="Y596" s="258"/>
      <c r="Z596" s="258"/>
      <c r="AA596" s="258"/>
      <c r="AB596" s="258"/>
      <c r="AC596" s="258"/>
      <c r="AD596" s="258"/>
      <c r="AE596" s="258"/>
      <c r="AF596" s="258"/>
      <c r="AG596" s="258"/>
      <c r="AH596" s="258"/>
      <c r="AI596" s="258"/>
      <c r="AJ596" s="258"/>
      <c r="AK596" s="258"/>
      <c r="AL596" s="258"/>
      <c r="AM596" s="258"/>
    </row>
    <row r="597" spans="1:39" ht="14.25" customHeight="1">
      <c r="A597" s="258"/>
      <c r="B597" s="258"/>
      <c r="C597" s="258"/>
      <c r="D597" s="258"/>
      <c r="E597" s="258"/>
      <c r="F597" s="258"/>
      <c r="G597" s="258"/>
      <c r="H597" s="258"/>
      <c r="I597" s="258"/>
      <c r="J597" s="258"/>
      <c r="K597" s="258"/>
      <c r="L597" s="258"/>
      <c r="M597" s="258"/>
      <c r="N597" s="258"/>
      <c r="O597" s="258"/>
      <c r="P597" s="258"/>
      <c r="Q597" s="258"/>
      <c r="R597" s="258"/>
      <c r="S597" s="258"/>
      <c r="T597" s="258"/>
      <c r="U597" s="258"/>
      <c r="V597" s="258"/>
      <c r="W597" s="258"/>
      <c r="X597" s="258"/>
      <c r="Y597" s="258"/>
      <c r="Z597" s="258"/>
      <c r="AA597" s="258"/>
      <c r="AB597" s="258"/>
      <c r="AC597" s="258"/>
      <c r="AD597" s="258"/>
      <c r="AE597" s="258"/>
      <c r="AF597" s="258"/>
      <c r="AG597" s="258"/>
      <c r="AH597" s="258"/>
      <c r="AI597" s="258"/>
      <c r="AJ597" s="258"/>
      <c r="AK597" s="258"/>
      <c r="AL597" s="258"/>
      <c r="AM597" s="258"/>
    </row>
    <row r="598" spans="1:39" ht="14.25" customHeight="1">
      <c r="A598" s="258"/>
      <c r="B598" s="258"/>
      <c r="C598" s="258"/>
      <c r="D598" s="258"/>
      <c r="E598" s="258"/>
      <c r="F598" s="258"/>
      <c r="G598" s="258"/>
      <c r="H598" s="258"/>
      <c r="I598" s="258"/>
      <c r="J598" s="258"/>
      <c r="K598" s="258"/>
      <c r="L598" s="258"/>
      <c r="M598" s="258"/>
      <c r="N598" s="258"/>
      <c r="O598" s="258"/>
      <c r="P598" s="258"/>
      <c r="Q598" s="258"/>
      <c r="R598" s="258"/>
      <c r="S598" s="258"/>
      <c r="T598" s="258"/>
      <c r="U598" s="258"/>
      <c r="V598" s="258"/>
      <c r="W598" s="258"/>
      <c r="X598" s="258"/>
      <c r="Y598" s="258"/>
      <c r="Z598" s="258"/>
      <c r="AA598" s="258"/>
      <c r="AB598" s="258"/>
      <c r="AC598" s="258"/>
      <c r="AD598" s="258"/>
      <c r="AE598" s="258"/>
      <c r="AF598" s="258"/>
      <c r="AG598" s="258"/>
      <c r="AH598" s="258"/>
      <c r="AI598" s="258"/>
      <c r="AJ598" s="258"/>
      <c r="AK598" s="258"/>
      <c r="AL598" s="258"/>
      <c r="AM598" s="258"/>
    </row>
    <row r="599" spans="1:39" ht="14.25" customHeight="1">
      <c r="A599" s="258"/>
      <c r="B599" s="258"/>
      <c r="C599" s="258"/>
      <c r="D599" s="258"/>
      <c r="E599" s="258"/>
      <c r="F599" s="258"/>
      <c r="G599" s="258"/>
      <c r="H599" s="258"/>
      <c r="I599" s="258"/>
      <c r="J599" s="258"/>
      <c r="K599" s="258"/>
      <c r="L599" s="258"/>
      <c r="M599" s="258"/>
      <c r="N599" s="258"/>
      <c r="O599" s="258"/>
      <c r="P599" s="258"/>
      <c r="Q599" s="258"/>
      <c r="R599" s="258"/>
      <c r="S599" s="258"/>
      <c r="T599" s="258"/>
      <c r="U599" s="258"/>
      <c r="V599" s="258"/>
      <c r="W599" s="258"/>
      <c r="X599" s="258"/>
      <c r="Y599" s="258"/>
      <c r="Z599" s="258"/>
      <c r="AA599" s="258"/>
      <c r="AB599" s="258"/>
      <c r="AC599" s="258"/>
      <c r="AD599" s="258"/>
      <c r="AE599" s="258"/>
      <c r="AF599" s="258"/>
      <c r="AG599" s="258"/>
      <c r="AH599" s="258"/>
      <c r="AI599" s="258"/>
      <c r="AJ599" s="258"/>
      <c r="AK599" s="258"/>
      <c r="AL599" s="258"/>
      <c r="AM599" s="258"/>
    </row>
    <row r="600" spans="1:39" ht="14.25" customHeight="1">
      <c r="A600" s="258"/>
      <c r="B600" s="258"/>
      <c r="C600" s="258"/>
      <c r="D600" s="258"/>
      <c r="E600" s="258"/>
      <c r="F600" s="258"/>
      <c r="G600" s="258"/>
      <c r="H600" s="258"/>
      <c r="I600" s="258"/>
      <c r="J600" s="258"/>
      <c r="K600" s="258"/>
      <c r="L600" s="258"/>
      <c r="M600" s="258"/>
      <c r="N600" s="258"/>
      <c r="O600" s="258"/>
      <c r="P600" s="258"/>
      <c r="Q600" s="258"/>
      <c r="R600" s="258"/>
      <c r="S600" s="258"/>
      <c r="T600" s="258"/>
      <c r="U600" s="258"/>
      <c r="V600" s="258"/>
      <c r="W600" s="258"/>
      <c r="X600" s="258"/>
      <c r="Y600" s="258"/>
      <c r="Z600" s="258"/>
      <c r="AA600" s="258"/>
      <c r="AB600" s="258"/>
      <c r="AC600" s="258"/>
      <c r="AD600" s="258"/>
      <c r="AE600" s="258"/>
      <c r="AF600" s="258"/>
      <c r="AG600" s="258"/>
      <c r="AH600" s="258"/>
      <c r="AI600" s="258"/>
      <c r="AJ600" s="258"/>
      <c r="AK600" s="258"/>
      <c r="AL600" s="258"/>
      <c r="AM600" s="258"/>
    </row>
    <row r="601" spans="1:39" ht="14.25" customHeight="1">
      <c r="A601" s="258"/>
      <c r="B601" s="258"/>
      <c r="C601" s="258"/>
      <c r="D601" s="258"/>
      <c r="E601" s="258"/>
      <c r="F601" s="258"/>
      <c r="G601" s="258"/>
      <c r="H601" s="258"/>
      <c r="I601" s="258"/>
      <c r="J601" s="258"/>
      <c r="K601" s="258"/>
      <c r="L601" s="258"/>
      <c r="M601" s="258"/>
      <c r="N601" s="258"/>
      <c r="O601" s="258"/>
      <c r="P601" s="258"/>
      <c r="Q601" s="258"/>
      <c r="R601" s="258"/>
      <c r="S601" s="258"/>
      <c r="T601" s="258"/>
      <c r="U601" s="258"/>
      <c r="V601" s="258"/>
      <c r="W601" s="258"/>
      <c r="X601" s="258"/>
      <c r="Y601" s="258"/>
      <c r="Z601" s="258"/>
      <c r="AA601" s="258"/>
      <c r="AB601" s="258"/>
      <c r="AC601" s="258"/>
      <c r="AD601" s="258"/>
      <c r="AE601" s="258"/>
      <c r="AF601" s="258"/>
      <c r="AG601" s="258"/>
      <c r="AH601" s="258"/>
      <c r="AI601" s="258"/>
      <c r="AJ601" s="258"/>
      <c r="AK601" s="258"/>
      <c r="AL601" s="258"/>
      <c r="AM601" s="258"/>
    </row>
    <row r="602" spans="1:39" ht="14.25" customHeight="1">
      <c r="A602" s="258"/>
      <c r="B602" s="258"/>
      <c r="C602" s="258"/>
      <c r="D602" s="258"/>
      <c r="E602" s="258"/>
      <c r="F602" s="258"/>
      <c r="G602" s="258"/>
      <c r="H602" s="258"/>
      <c r="I602" s="258"/>
      <c r="J602" s="258"/>
      <c r="K602" s="258"/>
      <c r="L602" s="258"/>
      <c r="M602" s="258"/>
      <c r="N602" s="258"/>
      <c r="O602" s="258"/>
      <c r="P602" s="258"/>
      <c r="Q602" s="258"/>
      <c r="R602" s="258"/>
      <c r="S602" s="258"/>
      <c r="T602" s="258"/>
      <c r="U602" s="258"/>
      <c r="V602" s="258"/>
      <c r="W602" s="258"/>
      <c r="X602" s="258"/>
      <c r="Y602" s="258"/>
      <c r="Z602" s="258"/>
      <c r="AA602" s="258"/>
      <c r="AB602" s="258"/>
      <c r="AC602" s="258"/>
      <c r="AD602" s="258"/>
      <c r="AE602" s="258"/>
      <c r="AF602" s="258"/>
      <c r="AG602" s="258"/>
      <c r="AH602" s="258"/>
      <c r="AI602" s="258"/>
      <c r="AJ602" s="258"/>
      <c r="AK602" s="258"/>
      <c r="AL602" s="258"/>
      <c r="AM602" s="258"/>
    </row>
    <row r="603" spans="1:39" ht="14.25" customHeight="1">
      <c r="A603" s="258"/>
      <c r="B603" s="258"/>
      <c r="C603" s="258"/>
      <c r="D603" s="258"/>
      <c r="E603" s="258"/>
      <c r="F603" s="258"/>
      <c r="G603" s="258"/>
      <c r="H603" s="258"/>
      <c r="I603" s="258"/>
      <c r="J603" s="258"/>
      <c r="K603" s="258"/>
      <c r="L603" s="258"/>
      <c r="M603" s="258"/>
      <c r="N603" s="258"/>
      <c r="O603" s="258"/>
      <c r="P603" s="258"/>
      <c r="Q603" s="258"/>
      <c r="R603" s="258"/>
      <c r="S603" s="258"/>
      <c r="T603" s="258"/>
      <c r="U603" s="258"/>
      <c r="V603" s="258"/>
      <c r="W603" s="258"/>
      <c r="X603" s="258"/>
      <c r="Y603" s="258"/>
      <c r="Z603" s="258"/>
      <c r="AA603" s="258"/>
      <c r="AB603" s="258"/>
      <c r="AC603" s="258"/>
      <c r="AD603" s="258"/>
      <c r="AE603" s="258"/>
      <c r="AF603" s="258"/>
      <c r="AG603" s="258"/>
      <c r="AH603" s="258"/>
      <c r="AI603" s="258"/>
      <c r="AJ603" s="258"/>
      <c r="AK603" s="258"/>
      <c r="AL603" s="258"/>
      <c r="AM603" s="258"/>
    </row>
    <row r="604" spans="1:39" ht="14.25" customHeight="1">
      <c r="A604" s="258"/>
      <c r="B604" s="258"/>
      <c r="C604" s="258"/>
      <c r="D604" s="258"/>
      <c r="E604" s="258"/>
      <c r="F604" s="258"/>
      <c r="G604" s="258"/>
      <c r="H604" s="258"/>
      <c r="I604" s="258"/>
      <c r="J604" s="258"/>
      <c r="K604" s="258"/>
      <c r="L604" s="258"/>
      <c r="M604" s="258"/>
      <c r="N604" s="258"/>
      <c r="O604" s="258"/>
      <c r="P604" s="258"/>
      <c r="Q604" s="258"/>
      <c r="R604" s="258"/>
      <c r="S604" s="258"/>
      <c r="T604" s="258"/>
      <c r="U604" s="258"/>
      <c r="V604" s="258"/>
      <c r="W604" s="258"/>
      <c r="X604" s="258"/>
      <c r="Y604" s="258"/>
      <c r="Z604" s="258"/>
      <c r="AA604" s="258"/>
      <c r="AB604" s="258"/>
      <c r="AC604" s="258"/>
      <c r="AD604" s="258"/>
      <c r="AE604" s="258"/>
      <c r="AF604" s="258"/>
      <c r="AG604" s="258"/>
      <c r="AH604" s="258"/>
      <c r="AI604" s="258"/>
      <c r="AJ604" s="258"/>
      <c r="AK604" s="258"/>
      <c r="AL604" s="258"/>
      <c r="AM604" s="258"/>
    </row>
    <row r="605" spans="1:39" ht="14.25" customHeight="1">
      <c r="A605" s="258"/>
      <c r="B605" s="258"/>
      <c r="C605" s="258"/>
      <c r="D605" s="258"/>
      <c r="E605" s="258"/>
      <c r="F605" s="258"/>
      <c r="G605" s="258"/>
      <c r="H605" s="258"/>
      <c r="I605" s="258"/>
      <c r="J605" s="258"/>
      <c r="K605" s="258"/>
      <c r="L605" s="258"/>
      <c r="M605" s="258"/>
      <c r="N605" s="258"/>
      <c r="O605" s="258"/>
      <c r="P605" s="258"/>
      <c r="Q605" s="258"/>
      <c r="R605" s="258"/>
      <c r="S605" s="258"/>
      <c r="T605" s="258"/>
      <c r="U605" s="258"/>
      <c r="V605" s="258"/>
      <c r="W605" s="258"/>
      <c r="X605" s="258"/>
      <c r="Y605" s="258"/>
      <c r="Z605" s="258"/>
      <c r="AA605" s="258"/>
      <c r="AB605" s="258"/>
      <c r="AC605" s="258"/>
      <c r="AD605" s="258"/>
      <c r="AE605" s="258"/>
      <c r="AF605" s="258"/>
      <c r="AG605" s="258"/>
      <c r="AH605" s="258"/>
      <c r="AI605" s="258"/>
      <c r="AJ605" s="258"/>
      <c r="AK605" s="258"/>
      <c r="AL605" s="258"/>
      <c r="AM605" s="258"/>
    </row>
    <row r="606" spans="1:39" ht="14.25" customHeight="1">
      <c r="A606" s="258"/>
      <c r="B606" s="258"/>
      <c r="C606" s="258"/>
      <c r="D606" s="258"/>
      <c r="E606" s="258"/>
      <c r="F606" s="258"/>
      <c r="G606" s="258"/>
      <c r="H606" s="258"/>
      <c r="I606" s="258"/>
      <c r="J606" s="258"/>
      <c r="K606" s="258"/>
      <c r="L606" s="258"/>
      <c r="M606" s="258"/>
      <c r="N606" s="258"/>
      <c r="O606" s="258"/>
      <c r="P606" s="258"/>
      <c r="Q606" s="258"/>
      <c r="R606" s="258"/>
      <c r="S606" s="258"/>
      <c r="T606" s="258"/>
      <c r="U606" s="258"/>
      <c r="V606" s="258"/>
      <c r="W606" s="258"/>
      <c r="X606" s="258"/>
      <c r="Y606" s="258"/>
      <c r="Z606" s="258"/>
      <c r="AA606" s="258"/>
      <c r="AB606" s="258"/>
      <c r="AC606" s="258"/>
      <c r="AD606" s="258"/>
      <c r="AE606" s="258"/>
      <c r="AF606" s="258"/>
      <c r="AG606" s="258"/>
      <c r="AH606" s="258"/>
      <c r="AI606" s="258"/>
      <c r="AJ606" s="258"/>
      <c r="AK606" s="258"/>
      <c r="AL606" s="258"/>
      <c r="AM606" s="258"/>
    </row>
    <row r="607" spans="1:39" ht="14.25" customHeight="1">
      <c r="A607" s="258"/>
      <c r="B607" s="258"/>
      <c r="C607" s="258"/>
      <c r="D607" s="258"/>
      <c r="E607" s="258"/>
      <c r="F607" s="258"/>
      <c r="G607" s="258"/>
      <c r="H607" s="258"/>
      <c r="I607" s="258"/>
      <c r="J607" s="258"/>
      <c r="K607" s="258"/>
      <c r="L607" s="258"/>
      <c r="M607" s="258"/>
      <c r="N607" s="258"/>
      <c r="O607" s="258"/>
      <c r="P607" s="258"/>
      <c r="Q607" s="258"/>
      <c r="R607" s="258"/>
      <c r="S607" s="258"/>
      <c r="T607" s="258"/>
      <c r="U607" s="258"/>
      <c r="V607" s="258"/>
      <c r="W607" s="258"/>
      <c r="X607" s="258"/>
      <c r="Y607" s="258"/>
      <c r="Z607" s="258"/>
      <c r="AA607" s="258"/>
      <c r="AB607" s="258"/>
      <c r="AC607" s="258"/>
      <c r="AD607" s="258"/>
      <c r="AE607" s="258"/>
      <c r="AF607" s="258"/>
      <c r="AG607" s="258"/>
      <c r="AH607" s="258"/>
      <c r="AI607" s="258"/>
      <c r="AJ607" s="258"/>
      <c r="AK607" s="258"/>
      <c r="AL607" s="258"/>
      <c r="AM607" s="258"/>
    </row>
    <row r="608" spans="1:39" ht="14.25" customHeight="1">
      <c r="A608" s="258"/>
      <c r="B608" s="258"/>
      <c r="C608" s="258"/>
      <c r="D608" s="258"/>
      <c r="E608" s="258"/>
      <c r="F608" s="258"/>
      <c r="G608" s="258"/>
      <c r="H608" s="258"/>
      <c r="I608" s="258"/>
      <c r="J608" s="258"/>
      <c r="K608" s="258"/>
      <c r="L608" s="258"/>
      <c r="M608" s="258"/>
      <c r="N608" s="258"/>
      <c r="O608" s="258"/>
      <c r="P608" s="258"/>
      <c r="Q608" s="258"/>
      <c r="R608" s="258"/>
      <c r="S608" s="258"/>
      <c r="T608" s="258"/>
      <c r="U608" s="258"/>
      <c r="V608" s="258"/>
      <c r="W608" s="258"/>
      <c r="X608" s="258"/>
      <c r="Y608" s="258"/>
      <c r="Z608" s="258"/>
      <c r="AA608" s="258"/>
      <c r="AB608" s="258"/>
      <c r="AC608" s="258"/>
      <c r="AD608" s="258"/>
      <c r="AE608" s="258"/>
      <c r="AF608" s="258"/>
      <c r="AG608" s="258"/>
      <c r="AH608" s="258"/>
      <c r="AI608" s="258"/>
      <c r="AJ608" s="258"/>
      <c r="AK608" s="258"/>
      <c r="AL608" s="258"/>
      <c r="AM608" s="258"/>
    </row>
    <row r="609" spans="1:39" ht="14.25" customHeight="1">
      <c r="A609" s="258"/>
      <c r="B609" s="258"/>
      <c r="C609" s="258"/>
      <c r="D609" s="258"/>
      <c r="E609" s="258"/>
      <c r="F609" s="258"/>
      <c r="G609" s="258"/>
      <c r="H609" s="258"/>
      <c r="I609" s="258"/>
      <c r="J609" s="258"/>
      <c r="K609" s="258"/>
      <c r="L609" s="258"/>
      <c r="M609" s="258"/>
      <c r="N609" s="258"/>
      <c r="O609" s="258"/>
      <c r="P609" s="258"/>
      <c r="Q609" s="258"/>
      <c r="R609" s="258"/>
      <c r="S609" s="258"/>
      <c r="T609" s="258"/>
      <c r="U609" s="258"/>
      <c r="V609" s="258"/>
      <c r="W609" s="258"/>
      <c r="X609" s="258"/>
      <c r="Y609" s="258"/>
      <c r="Z609" s="258"/>
      <c r="AA609" s="258"/>
      <c r="AB609" s="258"/>
      <c r="AC609" s="258"/>
      <c r="AD609" s="258"/>
      <c r="AE609" s="258"/>
      <c r="AF609" s="258"/>
      <c r="AG609" s="258"/>
      <c r="AH609" s="258"/>
      <c r="AI609" s="258"/>
      <c r="AJ609" s="258"/>
      <c r="AK609" s="258"/>
      <c r="AL609" s="258"/>
      <c r="AM609" s="258"/>
    </row>
    <row r="610" spans="1:39" ht="14.25" customHeight="1">
      <c r="A610" s="258"/>
      <c r="B610" s="258"/>
      <c r="C610" s="258"/>
      <c r="D610" s="258"/>
      <c r="E610" s="258"/>
      <c r="F610" s="258"/>
      <c r="G610" s="258"/>
      <c r="H610" s="258"/>
      <c r="I610" s="258"/>
      <c r="J610" s="258"/>
      <c r="K610" s="258"/>
      <c r="L610" s="258"/>
      <c r="M610" s="258"/>
      <c r="N610" s="258"/>
      <c r="O610" s="258"/>
      <c r="P610" s="258"/>
      <c r="Q610" s="258"/>
      <c r="R610" s="258"/>
      <c r="S610" s="258"/>
      <c r="T610" s="258"/>
      <c r="U610" s="258"/>
      <c r="V610" s="258"/>
      <c r="W610" s="258"/>
      <c r="X610" s="258"/>
      <c r="Y610" s="258"/>
      <c r="Z610" s="258"/>
      <c r="AA610" s="258"/>
      <c r="AB610" s="258"/>
      <c r="AC610" s="258"/>
      <c r="AD610" s="258"/>
      <c r="AE610" s="258"/>
      <c r="AF610" s="258"/>
      <c r="AG610" s="258"/>
      <c r="AH610" s="258"/>
      <c r="AI610" s="258"/>
      <c r="AJ610" s="258"/>
      <c r="AK610" s="258"/>
      <c r="AL610" s="258"/>
      <c r="AM610" s="258"/>
    </row>
    <row r="611" spans="1:39" ht="14.25" customHeight="1">
      <c r="A611" s="258"/>
      <c r="B611" s="258"/>
      <c r="C611" s="258"/>
      <c r="D611" s="258"/>
      <c r="E611" s="258"/>
      <c r="F611" s="258"/>
      <c r="G611" s="258"/>
      <c r="H611" s="258"/>
      <c r="I611" s="258"/>
      <c r="J611" s="258"/>
      <c r="K611" s="258"/>
      <c r="L611" s="258"/>
      <c r="M611" s="258"/>
      <c r="N611" s="258"/>
      <c r="O611" s="258"/>
      <c r="P611" s="258"/>
      <c r="Q611" s="258"/>
      <c r="R611" s="258"/>
      <c r="S611" s="258"/>
      <c r="T611" s="258"/>
      <c r="U611" s="258"/>
      <c r="V611" s="258"/>
      <c r="W611" s="258"/>
      <c r="X611" s="258"/>
      <c r="Y611" s="258"/>
      <c r="Z611" s="258"/>
      <c r="AA611" s="258"/>
      <c r="AB611" s="258"/>
      <c r="AC611" s="258"/>
      <c r="AD611" s="258"/>
      <c r="AE611" s="258"/>
      <c r="AF611" s="258"/>
      <c r="AG611" s="258"/>
      <c r="AH611" s="258"/>
      <c r="AI611" s="258"/>
      <c r="AJ611" s="258"/>
      <c r="AK611" s="258"/>
      <c r="AL611" s="258"/>
      <c r="AM611" s="258"/>
    </row>
    <row r="612" spans="1:39" ht="14.25" customHeight="1">
      <c r="A612" s="258"/>
      <c r="B612" s="258"/>
      <c r="C612" s="258"/>
      <c r="D612" s="258"/>
      <c r="E612" s="258"/>
      <c r="F612" s="258"/>
      <c r="G612" s="258"/>
      <c r="H612" s="258"/>
      <c r="I612" s="258"/>
      <c r="J612" s="258"/>
      <c r="K612" s="258"/>
      <c r="L612" s="258"/>
      <c r="M612" s="258"/>
      <c r="N612" s="258"/>
      <c r="O612" s="258"/>
      <c r="P612" s="258"/>
      <c r="Q612" s="258"/>
      <c r="R612" s="258"/>
      <c r="S612" s="258"/>
      <c r="T612" s="258"/>
      <c r="U612" s="258"/>
      <c r="V612" s="258"/>
      <c r="W612" s="258"/>
      <c r="X612" s="258"/>
      <c r="Y612" s="258"/>
      <c r="Z612" s="258"/>
      <c r="AA612" s="258"/>
      <c r="AB612" s="258"/>
      <c r="AC612" s="258"/>
      <c r="AD612" s="258"/>
      <c r="AE612" s="258"/>
      <c r="AF612" s="258"/>
      <c r="AG612" s="258"/>
      <c r="AH612" s="258"/>
      <c r="AI612" s="258"/>
      <c r="AJ612" s="258"/>
      <c r="AK612" s="258"/>
      <c r="AL612" s="258"/>
      <c r="AM612" s="258"/>
    </row>
    <row r="613" spans="1:39" ht="14.25" customHeight="1">
      <c r="A613" s="258"/>
      <c r="B613" s="258"/>
      <c r="C613" s="258"/>
      <c r="D613" s="258"/>
      <c r="E613" s="258"/>
      <c r="F613" s="258"/>
      <c r="G613" s="258"/>
      <c r="H613" s="258"/>
      <c r="I613" s="258"/>
      <c r="J613" s="258"/>
      <c r="K613" s="258"/>
      <c r="L613" s="258"/>
      <c r="M613" s="258"/>
      <c r="N613" s="258"/>
      <c r="O613" s="258"/>
      <c r="P613" s="258"/>
      <c r="Q613" s="258"/>
      <c r="R613" s="258"/>
      <c r="S613" s="258"/>
      <c r="T613" s="258"/>
      <c r="U613" s="258"/>
      <c r="V613" s="258"/>
      <c r="W613" s="258"/>
      <c r="X613" s="258"/>
      <c r="Y613" s="258"/>
      <c r="Z613" s="258"/>
      <c r="AA613" s="258"/>
      <c r="AB613" s="258"/>
      <c r="AC613" s="258"/>
      <c r="AD613" s="258"/>
      <c r="AE613" s="258"/>
      <c r="AF613" s="258"/>
      <c r="AG613" s="258"/>
      <c r="AH613" s="258"/>
      <c r="AI613" s="258"/>
      <c r="AJ613" s="258"/>
      <c r="AK613" s="258"/>
      <c r="AL613" s="258"/>
      <c r="AM613" s="258"/>
    </row>
    <row r="614" spans="1:39" ht="14.25" customHeight="1">
      <c r="A614" s="258"/>
      <c r="B614" s="258"/>
      <c r="C614" s="258"/>
      <c r="D614" s="258"/>
      <c r="E614" s="258"/>
      <c r="F614" s="258"/>
      <c r="G614" s="258"/>
      <c r="H614" s="258"/>
      <c r="I614" s="258"/>
      <c r="J614" s="258"/>
      <c r="K614" s="258"/>
      <c r="L614" s="258"/>
      <c r="M614" s="258"/>
      <c r="N614" s="258"/>
      <c r="O614" s="258"/>
      <c r="P614" s="258"/>
      <c r="Q614" s="258"/>
      <c r="R614" s="258"/>
      <c r="S614" s="258"/>
      <c r="T614" s="258"/>
      <c r="U614" s="258"/>
      <c r="V614" s="258"/>
      <c r="W614" s="258"/>
      <c r="X614" s="258"/>
      <c r="Y614" s="258"/>
      <c r="Z614" s="258"/>
      <c r="AA614" s="258"/>
      <c r="AB614" s="258"/>
      <c r="AC614" s="258"/>
      <c r="AD614" s="258"/>
      <c r="AE614" s="258"/>
      <c r="AF614" s="258"/>
      <c r="AG614" s="258"/>
      <c r="AH614" s="258"/>
      <c r="AI614" s="258"/>
      <c r="AJ614" s="258"/>
      <c r="AK614" s="258"/>
      <c r="AL614" s="258"/>
      <c r="AM614" s="258"/>
    </row>
    <row r="615" spans="1:39" ht="14.25" customHeight="1">
      <c r="A615" s="258"/>
      <c r="B615" s="258"/>
      <c r="C615" s="258"/>
      <c r="D615" s="258"/>
      <c r="E615" s="258"/>
      <c r="F615" s="258"/>
      <c r="G615" s="258"/>
      <c r="H615" s="258"/>
      <c r="I615" s="258"/>
      <c r="J615" s="258"/>
      <c r="K615" s="258"/>
      <c r="L615" s="258"/>
      <c r="M615" s="258"/>
      <c r="N615" s="258"/>
      <c r="O615" s="258"/>
      <c r="P615" s="258"/>
      <c r="Q615" s="258"/>
      <c r="R615" s="258"/>
      <c r="S615" s="258"/>
      <c r="T615" s="258"/>
      <c r="U615" s="258"/>
      <c r="V615" s="258"/>
      <c r="W615" s="258"/>
      <c r="X615" s="258"/>
      <c r="Y615" s="258"/>
      <c r="Z615" s="258"/>
      <c r="AA615" s="258"/>
      <c r="AB615" s="258"/>
      <c r="AC615" s="258"/>
      <c r="AD615" s="258"/>
      <c r="AE615" s="258"/>
      <c r="AF615" s="258"/>
      <c r="AG615" s="258"/>
      <c r="AH615" s="258"/>
      <c r="AI615" s="258"/>
      <c r="AJ615" s="258"/>
      <c r="AK615" s="258"/>
      <c r="AL615" s="258"/>
      <c r="AM615" s="258"/>
    </row>
    <row r="616" spans="1:39" ht="14.25" customHeight="1">
      <c r="A616" s="258"/>
      <c r="B616" s="258"/>
      <c r="C616" s="258"/>
      <c r="D616" s="258"/>
      <c r="E616" s="258"/>
      <c r="F616" s="258"/>
      <c r="G616" s="258"/>
      <c r="H616" s="258"/>
      <c r="I616" s="258"/>
      <c r="J616" s="258"/>
      <c r="K616" s="258"/>
      <c r="L616" s="258"/>
      <c r="M616" s="258"/>
      <c r="N616" s="258"/>
      <c r="O616" s="258"/>
      <c r="P616" s="258"/>
      <c r="Q616" s="258"/>
      <c r="R616" s="258"/>
      <c r="S616" s="258"/>
      <c r="T616" s="258"/>
      <c r="U616" s="258"/>
      <c r="V616" s="258"/>
      <c r="W616" s="258"/>
      <c r="X616" s="258"/>
      <c r="Y616" s="258"/>
      <c r="Z616" s="258"/>
      <c r="AA616" s="258"/>
      <c r="AB616" s="258"/>
      <c r="AC616" s="258"/>
      <c r="AD616" s="258"/>
      <c r="AE616" s="258"/>
      <c r="AF616" s="258"/>
      <c r="AG616" s="258"/>
      <c r="AH616" s="258"/>
      <c r="AI616" s="258"/>
      <c r="AJ616" s="258"/>
      <c r="AK616" s="258"/>
      <c r="AL616" s="258"/>
      <c r="AM616" s="258"/>
    </row>
    <row r="617" spans="1:39" ht="14.25" customHeight="1">
      <c r="A617" s="258"/>
      <c r="B617" s="258"/>
      <c r="C617" s="258"/>
      <c r="D617" s="258"/>
      <c r="E617" s="258"/>
      <c r="F617" s="258"/>
      <c r="G617" s="258"/>
      <c r="H617" s="258"/>
      <c r="I617" s="258"/>
      <c r="J617" s="258"/>
      <c r="K617" s="258"/>
      <c r="L617" s="258"/>
      <c r="M617" s="258"/>
      <c r="N617" s="258"/>
      <c r="O617" s="258"/>
      <c r="P617" s="258"/>
      <c r="Q617" s="258"/>
      <c r="R617" s="258"/>
      <c r="S617" s="258"/>
      <c r="T617" s="258"/>
      <c r="U617" s="258"/>
      <c r="V617" s="258"/>
      <c r="W617" s="258"/>
      <c r="X617" s="258"/>
      <c r="Y617" s="258"/>
      <c r="Z617" s="258"/>
      <c r="AA617" s="258"/>
      <c r="AB617" s="258"/>
      <c r="AC617" s="258"/>
      <c r="AD617" s="258"/>
      <c r="AE617" s="258"/>
      <c r="AF617" s="258"/>
      <c r="AG617" s="258"/>
      <c r="AH617" s="258"/>
      <c r="AI617" s="258"/>
      <c r="AJ617" s="258"/>
      <c r="AK617" s="258"/>
      <c r="AL617" s="258"/>
      <c r="AM617" s="258"/>
    </row>
    <row r="618" spans="1:39" ht="14.25" customHeight="1">
      <c r="A618" s="258"/>
      <c r="B618" s="258"/>
      <c r="C618" s="258"/>
      <c r="D618" s="258"/>
      <c r="E618" s="258"/>
      <c r="F618" s="258"/>
      <c r="G618" s="258"/>
      <c r="H618" s="258"/>
      <c r="I618" s="258"/>
      <c r="J618" s="258"/>
      <c r="K618" s="258"/>
      <c r="L618" s="258"/>
      <c r="M618" s="258"/>
      <c r="N618" s="258"/>
      <c r="O618" s="258"/>
      <c r="P618" s="258"/>
      <c r="Q618" s="258"/>
      <c r="R618" s="258"/>
      <c r="S618" s="258"/>
      <c r="T618" s="258"/>
      <c r="U618" s="258"/>
      <c r="V618" s="258"/>
      <c r="W618" s="258"/>
      <c r="X618" s="258"/>
      <c r="Y618" s="258"/>
      <c r="Z618" s="258"/>
      <c r="AA618" s="258"/>
      <c r="AB618" s="258"/>
      <c r="AC618" s="258"/>
      <c r="AD618" s="258"/>
      <c r="AE618" s="258"/>
      <c r="AF618" s="258"/>
      <c r="AG618" s="258"/>
      <c r="AH618" s="258"/>
      <c r="AI618" s="258"/>
      <c r="AJ618" s="258"/>
      <c r="AK618" s="258"/>
      <c r="AL618" s="258"/>
      <c r="AM618" s="258"/>
    </row>
    <row r="619" spans="1:39" ht="14.25" customHeight="1">
      <c r="A619" s="258"/>
      <c r="B619" s="258"/>
      <c r="C619" s="258"/>
      <c r="D619" s="258"/>
      <c r="E619" s="258"/>
      <c r="F619" s="258"/>
      <c r="G619" s="258"/>
      <c r="H619" s="258"/>
      <c r="I619" s="258"/>
      <c r="J619" s="258"/>
      <c r="K619" s="258"/>
      <c r="L619" s="258"/>
      <c r="M619" s="258"/>
      <c r="N619" s="258"/>
      <c r="O619" s="258"/>
      <c r="P619" s="258"/>
      <c r="Q619" s="258"/>
      <c r="R619" s="258"/>
      <c r="S619" s="258"/>
      <c r="T619" s="258"/>
      <c r="U619" s="258"/>
      <c r="V619" s="258"/>
      <c r="W619" s="258"/>
      <c r="X619" s="258"/>
      <c r="Y619" s="258"/>
      <c r="Z619" s="258"/>
      <c r="AA619" s="258"/>
      <c r="AB619" s="258"/>
      <c r="AC619" s="258"/>
      <c r="AD619" s="258"/>
      <c r="AE619" s="258"/>
      <c r="AF619" s="258"/>
      <c r="AG619" s="258"/>
      <c r="AH619" s="258"/>
      <c r="AI619" s="258"/>
      <c r="AJ619" s="258"/>
      <c r="AK619" s="258"/>
      <c r="AL619" s="258"/>
      <c r="AM619" s="258"/>
    </row>
    <row r="620" spans="1:39" ht="14.25" customHeight="1">
      <c r="A620" s="258"/>
      <c r="B620" s="258"/>
      <c r="C620" s="258"/>
      <c r="D620" s="258"/>
      <c r="E620" s="258"/>
      <c r="F620" s="258"/>
      <c r="G620" s="258"/>
      <c r="H620" s="258"/>
      <c r="I620" s="258"/>
      <c r="J620" s="258"/>
      <c r="K620" s="258"/>
      <c r="L620" s="258"/>
      <c r="M620" s="258"/>
      <c r="N620" s="258"/>
      <c r="O620" s="258"/>
      <c r="P620" s="258"/>
      <c r="Q620" s="258"/>
      <c r="R620" s="258"/>
      <c r="S620" s="258"/>
      <c r="T620" s="258"/>
      <c r="U620" s="258"/>
      <c r="V620" s="258"/>
      <c r="W620" s="258"/>
      <c r="X620" s="258"/>
      <c r="Y620" s="258"/>
      <c r="Z620" s="258"/>
      <c r="AA620" s="258"/>
      <c r="AB620" s="258"/>
      <c r="AC620" s="258"/>
      <c r="AD620" s="258"/>
      <c r="AE620" s="258"/>
      <c r="AF620" s="258"/>
      <c r="AG620" s="258"/>
      <c r="AH620" s="258"/>
      <c r="AI620" s="258"/>
      <c r="AJ620" s="258"/>
      <c r="AK620" s="258"/>
      <c r="AL620" s="258"/>
      <c r="AM620" s="258"/>
    </row>
    <row r="621" spans="1:39" ht="14.25" customHeight="1">
      <c r="A621" s="258"/>
      <c r="B621" s="258"/>
      <c r="C621" s="258"/>
      <c r="D621" s="258"/>
      <c r="E621" s="258"/>
      <c r="F621" s="258"/>
      <c r="G621" s="258"/>
      <c r="H621" s="258"/>
      <c r="I621" s="258"/>
      <c r="J621" s="258"/>
      <c r="K621" s="258"/>
      <c r="L621" s="258"/>
      <c r="M621" s="258"/>
      <c r="N621" s="258"/>
      <c r="O621" s="258"/>
      <c r="P621" s="258"/>
      <c r="Q621" s="258"/>
      <c r="R621" s="258"/>
      <c r="S621" s="258"/>
      <c r="T621" s="258"/>
      <c r="U621" s="258"/>
      <c r="V621" s="258"/>
      <c r="W621" s="258"/>
      <c r="X621" s="258"/>
      <c r="Y621" s="258"/>
      <c r="Z621" s="258"/>
      <c r="AA621" s="258"/>
      <c r="AB621" s="258"/>
      <c r="AC621" s="258"/>
      <c r="AD621" s="258"/>
      <c r="AE621" s="258"/>
      <c r="AF621" s="258"/>
      <c r="AG621" s="258"/>
      <c r="AH621" s="258"/>
      <c r="AI621" s="258"/>
      <c r="AJ621" s="258"/>
      <c r="AK621" s="258"/>
      <c r="AL621" s="258"/>
      <c r="AM621" s="258"/>
    </row>
    <row r="622" spans="1:39" ht="14.25" customHeight="1">
      <c r="A622" s="258"/>
      <c r="B622" s="258"/>
      <c r="C622" s="258"/>
      <c r="D622" s="258"/>
      <c r="E622" s="258"/>
      <c r="F622" s="258"/>
      <c r="G622" s="258"/>
      <c r="H622" s="258"/>
      <c r="I622" s="258"/>
      <c r="J622" s="258"/>
      <c r="K622" s="258"/>
      <c r="L622" s="258"/>
      <c r="M622" s="258"/>
      <c r="N622" s="258"/>
      <c r="O622" s="258"/>
      <c r="P622" s="258"/>
      <c r="Q622" s="258"/>
      <c r="R622" s="258"/>
      <c r="S622" s="258"/>
      <c r="T622" s="258"/>
      <c r="U622" s="258"/>
      <c r="V622" s="258"/>
      <c r="W622" s="258"/>
      <c r="X622" s="258"/>
      <c r="Y622" s="258"/>
      <c r="Z622" s="258"/>
      <c r="AA622" s="258"/>
      <c r="AB622" s="258"/>
      <c r="AC622" s="258"/>
      <c r="AD622" s="258"/>
      <c r="AE622" s="258"/>
      <c r="AF622" s="258"/>
      <c r="AG622" s="258"/>
      <c r="AH622" s="258"/>
      <c r="AI622" s="258"/>
      <c r="AJ622" s="258"/>
      <c r="AK622" s="258"/>
      <c r="AL622" s="258"/>
      <c r="AM622" s="258"/>
    </row>
    <row r="623" spans="1:39" ht="14.25" customHeight="1">
      <c r="A623" s="258"/>
      <c r="B623" s="258"/>
      <c r="C623" s="258"/>
      <c r="D623" s="258"/>
      <c r="E623" s="258"/>
      <c r="F623" s="258"/>
      <c r="G623" s="258"/>
      <c r="H623" s="258"/>
      <c r="I623" s="258"/>
      <c r="J623" s="258"/>
      <c r="K623" s="258"/>
      <c r="L623" s="258"/>
      <c r="M623" s="258"/>
      <c r="N623" s="258"/>
      <c r="O623" s="258"/>
      <c r="P623" s="258"/>
      <c r="Q623" s="258"/>
      <c r="R623" s="258"/>
      <c r="S623" s="258"/>
      <c r="T623" s="258"/>
      <c r="U623" s="258"/>
      <c r="V623" s="258"/>
      <c r="W623" s="258"/>
      <c r="X623" s="258"/>
      <c r="Y623" s="258"/>
      <c r="Z623" s="258"/>
      <c r="AA623" s="258"/>
      <c r="AB623" s="258"/>
      <c r="AC623" s="258"/>
      <c r="AD623" s="258"/>
      <c r="AE623" s="258"/>
      <c r="AF623" s="258"/>
      <c r="AG623" s="258"/>
      <c r="AH623" s="258"/>
      <c r="AI623" s="258"/>
      <c r="AJ623" s="258"/>
      <c r="AK623" s="258"/>
      <c r="AL623" s="258"/>
      <c r="AM623" s="258"/>
    </row>
    <row r="624" spans="1:39" ht="14.25" customHeight="1">
      <c r="A624" s="258"/>
      <c r="B624" s="258"/>
      <c r="C624" s="258"/>
      <c r="D624" s="258"/>
      <c r="E624" s="258"/>
      <c r="F624" s="258"/>
      <c r="G624" s="258"/>
      <c r="H624" s="258"/>
      <c r="I624" s="258"/>
      <c r="J624" s="258"/>
      <c r="K624" s="258"/>
      <c r="L624" s="258"/>
      <c r="M624" s="258"/>
      <c r="N624" s="258"/>
      <c r="O624" s="258"/>
      <c r="P624" s="258"/>
      <c r="Q624" s="258"/>
      <c r="R624" s="258"/>
      <c r="S624" s="258"/>
      <c r="T624" s="258"/>
      <c r="U624" s="258"/>
      <c r="V624" s="258"/>
      <c r="W624" s="258"/>
      <c r="X624" s="258"/>
      <c r="Y624" s="258"/>
      <c r="Z624" s="258"/>
      <c r="AA624" s="258"/>
      <c r="AB624" s="258"/>
      <c r="AC624" s="258"/>
      <c r="AD624" s="258"/>
      <c r="AE624" s="258"/>
      <c r="AF624" s="258"/>
      <c r="AG624" s="258"/>
      <c r="AH624" s="258"/>
      <c r="AI624" s="258"/>
      <c r="AJ624" s="258"/>
      <c r="AK624" s="258"/>
      <c r="AL624" s="258"/>
      <c r="AM624" s="258"/>
    </row>
    <row r="625" spans="1:39" ht="14.25" customHeight="1">
      <c r="A625" s="258"/>
      <c r="B625" s="258"/>
      <c r="C625" s="258"/>
      <c r="D625" s="258"/>
      <c r="E625" s="258"/>
      <c r="F625" s="258"/>
      <c r="G625" s="258"/>
      <c r="H625" s="258"/>
      <c r="I625" s="258"/>
      <c r="J625" s="258"/>
      <c r="K625" s="258"/>
      <c r="L625" s="258"/>
      <c r="M625" s="258"/>
      <c r="N625" s="258"/>
      <c r="O625" s="258"/>
      <c r="P625" s="258"/>
      <c r="Q625" s="258"/>
      <c r="R625" s="258"/>
      <c r="S625" s="258"/>
      <c r="T625" s="258"/>
      <c r="U625" s="258"/>
      <c r="V625" s="258"/>
      <c r="W625" s="258"/>
      <c r="X625" s="258"/>
      <c r="Y625" s="258"/>
      <c r="Z625" s="258"/>
      <c r="AA625" s="258"/>
      <c r="AB625" s="258"/>
      <c r="AC625" s="258"/>
      <c r="AD625" s="258"/>
      <c r="AE625" s="258"/>
      <c r="AF625" s="258"/>
      <c r="AG625" s="258"/>
      <c r="AH625" s="258"/>
      <c r="AI625" s="258"/>
      <c r="AJ625" s="258"/>
      <c r="AK625" s="258"/>
      <c r="AL625" s="258"/>
      <c r="AM625" s="258"/>
    </row>
    <row r="626" spans="1:39" ht="14.25" customHeight="1">
      <c r="A626" s="258"/>
      <c r="B626" s="258"/>
      <c r="C626" s="258"/>
      <c r="D626" s="258"/>
      <c r="E626" s="258"/>
      <c r="F626" s="258"/>
      <c r="G626" s="258"/>
      <c r="H626" s="258"/>
      <c r="I626" s="258"/>
      <c r="J626" s="258"/>
      <c r="K626" s="258"/>
      <c r="L626" s="258"/>
      <c r="M626" s="258"/>
      <c r="N626" s="258"/>
      <c r="O626" s="258"/>
      <c r="P626" s="258"/>
      <c r="Q626" s="258"/>
      <c r="R626" s="258"/>
      <c r="S626" s="258"/>
      <c r="T626" s="258"/>
      <c r="U626" s="258"/>
      <c r="V626" s="258"/>
      <c r="W626" s="258"/>
      <c r="X626" s="258"/>
      <c r="Y626" s="258"/>
      <c r="Z626" s="258"/>
      <c r="AA626" s="258"/>
      <c r="AB626" s="258"/>
      <c r="AC626" s="258"/>
      <c r="AD626" s="258"/>
      <c r="AE626" s="258"/>
      <c r="AF626" s="258"/>
      <c r="AG626" s="258"/>
      <c r="AH626" s="258"/>
      <c r="AI626" s="258"/>
      <c r="AJ626" s="258"/>
      <c r="AK626" s="258"/>
      <c r="AL626" s="258"/>
      <c r="AM626" s="258"/>
    </row>
    <row r="627" spans="1:39" ht="14.25" customHeight="1">
      <c r="A627" s="258"/>
      <c r="B627" s="258"/>
      <c r="C627" s="258"/>
      <c r="D627" s="258"/>
      <c r="E627" s="258"/>
      <c r="F627" s="258"/>
      <c r="G627" s="258"/>
      <c r="H627" s="258"/>
      <c r="I627" s="258"/>
      <c r="J627" s="258"/>
      <c r="K627" s="258"/>
      <c r="L627" s="258"/>
      <c r="M627" s="258"/>
      <c r="N627" s="258"/>
      <c r="O627" s="258"/>
      <c r="P627" s="258"/>
      <c r="Q627" s="258"/>
      <c r="R627" s="258"/>
      <c r="S627" s="258"/>
      <c r="T627" s="258"/>
      <c r="U627" s="258"/>
      <c r="V627" s="258"/>
      <c r="W627" s="258"/>
      <c r="X627" s="258"/>
      <c r="Y627" s="258"/>
      <c r="Z627" s="258"/>
      <c r="AA627" s="258"/>
      <c r="AB627" s="258"/>
      <c r="AC627" s="258"/>
      <c r="AD627" s="258"/>
      <c r="AE627" s="258"/>
      <c r="AF627" s="258"/>
      <c r="AG627" s="258"/>
      <c r="AH627" s="258"/>
      <c r="AI627" s="258"/>
      <c r="AJ627" s="258"/>
      <c r="AK627" s="258"/>
      <c r="AL627" s="258"/>
      <c r="AM627" s="258"/>
    </row>
    <row r="628" spans="1:39" ht="14.25" customHeight="1">
      <c r="A628" s="258"/>
      <c r="B628" s="258"/>
      <c r="C628" s="258"/>
      <c r="D628" s="258"/>
      <c r="E628" s="258"/>
      <c r="F628" s="258"/>
      <c r="G628" s="258"/>
      <c r="H628" s="258"/>
      <c r="I628" s="258"/>
      <c r="J628" s="258"/>
      <c r="K628" s="258"/>
      <c r="L628" s="258"/>
      <c r="M628" s="258"/>
      <c r="N628" s="258"/>
      <c r="O628" s="258"/>
      <c r="P628" s="258"/>
      <c r="Q628" s="258"/>
      <c r="R628" s="258"/>
      <c r="S628" s="258"/>
      <c r="T628" s="258"/>
      <c r="U628" s="258"/>
      <c r="V628" s="258"/>
      <c r="W628" s="258"/>
      <c r="X628" s="258"/>
      <c r="Y628" s="258"/>
      <c r="Z628" s="258"/>
      <c r="AA628" s="258"/>
      <c r="AB628" s="258"/>
      <c r="AC628" s="258"/>
      <c r="AD628" s="258"/>
      <c r="AE628" s="258"/>
      <c r="AF628" s="258"/>
      <c r="AG628" s="258"/>
      <c r="AH628" s="258"/>
      <c r="AI628" s="258"/>
      <c r="AJ628" s="258"/>
      <c r="AK628" s="258"/>
      <c r="AL628" s="258"/>
      <c r="AM628" s="258"/>
    </row>
    <row r="629" spans="1:39" ht="14.25" customHeight="1">
      <c r="A629" s="258"/>
      <c r="B629" s="258"/>
      <c r="C629" s="258"/>
      <c r="D629" s="258"/>
      <c r="E629" s="258"/>
      <c r="F629" s="258"/>
      <c r="G629" s="258"/>
      <c r="H629" s="258"/>
      <c r="I629" s="258"/>
      <c r="J629" s="258"/>
      <c r="K629" s="258"/>
      <c r="L629" s="258"/>
      <c r="M629" s="258"/>
      <c r="N629" s="258"/>
      <c r="O629" s="258"/>
      <c r="P629" s="258"/>
      <c r="Q629" s="258"/>
      <c r="R629" s="258"/>
      <c r="S629" s="258"/>
      <c r="T629" s="258"/>
      <c r="U629" s="258"/>
      <c r="V629" s="258"/>
      <c r="W629" s="258"/>
      <c r="X629" s="258"/>
      <c r="Y629" s="258"/>
      <c r="Z629" s="258"/>
      <c r="AA629" s="258"/>
      <c r="AB629" s="258"/>
      <c r="AC629" s="258"/>
      <c r="AD629" s="258"/>
      <c r="AE629" s="258"/>
      <c r="AF629" s="258"/>
      <c r="AG629" s="258"/>
      <c r="AH629" s="258"/>
      <c r="AI629" s="258"/>
      <c r="AJ629" s="258"/>
      <c r="AK629" s="258"/>
      <c r="AL629" s="258"/>
      <c r="AM629" s="258"/>
    </row>
    <row r="630" spans="1:39" ht="14.25" customHeight="1">
      <c r="A630" s="258"/>
      <c r="B630" s="258"/>
      <c r="C630" s="258"/>
      <c r="D630" s="258"/>
      <c r="E630" s="258"/>
      <c r="F630" s="258"/>
      <c r="G630" s="258"/>
      <c r="H630" s="258"/>
      <c r="I630" s="258"/>
      <c r="J630" s="258"/>
      <c r="K630" s="258"/>
      <c r="L630" s="258"/>
      <c r="M630" s="258"/>
      <c r="N630" s="258"/>
      <c r="O630" s="258"/>
      <c r="P630" s="258"/>
      <c r="Q630" s="258"/>
      <c r="R630" s="258"/>
      <c r="S630" s="258"/>
      <c r="T630" s="258"/>
      <c r="U630" s="258"/>
      <c r="V630" s="258"/>
      <c r="W630" s="258"/>
      <c r="X630" s="258"/>
      <c r="Y630" s="258"/>
      <c r="Z630" s="258"/>
      <c r="AA630" s="258"/>
      <c r="AB630" s="258"/>
      <c r="AC630" s="258"/>
      <c r="AD630" s="258"/>
      <c r="AE630" s="258"/>
      <c r="AF630" s="258"/>
      <c r="AG630" s="258"/>
      <c r="AH630" s="258"/>
      <c r="AI630" s="258"/>
      <c r="AJ630" s="258"/>
      <c r="AK630" s="258"/>
      <c r="AL630" s="258"/>
      <c r="AM630" s="258"/>
    </row>
    <row r="631" spans="1:39" ht="14.25" customHeight="1">
      <c r="A631" s="258"/>
      <c r="B631" s="258"/>
      <c r="C631" s="258"/>
      <c r="D631" s="258"/>
      <c r="E631" s="258"/>
      <c r="F631" s="258"/>
      <c r="G631" s="258"/>
      <c r="H631" s="258"/>
      <c r="I631" s="258"/>
      <c r="J631" s="258"/>
      <c r="K631" s="258"/>
      <c r="L631" s="258"/>
      <c r="M631" s="258"/>
      <c r="N631" s="258"/>
      <c r="O631" s="258"/>
      <c r="P631" s="258"/>
      <c r="Q631" s="258"/>
      <c r="R631" s="258"/>
      <c r="S631" s="258"/>
      <c r="T631" s="258"/>
      <c r="U631" s="258"/>
      <c r="V631" s="258"/>
      <c r="W631" s="258"/>
      <c r="X631" s="258"/>
      <c r="Y631" s="258"/>
      <c r="Z631" s="258"/>
      <c r="AA631" s="258"/>
      <c r="AB631" s="258"/>
      <c r="AC631" s="258"/>
      <c r="AD631" s="258"/>
      <c r="AE631" s="258"/>
      <c r="AF631" s="258"/>
      <c r="AG631" s="258"/>
      <c r="AH631" s="258"/>
      <c r="AI631" s="258"/>
      <c r="AJ631" s="258"/>
      <c r="AK631" s="258"/>
      <c r="AL631" s="258"/>
      <c r="AM631" s="258"/>
    </row>
    <row r="632" spans="1:39" ht="14.25" customHeight="1">
      <c r="A632" s="258"/>
      <c r="B632" s="258"/>
      <c r="C632" s="258"/>
      <c r="D632" s="258"/>
      <c r="E632" s="258"/>
      <c r="F632" s="258"/>
      <c r="G632" s="258"/>
      <c r="H632" s="258"/>
      <c r="I632" s="258"/>
      <c r="J632" s="258"/>
      <c r="K632" s="258"/>
      <c r="L632" s="258"/>
      <c r="M632" s="258"/>
      <c r="N632" s="258"/>
      <c r="O632" s="258"/>
      <c r="P632" s="258"/>
      <c r="Q632" s="258"/>
      <c r="R632" s="258"/>
      <c r="S632" s="258"/>
      <c r="T632" s="258"/>
      <c r="U632" s="258"/>
      <c r="V632" s="258"/>
      <c r="W632" s="258"/>
      <c r="X632" s="258"/>
      <c r="Y632" s="258"/>
      <c r="Z632" s="258"/>
      <c r="AA632" s="258"/>
      <c r="AB632" s="258"/>
      <c r="AC632" s="258"/>
      <c r="AD632" s="258"/>
      <c r="AE632" s="258"/>
      <c r="AF632" s="258"/>
      <c r="AG632" s="258"/>
      <c r="AH632" s="258"/>
      <c r="AI632" s="258"/>
      <c r="AJ632" s="258"/>
      <c r="AK632" s="258"/>
      <c r="AL632" s="258"/>
      <c r="AM632" s="258"/>
    </row>
    <row r="633" spans="1:39" ht="14.25" customHeight="1">
      <c r="A633" s="258"/>
      <c r="B633" s="258"/>
      <c r="C633" s="258"/>
      <c r="D633" s="258"/>
      <c r="E633" s="258"/>
      <c r="F633" s="258"/>
      <c r="G633" s="258"/>
      <c r="H633" s="258"/>
      <c r="I633" s="258"/>
      <c r="J633" s="258"/>
      <c r="K633" s="258"/>
      <c r="L633" s="258"/>
      <c r="M633" s="258"/>
      <c r="N633" s="258"/>
      <c r="O633" s="258"/>
      <c r="P633" s="258"/>
      <c r="Q633" s="258"/>
      <c r="R633" s="258"/>
      <c r="S633" s="258"/>
      <c r="T633" s="258"/>
      <c r="U633" s="258"/>
      <c r="V633" s="258"/>
      <c r="W633" s="258"/>
      <c r="X633" s="258"/>
      <c r="Y633" s="258"/>
      <c r="Z633" s="258"/>
      <c r="AA633" s="258"/>
      <c r="AB633" s="258"/>
      <c r="AC633" s="258"/>
      <c r="AD633" s="258"/>
      <c r="AE633" s="258"/>
      <c r="AF633" s="258"/>
      <c r="AG633" s="258"/>
      <c r="AH633" s="258"/>
      <c r="AI633" s="258"/>
      <c r="AJ633" s="258"/>
      <c r="AK633" s="258"/>
      <c r="AL633" s="258"/>
      <c r="AM633" s="258"/>
    </row>
    <row r="634" spans="1:39" ht="14.25" customHeight="1">
      <c r="A634" s="258"/>
      <c r="B634" s="258"/>
      <c r="C634" s="258"/>
      <c r="D634" s="258"/>
      <c r="E634" s="258"/>
      <c r="F634" s="258"/>
      <c r="G634" s="258"/>
      <c r="H634" s="258"/>
      <c r="I634" s="258"/>
      <c r="J634" s="258"/>
      <c r="K634" s="258"/>
      <c r="L634" s="258"/>
      <c r="M634" s="258"/>
      <c r="N634" s="258"/>
      <c r="O634" s="258"/>
      <c r="P634" s="258"/>
      <c r="Q634" s="258"/>
      <c r="R634" s="258"/>
      <c r="S634" s="258"/>
      <c r="T634" s="258"/>
      <c r="U634" s="258"/>
      <c r="V634" s="258"/>
      <c r="W634" s="258"/>
      <c r="X634" s="258"/>
      <c r="Y634" s="258"/>
      <c r="Z634" s="258"/>
      <c r="AA634" s="258"/>
      <c r="AB634" s="258"/>
      <c r="AC634" s="258"/>
      <c r="AD634" s="258"/>
      <c r="AE634" s="258"/>
      <c r="AF634" s="258"/>
      <c r="AG634" s="258"/>
      <c r="AH634" s="258"/>
      <c r="AI634" s="258"/>
      <c r="AJ634" s="258"/>
      <c r="AK634" s="258"/>
      <c r="AL634" s="258"/>
      <c r="AM634" s="258"/>
    </row>
    <row r="635" spans="1:39" ht="14.25" customHeight="1">
      <c r="A635" s="258"/>
      <c r="B635" s="258"/>
      <c r="C635" s="258"/>
      <c r="D635" s="258"/>
      <c r="E635" s="258"/>
      <c r="F635" s="258"/>
      <c r="G635" s="258"/>
      <c r="H635" s="258"/>
      <c r="I635" s="258"/>
      <c r="J635" s="258"/>
      <c r="K635" s="258"/>
      <c r="L635" s="258"/>
      <c r="M635" s="258"/>
      <c r="N635" s="258"/>
      <c r="O635" s="258"/>
      <c r="P635" s="258"/>
      <c r="Q635" s="258"/>
      <c r="R635" s="258"/>
      <c r="S635" s="258"/>
      <c r="T635" s="258"/>
      <c r="U635" s="258"/>
      <c r="V635" s="258"/>
      <c r="W635" s="258"/>
      <c r="X635" s="258"/>
      <c r="Y635" s="258"/>
      <c r="Z635" s="258"/>
      <c r="AA635" s="258"/>
      <c r="AB635" s="258"/>
      <c r="AC635" s="258"/>
      <c r="AD635" s="258"/>
      <c r="AE635" s="258"/>
      <c r="AF635" s="258"/>
      <c r="AG635" s="258"/>
      <c r="AH635" s="258"/>
      <c r="AI635" s="258"/>
      <c r="AJ635" s="258"/>
      <c r="AK635" s="258"/>
      <c r="AL635" s="258"/>
      <c r="AM635" s="258"/>
    </row>
    <row r="636" spans="1:39" ht="14.25" customHeight="1">
      <c r="A636" s="258"/>
      <c r="B636" s="258"/>
      <c r="C636" s="258"/>
      <c r="D636" s="258"/>
      <c r="E636" s="258"/>
      <c r="F636" s="258"/>
      <c r="G636" s="258"/>
      <c r="H636" s="258"/>
      <c r="I636" s="258"/>
      <c r="J636" s="258"/>
      <c r="K636" s="258"/>
      <c r="L636" s="258"/>
      <c r="M636" s="258"/>
      <c r="N636" s="258"/>
      <c r="O636" s="258"/>
      <c r="P636" s="258"/>
      <c r="Q636" s="258"/>
      <c r="R636" s="258"/>
      <c r="S636" s="258"/>
      <c r="T636" s="258"/>
      <c r="U636" s="258"/>
      <c r="V636" s="258"/>
      <c r="W636" s="258"/>
      <c r="X636" s="258"/>
      <c r="Y636" s="258"/>
      <c r="Z636" s="258"/>
      <c r="AA636" s="258"/>
      <c r="AB636" s="258"/>
      <c r="AC636" s="258"/>
      <c r="AD636" s="258"/>
      <c r="AE636" s="258"/>
      <c r="AF636" s="258"/>
      <c r="AG636" s="258"/>
      <c r="AH636" s="258"/>
      <c r="AI636" s="258"/>
      <c r="AJ636" s="258"/>
      <c r="AK636" s="258"/>
      <c r="AL636" s="258"/>
      <c r="AM636" s="258"/>
    </row>
    <row r="637" spans="1:39" ht="14.25" customHeight="1">
      <c r="A637" s="258"/>
      <c r="B637" s="258"/>
      <c r="C637" s="258"/>
      <c r="D637" s="258"/>
      <c r="E637" s="258"/>
      <c r="F637" s="258"/>
      <c r="G637" s="258"/>
      <c r="H637" s="258"/>
      <c r="I637" s="258"/>
      <c r="J637" s="258"/>
      <c r="K637" s="258"/>
      <c r="L637" s="258"/>
      <c r="M637" s="258"/>
      <c r="N637" s="258"/>
      <c r="O637" s="258"/>
      <c r="P637" s="258"/>
      <c r="Q637" s="258"/>
      <c r="R637" s="258"/>
      <c r="S637" s="258"/>
      <c r="T637" s="258"/>
      <c r="U637" s="258"/>
      <c r="V637" s="258"/>
      <c r="W637" s="258"/>
      <c r="X637" s="258"/>
      <c r="Y637" s="258"/>
      <c r="Z637" s="258"/>
      <c r="AA637" s="258"/>
      <c r="AB637" s="258"/>
      <c r="AC637" s="258"/>
      <c r="AD637" s="258"/>
      <c r="AE637" s="258"/>
      <c r="AF637" s="258"/>
      <c r="AG637" s="258"/>
      <c r="AH637" s="258"/>
      <c r="AI637" s="258"/>
      <c r="AJ637" s="258"/>
      <c r="AK637" s="258"/>
      <c r="AL637" s="258"/>
      <c r="AM637" s="258"/>
    </row>
    <row r="638" spans="1:39" ht="14.25" customHeight="1">
      <c r="A638" s="258"/>
      <c r="B638" s="258"/>
      <c r="C638" s="258"/>
      <c r="D638" s="258"/>
      <c r="E638" s="258"/>
      <c r="F638" s="258"/>
      <c r="G638" s="258"/>
      <c r="H638" s="258"/>
      <c r="I638" s="258"/>
      <c r="J638" s="258"/>
      <c r="K638" s="258"/>
      <c r="L638" s="258"/>
      <c r="M638" s="258"/>
      <c r="N638" s="258"/>
      <c r="O638" s="258"/>
      <c r="P638" s="258"/>
      <c r="Q638" s="258"/>
      <c r="R638" s="258"/>
      <c r="S638" s="258"/>
      <c r="T638" s="258"/>
      <c r="U638" s="258"/>
      <c r="V638" s="258"/>
      <c r="W638" s="258"/>
      <c r="X638" s="258"/>
      <c r="Y638" s="258"/>
      <c r="Z638" s="258"/>
      <c r="AA638" s="258"/>
      <c r="AB638" s="258"/>
      <c r="AC638" s="258"/>
      <c r="AD638" s="258"/>
      <c r="AE638" s="258"/>
      <c r="AF638" s="258"/>
      <c r="AG638" s="258"/>
      <c r="AH638" s="258"/>
      <c r="AI638" s="258"/>
      <c r="AJ638" s="258"/>
      <c r="AK638" s="258"/>
      <c r="AL638" s="258"/>
      <c r="AM638" s="258"/>
    </row>
    <row r="639" spans="1:39" ht="14.25" customHeight="1">
      <c r="A639" s="258"/>
      <c r="B639" s="258"/>
      <c r="C639" s="258"/>
      <c r="D639" s="258"/>
      <c r="E639" s="258"/>
      <c r="F639" s="258"/>
      <c r="G639" s="258"/>
      <c r="H639" s="258"/>
      <c r="I639" s="258"/>
      <c r="J639" s="258"/>
      <c r="K639" s="258"/>
      <c r="L639" s="258"/>
      <c r="M639" s="258"/>
      <c r="N639" s="258"/>
      <c r="O639" s="258"/>
      <c r="P639" s="258"/>
      <c r="Q639" s="258"/>
      <c r="R639" s="258"/>
      <c r="S639" s="258"/>
      <c r="T639" s="258"/>
      <c r="U639" s="258"/>
      <c r="V639" s="258"/>
      <c r="W639" s="258"/>
      <c r="X639" s="258"/>
      <c r="Y639" s="258"/>
      <c r="Z639" s="258"/>
      <c r="AA639" s="258"/>
      <c r="AB639" s="258"/>
      <c r="AC639" s="258"/>
      <c r="AD639" s="258"/>
      <c r="AE639" s="258"/>
      <c r="AF639" s="258"/>
      <c r="AG639" s="258"/>
      <c r="AH639" s="258"/>
      <c r="AI639" s="258"/>
      <c r="AJ639" s="258"/>
      <c r="AK639" s="258"/>
      <c r="AL639" s="258"/>
      <c r="AM639" s="258"/>
    </row>
    <row r="640" spans="1:39" ht="14.25" customHeight="1">
      <c r="A640" s="258"/>
      <c r="B640" s="258"/>
      <c r="C640" s="258"/>
      <c r="D640" s="258"/>
      <c r="E640" s="258"/>
      <c r="F640" s="258"/>
      <c r="G640" s="258"/>
      <c r="H640" s="258"/>
      <c r="I640" s="258"/>
      <c r="J640" s="258"/>
      <c r="K640" s="258"/>
      <c r="L640" s="258"/>
      <c r="M640" s="258"/>
      <c r="N640" s="258"/>
      <c r="O640" s="258"/>
      <c r="P640" s="258"/>
      <c r="Q640" s="258"/>
      <c r="R640" s="258"/>
      <c r="S640" s="258"/>
      <c r="T640" s="258"/>
      <c r="U640" s="258"/>
      <c r="V640" s="258"/>
      <c r="W640" s="258"/>
      <c r="X640" s="258"/>
      <c r="Y640" s="258"/>
      <c r="Z640" s="258"/>
      <c r="AA640" s="258"/>
      <c r="AB640" s="258"/>
      <c r="AC640" s="258"/>
      <c r="AD640" s="258"/>
      <c r="AE640" s="258"/>
      <c r="AF640" s="258"/>
      <c r="AG640" s="258"/>
      <c r="AH640" s="258"/>
      <c r="AI640" s="258"/>
      <c r="AJ640" s="258"/>
      <c r="AK640" s="258"/>
      <c r="AL640" s="258"/>
      <c r="AM640" s="258"/>
    </row>
    <row r="641" spans="1:39" ht="14.25" customHeight="1">
      <c r="A641" s="258"/>
      <c r="B641" s="258"/>
      <c r="C641" s="258"/>
      <c r="D641" s="258"/>
      <c r="E641" s="258"/>
      <c r="F641" s="258"/>
      <c r="G641" s="258"/>
      <c r="H641" s="258"/>
      <c r="I641" s="258"/>
      <c r="J641" s="258"/>
      <c r="K641" s="258"/>
      <c r="L641" s="258"/>
      <c r="M641" s="258"/>
      <c r="N641" s="258"/>
      <c r="O641" s="258"/>
      <c r="P641" s="258"/>
      <c r="Q641" s="258"/>
      <c r="R641" s="258"/>
      <c r="S641" s="258"/>
      <c r="T641" s="258"/>
      <c r="U641" s="258"/>
      <c r="V641" s="258"/>
      <c r="W641" s="258"/>
      <c r="X641" s="258"/>
      <c r="Y641" s="258"/>
      <c r="Z641" s="258"/>
      <c r="AA641" s="258"/>
      <c r="AB641" s="258"/>
      <c r="AC641" s="258"/>
      <c r="AD641" s="258"/>
      <c r="AE641" s="258"/>
      <c r="AF641" s="258"/>
      <c r="AG641" s="258"/>
      <c r="AH641" s="258"/>
      <c r="AI641" s="258"/>
      <c r="AJ641" s="258"/>
      <c r="AK641" s="258"/>
      <c r="AL641" s="258"/>
      <c r="AM641" s="258"/>
    </row>
    <row r="642" spans="1:39" ht="14.25" customHeight="1">
      <c r="A642" s="258"/>
      <c r="B642" s="258"/>
      <c r="C642" s="258"/>
      <c r="D642" s="258"/>
      <c r="E642" s="258"/>
      <c r="F642" s="258"/>
      <c r="G642" s="258"/>
      <c r="H642" s="258"/>
      <c r="I642" s="258"/>
      <c r="J642" s="258"/>
      <c r="K642" s="258"/>
      <c r="L642" s="258"/>
      <c r="M642" s="258"/>
      <c r="N642" s="258"/>
      <c r="O642" s="258"/>
      <c r="P642" s="258"/>
      <c r="Q642" s="258"/>
      <c r="R642" s="258"/>
      <c r="S642" s="258"/>
      <c r="T642" s="258"/>
      <c r="U642" s="258"/>
      <c r="V642" s="258"/>
      <c r="W642" s="258"/>
      <c r="X642" s="258"/>
      <c r="Y642" s="258"/>
      <c r="Z642" s="258"/>
      <c r="AA642" s="258"/>
      <c r="AB642" s="258"/>
      <c r="AC642" s="258"/>
      <c r="AD642" s="258"/>
      <c r="AE642" s="258"/>
      <c r="AF642" s="258"/>
      <c r="AG642" s="258"/>
      <c r="AH642" s="258"/>
      <c r="AI642" s="258"/>
      <c r="AJ642" s="258"/>
      <c r="AK642" s="258"/>
      <c r="AL642" s="258"/>
      <c r="AM642" s="258"/>
    </row>
    <row r="643" spans="1:39" ht="14.25" customHeight="1">
      <c r="A643" s="258"/>
      <c r="B643" s="258"/>
      <c r="C643" s="258"/>
      <c r="D643" s="258"/>
      <c r="E643" s="258"/>
      <c r="F643" s="258"/>
      <c r="G643" s="258"/>
      <c r="H643" s="258"/>
      <c r="I643" s="258"/>
      <c r="J643" s="258"/>
      <c r="K643" s="258"/>
      <c r="L643" s="258"/>
      <c r="M643" s="258"/>
      <c r="N643" s="258"/>
      <c r="O643" s="258"/>
      <c r="P643" s="258"/>
      <c r="Q643" s="258"/>
      <c r="R643" s="258"/>
      <c r="S643" s="258"/>
      <c r="T643" s="258"/>
      <c r="U643" s="258"/>
      <c r="V643" s="258"/>
      <c r="W643" s="258"/>
      <c r="X643" s="258"/>
      <c r="Y643" s="258"/>
      <c r="Z643" s="258"/>
      <c r="AA643" s="258"/>
      <c r="AB643" s="258"/>
      <c r="AC643" s="258"/>
      <c r="AD643" s="258"/>
      <c r="AE643" s="258"/>
      <c r="AF643" s="258"/>
      <c r="AG643" s="258"/>
      <c r="AH643" s="258"/>
      <c r="AI643" s="258"/>
      <c r="AJ643" s="258"/>
      <c r="AK643" s="258"/>
      <c r="AL643" s="258"/>
      <c r="AM643" s="258"/>
    </row>
    <row r="644" spans="1:39" ht="14.25" customHeight="1">
      <c r="A644" s="258"/>
      <c r="B644" s="258"/>
      <c r="C644" s="258"/>
      <c r="D644" s="258"/>
      <c r="E644" s="258"/>
      <c r="F644" s="258"/>
      <c r="G644" s="258"/>
      <c r="H644" s="258"/>
      <c r="I644" s="258"/>
      <c r="J644" s="258"/>
      <c r="K644" s="258"/>
      <c r="L644" s="258"/>
      <c r="M644" s="258"/>
      <c r="N644" s="258"/>
      <c r="O644" s="258"/>
      <c r="P644" s="258"/>
      <c r="Q644" s="258"/>
      <c r="R644" s="258"/>
      <c r="S644" s="258"/>
      <c r="T644" s="258"/>
      <c r="U644" s="258"/>
      <c r="V644" s="258"/>
      <c r="W644" s="258"/>
      <c r="X644" s="258"/>
      <c r="Y644" s="258"/>
      <c r="Z644" s="258"/>
      <c r="AA644" s="258"/>
      <c r="AB644" s="258"/>
      <c r="AC644" s="258"/>
      <c r="AD644" s="258"/>
      <c r="AE644" s="258"/>
      <c r="AF644" s="258"/>
      <c r="AG644" s="258"/>
      <c r="AH644" s="258"/>
      <c r="AI644" s="258"/>
      <c r="AJ644" s="258"/>
      <c r="AK644" s="258"/>
      <c r="AL644" s="258"/>
      <c r="AM644" s="258"/>
    </row>
    <row r="645" spans="1:39" ht="14.25" customHeight="1">
      <c r="A645" s="258"/>
      <c r="B645" s="258"/>
      <c r="C645" s="258"/>
      <c r="D645" s="258"/>
      <c r="E645" s="258"/>
      <c r="F645" s="258"/>
      <c r="G645" s="258"/>
      <c r="H645" s="258"/>
      <c r="I645" s="258"/>
      <c r="J645" s="258"/>
      <c r="K645" s="258"/>
      <c r="L645" s="258"/>
      <c r="M645" s="258"/>
      <c r="N645" s="258"/>
      <c r="O645" s="258"/>
      <c r="P645" s="258"/>
      <c r="Q645" s="258"/>
      <c r="R645" s="258"/>
      <c r="S645" s="258"/>
      <c r="T645" s="258"/>
      <c r="U645" s="258"/>
      <c r="V645" s="258"/>
      <c r="W645" s="258"/>
      <c r="X645" s="258"/>
      <c r="Y645" s="258"/>
      <c r="Z645" s="258"/>
      <c r="AA645" s="258"/>
      <c r="AB645" s="258"/>
      <c r="AC645" s="258"/>
      <c r="AD645" s="258"/>
      <c r="AE645" s="258"/>
      <c r="AF645" s="258"/>
      <c r="AG645" s="258"/>
      <c r="AH645" s="258"/>
      <c r="AI645" s="258"/>
      <c r="AJ645" s="258"/>
      <c r="AK645" s="258"/>
      <c r="AL645" s="258"/>
      <c r="AM645" s="258"/>
    </row>
    <row r="646" spans="1:39" ht="14.25" customHeight="1">
      <c r="A646" s="258"/>
      <c r="B646" s="258"/>
      <c r="C646" s="258"/>
      <c r="D646" s="258"/>
      <c r="E646" s="258"/>
      <c r="F646" s="258"/>
      <c r="G646" s="258"/>
      <c r="H646" s="258"/>
      <c r="I646" s="258"/>
      <c r="J646" s="258"/>
      <c r="K646" s="258"/>
      <c r="L646" s="258"/>
      <c r="M646" s="258"/>
      <c r="N646" s="258"/>
      <c r="O646" s="258"/>
      <c r="P646" s="258"/>
      <c r="Q646" s="258"/>
      <c r="R646" s="258"/>
      <c r="S646" s="258"/>
      <c r="T646" s="258"/>
      <c r="U646" s="258"/>
      <c r="V646" s="258"/>
      <c r="W646" s="258"/>
      <c r="X646" s="258"/>
      <c r="Y646" s="258"/>
      <c r="Z646" s="258"/>
      <c r="AA646" s="258"/>
      <c r="AB646" s="258"/>
      <c r="AC646" s="258"/>
      <c r="AD646" s="258"/>
      <c r="AE646" s="258"/>
      <c r="AF646" s="258"/>
      <c r="AG646" s="258"/>
      <c r="AH646" s="258"/>
      <c r="AI646" s="258"/>
      <c r="AJ646" s="258"/>
      <c r="AK646" s="258"/>
      <c r="AL646" s="258"/>
      <c r="AM646" s="258"/>
    </row>
    <row r="647" spans="1:39" ht="14.25" customHeight="1">
      <c r="A647" s="258"/>
      <c r="B647" s="258"/>
      <c r="C647" s="258"/>
      <c r="D647" s="258"/>
      <c r="E647" s="258"/>
      <c r="F647" s="258"/>
      <c r="G647" s="258"/>
      <c r="H647" s="258"/>
      <c r="I647" s="258"/>
      <c r="J647" s="258"/>
      <c r="K647" s="258"/>
      <c r="L647" s="258"/>
      <c r="M647" s="258"/>
      <c r="N647" s="258"/>
      <c r="O647" s="258"/>
      <c r="P647" s="258"/>
      <c r="Q647" s="258"/>
      <c r="R647" s="258"/>
      <c r="S647" s="258"/>
      <c r="T647" s="258"/>
      <c r="U647" s="258"/>
      <c r="V647" s="258"/>
      <c r="W647" s="258"/>
      <c r="X647" s="258"/>
      <c r="Y647" s="258"/>
      <c r="Z647" s="258"/>
      <c r="AA647" s="258"/>
      <c r="AB647" s="258"/>
      <c r="AC647" s="258"/>
      <c r="AD647" s="258"/>
      <c r="AE647" s="258"/>
      <c r="AF647" s="258"/>
      <c r="AG647" s="258"/>
      <c r="AH647" s="258"/>
      <c r="AI647" s="258"/>
      <c r="AJ647" s="258"/>
      <c r="AK647" s="258"/>
      <c r="AL647" s="258"/>
      <c r="AM647" s="258"/>
    </row>
    <row r="648" spans="1:39" ht="14.25" customHeight="1">
      <c r="A648" s="258"/>
      <c r="B648" s="258"/>
      <c r="C648" s="258"/>
      <c r="D648" s="258"/>
      <c r="E648" s="258"/>
      <c r="F648" s="258"/>
      <c r="G648" s="258"/>
      <c r="H648" s="258"/>
      <c r="I648" s="258"/>
      <c r="J648" s="258"/>
      <c r="K648" s="258"/>
      <c r="L648" s="258"/>
      <c r="M648" s="258"/>
      <c r="N648" s="258"/>
      <c r="O648" s="258"/>
      <c r="P648" s="258"/>
      <c r="Q648" s="258"/>
      <c r="R648" s="258"/>
      <c r="S648" s="258"/>
      <c r="T648" s="258"/>
      <c r="U648" s="258"/>
      <c r="V648" s="258"/>
      <c r="W648" s="258"/>
      <c r="X648" s="258"/>
      <c r="Y648" s="258"/>
      <c r="Z648" s="258"/>
      <c r="AA648" s="258"/>
      <c r="AB648" s="258"/>
      <c r="AC648" s="258"/>
      <c r="AD648" s="258"/>
      <c r="AE648" s="258"/>
      <c r="AF648" s="258"/>
      <c r="AG648" s="258"/>
      <c r="AH648" s="258"/>
      <c r="AI648" s="258"/>
      <c r="AJ648" s="258"/>
      <c r="AK648" s="258"/>
      <c r="AL648" s="258"/>
      <c r="AM648" s="258"/>
    </row>
    <row r="649" spans="1:39" ht="14.25" customHeight="1">
      <c r="A649" s="258"/>
      <c r="B649" s="258"/>
      <c r="C649" s="258"/>
      <c r="D649" s="258"/>
      <c r="E649" s="258"/>
      <c r="F649" s="258"/>
      <c r="G649" s="258"/>
      <c r="H649" s="258"/>
      <c r="I649" s="258"/>
      <c r="J649" s="258"/>
      <c r="K649" s="258"/>
      <c r="L649" s="258"/>
      <c r="M649" s="258"/>
      <c r="N649" s="258"/>
      <c r="O649" s="258"/>
      <c r="P649" s="258"/>
      <c r="Q649" s="258"/>
      <c r="R649" s="258"/>
      <c r="S649" s="258"/>
      <c r="T649" s="258"/>
      <c r="U649" s="258"/>
      <c r="V649" s="258"/>
      <c r="W649" s="258"/>
      <c r="X649" s="258"/>
      <c r="Y649" s="258"/>
      <c r="Z649" s="258"/>
      <c r="AA649" s="258"/>
      <c r="AB649" s="258"/>
      <c r="AC649" s="258"/>
      <c r="AD649" s="258"/>
      <c r="AE649" s="258"/>
      <c r="AF649" s="258"/>
      <c r="AG649" s="258"/>
      <c r="AH649" s="258"/>
      <c r="AI649" s="258"/>
      <c r="AJ649" s="258"/>
      <c r="AK649" s="258"/>
      <c r="AL649" s="258"/>
      <c r="AM649" s="258"/>
    </row>
    <row r="650" spans="1:39" ht="14.25" customHeight="1">
      <c r="A650" s="258"/>
      <c r="B650" s="258"/>
      <c r="C650" s="258"/>
      <c r="D650" s="258"/>
      <c r="E650" s="258"/>
      <c r="F650" s="258"/>
      <c r="G650" s="258"/>
      <c r="H650" s="258"/>
      <c r="I650" s="258"/>
      <c r="J650" s="258"/>
      <c r="K650" s="258"/>
      <c r="L650" s="258"/>
      <c r="M650" s="258"/>
      <c r="N650" s="258"/>
      <c r="O650" s="258"/>
      <c r="P650" s="258"/>
      <c r="Q650" s="258"/>
      <c r="R650" s="258"/>
      <c r="S650" s="258"/>
      <c r="T650" s="258"/>
      <c r="U650" s="258"/>
      <c r="V650" s="258"/>
      <c r="W650" s="258"/>
      <c r="X650" s="258"/>
      <c r="Y650" s="258"/>
      <c r="Z650" s="258"/>
      <c r="AA650" s="258"/>
      <c r="AB650" s="258"/>
      <c r="AC650" s="258"/>
      <c r="AD650" s="258"/>
      <c r="AE650" s="258"/>
      <c r="AF650" s="258"/>
      <c r="AG650" s="258"/>
      <c r="AH650" s="258"/>
      <c r="AI650" s="258"/>
      <c r="AJ650" s="258"/>
      <c r="AK650" s="258"/>
      <c r="AL650" s="258"/>
      <c r="AM650" s="258"/>
    </row>
    <row r="651" spans="1:39" ht="14.25" customHeight="1">
      <c r="A651" s="258"/>
      <c r="B651" s="258"/>
      <c r="C651" s="258"/>
      <c r="D651" s="258"/>
      <c r="E651" s="258"/>
      <c r="F651" s="258"/>
      <c r="G651" s="258"/>
      <c r="H651" s="258"/>
      <c r="I651" s="258"/>
      <c r="J651" s="258"/>
      <c r="K651" s="258"/>
      <c r="L651" s="258"/>
      <c r="M651" s="258"/>
      <c r="N651" s="258"/>
      <c r="O651" s="258"/>
      <c r="P651" s="258"/>
      <c r="Q651" s="258"/>
      <c r="R651" s="258"/>
      <c r="S651" s="258"/>
      <c r="T651" s="258"/>
      <c r="U651" s="258"/>
      <c r="V651" s="258"/>
      <c r="W651" s="258"/>
      <c r="X651" s="258"/>
      <c r="Y651" s="258"/>
      <c r="Z651" s="258"/>
      <c r="AA651" s="258"/>
      <c r="AB651" s="258"/>
      <c r="AC651" s="258"/>
      <c r="AD651" s="258"/>
      <c r="AE651" s="258"/>
      <c r="AF651" s="258"/>
      <c r="AG651" s="258"/>
      <c r="AH651" s="258"/>
      <c r="AI651" s="258"/>
      <c r="AJ651" s="258"/>
      <c r="AK651" s="258"/>
      <c r="AL651" s="258"/>
      <c r="AM651" s="258"/>
    </row>
    <row r="652" spans="1:39" ht="14.25" customHeight="1">
      <c r="A652" s="258"/>
      <c r="B652" s="258"/>
      <c r="C652" s="258"/>
      <c r="D652" s="258"/>
      <c r="E652" s="258"/>
      <c r="F652" s="258"/>
      <c r="G652" s="258"/>
      <c r="H652" s="258"/>
      <c r="I652" s="258"/>
      <c r="J652" s="258"/>
      <c r="K652" s="258"/>
      <c r="L652" s="258"/>
      <c r="M652" s="258"/>
      <c r="N652" s="258"/>
      <c r="O652" s="258"/>
      <c r="P652" s="258"/>
      <c r="Q652" s="258"/>
      <c r="R652" s="258"/>
      <c r="S652" s="258"/>
      <c r="T652" s="258"/>
      <c r="U652" s="258"/>
      <c r="V652" s="258"/>
      <c r="W652" s="258"/>
      <c r="X652" s="258"/>
      <c r="Y652" s="258"/>
      <c r="Z652" s="258"/>
      <c r="AA652" s="258"/>
      <c r="AB652" s="258"/>
      <c r="AC652" s="258"/>
      <c r="AD652" s="258"/>
      <c r="AE652" s="258"/>
      <c r="AF652" s="258"/>
      <c r="AG652" s="258"/>
      <c r="AH652" s="258"/>
      <c r="AI652" s="258"/>
      <c r="AJ652" s="258"/>
      <c r="AK652" s="258"/>
      <c r="AL652" s="258"/>
      <c r="AM652" s="258"/>
    </row>
    <row r="653" spans="1:39" ht="14.25" customHeight="1">
      <c r="A653" s="258"/>
      <c r="B653" s="258"/>
      <c r="C653" s="258"/>
      <c r="D653" s="258"/>
      <c r="E653" s="258"/>
      <c r="F653" s="258"/>
      <c r="G653" s="258"/>
      <c r="H653" s="258"/>
      <c r="I653" s="258"/>
      <c r="J653" s="258"/>
      <c r="K653" s="258"/>
      <c r="L653" s="258"/>
      <c r="M653" s="258"/>
      <c r="N653" s="258"/>
      <c r="O653" s="258"/>
      <c r="P653" s="258"/>
      <c r="Q653" s="258"/>
      <c r="R653" s="258"/>
      <c r="S653" s="258"/>
      <c r="T653" s="258"/>
      <c r="U653" s="258"/>
      <c r="V653" s="258"/>
      <c r="W653" s="258"/>
      <c r="X653" s="258"/>
      <c r="Y653" s="258"/>
      <c r="Z653" s="258"/>
      <c r="AA653" s="258"/>
      <c r="AB653" s="258"/>
      <c r="AC653" s="258"/>
      <c r="AD653" s="258"/>
      <c r="AE653" s="258"/>
      <c r="AF653" s="258"/>
      <c r="AG653" s="258"/>
      <c r="AH653" s="258"/>
      <c r="AI653" s="258"/>
      <c r="AJ653" s="258"/>
      <c r="AK653" s="258"/>
      <c r="AL653" s="258"/>
      <c r="AM653" s="258"/>
    </row>
    <row r="654" spans="1:39" ht="14.25" customHeight="1">
      <c r="A654" s="258"/>
      <c r="B654" s="258"/>
      <c r="C654" s="258"/>
      <c r="D654" s="258"/>
      <c r="E654" s="258"/>
      <c r="F654" s="258"/>
      <c r="G654" s="258"/>
      <c r="H654" s="258"/>
      <c r="I654" s="258"/>
      <c r="J654" s="258"/>
      <c r="K654" s="258"/>
      <c r="L654" s="258"/>
      <c r="M654" s="258"/>
      <c r="N654" s="258"/>
      <c r="O654" s="258"/>
      <c r="P654" s="258"/>
      <c r="Q654" s="258"/>
      <c r="R654" s="258"/>
      <c r="S654" s="258"/>
      <c r="T654" s="258"/>
      <c r="U654" s="258"/>
      <c r="V654" s="258"/>
      <c r="W654" s="258"/>
      <c r="X654" s="258"/>
      <c r="Y654" s="258"/>
      <c r="Z654" s="258"/>
      <c r="AA654" s="258"/>
      <c r="AB654" s="258"/>
      <c r="AC654" s="258"/>
      <c r="AD654" s="258"/>
      <c r="AE654" s="258"/>
      <c r="AF654" s="258"/>
      <c r="AG654" s="258"/>
      <c r="AH654" s="258"/>
      <c r="AI654" s="258"/>
      <c r="AJ654" s="258"/>
      <c r="AK654" s="258"/>
      <c r="AL654" s="258"/>
      <c r="AM654" s="258"/>
    </row>
    <row r="655" spans="1:39" ht="14.25" customHeight="1">
      <c r="A655" s="258"/>
      <c r="B655" s="258"/>
      <c r="C655" s="258"/>
      <c r="D655" s="258"/>
      <c r="E655" s="258"/>
      <c r="F655" s="258"/>
      <c r="G655" s="258"/>
      <c r="H655" s="258"/>
      <c r="I655" s="258"/>
      <c r="J655" s="258"/>
      <c r="K655" s="258"/>
      <c r="L655" s="258"/>
      <c r="M655" s="258"/>
      <c r="N655" s="258"/>
      <c r="O655" s="258"/>
      <c r="P655" s="258"/>
      <c r="Q655" s="258"/>
      <c r="R655" s="258"/>
      <c r="S655" s="258"/>
      <c r="T655" s="258"/>
      <c r="U655" s="258"/>
      <c r="V655" s="258"/>
      <c r="W655" s="258"/>
      <c r="X655" s="258"/>
      <c r="Y655" s="258"/>
      <c r="Z655" s="258"/>
      <c r="AA655" s="258"/>
      <c r="AB655" s="258"/>
      <c r="AC655" s="258"/>
      <c r="AD655" s="258"/>
      <c r="AE655" s="258"/>
      <c r="AF655" s="258"/>
      <c r="AG655" s="258"/>
      <c r="AH655" s="258"/>
      <c r="AI655" s="258"/>
      <c r="AJ655" s="258"/>
      <c r="AK655" s="258"/>
      <c r="AL655" s="258"/>
      <c r="AM655" s="258"/>
    </row>
    <row r="656" spans="1:39" ht="14.25" customHeight="1">
      <c r="A656" s="258"/>
      <c r="B656" s="258"/>
      <c r="C656" s="258"/>
      <c r="D656" s="258"/>
      <c r="E656" s="258"/>
      <c r="F656" s="258"/>
      <c r="G656" s="258"/>
      <c r="H656" s="258"/>
      <c r="I656" s="258"/>
      <c r="J656" s="258"/>
      <c r="K656" s="258"/>
      <c r="L656" s="258"/>
      <c r="M656" s="258"/>
      <c r="N656" s="258"/>
      <c r="O656" s="258"/>
      <c r="P656" s="258"/>
      <c r="Q656" s="258"/>
      <c r="R656" s="258"/>
      <c r="S656" s="258"/>
      <c r="T656" s="258"/>
      <c r="U656" s="258"/>
      <c r="V656" s="258"/>
      <c r="W656" s="258"/>
      <c r="X656" s="258"/>
      <c r="Y656" s="258"/>
      <c r="Z656" s="258"/>
      <c r="AA656" s="258"/>
      <c r="AB656" s="258"/>
      <c r="AC656" s="258"/>
      <c r="AD656" s="258"/>
      <c r="AE656" s="258"/>
      <c r="AF656" s="258"/>
      <c r="AG656" s="258"/>
      <c r="AH656" s="258"/>
      <c r="AI656" s="258"/>
      <c r="AJ656" s="258"/>
      <c r="AK656" s="258"/>
      <c r="AL656" s="258"/>
      <c r="AM656" s="258"/>
    </row>
    <row r="657" spans="1:39" ht="14.25" customHeight="1">
      <c r="A657" s="258"/>
      <c r="B657" s="258"/>
      <c r="C657" s="258"/>
      <c r="D657" s="258"/>
      <c r="E657" s="258"/>
      <c r="F657" s="258"/>
      <c r="G657" s="258"/>
      <c r="H657" s="258"/>
      <c r="I657" s="258"/>
      <c r="J657" s="258"/>
      <c r="K657" s="258"/>
      <c r="L657" s="258"/>
      <c r="M657" s="258"/>
      <c r="N657" s="258"/>
      <c r="O657" s="258"/>
      <c r="P657" s="258"/>
      <c r="Q657" s="258"/>
      <c r="R657" s="258"/>
      <c r="S657" s="258"/>
      <c r="T657" s="258"/>
      <c r="U657" s="258"/>
      <c r="V657" s="258"/>
      <c r="W657" s="258"/>
      <c r="X657" s="258"/>
      <c r="Y657" s="258"/>
      <c r="Z657" s="258"/>
      <c r="AA657" s="258"/>
      <c r="AB657" s="258"/>
      <c r="AC657" s="258"/>
      <c r="AD657" s="258"/>
      <c r="AE657" s="258"/>
      <c r="AF657" s="258"/>
      <c r="AG657" s="258"/>
      <c r="AH657" s="258"/>
      <c r="AI657" s="258"/>
      <c r="AJ657" s="258"/>
      <c r="AK657" s="258"/>
      <c r="AL657" s="258"/>
      <c r="AM657" s="258"/>
    </row>
    <row r="658" spans="1:39" ht="14.25" customHeight="1">
      <c r="A658" s="258"/>
      <c r="B658" s="258"/>
      <c r="C658" s="258"/>
      <c r="D658" s="258"/>
      <c r="E658" s="258"/>
      <c r="F658" s="258"/>
      <c r="G658" s="258"/>
      <c r="H658" s="258"/>
      <c r="I658" s="258"/>
      <c r="J658" s="258"/>
      <c r="K658" s="258"/>
      <c r="L658" s="258"/>
      <c r="M658" s="258"/>
      <c r="N658" s="258"/>
      <c r="O658" s="258"/>
      <c r="P658" s="258"/>
      <c r="Q658" s="258"/>
      <c r="R658" s="258"/>
      <c r="S658" s="258"/>
      <c r="T658" s="258"/>
      <c r="U658" s="258"/>
      <c r="V658" s="258"/>
      <c r="W658" s="258"/>
      <c r="X658" s="258"/>
      <c r="Y658" s="258"/>
      <c r="Z658" s="258"/>
      <c r="AA658" s="258"/>
      <c r="AB658" s="258"/>
      <c r="AC658" s="258"/>
      <c r="AD658" s="258"/>
      <c r="AE658" s="258"/>
      <c r="AF658" s="258"/>
      <c r="AG658" s="258"/>
      <c r="AH658" s="258"/>
      <c r="AI658" s="258"/>
      <c r="AJ658" s="258"/>
      <c r="AK658" s="258"/>
      <c r="AL658" s="258"/>
      <c r="AM658" s="258"/>
    </row>
    <row r="659" spans="1:39" ht="14.25" customHeight="1">
      <c r="A659" s="258"/>
      <c r="B659" s="258"/>
      <c r="C659" s="258"/>
      <c r="D659" s="258"/>
      <c r="E659" s="258"/>
      <c r="F659" s="258"/>
      <c r="G659" s="258"/>
      <c r="H659" s="258"/>
      <c r="I659" s="258"/>
      <c r="J659" s="258"/>
      <c r="K659" s="258"/>
      <c r="L659" s="258"/>
      <c r="M659" s="258"/>
      <c r="N659" s="258"/>
      <c r="O659" s="258"/>
      <c r="P659" s="258"/>
      <c r="Q659" s="258"/>
      <c r="R659" s="258"/>
      <c r="S659" s="258"/>
      <c r="T659" s="258"/>
      <c r="U659" s="258"/>
      <c r="V659" s="258"/>
      <c r="W659" s="258"/>
      <c r="X659" s="258"/>
      <c r="Y659" s="258"/>
      <c r="Z659" s="258"/>
      <c r="AA659" s="258"/>
      <c r="AB659" s="258"/>
      <c r="AC659" s="258"/>
      <c r="AD659" s="258"/>
      <c r="AE659" s="258"/>
      <c r="AF659" s="258"/>
      <c r="AG659" s="258"/>
      <c r="AH659" s="258"/>
      <c r="AI659" s="258"/>
      <c r="AJ659" s="258"/>
      <c r="AK659" s="258"/>
      <c r="AL659" s="258"/>
      <c r="AM659" s="258"/>
    </row>
    <row r="660" spans="1:39" ht="14.25" customHeight="1">
      <c r="A660" s="258"/>
      <c r="B660" s="258"/>
      <c r="C660" s="258"/>
      <c r="D660" s="258"/>
      <c r="E660" s="258"/>
      <c r="F660" s="258"/>
      <c r="G660" s="258"/>
      <c r="H660" s="258"/>
      <c r="I660" s="258"/>
      <c r="J660" s="258"/>
      <c r="K660" s="258"/>
      <c r="L660" s="258"/>
      <c r="M660" s="258"/>
      <c r="N660" s="258"/>
      <c r="O660" s="258"/>
      <c r="P660" s="258"/>
      <c r="Q660" s="258"/>
      <c r="R660" s="258"/>
      <c r="S660" s="258"/>
      <c r="T660" s="258"/>
      <c r="U660" s="258"/>
      <c r="V660" s="258"/>
      <c r="W660" s="258"/>
      <c r="X660" s="258"/>
      <c r="Y660" s="258"/>
      <c r="Z660" s="258"/>
      <c r="AA660" s="258"/>
      <c r="AB660" s="258"/>
      <c r="AC660" s="258"/>
      <c r="AD660" s="258"/>
      <c r="AE660" s="258"/>
      <c r="AF660" s="258"/>
      <c r="AG660" s="258"/>
      <c r="AH660" s="258"/>
      <c r="AI660" s="258"/>
      <c r="AJ660" s="258"/>
      <c r="AK660" s="258"/>
      <c r="AL660" s="258"/>
      <c r="AM660" s="258"/>
    </row>
    <row r="661" spans="1:39" ht="14.25" customHeight="1">
      <c r="A661" s="258"/>
      <c r="B661" s="258"/>
      <c r="C661" s="258"/>
      <c r="D661" s="258"/>
      <c r="E661" s="258"/>
      <c r="F661" s="258"/>
      <c r="G661" s="258"/>
      <c r="H661" s="258"/>
      <c r="I661" s="258"/>
      <c r="J661" s="258"/>
      <c r="K661" s="258"/>
      <c r="L661" s="258"/>
      <c r="M661" s="258"/>
      <c r="N661" s="258"/>
      <c r="O661" s="258"/>
      <c r="P661" s="258"/>
      <c r="Q661" s="258"/>
      <c r="R661" s="258"/>
      <c r="S661" s="258"/>
      <c r="T661" s="258"/>
      <c r="U661" s="258"/>
      <c r="V661" s="258"/>
      <c r="W661" s="258"/>
      <c r="X661" s="258"/>
      <c r="Y661" s="258"/>
      <c r="Z661" s="258"/>
      <c r="AA661" s="258"/>
      <c r="AB661" s="258"/>
      <c r="AC661" s="258"/>
      <c r="AD661" s="258"/>
      <c r="AE661" s="258"/>
      <c r="AF661" s="258"/>
      <c r="AG661" s="258"/>
      <c r="AH661" s="258"/>
      <c r="AI661" s="258"/>
      <c r="AJ661" s="258"/>
      <c r="AK661" s="258"/>
      <c r="AL661" s="258"/>
      <c r="AM661" s="258"/>
    </row>
    <row r="662" spans="1:39" ht="14.25" customHeight="1">
      <c r="A662" s="258"/>
      <c r="B662" s="258"/>
      <c r="C662" s="258"/>
      <c r="D662" s="258"/>
      <c r="E662" s="258"/>
      <c r="F662" s="258"/>
      <c r="G662" s="258"/>
      <c r="H662" s="258"/>
      <c r="I662" s="258"/>
      <c r="J662" s="258"/>
      <c r="K662" s="258"/>
      <c r="L662" s="258"/>
      <c r="M662" s="258"/>
      <c r="N662" s="258"/>
      <c r="O662" s="258"/>
      <c r="P662" s="258"/>
      <c r="Q662" s="258"/>
      <c r="R662" s="258"/>
      <c r="S662" s="258"/>
      <c r="T662" s="258"/>
      <c r="U662" s="258"/>
      <c r="V662" s="258"/>
      <c r="W662" s="258"/>
      <c r="X662" s="258"/>
      <c r="Y662" s="258"/>
      <c r="Z662" s="258"/>
      <c r="AA662" s="258"/>
      <c r="AB662" s="258"/>
      <c r="AC662" s="258"/>
      <c r="AD662" s="258"/>
      <c r="AE662" s="258"/>
      <c r="AF662" s="258"/>
      <c r="AG662" s="258"/>
      <c r="AH662" s="258"/>
      <c r="AI662" s="258"/>
      <c r="AJ662" s="258"/>
      <c r="AK662" s="258"/>
      <c r="AL662" s="258"/>
      <c r="AM662" s="258"/>
    </row>
    <row r="663" spans="1:39" ht="14.25" customHeight="1">
      <c r="A663" s="258"/>
      <c r="B663" s="258"/>
      <c r="C663" s="258"/>
      <c r="D663" s="258"/>
      <c r="E663" s="258"/>
      <c r="F663" s="258"/>
      <c r="G663" s="258"/>
      <c r="H663" s="258"/>
      <c r="I663" s="258"/>
      <c r="J663" s="258"/>
      <c r="K663" s="258"/>
      <c r="L663" s="258"/>
      <c r="M663" s="258"/>
      <c r="N663" s="258"/>
      <c r="O663" s="258"/>
      <c r="P663" s="258"/>
      <c r="Q663" s="258"/>
      <c r="R663" s="258"/>
      <c r="S663" s="258"/>
      <c r="T663" s="258"/>
      <c r="U663" s="258"/>
      <c r="V663" s="258"/>
      <c r="W663" s="258"/>
      <c r="X663" s="258"/>
      <c r="Y663" s="258"/>
      <c r="Z663" s="258"/>
      <c r="AA663" s="258"/>
      <c r="AB663" s="258"/>
      <c r="AC663" s="258"/>
      <c r="AD663" s="258"/>
      <c r="AE663" s="258"/>
      <c r="AF663" s="258"/>
      <c r="AG663" s="258"/>
      <c r="AH663" s="258"/>
      <c r="AI663" s="258"/>
      <c r="AJ663" s="258"/>
      <c r="AK663" s="258"/>
      <c r="AL663" s="258"/>
      <c r="AM663" s="258"/>
    </row>
    <row r="664" spans="1:39" ht="14.25" customHeight="1">
      <c r="A664" s="258"/>
      <c r="B664" s="258"/>
      <c r="C664" s="258"/>
      <c r="D664" s="258"/>
      <c r="E664" s="258"/>
      <c r="F664" s="258"/>
      <c r="G664" s="258"/>
      <c r="H664" s="258"/>
      <c r="I664" s="258"/>
      <c r="J664" s="258"/>
      <c r="K664" s="258"/>
      <c r="L664" s="258"/>
      <c r="M664" s="258"/>
      <c r="N664" s="258"/>
      <c r="O664" s="258"/>
      <c r="P664" s="258"/>
      <c r="Q664" s="258"/>
      <c r="R664" s="258"/>
      <c r="S664" s="258"/>
      <c r="T664" s="258"/>
      <c r="U664" s="258"/>
      <c r="V664" s="258"/>
      <c r="W664" s="258"/>
      <c r="X664" s="258"/>
      <c r="Y664" s="258"/>
      <c r="Z664" s="258"/>
      <c r="AA664" s="258"/>
      <c r="AB664" s="258"/>
      <c r="AC664" s="258"/>
      <c r="AD664" s="258"/>
      <c r="AE664" s="258"/>
      <c r="AF664" s="258"/>
      <c r="AG664" s="258"/>
      <c r="AH664" s="258"/>
      <c r="AI664" s="258"/>
      <c r="AJ664" s="258"/>
      <c r="AK664" s="258"/>
      <c r="AL664" s="258"/>
      <c r="AM664" s="258"/>
    </row>
    <row r="665" spans="1:39" ht="14.25" customHeight="1">
      <c r="A665" s="258"/>
      <c r="B665" s="258"/>
      <c r="C665" s="258"/>
      <c r="D665" s="258"/>
      <c r="E665" s="258"/>
      <c r="F665" s="258"/>
      <c r="G665" s="258"/>
      <c r="H665" s="258"/>
      <c r="I665" s="258"/>
      <c r="J665" s="258"/>
      <c r="K665" s="258"/>
      <c r="L665" s="258"/>
      <c r="M665" s="258"/>
      <c r="N665" s="258"/>
      <c r="O665" s="258"/>
      <c r="P665" s="258"/>
      <c r="Q665" s="258"/>
      <c r="R665" s="258"/>
      <c r="S665" s="258"/>
      <c r="T665" s="258"/>
      <c r="U665" s="258"/>
      <c r="V665" s="258"/>
      <c r="W665" s="258"/>
      <c r="X665" s="258"/>
      <c r="Y665" s="258"/>
      <c r="Z665" s="258"/>
      <c r="AA665" s="258"/>
      <c r="AB665" s="258"/>
      <c r="AC665" s="258"/>
      <c r="AD665" s="258"/>
      <c r="AE665" s="258"/>
      <c r="AF665" s="258"/>
      <c r="AG665" s="258"/>
      <c r="AH665" s="258"/>
      <c r="AI665" s="258"/>
      <c r="AJ665" s="258"/>
      <c r="AK665" s="258"/>
      <c r="AL665" s="258"/>
      <c r="AM665" s="258"/>
    </row>
    <row r="666" spans="1:39" ht="14.25" customHeight="1">
      <c r="A666" s="258"/>
      <c r="B666" s="258"/>
      <c r="C666" s="258"/>
      <c r="D666" s="258"/>
      <c r="E666" s="258"/>
      <c r="F666" s="258"/>
      <c r="G666" s="258"/>
      <c r="H666" s="258"/>
      <c r="I666" s="258"/>
      <c r="J666" s="258"/>
      <c r="K666" s="258"/>
      <c r="L666" s="258"/>
      <c r="M666" s="258"/>
      <c r="N666" s="258"/>
      <c r="O666" s="258"/>
      <c r="P666" s="258"/>
      <c r="Q666" s="258"/>
      <c r="R666" s="258"/>
      <c r="S666" s="258"/>
      <c r="T666" s="258"/>
      <c r="U666" s="258"/>
      <c r="V666" s="258"/>
      <c r="W666" s="258"/>
      <c r="X666" s="258"/>
      <c r="Y666" s="258"/>
      <c r="Z666" s="258"/>
      <c r="AA666" s="258"/>
      <c r="AB666" s="258"/>
      <c r="AC666" s="258"/>
      <c r="AD666" s="258"/>
      <c r="AE666" s="258"/>
      <c r="AF666" s="258"/>
      <c r="AG666" s="258"/>
      <c r="AH666" s="258"/>
      <c r="AI666" s="258"/>
      <c r="AJ666" s="258"/>
      <c r="AK666" s="258"/>
      <c r="AL666" s="258"/>
      <c r="AM666" s="258"/>
    </row>
    <row r="667" spans="1:39" ht="14.25" customHeight="1">
      <c r="A667" s="258"/>
      <c r="B667" s="258"/>
      <c r="C667" s="258"/>
      <c r="D667" s="258"/>
      <c r="E667" s="258"/>
      <c r="F667" s="258"/>
      <c r="G667" s="258"/>
      <c r="H667" s="258"/>
      <c r="I667" s="258"/>
      <c r="J667" s="258"/>
      <c r="K667" s="258"/>
      <c r="L667" s="258"/>
      <c r="M667" s="258"/>
      <c r="N667" s="258"/>
      <c r="O667" s="258"/>
      <c r="P667" s="258"/>
      <c r="Q667" s="258"/>
      <c r="R667" s="258"/>
      <c r="S667" s="258"/>
      <c r="T667" s="258"/>
      <c r="U667" s="258"/>
      <c r="V667" s="258"/>
      <c r="W667" s="258"/>
      <c r="X667" s="258"/>
      <c r="Y667" s="258"/>
      <c r="Z667" s="258"/>
      <c r="AA667" s="258"/>
      <c r="AB667" s="258"/>
      <c r="AC667" s="258"/>
      <c r="AD667" s="258"/>
      <c r="AE667" s="258"/>
      <c r="AF667" s="258"/>
      <c r="AG667" s="258"/>
      <c r="AH667" s="258"/>
      <c r="AI667" s="258"/>
      <c r="AJ667" s="258"/>
      <c r="AK667" s="258"/>
      <c r="AL667" s="258"/>
      <c r="AM667" s="258"/>
    </row>
    <row r="668" spans="1:39" ht="14.25" customHeight="1">
      <c r="A668" s="258"/>
      <c r="B668" s="258"/>
      <c r="C668" s="258"/>
      <c r="D668" s="258"/>
      <c r="E668" s="258"/>
      <c r="F668" s="258"/>
      <c r="G668" s="258"/>
      <c r="H668" s="258"/>
      <c r="I668" s="258"/>
      <c r="J668" s="258"/>
      <c r="K668" s="258"/>
      <c r="L668" s="258"/>
      <c r="M668" s="258"/>
      <c r="N668" s="258"/>
      <c r="O668" s="258"/>
      <c r="P668" s="258"/>
      <c r="Q668" s="258"/>
      <c r="R668" s="258"/>
      <c r="S668" s="258"/>
      <c r="T668" s="258"/>
      <c r="U668" s="258"/>
      <c r="V668" s="258"/>
      <c r="W668" s="258"/>
      <c r="X668" s="258"/>
      <c r="Y668" s="258"/>
      <c r="Z668" s="258"/>
      <c r="AA668" s="258"/>
      <c r="AB668" s="258"/>
      <c r="AC668" s="258"/>
      <c r="AD668" s="258"/>
      <c r="AE668" s="258"/>
      <c r="AF668" s="258"/>
      <c r="AG668" s="258"/>
      <c r="AH668" s="258"/>
      <c r="AI668" s="258"/>
      <c r="AJ668" s="258"/>
      <c r="AK668" s="258"/>
      <c r="AL668" s="258"/>
      <c r="AM668" s="258"/>
    </row>
    <row r="669" spans="1:39" ht="14.25" customHeight="1">
      <c r="A669" s="258"/>
      <c r="B669" s="258"/>
      <c r="C669" s="258"/>
      <c r="D669" s="258"/>
      <c r="E669" s="258"/>
      <c r="F669" s="258"/>
      <c r="G669" s="258"/>
      <c r="H669" s="258"/>
      <c r="I669" s="258"/>
      <c r="J669" s="258"/>
      <c r="K669" s="258"/>
      <c r="L669" s="258"/>
      <c r="M669" s="258"/>
      <c r="N669" s="258"/>
      <c r="O669" s="258"/>
      <c r="P669" s="258"/>
      <c r="Q669" s="258"/>
      <c r="R669" s="258"/>
      <c r="S669" s="258"/>
      <c r="T669" s="258"/>
      <c r="U669" s="258"/>
      <c r="V669" s="258"/>
      <c r="W669" s="258"/>
      <c r="X669" s="258"/>
      <c r="Y669" s="258"/>
      <c r="Z669" s="258"/>
      <c r="AA669" s="258"/>
      <c r="AB669" s="258"/>
      <c r="AC669" s="258"/>
      <c r="AD669" s="258"/>
      <c r="AE669" s="258"/>
      <c r="AF669" s="258"/>
      <c r="AG669" s="258"/>
      <c r="AH669" s="258"/>
      <c r="AI669" s="258"/>
      <c r="AJ669" s="258"/>
      <c r="AK669" s="258"/>
      <c r="AL669" s="258"/>
      <c r="AM669" s="258"/>
    </row>
    <row r="670" spans="1:39" ht="14.25" customHeight="1">
      <c r="A670" s="258"/>
      <c r="B670" s="258"/>
      <c r="C670" s="258"/>
      <c r="D670" s="258"/>
      <c r="E670" s="258"/>
      <c r="F670" s="258"/>
      <c r="G670" s="258"/>
      <c r="H670" s="258"/>
      <c r="I670" s="258"/>
      <c r="J670" s="258"/>
      <c r="K670" s="258"/>
      <c r="L670" s="258"/>
      <c r="M670" s="258"/>
      <c r="N670" s="258"/>
      <c r="O670" s="258"/>
      <c r="P670" s="258"/>
      <c r="Q670" s="258"/>
      <c r="R670" s="258"/>
      <c r="S670" s="258"/>
      <c r="T670" s="258"/>
      <c r="U670" s="258"/>
      <c r="V670" s="258"/>
      <c r="W670" s="258"/>
      <c r="X670" s="258"/>
      <c r="Y670" s="258"/>
      <c r="Z670" s="258"/>
      <c r="AA670" s="258"/>
      <c r="AB670" s="258"/>
      <c r="AC670" s="258"/>
      <c r="AD670" s="258"/>
      <c r="AE670" s="258"/>
      <c r="AF670" s="258"/>
      <c r="AG670" s="258"/>
      <c r="AH670" s="258"/>
      <c r="AI670" s="258"/>
      <c r="AJ670" s="258"/>
      <c r="AK670" s="258"/>
      <c r="AL670" s="258"/>
      <c r="AM670" s="258"/>
    </row>
    <row r="671" spans="1:39" ht="14.25" customHeight="1">
      <c r="A671" s="258"/>
      <c r="B671" s="258"/>
      <c r="C671" s="258"/>
      <c r="D671" s="258"/>
      <c r="E671" s="258"/>
      <c r="F671" s="258"/>
      <c r="G671" s="258"/>
      <c r="H671" s="258"/>
      <c r="I671" s="258"/>
      <c r="J671" s="258"/>
      <c r="K671" s="258"/>
      <c r="L671" s="258"/>
      <c r="M671" s="258"/>
      <c r="N671" s="258"/>
      <c r="O671" s="258"/>
      <c r="P671" s="258"/>
      <c r="Q671" s="258"/>
      <c r="R671" s="258"/>
      <c r="S671" s="258"/>
      <c r="T671" s="258"/>
      <c r="U671" s="258"/>
      <c r="V671" s="258"/>
      <c r="W671" s="258"/>
      <c r="X671" s="258"/>
      <c r="Y671" s="258"/>
      <c r="Z671" s="258"/>
      <c r="AA671" s="258"/>
      <c r="AB671" s="258"/>
      <c r="AC671" s="258"/>
      <c r="AD671" s="258"/>
      <c r="AE671" s="258"/>
      <c r="AF671" s="258"/>
      <c r="AG671" s="258"/>
      <c r="AH671" s="258"/>
      <c r="AI671" s="258"/>
      <c r="AJ671" s="258"/>
      <c r="AK671" s="258"/>
      <c r="AL671" s="258"/>
      <c r="AM671" s="258"/>
    </row>
    <row r="672" spans="1:39" ht="14.25" customHeight="1">
      <c r="A672" s="258"/>
      <c r="B672" s="258"/>
      <c r="C672" s="258"/>
      <c r="D672" s="258"/>
      <c r="E672" s="258"/>
      <c r="F672" s="258"/>
      <c r="G672" s="258"/>
      <c r="H672" s="258"/>
      <c r="I672" s="258"/>
      <c r="J672" s="258"/>
      <c r="K672" s="258"/>
      <c r="L672" s="258"/>
      <c r="M672" s="258"/>
      <c r="N672" s="258"/>
      <c r="O672" s="258"/>
      <c r="P672" s="258"/>
      <c r="Q672" s="258"/>
      <c r="R672" s="258"/>
      <c r="S672" s="258"/>
      <c r="T672" s="258"/>
      <c r="U672" s="258"/>
      <c r="V672" s="258"/>
      <c r="W672" s="258"/>
      <c r="X672" s="258"/>
      <c r="Y672" s="258"/>
      <c r="Z672" s="258"/>
      <c r="AA672" s="258"/>
      <c r="AB672" s="258"/>
      <c r="AC672" s="258"/>
      <c r="AD672" s="258"/>
      <c r="AE672" s="258"/>
      <c r="AF672" s="258"/>
      <c r="AG672" s="258"/>
      <c r="AH672" s="258"/>
      <c r="AI672" s="258"/>
      <c r="AJ672" s="258"/>
      <c r="AK672" s="258"/>
      <c r="AL672" s="258"/>
      <c r="AM672" s="258"/>
    </row>
    <row r="673" spans="1:39" ht="14.25" customHeight="1">
      <c r="A673" s="258"/>
      <c r="B673" s="258"/>
      <c r="C673" s="258"/>
      <c r="D673" s="258"/>
      <c r="E673" s="258"/>
      <c r="F673" s="258"/>
      <c r="G673" s="258"/>
      <c r="H673" s="258"/>
      <c r="I673" s="258"/>
      <c r="J673" s="258"/>
      <c r="K673" s="258"/>
      <c r="L673" s="258"/>
      <c r="M673" s="258"/>
      <c r="N673" s="258"/>
      <c r="O673" s="258"/>
      <c r="P673" s="258"/>
      <c r="Q673" s="258"/>
      <c r="R673" s="258"/>
      <c r="S673" s="258"/>
      <c r="T673" s="258"/>
      <c r="U673" s="258"/>
      <c r="V673" s="258"/>
      <c r="W673" s="258"/>
      <c r="X673" s="258"/>
      <c r="Y673" s="258"/>
      <c r="Z673" s="258"/>
      <c r="AA673" s="258"/>
      <c r="AB673" s="258"/>
      <c r="AC673" s="258"/>
      <c r="AD673" s="258"/>
      <c r="AE673" s="258"/>
      <c r="AF673" s="258"/>
      <c r="AG673" s="258"/>
      <c r="AH673" s="258"/>
      <c r="AI673" s="258"/>
      <c r="AJ673" s="258"/>
      <c r="AK673" s="258"/>
      <c r="AL673" s="258"/>
      <c r="AM673" s="258"/>
    </row>
    <row r="674" spans="1:39" ht="14.25" customHeight="1">
      <c r="A674" s="258"/>
      <c r="B674" s="258"/>
      <c r="C674" s="258"/>
      <c r="D674" s="258"/>
      <c r="E674" s="258"/>
      <c r="F674" s="258"/>
      <c r="G674" s="258"/>
      <c r="H674" s="258"/>
      <c r="I674" s="258"/>
      <c r="J674" s="258"/>
      <c r="K674" s="258"/>
      <c r="L674" s="258"/>
      <c r="M674" s="258"/>
      <c r="N674" s="258"/>
      <c r="O674" s="258"/>
      <c r="P674" s="258"/>
      <c r="Q674" s="258"/>
      <c r="R674" s="258"/>
      <c r="S674" s="258"/>
      <c r="T674" s="258"/>
      <c r="U674" s="258"/>
      <c r="V674" s="258"/>
      <c r="W674" s="258"/>
      <c r="X674" s="258"/>
      <c r="Y674" s="258"/>
      <c r="Z674" s="258"/>
      <c r="AA674" s="258"/>
      <c r="AB674" s="258"/>
      <c r="AC674" s="258"/>
      <c r="AD674" s="258"/>
      <c r="AE674" s="258"/>
      <c r="AF674" s="258"/>
      <c r="AG674" s="258"/>
      <c r="AH674" s="258"/>
      <c r="AI674" s="258"/>
      <c r="AJ674" s="258"/>
      <c r="AK674" s="258"/>
      <c r="AL674" s="258"/>
      <c r="AM674" s="258"/>
    </row>
    <row r="675" spans="1:39" ht="14.25" customHeight="1">
      <c r="A675" s="258"/>
      <c r="B675" s="258"/>
      <c r="C675" s="258"/>
      <c r="D675" s="258"/>
      <c r="E675" s="258"/>
      <c r="F675" s="258"/>
      <c r="G675" s="258"/>
      <c r="H675" s="258"/>
      <c r="I675" s="258"/>
      <c r="J675" s="258"/>
      <c r="K675" s="258"/>
      <c r="L675" s="258"/>
      <c r="M675" s="258"/>
      <c r="N675" s="258"/>
      <c r="O675" s="258"/>
      <c r="P675" s="258"/>
      <c r="Q675" s="258"/>
      <c r="R675" s="258"/>
      <c r="S675" s="258"/>
      <c r="T675" s="258"/>
      <c r="U675" s="258"/>
      <c r="V675" s="258"/>
      <c r="W675" s="258"/>
      <c r="X675" s="258"/>
      <c r="Y675" s="258"/>
      <c r="Z675" s="258"/>
      <c r="AA675" s="258"/>
      <c r="AB675" s="258"/>
      <c r="AC675" s="258"/>
      <c r="AD675" s="258"/>
      <c r="AE675" s="258"/>
      <c r="AF675" s="258"/>
      <c r="AG675" s="258"/>
      <c r="AH675" s="258"/>
      <c r="AI675" s="258"/>
      <c r="AJ675" s="258"/>
      <c r="AK675" s="258"/>
      <c r="AL675" s="258"/>
      <c r="AM675" s="258"/>
    </row>
    <row r="676" spans="1:39" ht="14.25" customHeight="1">
      <c r="A676" s="258"/>
      <c r="B676" s="258"/>
      <c r="C676" s="258"/>
      <c r="D676" s="258"/>
      <c r="E676" s="258"/>
      <c r="F676" s="258"/>
      <c r="G676" s="258"/>
      <c r="H676" s="258"/>
      <c r="I676" s="258"/>
      <c r="J676" s="258"/>
      <c r="K676" s="258"/>
      <c r="L676" s="258"/>
      <c r="M676" s="258"/>
      <c r="N676" s="258"/>
      <c r="O676" s="258"/>
      <c r="P676" s="258"/>
      <c r="Q676" s="258"/>
      <c r="R676" s="258"/>
      <c r="S676" s="258"/>
      <c r="T676" s="258"/>
      <c r="U676" s="258"/>
      <c r="V676" s="258"/>
      <c r="W676" s="258"/>
      <c r="X676" s="258"/>
      <c r="Y676" s="258"/>
      <c r="Z676" s="258"/>
      <c r="AA676" s="258"/>
      <c r="AB676" s="258"/>
      <c r="AC676" s="258"/>
      <c r="AD676" s="258"/>
      <c r="AE676" s="258"/>
      <c r="AF676" s="258"/>
      <c r="AG676" s="258"/>
      <c r="AH676" s="258"/>
      <c r="AI676" s="258"/>
      <c r="AJ676" s="258"/>
      <c r="AK676" s="258"/>
      <c r="AL676" s="258"/>
      <c r="AM676" s="258"/>
    </row>
    <row r="677" spans="1:39" ht="14.25" customHeight="1">
      <c r="A677" s="258"/>
      <c r="B677" s="258"/>
      <c r="C677" s="258"/>
      <c r="D677" s="258"/>
      <c r="E677" s="258"/>
      <c r="F677" s="258"/>
      <c r="G677" s="258"/>
      <c r="H677" s="258"/>
      <c r="I677" s="258"/>
      <c r="J677" s="258"/>
      <c r="K677" s="258"/>
      <c r="L677" s="258"/>
      <c r="M677" s="258"/>
      <c r="N677" s="258"/>
      <c r="O677" s="258"/>
      <c r="P677" s="258"/>
      <c r="Q677" s="258"/>
      <c r="R677" s="258"/>
      <c r="S677" s="258"/>
      <c r="T677" s="258"/>
      <c r="U677" s="258"/>
      <c r="V677" s="258"/>
      <c r="W677" s="258"/>
      <c r="X677" s="258"/>
      <c r="Y677" s="258"/>
      <c r="Z677" s="258"/>
      <c r="AA677" s="258"/>
      <c r="AB677" s="258"/>
      <c r="AC677" s="258"/>
      <c r="AD677" s="258"/>
      <c r="AE677" s="258"/>
      <c r="AF677" s="258"/>
      <c r="AG677" s="258"/>
      <c r="AH677" s="258"/>
      <c r="AI677" s="258"/>
      <c r="AJ677" s="258"/>
      <c r="AK677" s="258"/>
      <c r="AL677" s="258"/>
      <c r="AM677" s="258"/>
    </row>
    <row r="678" spans="1:39" ht="14.25" customHeight="1">
      <c r="A678" s="258"/>
      <c r="B678" s="258"/>
      <c r="C678" s="258"/>
      <c r="D678" s="258"/>
      <c r="E678" s="258"/>
      <c r="F678" s="258"/>
      <c r="G678" s="258"/>
      <c r="H678" s="258"/>
      <c r="I678" s="258"/>
      <c r="J678" s="258"/>
      <c r="K678" s="258"/>
      <c r="L678" s="258"/>
      <c r="M678" s="258"/>
      <c r="N678" s="258"/>
      <c r="O678" s="258"/>
      <c r="P678" s="258"/>
      <c r="Q678" s="258"/>
      <c r="R678" s="258"/>
      <c r="S678" s="258"/>
      <c r="T678" s="258"/>
      <c r="U678" s="258"/>
      <c r="V678" s="258"/>
      <c r="W678" s="258"/>
      <c r="X678" s="258"/>
      <c r="Y678" s="258"/>
      <c r="Z678" s="258"/>
      <c r="AA678" s="258"/>
      <c r="AB678" s="258"/>
      <c r="AC678" s="258"/>
      <c r="AD678" s="258"/>
      <c r="AE678" s="258"/>
      <c r="AF678" s="258"/>
      <c r="AG678" s="258"/>
      <c r="AH678" s="258"/>
      <c r="AI678" s="258"/>
      <c r="AJ678" s="258"/>
      <c r="AK678" s="258"/>
      <c r="AL678" s="258"/>
      <c r="AM678" s="258"/>
    </row>
    <row r="679" spans="1:39" ht="14.25" customHeight="1">
      <c r="A679" s="258"/>
      <c r="B679" s="258"/>
      <c r="C679" s="258"/>
      <c r="D679" s="258"/>
      <c r="E679" s="258"/>
      <c r="F679" s="258"/>
      <c r="G679" s="258"/>
      <c r="H679" s="258"/>
      <c r="I679" s="258"/>
      <c r="J679" s="258"/>
      <c r="K679" s="258"/>
      <c r="L679" s="258"/>
      <c r="M679" s="258"/>
      <c r="N679" s="258"/>
      <c r="O679" s="258"/>
      <c r="P679" s="258"/>
      <c r="Q679" s="258"/>
      <c r="R679" s="258"/>
      <c r="S679" s="258"/>
      <c r="T679" s="258"/>
      <c r="U679" s="258"/>
      <c r="V679" s="258"/>
      <c r="W679" s="258"/>
      <c r="X679" s="258"/>
      <c r="Y679" s="258"/>
      <c r="Z679" s="258"/>
      <c r="AA679" s="258"/>
      <c r="AB679" s="258"/>
      <c r="AC679" s="258"/>
      <c r="AD679" s="258"/>
      <c r="AE679" s="258"/>
      <c r="AF679" s="258"/>
      <c r="AG679" s="258"/>
      <c r="AH679" s="258"/>
      <c r="AI679" s="258"/>
      <c r="AJ679" s="258"/>
      <c r="AK679" s="258"/>
      <c r="AL679" s="258"/>
      <c r="AM679" s="258"/>
    </row>
    <row r="680" spans="1:39" ht="14.25" customHeight="1">
      <c r="A680" s="258"/>
      <c r="B680" s="258"/>
      <c r="C680" s="258"/>
      <c r="D680" s="258"/>
      <c r="E680" s="258"/>
      <c r="F680" s="258"/>
      <c r="G680" s="258"/>
      <c r="H680" s="258"/>
      <c r="I680" s="258"/>
      <c r="J680" s="258"/>
      <c r="K680" s="258"/>
      <c r="L680" s="258"/>
      <c r="M680" s="258"/>
      <c r="N680" s="258"/>
      <c r="O680" s="258"/>
      <c r="P680" s="258"/>
      <c r="Q680" s="258"/>
      <c r="R680" s="258"/>
      <c r="S680" s="258"/>
      <c r="T680" s="258"/>
      <c r="U680" s="258"/>
      <c r="V680" s="258"/>
      <c r="W680" s="258"/>
      <c r="X680" s="258"/>
      <c r="Y680" s="258"/>
      <c r="Z680" s="258"/>
      <c r="AA680" s="258"/>
      <c r="AB680" s="258"/>
      <c r="AC680" s="258"/>
      <c r="AD680" s="258"/>
      <c r="AE680" s="258"/>
      <c r="AF680" s="258"/>
      <c r="AG680" s="258"/>
      <c r="AH680" s="258"/>
      <c r="AI680" s="258"/>
      <c r="AJ680" s="258"/>
      <c r="AK680" s="258"/>
      <c r="AL680" s="258"/>
      <c r="AM680" s="258"/>
    </row>
    <row r="681" spans="1:39" ht="14.25" customHeight="1">
      <c r="A681" s="258"/>
      <c r="B681" s="258"/>
      <c r="C681" s="258"/>
      <c r="D681" s="258"/>
      <c r="E681" s="258"/>
      <c r="F681" s="258"/>
      <c r="G681" s="258"/>
      <c r="H681" s="258"/>
      <c r="I681" s="258"/>
      <c r="J681" s="258"/>
      <c r="K681" s="258"/>
      <c r="L681" s="258"/>
      <c r="M681" s="258"/>
      <c r="N681" s="258"/>
      <c r="O681" s="258"/>
      <c r="P681" s="258"/>
      <c r="Q681" s="258"/>
      <c r="R681" s="258"/>
      <c r="S681" s="258"/>
      <c r="T681" s="258"/>
      <c r="U681" s="258"/>
      <c r="V681" s="258"/>
      <c r="W681" s="258"/>
      <c r="X681" s="258"/>
      <c r="Y681" s="258"/>
      <c r="Z681" s="258"/>
      <c r="AA681" s="258"/>
      <c r="AB681" s="258"/>
      <c r="AC681" s="258"/>
      <c r="AD681" s="258"/>
      <c r="AE681" s="258"/>
      <c r="AF681" s="258"/>
      <c r="AG681" s="258"/>
      <c r="AH681" s="258"/>
      <c r="AI681" s="258"/>
      <c r="AJ681" s="258"/>
      <c r="AK681" s="258"/>
      <c r="AL681" s="258"/>
      <c r="AM681" s="258"/>
    </row>
    <row r="682" spans="1:39" ht="14.25" customHeight="1">
      <c r="A682" s="258"/>
      <c r="B682" s="258"/>
      <c r="C682" s="258"/>
      <c r="D682" s="258"/>
      <c r="E682" s="258"/>
      <c r="F682" s="258"/>
      <c r="G682" s="258"/>
      <c r="H682" s="258"/>
      <c r="I682" s="258"/>
      <c r="J682" s="258"/>
      <c r="K682" s="258"/>
      <c r="L682" s="258"/>
      <c r="M682" s="258"/>
      <c r="N682" s="258"/>
      <c r="O682" s="258"/>
      <c r="P682" s="258"/>
      <c r="Q682" s="258"/>
      <c r="R682" s="258"/>
      <c r="S682" s="258"/>
      <c r="T682" s="258"/>
      <c r="U682" s="258"/>
      <c r="V682" s="258"/>
      <c r="W682" s="258"/>
      <c r="X682" s="258"/>
      <c r="Y682" s="258"/>
      <c r="Z682" s="258"/>
      <c r="AA682" s="258"/>
      <c r="AB682" s="258"/>
      <c r="AC682" s="258"/>
      <c r="AD682" s="258"/>
      <c r="AE682" s="258"/>
      <c r="AF682" s="258"/>
      <c r="AG682" s="258"/>
      <c r="AH682" s="258"/>
      <c r="AI682" s="258"/>
      <c r="AJ682" s="258"/>
      <c r="AK682" s="258"/>
      <c r="AL682" s="258"/>
      <c r="AM682" s="258"/>
    </row>
    <row r="683" spans="1:39" ht="14.25" customHeight="1">
      <c r="A683" s="258"/>
      <c r="B683" s="258"/>
      <c r="C683" s="258"/>
      <c r="D683" s="258"/>
      <c r="E683" s="258"/>
      <c r="F683" s="258"/>
      <c r="G683" s="258"/>
      <c r="H683" s="258"/>
      <c r="I683" s="258"/>
      <c r="J683" s="258"/>
      <c r="K683" s="258"/>
      <c r="L683" s="258"/>
      <c r="M683" s="258"/>
      <c r="N683" s="258"/>
      <c r="O683" s="258"/>
      <c r="P683" s="258"/>
      <c r="Q683" s="258"/>
      <c r="R683" s="258"/>
      <c r="S683" s="258"/>
      <c r="T683" s="258"/>
      <c r="U683" s="258"/>
      <c r="V683" s="258"/>
      <c r="W683" s="258"/>
      <c r="X683" s="258"/>
      <c r="Y683" s="258"/>
      <c r="Z683" s="258"/>
      <c r="AA683" s="258"/>
      <c r="AB683" s="258"/>
      <c r="AC683" s="258"/>
      <c r="AD683" s="258"/>
      <c r="AE683" s="258"/>
      <c r="AF683" s="258"/>
      <c r="AG683" s="258"/>
      <c r="AH683" s="258"/>
      <c r="AI683" s="258"/>
      <c r="AJ683" s="258"/>
      <c r="AK683" s="258"/>
      <c r="AL683" s="258"/>
      <c r="AM683" s="258"/>
    </row>
    <row r="684" spans="1:39" ht="14.25" customHeight="1">
      <c r="A684" s="258"/>
      <c r="B684" s="258"/>
      <c r="C684" s="258"/>
      <c r="D684" s="258"/>
      <c r="E684" s="258"/>
      <c r="F684" s="258"/>
      <c r="G684" s="258"/>
      <c r="H684" s="258"/>
      <c r="I684" s="258"/>
      <c r="J684" s="258"/>
      <c r="K684" s="258"/>
      <c r="L684" s="258"/>
      <c r="M684" s="258"/>
      <c r="N684" s="258"/>
      <c r="O684" s="258"/>
      <c r="P684" s="258"/>
      <c r="Q684" s="258"/>
      <c r="R684" s="258"/>
      <c r="S684" s="258"/>
      <c r="T684" s="258"/>
      <c r="U684" s="258"/>
      <c r="V684" s="258"/>
      <c r="W684" s="258"/>
      <c r="X684" s="258"/>
      <c r="Y684" s="258"/>
      <c r="Z684" s="258"/>
      <c r="AA684" s="258"/>
      <c r="AB684" s="258"/>
      <c r="AC684" s="258"/>
      <c r="AD684" s="258"/>
      <c r="AE684" s="258"/>
      <c r="AF684" s="258"/>
      <c r="AG684" s="258"/>
      <c r="AH684" s="258"/>
      <c r="AI684" s="258"/>
      <c r="AJ684" s="258"/>
      <c r="AK684" s="258"/>
      <c r="AL684" s="258"/>
      <c r="AM684" s="258"/>
    </row>
    <row r="685" spans="1:39" ht="14.25" customHeight="1">
      <c r="A685" s="258"/>
      <c r="B685" s="258"/>
      <c r="C685" s="258"/>
      <c r="D685" s="258"/>
      <c r="E685" s="258"/>
      <c r="F685" s="258"/>
      <c r="G685" s="258"/>
      <c r="H685" s="258"/>
      <c r="I685" s="258"/>
      <c r="J685" s="258"/>
      <c r="K685" s="258"/>
      <c r="L685" s="258"/>
      <c r="M685" s="258"/>
      <c r="N685" s="258"/>
      <c r="O685" s="258"/>
      <c r="P685" s="258"/>
      <c r="Q685" s="258"/>
      <c r="R685" s="258"/>
      <c r="S685" s="258"/>
      <c r="T685" s="258"/>
      <c r="U685" s="258"/>
      <c r="V685" s="258"/>
      <c r="W685" s="258"/>
      <c r="X685" s="258"/>
      <c r="Y685" s="258"/>
      <c r="Z685" s="258"/>
      <c r="AA685" s="258"/>
      <c r="AB685" s="258"/>
      <c r="AC685" s="258"/>
      <c r="AD685" s="258"/>
      <c r="AE685" s="258"/>
      <c r="AF685" s="258"/>
      <c r="AG685" s="258"/>
      <c r="AH685" s="258"/>
      <c r="AI685" s="258"/>
      <c r="AJ685" s="258"/>
      <c r="AK685" s="258"/>
      <c r="AL685" s="258"/>
      <c r="AM685" s="258"/>
    </row>
    <row r="686" spans="1:39" ht="14.25" customHeight="1">
      <c r="A686" s="258"/>
      <c r="B686" s="258"/>
      <c r="C686" s="258"/>
      <c r="D686" s="258"/>
      <c r="E686" s="258"/>
      <c r="F686" s="258"/>
      <c r="G686" s="258"/>
      <c r="H686" s="258"/>
      <c r="I686" s="258"/>
      <c r="J686" s="258"/>
      <c r="K686" s="258"/>
      <c r="L686" s="258"/>
      <c r="M686" s="258"/>
      <c r="N686" s="258"/>
      <c r="O686" s="258"/>
      <c r="P686" s="258"/>
      <c r="Q686" s="258"/>
      <c r="R686" s="258"/>
      <c r="S686" s="258"/>
      <c r="T686" s="258"/>
      <c r="U686" s="258"/>
      <c r="V686" s="258"/>
      <c r="W686" s="258"/>
      <c r="X686" s="258"/>
      <c r="Y686" s="258"/>
      <c r="Z686" s="258"/>
      <c r="AA686" s="258"/>
      <c r="AB686" s="258"/>
      <c r="AC686" s="258"/>
      <c r="AD686" s="258"/>
      <c r="AE686" s="258"/>
      <c r="AF686" s="258"/>
      <c r="AG686" s="258"/>
      <c r="AH686" s="258"/>
      <c r="AI686" s="258"/>
      <c r="AJ686" s="258"/>
      <c r="AK686" s="258"/>
      <c r="AL686" s="258"/>
      <c r="AM686" s="258"/>
    </row>
    <row r="687" spans="1:39" ht="14.25" customHeight="1">
      <c r="A687" s="258"/>
      <c r="B687" s="258"/>
      <c r="C687" s="258"/>
      <c r="D687" s="258"/>
      <c r="E687" s="258"/>
      <c r="F687" s="258"/>
      <c r="G687" s="258"/>
      <c r="H687" s="258"/>
      <c r="I687" s="258"/>
      <c r="J687" s="258"/>
      <c r="K687" s="258"/>
      <c r="L687" s="258"/>
      <c r="M687" s="258"/>
      <c r="N687" s="258"/>
      <c r="O687" s="258"/>
      <c r="P687" s="258"/>
      <c r="Q687" s="258"/>
      <c r="R687" s="258"/>
      <c r="S687" s="258"/>
      <c r="T687" s="258"/>
      <c r="U687" s="258"/>
      <c r="V687" s="258"/>
      <c r="W687" s="258"/>
      <c r="X687" s="258"/>
      <c r="Y687" s="258"/>
      <c r="Z687" s="258"/>
      <c r="AA687" s="258"/>
      <c r="AB687" s="258"/>
      <c r="AC687" s="258"/>
      <c r="AD687" s="258"/>
      <c r="AE687" s="258"/>
      <c r="AF687" s="258"/>
      <c r="AG687" s="258"/>
      <c r="AH687" s="258"/>
      <c r="AI687" s="258"/>
      <c r="AJ687" s="258"/>
      <c r="AK687" s="258"/>
      <c r="AL687" s="258"/>
      <c r="AM687" s="258"/>
    </row>
    <row r="688" spans="1:39" ht="14.25" customHeight="1">
      <c r="A688" s="258"/>
      <c r="B688" s="258"/>
      <c r="C688" s="258"/>
      <c r="D688" s="258"/>
      <c r="E688" s="258"/>
      <c r="F688" s="258"/>
      <c r="G688" s="258"/>
      <c r="H688" s="258"/>
      <c r="I688" s="258"/>
      <c r="J688" s="258"/>
      <c r="K688" s="258"/>
      <c r="L688" s="258"/>
      <c r="M688" s="258"/>
      <c r="N688" s="258"/>
      <c r="O688" s="258"/>
      <c r="P688" s="258"/>
      <c r="Q688" s="258"/>
      <c r="R688" s="258"/>
      <c r="S688" s="258"/>
      <c r="T688" s="258"/>
      <c r="U688" s="258"/>
      <c r="V688" s="258"/>
      <c r="W688" s="258"/>
      <c r="X688" s="258"/>
      <c r="Y688" s="258"/>
      <c r="Z688" s="258"/>
      <c r="AA688" s="258"/>
      <c r="AB688" s="258"/>
      <c r="AC688" s="258"/>
      <c r="AD688" s="258"/>
      <c r="AE688" s="258"/>
      <c r="AF688" s="258"/>
      <c r="AG688" s="258"/>
      <c r="AH688" s="258"/>
      <c r="AI688" s="258"/>
      <c r="AJ688" s="258"/>
      <c r="AK688" s="258"/>
      <c r="AL688" s="258"/>
      <c r="AM688" s="258"/>
    </row>
    <row r="689" spans="1:39" ht="14.25" customHeight="1">
      <c r="A689" s="258"/>
      <c r="B689" s="258"/>
      <c r="C689" s="258"/>
      <c r="D689" s="258"/>
      <c r="E689" s="258"/>
      <c r="F689" s="258"/>
      <c r="G689" s="258"/>
      <c r="H689" s="258"/>
      <c r="I689" s="258"/>
      <c r="J689" s="258"/>
      <c r="K689" s="258"/>
      <c r="L689" s="258"/>
      <c r="M689" s="258"/>
      <c r="N689" s="258"/>
      <c r="O689" s="258"/>
      <c r="P689" s="258"/>
      <c r="Q689" s="258"/>
      <c r="R689" s="258"/>
      <c r="S689" s="258"/>
      <c r="T689" s="258"/>
      <c r="U689" s="258"/>
      <c r="V689" s="258"/>
      <c r="W689" s="258"/>
      <c r="X689" s="258"/>
      <c r="Y689" s="258"/>
      <c r="Z689" s="258"/>
      <c r="AA689" s="258"/>
      <c r="AB689" s="258"/>
      <c r="AC689" s="258"/>
      <c r="AD689" s="258"/>
      <c r="AE689" s="258"/>
      <c r="AF689" s="258"/>
      <c r="AG689" s="258"/>
      <c r="AH689" s="258"/>
      <c r="AI689" s="258"/>
      <c r="AJ689" s="258"/>
      <c r="AK689" s="258"/>
      <c r="AL689" s="258"/>
      <c r="AM689" s="258"/>
    </row>
    <row r="690" spans="1:39" ht="14.25" customHeight="1">
      <c r="A690" s="258"/>
      <c r="B690" s="258"/>
      <c r="C690" s="258"/>
      <c r="D690" s="258"/>
      <c r="E690" s="258"/>
      <c r="F690" s="258"/>
      <c r="G690" s="258"/>
      <c r="H690" s="258"/>
      <c r="I690" s="258"/>
      <c r="J690" s="258"/>
      <c r="K690" s="258"/>
      <c r="L690" s="258"/>
      <c r="M690" s="258"/>
      <c r="N690" s="258"/>
      <c r="O690" s="258"/>
      <c r="P690" s="258"/>
      <c r="Q690" s="258"/>
      <c r="R690" s="258"/>
      <c r="S690" s="258"/>
      <c r="T690" s="258"/>
      <c r="U690" s="258"/>
      <c r="V690" s="258"/>
      <c r="W690" s="258"/>
      <c r="X690" s="258"/>
      <c r="Y690" s="258"/>
      <c r="Z690" s="258"/>
      <c r="AA690" s="258"/>
      <c r="AB690" s="258"/>
      <c r="AC690" s="258"/>
      <c r="AD690" s="258"/>
      <c r="AE690" s="258"/>
      <c r="AF690" s="258"/>
      <c r="AG690" s="258"/>
      <c r="AH690" s="258"/>
      <c r="AI690" s="258"/>
      <c r="AJ690" s="258"/>
      <c r="AK690" s="258"/>
      <c r="AL690" s="258"/>
      <c r="AM690" s="258"/>
    </row>
    <row r="691" spans="1:39" ht="14.25" customHeight="1">
      <c r="A691" s="258"/>
      <c r="B691" s="258"/>
      <c r="C691" s="258"/>
      <c r="D691" s="258"/>
      <c r="E691" s="258"/>
      <c r="F691" s="258"/>
      <c r="G691" s="258"/>
      <c r="H691" s="258"/>
      <c r="I691" s="258"/>
      <c r="J691" s="258"/>
      <c r="K691" s="258"/>
      <c r="L691" s="258"/>
      <c r="M691" s="258"/>
      <c r="N691" s="258"/>
      <c r="O691" s="258"/>
      <c r="P691" s="258"/>
      <c r="Q691" s="258"/>
      <c r="R691" s="258"/>
      <c r="S691" s="258"/>
      <c r="T691" s="258"/>
      <c r="U691" s="258"/>
      <c r="V691" s="258"/>
      <c r="W691" s="258"/>
      <c r="X691" s="258"/>
      <c r="Y691" s="258"/>
      <c r="Z691" s="258"/>
      <c r="AA691" s="258"/>
      <c r="AB691" s="258"/>
      <c r="AC691" s="258"/>
      <c r="AD691" s="258"/>
      <c r="AE691" s="258"/>
      <c r="AF691" s="258"/>
      <c r="AG691" s="258"/>
      <c r="AH691" s="258"/>
      <c r="AI691" s="258"/>
      <c r="AJ691" s="258"/>
      <c r="AK691" s="258"/>
      <c r="AL691" s="258"/>
      <c r="AM691" s="258"/>
    </row>
    <row r="692" spans="1:39" ht="14.25" customHeight="1">
      <c r="A692" s="258"/>
      <c r="B692" s="258"/>
      <c r="C692" s="258"/>
      <c r="D692" s="258"/>
      <c r="E692" s="258"/>
      <c r="F692" s="258"/>
      <c r="G692" s="258"/>
      <c r="H692" s="258"/>
      <c r="I692" s="258"/>
      <c r="J692" s="258"/>
      <c r="K692" s="258"/>
      <c r="L692" s="258"/>
      <c r="M692" s="258"/>
      <c r="N692" s="258"/>
      <c r="O692" s="258"/>
      <c r="P692" s="258"/>
      <c r="Q692" s="258"/>
      <c r="R692" s="258"/>
      <c r="S692" s="258"/>
      <c r="T692" s="258"/>
      <c r="U692" s="258"/>
      <c r="V692" s="258"/>
      <c r="W692" s="258"/>
      <c r="X692" s="258"/>
      <c r="Y692" s="258"/>
      <c r="Z692" s="258"/>
      <c r="AA692" s="258"/>
      <c r="AB692" s="258"/>
      <c r="AC692" s="258"/>
      <c r="AD692" s="258"/>
      <c r="AE692" s="258"/>
      <c r="AF692" s="258"/>
      <c r="AG692" s="258"/>
      <c r="AH692" s="258"/>
      <c r="AI692" s="258"/>
      <c r="AJ692" s="258"/>
      <c r="AK692" s="258"/>
      <c r="AL692" s="258"/>
      <c r="AM692" s="258"/>
    </row>
    <row r="693" spans="1:39" ht="14.25" customHeight="1">
      <c r="A693" s="258"/>
      <c r="B693" s="258"/>
      <c r="C693" s="258"/>
      <c r="D693" s="258"/>
      <c r="E693" s="258"/>
      <c r="F693" s="258"/>
      <c r="G693" s="258"/>
      <c r="H693" s="258"/>
      <c r="I693" s="258"/>
      <c r="J693" s="258"/>
      <c r="K693" s="258"/>
      <c r="L693" s="258"/>
      <c r="M693" s="258"/>
      <c r="N693" s="258"/>
      <c r="O693" s="258"/>
      <c r="P693" s="258"/>
      <c r="Q693" s="258"/>
      <c r="R693" s="258"/>
      <c r="S693" s="258"/>
      <c r="T693" s="258"/>
      <c r="U693" s="258"/>
      <c r="V693" s="258"/>
      <c r="W693" s="258"/>
      <c r="X693" s="258"/>
      <c r="Y693" s="258"/>
      <c r="Z693" s="258"/>
      <c r="AA693" s="258"/>
      <c r="AB693" s="258"/>
      <c r="AC693" s="258"/>
      <c r="AD693" s="258"/>
      <c r="AE693" s="258"/>
      <c r="AF693" s="258"/>
      <c r="AG693" s="258"/>
      <c r="AH693" s="258"/>
      <c r="AI693" s="258"/>
      <c r="AJ693" s="258"/>
      <c r="AK693" s="258"/>
      <c r="AL693" s="258"/>
      <c r="AM693" s="258"/>
    </row>
    <row r="694" spans="1:39" ht="14.25" customHeight="1">
      <c r="A694" s="258"/>
      <c r="B694" s="258"/>
      <c r="C694" s="258"/>
      <c r="D694" s="258"/>
      <c r="E694" s="258"/>
      <c r="F694" s="258"/>
      <c r="G694" s="258"/>
      <c r="H694" s="258"/>
      <c r="I694" s="258"/>
      <c r="J694" s="258"/>
      <c r="K694" s="258"/>
      <c r="L694" s="258"/>
      <c r="M694" s="258"/>
      <c r="N694" s="258"/>
      <c r="O694" s="258"/>
      <c r="P694" s="258"/>
      <c r="Q694" s="258"/>
      <c r="R694" s="258"/>
      <c r="S694" s="258"/>
      <c r="T694" s="258"/>
      <c r="U694" s="258"/>
      <c r="V694" s="258"/>
      <c r="W694" s="258"/>
      <c r="X694" s="258"/>
      <c r="Y694" s="258"/>
      <c r="Z694" s="258"/>
      <c r="AA694" s="258"/>
      <c r="AB694" s="258"/>
      <c r="AC694" s="258"/>
      <c r="AD694" s="258"/>
      <c r="AE694" s="258"/>
      <c r="AF694" s="258"/>
      <c r="AG694" s="258"/>
      <c r="AH694" s="258"/>
      <c r="AI694" s="258"/>
      <c r="AJ694" s="258"/>
      <c r="AK694" s="258"/>
      <c r="AL694" s="258"/>
      <c r="AM694" s="258"/>
    </row>
    <row r="695" spans="1:39" ht="14.25" customHeight="1">
      <c r="A695" s="258"/>
      <c r="B695" s="258"/>
      <c r="C695" s="258"/>
      <c r="D695" s="258"/>
      <c r="E695" s="258"/>
      <c r="F695" s="258"/>
      <c r="G695" s="258"/>
      <c r="H695" s="258"/>
      <c r="I695" s="258"/>
      <c r="J695" s="258"/>
      <c r="K695" s="258"/>
      <c r="L695" s="258"/>
      <c r="M695" s="258"/>
      <c r="N695" s="258"/>
      <c r="O695" s="258"/>
      <c r="P695" s="258"/>
      <c r="Q695" s="258"/>
      <c r="R695" s="258"/>
      <c r="S695" s="258"/>
      <c r="T695" s="258"/>
      <c r="U695" s="258"/>
      <c r="V695" s="258"/>
      <c r="W695" s="258"/>
      <c r="X695" s="258"/>
      <c r="Y695" s="258"/>
      <c r="Z695" s="258"/>
      <c r="AA695" s="258"/>
      <c r="AB695" s="258"/>
      <c r="AC695" s="258"/>
      <c r="AD695" s="258"/>
      <c r="AE695" s="258"/>
      <c r="AF695" s="258"/>
      <c r="AG695" s="258"/>
      <c r="AH695" s="258"/>
      <c r="AI695" s="258"/>
      <c r="AJ695" s="258"/>
      <c r="AK695" s="258"/>
      <c r="AL695" s="258"/>
      <c r="AM695" s="258"/>
    </row>
    <row r="696" spans="1:39" ht="14.25" customHeight="1">
      <c r="A696" s="258"/>
      <c r="B696" s="258"/>
      <c r="C696" s="258"/>
      <c r="D696" s="258"/>
      <c r="E696" s="258"/>
      <c r="F696" s="258"/>
      <c r="G696" s="258"/>
      <c r="H696" s="258"/>
      <c r="I696" s="258"/>
      <c r="J696" s="258"/>
      <c r="K696" s="258"/>
      <c r="L696" s="258"/>
      <c r="M696" s="258"/>
      <c r="N696" s="258"/>
      <c r="O696" s="258"/>
      <c r="P696" s="258"/>
      <c r="Q696" s="258"/>
      <c r="R696" s="258"/>
      <c r="S696" s="258"/>
      <c r="T696" s="258"/>
      <c r="U696" s="258"/>
      <c r="V696" s="258"/>
      <c r="W696" s="258"/>
      <c r="X696" s="258"/>
      <c r="Y696" s="258"/>
      <c r="Z696" s="258"/>
      <c r="AA696" s="258"/>
      <c r="AB696" s="258"/>
      <c r="AC696" s="258"/>
      <c r="AD696" s="258"/>
      <c r="AE696" s="258"/>
      <c r="AF696" s="258"/>
      <c r="AG696" s="258"/>
      <c r="AH696" s="258"/>
      <c r="AI696" s="258"/>
      <c r="AJ696" s="258"/>
      <c r="AK696" s="258"/>
      <c r="AL696" s="258"/>
      <c r="AM696" s="258"/>
    </row>
    <row r="697" spans="1:39" ht="14.25" customHeight="1">
      <c r="A697" s="258"/>
      <c r="B697" s="258"/>
      <c r="C697" s="258"/>
      <c r="D697" s="258"/>
      <c r="E697" s="258"/>
      <c r="F697" s="258"/>
      <c r="G697" s="258"/>
      <c r="H697" s="258"/>
      <c r="I697" s="258"/>
      <c r="J697" s="258"/>
      <c r="K697" s="258"/>
      <c r="L697" s="258"/>
      <c r="M697" s="258"/>
      <c r="N697" s="258"/>
      <c r="O697" s="258"/>
      <c r="P697" s="258"/>
      <c r="Q697" s="258"/>
      <c r="R697" s="258"/>
      <c r="S697" s="258"/>
      <c r="T697" s="258"/>
      <c r="U697" s="258"/>
      <c r="V697" s="258"/>
      <c r="W697" s="258"/>
      <c r="X697" s="258"/>
      <c r="Y697" s="258"/>
      <c r="Z697" s="258"/>
      <c r="AA697" s="258"/>
      <c r="AB697" s="258"/>
      <c r="AC697" s="258"/>
      <c r="AD697" s="258"/>
      <c r="AE697" s="258"/>
      <c r="AF697" s="258"/>
      <c r="AG697" s="258"/>
      <c r="AH697" s="258"/>
      <c r="AI697" s="258"/>
      <c r="AJ697" s="258"/>
      <c r="AK697" s="258"/>
      <c r="AL697" s="258"/>
      <c r="AM697" s="258"/>
    </row>
    <row r="698" spans="1:39" ht="14.25" customHeight="1">
      <c r="A698" s="258"/>
      <c r="B698" s="258"/>
      <c r="C698" s="258"/>
      <c r="D698" s="258"/>
      <c r="E698" s="258"/>
      <c r="F698" s="258"/>
      <c r="G698" s="258"/>
      <c r="H698" s="258"/>
      <c r="I698" s="258"/>
      <c r="J698" s="258"/>
      <c r="K698" s="258"/>
      <c r="L698" s="258"/>
      <c r="M698" s="258"/>
      <c r="N698" s="258"/>
      <c r="O698" s="258"/>
      <c r="P698" s="258"/>
      <c r="Q698" s="258"/>
      <c r="R698" s="258"/>
      <c r="S698" s="258"/>
      <c r="T698" s="258"/>
      <c r="U698" s="258"/>
      <c r="V698" s="258"/>
      <c r="W698" s="258"/>
      <c r="X698" s="258"/>
      <c r="Y698" s="258"/>
      <c r="Z698" s="258"/>
      <c r="AA698" s="258"/>
      <c r="AB698" s="258"/>
      <c r="AC698" s="258"/>
      <c r="AD698" s="258"/>
      <c r="AE698" s="258"/>
      <c r="AF698" s="258"/>
      <c r="AG698" s="258"/>
      <c r="AH698" s="258"/>
      <c r="AI698" s="258"/>
      <c r="AJ698" s="258"/>
      <c r="AK698" s="258"/>
      <c r="AL698" s="258"/>
      <c r="AM698" s="258"/>
    </row>
    <row r="699" spans="1:39" ht="14.25" customHeight="1">
      <c r="A699" s="258"/>
      <c r="B699" s="258"/>
      <c r="C699" s="258"/>
      <c r="D699" s="258"/>
      <c r="E699" s="258"/>
      <c r="F699" s="258"/>
      <c r="G699" s="258"/>
      <c r="H699" s="258"/>
      <c r="I699" s="258"/>
      <c r="J699" s="258"/>
      <c r="K699" s="258"/>
      <c r="L699" s="258"/>
      <c r="M699" s="258"/>
      <c r="N699" s="258"/>
      <c r="O699" s="258"/>
      <c r="P699" s="258"/>
      <c r="Q699" s="258"/>
      <c r="R699" s="258"/>
      <c r="S699" s="258"/>
      <c r="T699" s="258"/>
      <c r="U699" s="258"/>
      <c r="V699" s="258"/>
      <c r="W699" s="258"/>
      <c r="X699" s="258"/>
      <c r="Y699" s="258"/>
      <c r="Z699" s="258"/>
      <c r="AA699" s="258"/>
      <c r="AB699" s="258"/>
      <c r="AC699" s="258"/>
      <c r="AD699" s="258"/>
      <c r="AE699" s="258"/>
      <c r="AF699" s="258"/>
      <c r="AG699" s="258"/>
      <c r="AH699" s="258"/>
      <c r="AI699" s="258"/>
      <c r="AJ699" s="258"/>
      <c r="AK699" s="258"/>
      <c r="AL699" s="258"/>
      <c r="AM699" s="258"/>
    </row>
    <row r="700" spans="1:39" ht="14.25" customHeight="1">
      <c r="A700" s="258"/>
      <c r="B700" s="258"/>
      <c r="C700" s="258"/>
      <c r="D700" s="258"/>
      <c r="E700" s="258"/>
      <c r="F700" s="258"/>
      <c r="G700" s="258"/>
      <c r="H700" s="258"/>
      <c r="I700" s="258"/>
      <c r="J700" s="258"/>
      <c r="K700" s="258"/>
      <c r="L700" s="258"/>
      <c r="M700" s="258"/>
      <c r="N700" s="258"/>
      <c r="O700" s="258"/>
      <c r="P700" s="258"/>
      <c r="Q700" s="258"/>
      <c r="R700" s="258"/>
      <c r="S700" s="258"/>
      <c r="T700" s="258"/>
      <c r="U700" s="258"/>
      <c r="V700" s="258"/>
      <c r="W700" s="258"/>
      <c r="X700" s="258"/>
      <c r="Y700" s="258"/>
      <c r="Z700" s="258"/>
      <c r="AA700" s="258"/>
      <c r="AB700" s="258"/>
      <c r="AC700" s="258"/>
      <c r="AD700" s="258"/>
      <c r="AE700" s="258"/>
      <c r="AF700" s="258"/>
      <c r="AG700" s="258"/>
      <c r="AH700" s="258"/>
      <c r="AI700" s="258"/>
      <c r="AJ700" s="258"/>
      <c r="AK700" s="258"/>
      <c r="AL700" s="258"/>
      <c r="AM700" s="258"/>
    </row>
    <row r="701" spans="1:39" ht="14.25" customHeight="1">
      <c r="A701" s="258"/>
      <c r="B701" s="258"/>
      <c r="C701" s="258"/>
      <c r="D701" s="258"/>
      <c r="E701" s="258"/>
      <c r="F701" s="258"/>
      <c r="G701" s="258"/>
      <c r="H701" s="258"/>
      <c r="I701" s="258"/>
      <c r="J701" s="258"/>
      <c r="K701" s="258"/>
      <c r="L701" s="258"/>
      <c r="M701" s="258"/>
      <c r="N701" s="258"/>
      <c r="O701" s="258"/>
      <c r="P701" s="258"/>
      <c r="Q701" s="258"/>
      <c r="R701" s="258"/>
      <c r="S701" s="258"/>
      <c r="T701" s="258"/>
      <c r="U701" s="258"/>
      <c r="V701" s="258"/>
      <c r="W701" s="258"/>
      <c r="X701" s="258"/>
      <c r="Y701" s="258"/>
      <c r="Z701" s="258"/>
      <c r="AA701" s="258"/>
      <c r="AB701" s="258"/>
      <c r="AC701" s="258"/>
      <c r="AD701" s="258"/>
      <c r="AE701" s="258"/>
      <c r="AF701" s="258"/>
      <c r="AG701" s="258"/>
      <c r="AH701" s="258"/>
      <c r="AI701" s="258"/>
      <c r="AJ701" s="258"/>
      <c r="AK701" s="258"/>
      <c r="AL701" s="258"/>
      <c r="AM701" s="258"/>
    </row>
    <row r="702" spans="1:39" ht="14.25" customHeight="1">
      <c r="A702" s="258"/>
      <c r="B702" s="258"/>
      <c r="C702" s="258"/>
      <c r="D702" s="258"/>
      <c r="E702" s="258"/>
      <c r="F702" s="258"/>
      <c r="G702" s="258"/>
      <c r="H702" s="258"/>
      <c r="I702" s="258"/>
      <c r="J702" s="258"/>
      <c r="K702" s="258"/>
      <c r="L702" s="258"/>
      <c r="M702" s="258"/>
      <c r="N702" s="258"/>
      <c r="O702" s="258"/>
      <c r="P702" s="258"/>
      <c r="Q702" s="258"/>
      <c r="R702" s="258"/>
      <c r="S702" s="258"/>
      <c r="T702" s="258"/>
      <c r="U702" s="258"/>
      <c r="V702" s="258"/>
      <c r="W702" s="258"/>
      <c r="X702" s="258"/>
      <c r="Y702" s="258"/>
      <c r="Z702" s="258"/>
      <c r="AA702" s="258"/>
      <c r="AB702" s="258"/>
      <c r="AC702" s="258"/>
      <c r="AD702" s="258"/>
      <c r="AE702" s="258"/>
      <c r="AF702" s="258"/>
      <c r="AG702" s="258"/>
      <c r="AH702" s="258"/>
      <c r="AI702" s="258"/>
      <c r="AJ702" s="258"/>
      <c r="AK702" s="258"/>
      <c r="AL702" s="258"/>
      <c r="AM702" s="258"/>
    </row>
    <row r="703" spans="1:39" ht="14.25" customHeight="1">
      <c r="A703" s="258"/>
      <c r="B703" s="258"/>
      <c r="C703" s="258"/>
      <c r="D703" s="258"/>
      <c r="E703" s="258"/>
      <c r="F703" s="258"/>
      <c r="G703" s="258"/>
      <c r="H703" s="258"/>
      <c r="I703" s="258"/>
      <c r="J703" s="258"/>
      <c r="K703" s="258"/>
      <c r="L703" s="258"/>
      <c r="M703" s="258"/>
      <c r="N703" s="258"/>
      <c r="O703" s="258"/>
      <c r="P703" s="258"/>
      <c r="Q703" s="258"/>
      <c r="R703" s="258"/>
      <c r="S703" s="258"/>
      <c r="T703" s="258"/>
      <c r="U703" s="258"/>
      <c r="V703" s="258"/>
      <c r="W703" s="258"/>
      <c r="X703" s="258"/>
      <c r="Y703" s="258"/>
      <c r="Z703" s="258"/>
      <c r="AA703" s="258"/>
      <c r="AB703" s="258"/>
      <c r="AC703" s="258"/>
      <c r="AD703" s="258"/>
      <c r="AE703" s="258"/>
      <c r="AF703" s="258"/>
      <c r="AG703" s="258"/>
      <c r="AH703" s="258"/>
      <c r="AI703" s="258"/>
      <c r="AJ703" s="258"/>
      <c r="AK703" s="258"/>
      <c r="AL703" s="258"/>
      <c r="AM703" s="258"/>
    </row>
    <row r="704" spans="1:39" ht="14.25" customHeight="1">
      <c r="A704" s="258"/>
      <c r="B704" s="258"/>
      <c r="C704" s="258"/>
      <c r="D704" s="258"/>
      <c r="E704" s="258"/>
      <c r="F704" s="258"/>
      <c r="G704" s="258"/>
      <c r="H704" s="258"/>
      <c r="I704" s="258"/>
      <c r="J704" s="258"/>
      <c r="K704" s="258"/>
      <c r="L704" s="258"/>
      <c r="M704" s="258"/>
      <c r="N704" s="258"/>
      <c r="O704" s="258"/>
      <c r="P704" s="258"/>
      <c r="Q704" s="258"/>
      <c r="R704" s="258"/>
      <c r="S704" s="258"/>
      <c r="T704" s="258"/>
      <c r="U704" s="258"/>
      <c r="V704" s="258"/>
      <c r="W704" s="258"/>
      <c r="X704" s="258"/>
      <c r="Y704" s="258"/>
      <c r="Z704" s="258"/>
      <c r="AA704" s="258"/>
      <c r="AB704" s="258"/>
      <c r="AC704" s="258"/>
      <c r="AD704" s="258"/>
      <c r="AE704" s="258"/>
      <c r="AF704" s="258"/>
      <c r="AG704" s="258"/>
      <c r="AH704" s="258"/>
      <c r="AI704" s="258"/>
      <c r="AJ704" s="258"/>
      <c r="AK704" s="258"/>
      <c r="AL704" s="258"/>
      <c r="AM704" s="258"/>
    </row>
    <row r="705" spans="1:39" ht="14.25" customHeight="1">
      <c r="A705" s="258"/>
      <c r="B705" s="258"/>
      <c r="C705" s="258"/>
      <c r="D705" s="258"/>
      <c r="E705" s="258"/>
      <c r="F705" s="258"/>
      <c r="G705" s="258"/>
      <c r="H705" s="258"/>
      <c r="I705" s="258"/>
      <c r="J705" s="258"/>
      <c r="K705" s="258"/>
      <c r="L705" s="258"/>
      <c r="M705" s="258"/>
      <c r="N705" s="258"/>
      <c r="O705" s="258"/>
      <c r="P705" s="258"/>
      <c r="Q705" s="258"/>
      <c r="R705" s="258"/>
      <c r="S705" s="258"/>
      <c r="T705" s="258"/>
      <c r="U705" s="258"/>
      <c r="V705" s="258"/>
      <c r="W705" s="258"/>
      <c r="X705" s="258"/>
      <c r="Y705" s="258"/>
      <c r="Z705" s="258"/>
      <c r="AA705" s="258"/>
      <c r="AB705" s="258"/>
      <c r="AC705" s="258"/>
      <c r="AD705" s="258"/>
      <c r="AE705" s="258"/>
      <c r="AF705" s="258"/>
      <c r="AG705" s="258"/>
      <c r="AH705" s="258"/>
      <c r="AI705" s="258"/>
      <c r="AJ705" s="258"/>
      <c r="AK705" s="258"/>
      <c r="AL705" s="258"/>
      <c r="AM705" s="258"/>
    </row>
    <row r="706" spans="1:39" ht="14.25" customHeight="1">
      <c r="A706" s="258"/>
      <c r="B706" s="258"/>
      <c r="C706" s="258"/>
      <c r="D706" s="258"/>
      <c r="E706" s="258"/>
      <c r="F706" s="258"/>
      <c r="G706" s="258"/>
      <c r="H706" s="258"/>
      <c r="I706" s="258"/>
      <c r="J706" s="258"/>
      <c r="K706" s="258"/>
      <c r="L706" s="258"/>
      <c r="M706" s="258"/>
      <c r="N706" s="258"/>
      <c r="O706" s="258"/>
      <c r="P706" s="258"/>
      <c r="Q706" s="258"/>
      <c r="R706" s="258"/>
      <c r="S706" s="258"/>
      <c r="T706" s="258"/>
      <c r="U706" s="258"/>
      <c r="V706" s="258"/>
      <c r="W706" s="258"/>
      <c r="X706" s="258"/>
      <c r="Y706" s="258"/>
      <c r="Z706" s="258"/>
      <c r="AA706" s="258"/>
      <c r="AB706" s="258"/>
      <c r="AC706" s="258"/>
      <c r="AD706" s="258"/>
      <c r="AE706" s="258"/>
      <c r="AF706" s="258"/>
      <c r="AG706" s="258"/>
      <c r="AH706" s="258"/>
      <c r="AI706" s="258"/>
      <c r="AJ706" s="258"/>
      <c r="AK706" s="258"/>
      <c r="AL706" s="258"/>
      <c r="AM706" s="258"/>
    </row>
    <row r="707" spans="1:39" ht="14.25" customHeight="1">
      <c r="A707" s="258"/>
      <c r="B707" s="258"/>
      <c r="C707" s="258"/>
      <c r="D707" s="258"/>
      <c r="E707" s="258"/>
      <c r="F707" s="258"/>
      <c r="G707" s="258"/>
      <c r="H707" s="258"/>
      <c r="I707" s="258"/>
      <c r="J707" s="258"/>
      <c r="K707" s="258"/>
      <c r="L707" s="258"/>
      <c r="M707" s="258"/>
      <c r="N707" s="258"/>
      <c r="O707" s="258"/>
      <c r="P707" s="258"/>
      <c r="Q707" s="258"/>
      <c r="R707" s="258"/>
      <c r="S707" s="258"/>
      <c r="T707" s="258"/>
      <c r="U707" s="258"/>
      <c r="V707" s="258"/>
      <c r="W707" s="258"/>
      <c r="X707" s="258"/>
      <c r="Y707" s="258"/>
      <c r="Z707" s="258"/>
      <c r="AA707" s="258"/>
      <c r="AB707" s="258"/>
      <c r="AC707" s="258"/>
      <c r="AD707" s="258"/>
      <c r="AE707" s="258"/>
      <c r="AF707" s="258"/>
      <c r="AG707" s="258"/>
      <c r="AH707" s="258"/>
      <c r="AI707" s="258"/>
      <c r="AJ707" s="258"/>
      <c r="AK707" s="258"/>
      <c r="AL707" s="258"/>
      <c r="AM707" s="258"/>
    </row>
    <row r="708" spans="1:39" ht="14.25" customHeight="1">
      <c r="A708" s="258"/>
      <c r="B708" s="258"/>
      <c r="C708" s="258"/>
      <c r="D708" s="258"/>
      <c r="E708" s="258"/>
      <c r="F708" s="258"/>
      <c r="G708" s="258"/>
      <c r="H708" s="258"/>
      <c r="I708" s="258"/>
      <c r="J708" s="258"/>
      <c r="K708" s="258"/>
      <c r="L708" s="258"/>
      <c r="M708" s="258"/>
      <c r="N708" s="258"/>
      <c r="O708" s="258"/>
      <c r="P708" s="258"/>
      <c r="Q708" s="258"/>
      <c r="R708" s="258"/>
      <c r="S708" s="258"/>
      <c r="T708" s="258"/>
      <c r="U708" s="258"/>
      <c r="V708" s="258"/>
      <c r="W708" s="258"/>
      <c r="X708" s="258"/>
      <c r="Y708" s="258"/>
      <c r="Z708" s="258"/>
      <c r="AA708" s="258"/>
      <c r="AB708" s="258"/>
      <c r="AC708" s="258"/>
      <c r="AD708" s="258"/>
      <c r="AE708" s="258"/>
      <c r="AF708" s="258"/>
      <c r="AG708" s="258"/>
      <c r="AH708" s="258"/>
      <c r="AI708" s="258"/>
      <c r="AJ708" s="258"/>
      <c r="AK708" s="258"/>
      <c r="AL708" s="258"/>
      <c r="AM708" s="258"/>
    </row>
    <row r="709" spans="1:39" ht="14.25" customHeight="1">
      <c r="A709" s="258"/>
      <c r="B709" s="258"/>
      <c r="C709" s="258"/>
      <c r="D709" s="258"/>
      <c r="E709" s="258"/>
      <c r="F709" s="258"/>
      <c r="G709" s="258"/>
      <c r="H709" s="258"/>
      <c r="I709" s="258"/>
      <c r="J709" s="258"/>
      <c r="K709" s="258"/>
      <c r="L709" s="258"/>
      <c r="M709" s="258"/>
      <c r="N709" s="258"/>
      <c r="O709" s="258"/>
      <c r="P709" s="258"/>
      <c r="Q709" s="258"/>
      <c r="R709" s="258"/>
      <c r="S709" s="258"/>
      <c r="T709" s="258"/>
      <c r="U709" s="258"/>
      <c r="V709" s="258"/>
      <c r="W709" s="258"/>
      <c r="X709" s="258"/>
      <c r="Y709" s="258"/>
      <c r="Z709" s="258"/>
      <c r="AA709" s="258"/>
      <c r="AB709" s="258"/>
      <c r="AC709" s="258"/>
      <c r="AD709" s="258"/>
      <c r="AE709" s="258"/>
      <c r="AF709" s="258"/>
      <c r="AG709" s="258"/>
      <c r="AH709" s="258"/>
      <c r="AI709" s="258"/>
      <c r="AJ709" s="258"/>
      <c r="AK709" s="258"/>
      <c r="AL709" s="258"/>
      <c r="AM709" s="258"/>
    </row>
    <row r="710" spans="1:39" ht="14.25" customHeight="1">
      <c r="A710" s="258"/>
      <c r="B710" s="258"/>
      <c r="C710" s="258"/>
      <c r="D710" s="258"/>
      <c r="E710" s="258"/>
      <c r="F710" s="258"/>
      <c r="G710" s="258"/>
      <c r="H710" s="258"/>
      <c r="I710" s="258"/>
      <c r="J710" s="258"/>
      <c r="K710" s="258"/>
      <c r="L710" s="258"/>
      <c r="M710" s="258"/>
      <c r="N710" s="258"/>
      <c r="O710" s="258"/>
      <c r="P710" s="258"/>
      <c r="Q710" s="258"/>
      <c r="R710" s="258"/>
      <c r="S710" s="258"/>
      <c r="T710" s="258"/>
      <c r="U710" s="258"/>
      <c r="V710" s="258"/>
      <c r="W710" s="258"/>
      <c r="X710" s="258"/>
      <c r="Y710" s="258"/>
      <c r="Z710" s="258"/>
      <c r="AA710" s="258"/>
      <c r="AB710" s="258"/>
      <c r="AC710" s="258"/>
      <c r="AD710" s="258"/>
      <c r="AE710" s="258"/>
      <c r="AF710" s="258"/>
      <c r="AG710" s="258"/>
      <c r="AH710" s="258"/>
      <c r="AI710" s="258"/>
      <c r="AJ710" s="258"/>
      <c r="AK710" s="258"/>
      <c r="AL710" s="258"/>
      <c r="AM710" s="258"/>
    </row>
    <row r="711" spans="1:39" ht="14.25" customHeight="1">
      <c r="A711" s="258"/>
      <c r="B711" s="258"/>
      <c r="C711" s="258"/>
      <c r="D711" s="258"/>
      <c r="E711" s="258"/>
      <c r="F711" s="258"/>
      <c r="G711" s="258"/>
      <c r="H711" s="258"/>
      <c r="I711" s="258"/>
      <c r="J711" s="258"/>
      <c r="K711" s="258"/>
      <c r="L711" s="258"/>
      <c r="M711" s="258"/>
      <c r="N711" s="258"/>
      <c r="O711" s="258"/>
      <c r="P711" s="258"/>
      <c r="Q711" s="258"/>
      <c r="R711" s="258"/>
      <c r="S711" s="258"/>
      <c r="T711" s="258"/>
      <c r="U711" s="258"/>
      <c r="V711" s="258"/>
      <c r="W711" s="258"/>
      <c r="X711" s="258"/>
      <c r="Y711" s="258"/>
      <c r="Z711" s="258"/>
      <c r="AA711" s="258"/>
      <c r="AB711" s="258"/>
      <c r="AC711" s="258"/>
      <c r="AD711" s="258"/>
      <c r="AE711" s="258"/>
      <c r="AF711" s="258"/>
      <c r="AG711" s="258"/>
      <c r="AH711" s="258"/>
      <c r="AI711" s="258"/>
      <c r="AJ711" s="258"/>
      <c r="AK711" s="258"/>
      <c r="AL711" s="258"/>
      <c r="AM711" s="258"/>
    </row>
    <row r="712" spans="1:39" ht="14.25" customHeight="1">
      <c r="A712" s="258"/>
      <c r="B712" s="258"/>
      <c r="C712" s="258"/>
      <c r="D712" s="258"/>
      <c r="E712" s="258"/>
      <c r="F712" s="258"/>
      <c r="G712" s="258"/>
      <c r="H712" s="258"/>
      <c r="I712" s="258"/>
      <c r="J712" s="258"/>
      <c r="K712" s="258"/>
      <c r="L712" s="258"/>
      <c r="M712" s="258"/>
      <c r="N712" s="258"/>
      <c r="O712" s="258"/>
      <c r="P712" s="258"/>
      <c r="Q712" s="258"/>
      <c r="R712" s="258"/>
      <c r="S712" s="258"/>
      <c r="T712" s="258"/>
      <c r="U712" s="258"/>
      <c r="V712" s="258"/>
      <c r="W712" s="258"/>
      <c r="X712" s="258"/>
      <c r="Y712" s="258"/>
      <c r="Z712" s="258"/>
      <c r="AA712" s="258"/>
      <c r="AB712" s="258"/>
      <c r="AC712" s="258"/>
      <c r="AD712" s="258"/>
      <c r="AE712" s="258"/>
      <c r="AF712" s="258"/>
      <c r="AG712" s="258"/>
      <c r="AH712" s="258"/>
      <c r="AI712" s="258"/>
      <c r="AJ712" s="258"/>
      <c r="AK712" s="258"/>
      <c r="AL712" s="258"/>
      <c r="AM712" s="258"/>
    </row>
    <row r="713" spans="1:39" ht="14.25" customHeight="1">
      <c r="A713" s="258"/>
      <c r="B713" s="258"/>
      <c r="C713" s="258"/>
      <c r="D713" s="258"/>
      <c r="E713" s="258"/>
      <c r="F713" s="258"/>
      <c r="G713" s="258"/>
      <c r="H713" s="258"/>
      <c r="I713" s="258"/>
      <c r="J713" s="258"/>
      <c r="K713" s="258"/>
      <c r="L713" s="258"/>
      <c r="M713" s="258"/>
      <c r="N713" s="258"/>
      <c r="O713" s="258"/>
      <c r="P713" s="258"/>
      <c r="Q713" s="258"/>
      <c r="R713" s="258"/>
      <c r="S713" s="258"/>
      <c r="T713" s="258"/>
      <c r="U713" s="258"/>
      <c r="V713" s="258"/>
      <c r="W713" s="258"/>
      <c r="X713" s="258"/>
      <c r="Y713" s="258"/>
      <c r="Z713" s="258"/>
      <c r="AA713" s="258"/>
      <c r="AB713" s="258"/>
      <c r="AC713" s="258"/>
      <c r="AD713" s="258"/>
      <c r="AE713" s="258"/>
      <c r="AF713" s="258"/>
      <c r="AG713" s="258"/>
      <c r="AH713" s="258"/>
      <c r="AI713" s="258"/>
      <c r="AJ713" s="258"/>
      <c r="AK713" s="258"/>
      <c r="AL713" s="258"/>
      <c r="AM713" s="258"/>
    </row>
    <row r="714" spans="1:39" ht="14.25" customHeight="1">
      <c r="A714" s="258"/>
      <c r="B714" s="258"/>
      <c r="C714" s="258"/>
      <c r="D714" s="258"/>
      <c r="E714" s="258"/>
      <c r="F714" s="258"/>
      <c r="G714" s="258"/>
      <c r="H714" s="258"/>
      <c r="I714" s="258"/>
      <c r="J714" s="258"/>
      <c r="K714" s="258"/>
      <c r="L714" s="258"/>
      <c r="M714" s="258"/>
      <c r="N714" s="258"/>
      <c r="O714" s="258"/>
      <c r="P714" s="258"/>
      <c r="Q714" s="258"/>
      <c r="R714" s="258"/>
      <c r="S714" s="258"/>
      <c r="T714" s="258"/>
      <c r="U714" s="258"/>
      <c r="V714" s="258"/>
      <c r="W714" s="258"/>
      <c r="X714" s="258"/>
      <c r="Y714" s="258"/>
      <c r="Z714" s="258"/>
      <c r="AA714" s="258"/>
      <c r="AB714" s="258"/>
      <c r="AC714" s="258"/>
      <c r="AD714" s="258"/>
      <c r="AE714" s="258"/>
      <c r="AF714" s="258"/>
      <c r="AG714" s="258"/>
      <c r="AH714" s="258"/>
      <c r="AI714" s="258"/>
      <c r="AJ714" s="258"/>
      <c r="AK714" s="258"/>
      <c r="AL714" s="258"/>
      <c r="AM714" s="258"/>
    </row>
    <row r="715" spans="1:39" ht="14.25" customHeight="1">
      <c r="A715" s="258"/>
      <c r="B715" s="258"/>
      <c r="C715" s="258"/>
      <c r="D715" s="258"/>
      <c r="E715" s="258"/>
      <c r="F715" s="258"/>
      <c r="G715" s="258"/>
      <c r="H715" s="258"/>
      <c r="I715" s="258"/>
      <c r="J715" s="258"/>
      <c r="K715" s="258"/>
      <c r="L715" s="258"/>
      <c r="M715" s="258"/>
      <c r="N715" s="258"/>
      <c r="O715" s="258"/>
      <c r="P715" s="258"/>
      <c r="Q715" s="258"/>
      <c r="R715" s="258"/>
      <c r="S715" s="258"/>
      <c r="T715" s="258"/>
      <c r="U715" s="258"/>
      <c r="V715" s="258"/>
      <c r="W715" s="258"/>
      <c r="X715" s="258"/>
      <c r="Y715" s="258"/>
      <c r="Z715" s="258"/>
      <c r="AA715" s="258"/>
      <c r="AB715" s="258"/>
      <c r="AC715" s="258"/>
      <c r="AD715" s="258"/>
      <c r="AE715" s="258"/>
      <c r="AF715" s="258"/>
      <c r="AG715" s="258"/>
      <c r="AH715" s="258"/>
      <c r="AI715" s="258"/>
      <c r="AJ715" s="258"/>
      <c r="AK715" s="258"/>
      <c r="AL715" s="258"/>
      <c r="AM715" s="258"/>
    </row>
    <row r="716" spans="1:39" ht="14.25" customHeight="1">
      <c r="A716" s="258"/>
      <c r="B716" s="258"/>
      <c r="C716" s="258"/>
      <c r="D716" s="258"/>
      <c r="E716" s="258"/>
      <c r="F716" s="258"/>
      <c r="G716" s="258"/>
      <c r="H716" s="258"/>
      <c r="I716" s="258"/>
      <c r="J716" s="258"/>
      <c r="K716" s="258"/>
      <c r="L716" s="258"/>
      <c r="M716" s="258"/>
      <c r="N716" s="258"/>
      <c r="O716" s="258"/>
      <c r="P716" s="258"/>
      <c r="Q716" s="258"/>
      <c r="R716" s="258"/>
      <c r="S716" s="258"/>
      <c r="T716" s="258"/>
      <c r="U716" s="258"/>
      <c r="V716" s="258"/>
      <c r="W716" s="258"/>
      <c r="X716" s="258"/>
      <c r="Y716" s="258"/>
      <c r="Z716" s="258"/>
      <c r="AA716" s="258"/>
      <c r="AB716" s="258"/>
      <c r="AC716" s="258"/>
      <c r="AD716" s="258"/>
      <c r="AE716" s="258"/>
      <c r="AF716" s="258"/>
      <c r="AG716" s="258"/>
      <c r="AH716" s="258"/>
      <c r="AI716" s="258"/>
      <c r="AJ716" s="258"/>
      <c r="AK716" s="258"/>
      <c r="AL716" s="258"/>
      <c r="AM716" s="258"/>
    </row>
    <row r="717" spans="1:39" ht="14.25" customHeight="1">
      <c r="A717" s="258"/>
      <c r="B717" s="258"/>
      <c r="C717" s="258"/>
      <c r="D717" s="258"/>
      <c r="E717" s="258"/>
      <c r="F717" s="258"/>
      <c r="G717" s="258"/>
      <c r="H717" s="258"/>
      <c r="I717" s="258"/>
      <c r="J717" s="258"/>
      <c r="K717" s="258"/>
      <c r="L717" s="258"/>
      <c r="M717" s="258"/>
      <c r="N717" s="258"/>
      <c r="O717" s="258"/>
      <c r="P717" s="258"/>
      <c r="Q717" s="258"/>
      <c r="R717" s="258"/>
      <c r="S717" s="258"/>
      <c r="T717" s="258"/>
      <c r="U717" s="258"/>
      <c r="V717" s="258"/>
      <c r="W717" s="258"/>
      <c r="X717" s="258"/>
      <c r="Y717" s="258"/>
      <c r="Z717" s="258"/>
      <c r="AA717" s="258"/>
      <c r="AB717" s="258"/>
      <c r="AC717" s="258"/>
      <c r="AD717" s="258"/>
      <c r="AE717" s="258"/>
      <c r="AF717" s="258"/>
      <c r="AG717" s="258"/>
      <c r="AH717" s="258"/>
      <c r="AI717" s="258"/>
      <c r="AJ717" s="258"/>
      <c r="AK717" s="258"/>
      <c r="AL717" s="258"/>
      <c r="AM717" s="258"/>
    </row>
    <row r="718" spans="1:39" ht="14.25" customHeight="1">
      <c r="A718" s="258"/>
      <c r="B718" s="258"/>
      <c r="C718" s="258"/>
      <c r="D718" s="258"/>
      <c r="E718" s="258"/>
      <c r="F718" s="258"/>
      <c r="G718" s="258"/>
      <c r="H718" s="258"/>
      <c r="I718" s="258"/>
      <c r="J718" s="258"/>
      <c r="K718" s="258"/>
      <c r="L718" s="258"/>
      <c r="M718" s="258"/>
      <c r="N718" s="258"/>
      <c r="O718" s="258"/>
      <c r="P718" s="258"/>
      <c r="Q718" s="258"/>
      <c r="R718" s="258"/>
      <c r="S718" s="258"/>
      <c r="T718" s="258"/>
      <c r="U718" s="258"/>
      <c r="V718" s="258"/>
      <c r="W718" s="258"/>
      <c r="X718" s="258"/>
      <c r="Y718" s="258"/>
      <c r="Z718" s="258"/>
      <c r="AA718" s="258"/>
      <c r="AB718" s="258"/>
      <c r="AC718" s="258"/>
      <c r="AD718" s="258"/>
      <c r="AE718" s="258"/>
      <c r="AF718" s="258"/>
      <c r="AG718" s="258"/>
      <c r="AH718" s="258"/>
      <c r="AI718" s="258"/>
      <c r="AJ718" s="258"/>
      <c r="AK718" s="258"/>
      <c r="AL718" s="258"/>
      <c r="AM718" s="258"/>
    </row>
    <row r="719" spans="1:39" ht="14.25" customHeight="1">
      <c r="A719" s="258"/>
      <c r="B719" s="258"/>
      <c r="C719" s="258"/>
      <c r="D719" s="258"/>
      <c r="E719" s="258"/>
      <c r="F719" s="258"/>
      <c r="G719" s="258"/>
      <c r="H719" s="258"/>
      <c r="I719" s="258"/>
      <c r="J719" s="258"/>
      <c r="K719" s="258"/>
      <c r="L719" s="258"/>
      <c r="M719" s="258"/>
      <c r="N719" s="258"/>
      <c r="O719" s="258"/>
      <c r="P719" s="258"/>
      <c r="Q719" s="258"/>
      <c r="R719" s="258"/>
      <c r="S719" s="258"/>
      <c r="T719" s="258"/>
      <c r="U719" s="258"/>
      <c r="V719" s="258"/>
      <c r="W719" s="258"/>
      <c r="X719" s="258"/>
      <c r="Y719" s="258"/>
      <c r="Z719" s="258"/>
      <c r="AA719" s="258"/>
      <c r="AB719" s="258"/>
      <c r="AC719" s="258"/>
      <c r="AD719" s="258"/>
      <c r="AE719" s="258"/>
      <c r="AF719" s="258"/>
      <c r="AG719" s="258"/>
      <c r="AH719" s="258"/>
      <c r="AI719" s="258"/>
      <c r="AJ719" s="258"/>
      <c r="AK719" s="258"/>
      <c r="AL719" s="258"/>
      <c r="AM719" s="258"/>
    </row>
    <row r="720" spans="1:39" ht="14.25" customHeight="1">
      <c r="A720" s="258"/>
      <c r="B720" s="258"/>
      <c r="C720" s="258"/>
      <c r="D720" s="258"/>
      <c r="E720" s="258"/>
      <c r="F720" s="258"/>
      <c r="G720" s="258"/>
      <c r="H720" s="258"/>
      <c r="I720" s="258"/>
      <c r="J720" s="258"/>
      <c r="K720" s="258"/>
      <c r="L720" s="258"/>
      <c r="M720" s="258"/>
      <c r="N720" s="258"/>
      <c r="O720" s="258"/>
      <c r="P720" s="258"/>
      <c r="Q720" s="258"/>
      <c r="R720" s="258"/>
      <c r="S720" s="258"/>
      <c r="T720" s="258"/>
      <c r="U720" s="258"/>
      <c r="V720" s="258"/>
      <c r="W720" s="258"/>
      <c r="X720" s="258"/>
      <c r="Y720" s="258"/>
      <c r="Z720" s="258"/>
      <c r="AA720" s="258"/>
      <c r="AB720" s="258"/>
      <c r="AC720" s="258"/>
      <c r="AD720" s="258"/>
      <c r="AE720" s="258"/>
      <c r="AF720" s="258"/>
      <c r="AG720" s="258"/>
      <c r="AH720" s="258"/>
      <c r="AI720" s="258"/>
      <c r="AJ720" s="258"/>
      <c r="AK720" s="258"/>
      <c r="AL720" s="258"/>
      <c r="AM720" s="258"/>
    </row>
    <row r="721" spans="1:39" ht="14.25" customHeight="1">
      <c r="A721" s="258"/>
      <c r="B721" s="258"/>
      <c r="C721" s="258"/>
      <c r="D721" s="258"/>
      <c r="E721" s="258"/>
      <c r="F721" s="258"/>
      <c r="G721" s="258"/>
      <c r="H721" s="258"/>
      <c r="I721" s="258"/>
      <c r="J721" s="258"/>
      <c r="K721" s="258"/>
      <c r="L721" s="258"/>
      <c r="M721" s="258"/>
      <c r="N721" s="258"/>
      <c r="O721" s="258"/>
      <c r="P721" s="258"/>
      <c r="Q721" s="258"/>
      <c r="R721" s="258"/>
      <c r="S721" s="258"/>
      <c r="T721" s="258"/>
      <c r="U721" s="258"/>
      <c r="V721" s="258"/>
      <c r="W721" s="258"/>
      <c r="X721" s="258"/>
      <c r="Y721" s="258"/>
      <c r="Z721" s="258"/>
      <c r="AA721" s="258"/>
      <c r="AB721" s="258"/>
      <c r="AC721" s="258"/>
      <c r="AD721" s="258"/>
      <c r="AE721" s="258"/>
      <c r="AF721" s="258"/>
      <c r="AG721" s="258"/>
      <c r="AH721" s="258"/>
      <c r="AI721" s="258"/>
      <c r="AJ721" s="258"/>
      <c r="AK721" s="258"/>
      <c r="AL721" s="258"/>
      <c r="AM721" s="258"/>
    </row>
    <row r="722" spans="1:39" ht="14.25" customHeight="1">
      <c r="A722" s="258"/>
      <c r="B722" s="258"/>
      <c r="C722" s="258"/>
      <c r="D722" s="258"/>
      <c r="E722" s="258"/>
      <c r="F722" s="258"/>
      <c r="G722" s="258"/>
      <c r="H722" s="258"/>
      <c r="I722" s="258"/>
      <c r="J722" s="258"/>
      <c r="K722" s="258"/>
      <c r="L722" s="258"/>
      <c r="M722" s="258"/>
      <c r="N722" s="258"/>
      <c r="O722" s="258"/>
      <c r="P722" s="258"/>
      <c r="Q722" s="258"/>
      <c r="R722" s="258"/>
      <c r="S722" s="258"/>
      <c r="T722" s="258"/>
      <c r="U722" s="258"/>
      <c r="V722" s="258"/>
      <c r="W722" s="258"/>
      <c r="X722" s="258"/>
      <c r="Y722" s="258"/>
      <c r="Z722" s="258"/>
      <c r="AA722" s="258"/>
      <c r="AB722" s="258"/>
      <c r="AC722" s="258"/>
      <c r="AD722" s="258"/>
      <c r="AE722" s="258"/>
      <c r="AF722" s="258"/>
      <c r="AG722" s="258"/>
      <c r="AH722" s="258"/>
      <c r="AI722" s="258"/>
      <c r="AJ722" s="258"/>
      <c r="AK722" s="258"/>
      <c r="AL722" s="258"/>
      <c r="AM722" s="258"/>
    </row>
    <row r="723" spans="1:39" ht="14.25" customHeight="1">
      <c r="A723" s="258"/>
      <c r="B723" s="258"/>
      <c r="C723" s="258"/>
      <c r="D723" s="258"/>
      <c r="E723" s="258"/>
      <c r="F723" s="258"/>
      <c r="G723" s="258"/>
      <c r="H723" s="258"/>
      <c r="I723" s="258"/>
      <c r="J723" s="258"/>
      <c r="K723" s="258"/>
      <c r="L723" s="258"/>
      <c r="M723" s="258"/>
      <c r="N723" s="258"/>
      <c r="O723" s="258"/>
      <c r="P723" s="258"/>
      <c r="Q723" s="258"/>
      <c r="R723" s="258"/>
      <c r="S723" s="258"/>
      <c r="T723" s="258"/>
      <c r="U723" s="258"/>
      <c r="V723" s="258"/>
      <c r="W723" s="258"/>
      <c r="X723" s="258"/>
      <c r="Y723" s="258"/>
      <c r="Z723" s="258"/>
      <c r="AA723" s="258"/>
      <c r="AB723" s="258"/>
      <c r="AC723" s="258"/>
      <c r="AD723" s="258"/>
      <c r="AE723" s="258"/>
      <c r="AF723" s="258"/>
      <c r="AG723" s="258"/>
      <c r="AH723" s="258"/>
      <c r="AI723" s="258"/>
      <c r="AJ723" s="258"/>
      <c r="AK723" s="258"/>
      <c r="AL723" s="258"/>
      <c r="AM723" s="258"/>
    </row>
    <row r="724" spans="1:39" ht="14.25" customHeight="1">
      <c r="A724" s="258"/>
      <c r="B724" s="258"/>
      <c r="C724" s="258"/>
      <c r="D724" s="258"/>
      <c r="E724" s="258"/>
      <c r="F724" s="258"/>
      <c r="G724" s="258"/>
      <c r="H724" s="258"/>
      <c r="I724" s="258"/>
      <c r="J724" s="258"/>
      <c r="K724" s="258"/>
      <c r="L724" s="258"/>
      <c r="M724" s="258"/>
      <c r="N724" s="258"/>
      <c r="O724" s="258"/>
      <c r="P724" s="258"/>
      <c r="Q724" s="258"/>
      <c r="R724" s="258"/>
      <c r="S724" s="258"/>
      <c r="T724" s="258"/>
      <c r="U724" s="258"/>
      <c r="V724" s="258"/>
      <c r="W724" s="258"/>
      <c r="X724" s="258"/>
      <c r="Y724" s="258"/>
      <c r="Z724" s="258"/>
      <c r="AA724" s="258"/>
      <c r="AB724" s="258"/>
      <c r="AC724" s="258"/>
      <c r="AD724" s="258"/>
      <c r="AE724" s="258"/>
      <c r="AF724" s="258"/>
      <c r="AG724" s="258"/>
      <c r="AH724" s="258"/>
      <c r="AI724" s="258"/>
      <c r="AJ724" s="258"/>
      <c r="AK724" s="258"/>
      <c r="AL724" s="258"/>
      <c r="AM724" s="258"/>
    </row>
    <row r="725" spans="1:39" ht="14.25" customHeight="1">
      <c r="A725" s="258"/>
      <c r="B725" s="258"/>
      <c r="C725" s="258"/>
      <c r="D725" s="258"/>
      <c r="E725" s="258"/>
      <c r="F725" s="258"/>
      <c r="G725" s="258"/>
      <c r="H725" s="258"/>
      <c r="I725" s="258"/>
      <c r="J725" s="258"/>
      <c r="K725" s="258"/>
      <c r="L725" s="258"/>
      <c r="M725" s="258"/>
      <c r="N725" s="258"/>
      <c r="O725" s="258"/>
      <c r="P725" s="258"/>
      <c r="Q725" s="258"/>
      <c r="R725" s="258"/>
      <c r="S725" s="258"/>
      <c r="T725" s="258"/>
      <c r="U725" s="258"/>
      <c r="V725" s="258"/>
      <c r="W725" s="258"/>
      <c r="X725" s="258"/>
      <c r="Y725" s="258"/>
      <c r="Z725" s="258"/>
      <c r="AA725" s="258"/>
      <c r="AB725" s="258"/>
      <c r="AC725" s="258"/>
      <c r="AD725" s="258"/>
      <c r="AE725" s="258"/>
      <c r="AF725" s="258"/>
      <c r="AG725" s="258"/>
      <c r="AH725" s="258"/>
      <c r="AI725" s="258"/>
      <c r="AJ725" s="258"/>
      <c r="AK725" s="258"/>
      <c r="AL725" s="258"/>
      <c r="AM725" s="258"/>
    </row>
    <row r="726" spans="1:39" ht="14.25" customHeight="1">
      <c r="A726" s="258"/>
      <c r="B726" s="258"/>
      <c r="C726" s="258"/>
      <c r="D726" s="258"/>
      <c r="E726" s="258"/>
      <c r="F726" s="258"/>
      <c r="G726" s="258"/>
      <c r="H726" s="258"/>
      <c r="I726" s="258"/>
      <c r="J726" s="258"/>
      <c r="K726" s="258"/>
      <c r="L726" s="258"/>
      <c r="M726" s="258"/>
      <c r="N726" s="258"/>
      <c r="O726" s="258"/>
      <c r="P726" s="258"/>
      <c r="Q726" s="258"/>
      <c r="R726" s="258"/>
      <c r="S726" s="258"/>
      <c r="T726" s="258"/>
      <c r="U726" s="258"/>
      <c r="V726" s="258"/>
      <c r="W726" s="258"/>
      <c r="X726" s="258"/>
      <c r="Y726" s="258"/>
      <c r="Z726" s="258"/>
      <c r="AA726" s="258"/>
      <c r="AB726" s="258"/>
      <c r="AC726" s="258"/>
      <c r="AD726" s="258"/>
      <c r="AE726" s="258"/>
      <c r="AF726" s="258"/>
      <c r="AG726" s="258"/>
      <c r="AH726" s="258"/>
      <c r="AI726" s="258"/>
      <c r="AJ726" s="258"/>
      <c r="AK726" s="258"/>
      <c r="AL726" s="258"/>
      <c r="AM726" s="258"/>
    </row>
    <row r="727" spans="1:39" ht="14.25" customHeight="1">
      <c r="A727" s="258"/>
      <c r="B727" s="258"/>
      <c r="C727" s="258"/>
      <c r="D727" s="258"/>
      <c r="E727" s="258"/>
      <c r="F727" s="258"/>
      <c r="G727" s="258"/>
      <c r="H727" s="258"/>
      <c r="I727" s="258"/>
      <c r="J727" s="258"/>
      <c r="K727" s="258"/>
      <c r="L727" s="258"/>
      <c r="M727" s="258"/>
      <c r="N727" s="258"/>
      <c r="O727" s="258"/>
      <c r="P727" s="258"/>
      <c r="Q727" s="258"/>
      <c r="R727" s="258"/>
      <c r="S727" s="258"/>
      <c r="T727" s="258"/>
      <c r="U727" s="258"/>
      <c r="V727" s="258"/>
      <c r="W727" s="258"/>
      <c r="X727" s="258"/>
      <c r="Y727" s="258"/>
      <c r="Z727" s="258"/>
      <c r="AA727" s="258"/>
      <c r="AB727" s="258"/>
      <c r="AC727" s="258"/>
      <c r="AD727" s="258"/>
      <c r="AE727" s="258"/>
      <c r="AF727" s="258"/>
      <c r="AG727" s="258"/>
      <c r="AH727" s="258"/>
      <c r="AI727" s="258"/>
      <c r="AJ727" s="258"/>
      <c r="AK727" s="258"/>
      <c r="AL727" s="258"/>
      <c r="AM727" s="258"/>
    </row>
    <row r="728" spans="1:39" ht="14.25" customHeight="1">
      <c r="A728" s="258"/>
      <c r="B728" s="258"/>
      <c r="C728" s="258"/>
      <c r="D728" s="258"/>
      <c r="E728" s="258"/>
      <c r="F728" s="258"/>
      <c r="G728" s="258"/>
      <c r="H728" s="258"/>
      <c r="I728" s="258"/>
      <c r="J728" s="258"/>
      <c r="K728" s="258"/>
      <c r="L728" s="258"/>
      <c r="M728" s="258"/>
      <c r="N728" s="258"/>
      <c r="O728" s="258"/>
      <c r="P728" s="258"/>
      <c r="Q728" s="258"/>
      <c r="R728" s="258"/>
      <c r="S728" s="258"/>
      <c r="T728" s="258"/>
      <c r="U728" s="258"/>
      <c r="V728" s="258"/>
      <c r="W728" s="258"/>
      <c r="X728" s="258"/>
      <c r="Y728" s="258"/>
      <c r="Z728" s="258"/>
      <c r="AA728" s="258"/>
      <c r="AB728" s="258"/>
      <c r="AC728" s="258"/>
      <c r="AD728" s="258"/>
      <c r="AE728" s="258"/>
      <c r="AF728" s="258"/>
      <c r="AG728" s="258"/>
      <c r="AH728" s="258"/>
      <c r="AI728" s="258"/>
      <c r="AJ728" s="258"/>
      <c r="AK728" s="258"/>
      <c r="AL728" s="258"/>
      <c r="AM728" s="258"/>
    </row>
    <row r="729" spans="1:39" ht="14.25" customHeight="1">
      <c r="A729" s="258"/>
      <c r="B729" s="258"/>
      <c r="C729" s="258"/>
      <c r="D729" s="258"/>
      <c r="E729" s="258"/>
      <c r="F729" s="258"/>
      <c r="G729" s="258"/>
      <c r="H729" s="258"/>
      <c r="I729" s="258"/>
      <c r="J729" s="258"/>
      <c r="K729" s="258"/>
      <c r="L729" s="258"/>
      <c r="M729" s="258"/>
      <c r="N729" s="258"/>
      <c r="O729" s="258"/>
      <c r="P729" s="258"/>
      <c r="Q729" s="258"/>
      <c r="R729" s="258"/>
      <c r="S729" s="258"/>
      <c r="T729" s="258"/>
      <c r="U729" s="258"/>
      <c r="V729" s="258"/>
      <c r="W729" s="258"/>
      <c r="X729" s="258"/>
      <c r="Y729" s="258"/>
      <c r="Z729" s="258"/>
      <c r="AA729" s="258"/>
      <c r="AB729" s="258"/>
      <c r="AC729" s="258"/>
      <c r="AD729" s="258"/>
      <c r="AE729" s="258"/>
      <c r="AF729" s="258"/>
      <c r="AG729" s="258"/>
      <c r="AH729" s="258"/>
      <c r="AI729" s="258"/>
      <c r="AJ729" s="258"/>
      <c r="AK729" s="258"/>
      <c r="AL729" s="258"/>
      <c r="AM729" s="258"/>
    </row>
    <row r="730" spans="1:39" ht="14.25" customHeight="1">
      <c r="A730" s="258"/>
      <c r="B730" s="258"/>
      <c r="C730" s="258"/>
      <c r="D730" s="258"/>
      <c r="E730" s="258"/>
      <c r="F730" s="258"/>
      <c r="G730" s="258"/>
      <c r="H730" s="258"/>
      <c r="I730" s="258"/>
      <c r="J730" s="258"/>
      <c r="K730" s="258"/>
      <c r="L730" s="258"/>
      <c r="M730" s="258"/>
      <c r="N730" s="258"/>
      <c r="O730" s="258"/>
      <c r="P730" s="258"/>
      <c r="Q730" s="258"/>
      <c r="R730" s="258"/>
      <c r="S730" s="258"/>
      <c r="T730" s="258"/>
      <c r="U730" s="258"/>
      <c r="V730" s="258"/>
      <c r="W730" s="258"/>
      <c r="X730" s="258"/>
      <c r="Y730" s="258"/>
      <c r="Z730" s="258"/>
      <c r="AA730" s="258"/>
      <c r="AB730" s="258"/>
      <c r="AC730" s="258"/>
      <c r="AD730" s="258"/>
      <c r="AE730" s="258"/>
      <c r="AF730" s="258"/>
      <c r="AG730" s="258"/>
      <c r="AH730" s="258"/>
      <c r="AI730" s="258"/>
      <c r="AJ730" s="258"/>
      <c r="AK730" s="258"/>
      <c r="AL730" s="258"/>
      <c r="AM730" s="258"/>
    </row>
    <row r="731" spans="1:39" ht="14.25" customHeight="1">
      <c r="A731" s="258"/>
      <c r="B731" s="258"/>
      <c r="C731" s="258"/>
      <c r="D731" s="258"/>
      <c r="E731" s="258"/>
      <c r="F731" s="258"/>
      <c r="G731" s="258"/>
      <c r="H731" s="258"/>
      <c r="I731" s="258"/>
      <c r="J731" s="258"/>
      <c r="K731" s="258"/>
      <c r="L731" s="258"/>
      <c r="M731" s="258"/>
      <c r="N731" s="258"/>
      <c r="O731" s="258"/>
      <c r="P731" s="258"/>
      <c r="Q731" s="258"/>
      <c r="R731" s="258"/>
      <c r="S731" s="258"/>
      <c r="T731" s="258"/>
      <c r="U731" s="258"/>
      <c r="V731" s="258"/>
      <c r="W731" s="258"/>
      <c r="X731" s="258"/>
      <c r="Y731" s="258"/>
      <c r="Z731" s="258"/>
      <c r="AA731" s="258"/>
      <c r="AB731" s="258"/>
      <c r="AC731" s="258"/>
      <c r="AD731" s="258"/>
      <c r="AE731" s="258"/>
      <c r="AF731" s="258"/>
      <c r="AG731" s="258"/>
      <c r="AH731" s="258"/>
      <c r="AI731" s="258"/>
      <c r="AJ731" s="258"/>
      <c r="AK731" s="258"/>
      <c r="AL731" s="258"/>
      <c r="AM731" s="258"/>
    </row>
    <row r="732" spans="1:39" ht="14.25" customHeight="1">
      <c r="A732" s="258"/>
      <c r="B732" s="258"/>
      <c r="C732" s="258"/>
      <c r="D732" s="258"/>
      <c r="E732" s="258"/>
      <c r="F732" s="258"/>
      <c r="G732" s="258"/>
      <c r="H732" s="258"/>
      <c r="I732" s="258"/>
      <c r="J732" s="258"/>
      <c r="K732" s="258"/>
      <c r="L732" s="258"/>
      <c r="M732" s="258"/>
      <c r="N732" s="258"/>
      <c r="O732" s="258"/>
      <c r="P732" s="258"/>
      <c r="Q732" s="258"/>
      <c r="R732" s="258"/>
      <c r="S732" s="258"/>
      <c r="T732" s="258"/>
      <c r="U732" s="258"/>
      <c r="V732" s="258"/>
      <c r="W732" s="258"/>
      <c r="X732" s="258"/>
      <c r="Y732" s="258"/>
      <c r="Z732" s="258"/>
      <c r="AA732" s="258"/>
      <c r="AB732" s="258"/>
      <c r="AC732" s="258"/>
      <c r="AD732" s="258"/>
      <c r="AE732" s="258"/>
      <c r="AF732" s="258"/>
      <c r="AG732" s="258"/>
      <c r="AH732" s="258"/>
      <c r="AI732" s="258"/>
      <c r="AJ732" s="258"/>
      <c r="AK732" s="258"/>
      <c r="AL732" s="258"/>
      <c r="AM732" s="258"/>
    </row>
    <row r="733" spans="1:39" ht="14.25" customHeight="1">
      <c r="A733" s="258"/>
      <c r="B733" s="258"/>
      <c r="C733" s="258"/>
      <c r="D733" s="258"/>
      <c r="E733" s="258"/>
      <c r="F733" s="258"/>
      <c r="G733" s="258"/>
      <c r="H733" s="258"/>
      <c r="I733" s="258"/>
      <c r="J733" s="258"/>
      <c r="K733" s="258"/>
      <c r="L733" s="258"/>
      <c r="M733" s="258"/>
      <c r="N733" s="258"/>
      <c r="O733" s="258"/>
      <c r="P733" s="258"/>
      <c r="Q733" s="258"/>
      <c r="R733" s="258"/>
      <c r="S733" s="258"/>
      <c r="T733" s="258"/>
      <c r="U733" s="258"/>
      <c r="V733" s="258"/>
      <c r="W733" s="258"/>
      <c r="X733" s="258"/>
      <c r="Y733" s="258"/>
      <c r="Z733" s="258"/>
      <c r="AA733" s="258"/>
      <c r="AB733" s="258"/>
      <c r="AC733" s="258"/>
      <c r="AD733" s="258"/>
      <c r="AE733" s="258"/>
      <c r="AF733" s="258"/>
      <c r="AG733" s="258"/>
      <c r="AH733" s="258"/>
      <c r="AI733" s="258"/>
      <c r="AJ733" s="258"/>
      <c r="AK733" s="258"/>
      <c r="AL733" s="258"/>
      <c r="AM733" s="258"/>
    </row>
    <row r="734" spans="1:39" ht="14.25" customHeight="1">
      <c r="A734" s="258"/>
      <c r="B734" s="258"/>
      <c r="C734" s="258"/>
      <c r="D734" s="258"/>
      <c r="E734" s="258"/>
      <c r="F734" s="258"/>
      <c r="G734" s="258"/>
      <c r="H734" s="258"/>
      <c r="I734" s="258"/>
      <c r="J734" s="258"/>
      <c r="K734" s="258"/>
      <c r="L734" s="258"/>
      <c r="M734" s="258"/>
      <c r="N734" s="258"/>
      <c r="O734" s="258"/>
      <c r="P734" s="258"/>
      <c r="Q734" s="258"/>
      <c r="R734" s="258"/>
      <c r="S734" s="258"/>
      <c r="T734" s="258"/>
      <c r="U734" s="258"/>
      <c r="V734" s="258"/>
      <c r="W734" s="258"/>
      <c r="X734" s="258"/>
      <c r="Y734" s="258"/>
      <c r="Z734" s="258"/>
      <c r="AA734" s="258"/>
      <c r="AB734" s="258"/>
      <c r="AC734" s="258"/>
      <c r="AD734" s="258"/>
      <c r="AE734" s="258"/>
      <c r="AF734" s="258"/>
      <c r="AG734" s="258"/>
      <c r="AH734" s="258"/>
      <c r="AI734" s="258"/>
      <c r="AJ734" s="258"/>
      <c r="AK734" s="258"/>
      <c r="AL734" s="258"/>
      <c r="AM734" s="258"/>
    </row>
    <row r="735" spans="1:39" ht="14.25" customHeight="1">
      <c r="A735" s="258"/>
      <c r="B735" s="258"/>
      <c r="C735" s="258"/>
      <c r="D735" s="258"/>
      <c r="E735" s="258"/>
      <c r="F735" s="258"/>
      <c r="G735" s="258"/>
      <c r="H735" s="258"/>
      <c r="I735" s="258"/>
      <c r="J735" s="258"/>
      <c r="K735" s="258"/>
      <c r="L735" s="258"/>
      <c r="M735" s="258"/>
      <c r="N735" s="258"/>
      <c r="O735" s="258"/>
      <c r="P735" s="258"/>
      <c r="Q735" s="258"/>
      <c r="R735" s="258"/>
      <c r="S735" s="258"/>
      <c r="T735" s="258"/>
      <c r="U735" s="258"/>
      <c r="V735" s="258"/>
      <c r="W735" s="258"/>
      <c r="X735" s="258"/>
      <c r="Y735" s="258"/>
      <c r="Z735" s="258"/>
      <c r="AA735" s="258"/>
      <c r="AB735" s="258"/>
      <c r="AC735" s="258"/>
      <c r="AD735" s="258"/>
      <c r="AE735" s="258"/>
      <c r="AF735" s="258"/>
      <c r="AG735" s="258"/>
      <c r="AH735" s="258"/>
      <c r="AI735" s="258"/>
      <c r="AJ735" s="258"/>
      <c r="AK735" s="258"/>
      <c r="AL735" s="258"/>
      <c r="AM735" s="258"/>
    </row>
    <row r="736" spans="1:39" ht="14.25" customHeight="1">
      <c r="A736" s="258"/>
      <c r="B736" s="258"/>
      <c r="C736" s="258"/>
      <c r="D736" s="258"/>
      <c r="E736" s="258"/>
      <c r="F736" s="258"/>
      <c r="G736" s="258"/>
      <c r="H736" s="258"/>
      <c r="I736" s="258"/>
      <c r="J736" s="258"/>
      <c r="K736" s="258"/>
      <c r="L736" s="258"/>
      <c r="M736" s="258"/>
      <c r="N736" s="258"/>
      <c r="O736" s="258"/>
      <c r="P736" s="258"/>
      <c r="Q736" s="258"/>
      <c r="R736" s="258"/>
      <c r="S736" s="258"/>
      <c r="T736" s="258"/>
      <c r="U736" s="258"/>
      <c r="V736" s="258"/>
      <c r="W736" s="258"/>
      <c r="X736" s="258"/>
      <c r="Y736" s="258"/>
      <c r="Z736" s="258"/>
      <c r="AA736" s="258"/>
      <c r="AB736" s="258"/>
      <c r="AC736" s="258"/>
      <c r="AD736" s="258"/>
      <c r="AE736" s="258"/>
      <c r="AF736" s="258"/>
      <c r="AG736" s="258"/>
      <c r="AH736" s="258"/>
      <c r="AI736" s="258"/>
      <c r="AJ736" s="258"/>
      <c r="AK736" s="258"/>
      <c r="AL736" s="258"/>
      <c r="AM736" s="258"/>
    </row>
    <row r="737" spans="1:39" ht="14.25" customHeight="1">
      <c r="A737" s="258"/>
      <c r="B737" s="258"/>
      <c r="C737" s="258"/>
      <c r="D737" s="258"/>
      <c r="E737" s="258"/>
      <c r="F737" s="258"/>
      <c r="G737" s="258"/>
      <c r="H737" s="258"/>
      <c r="I737" s="258"/>
      <c r="J737" s="258"/>
      <c r="K737" s="258"/>
      <c r="L737" s="258"/>
      <c r="M737" s="258"/>
      <c r="N737" s="258"/>
      <c r="O737" s="258"/>
      <c r="P737" s="258"/>
      <c r="Q737" s="258"/>
      <c r="R737" s="258"/>
      <c r="S737" s="258"/>
      <c r="T737" s="258"/>
      <c r="U737" s="258"/>
      <c r="V737" s="258"/>
      <c r="W737" s="258"/>
      <c r="X737" s="258"/>
      <c r="Y737" s="258"/>
      <c r="Z737" s="258"/>
      <c r="AA737" s="258"/>
      <c r="AB737" s="258"/>
      <c r="AC737" s="258"/>
      <c r="AD737" s="258"/>
      <c r="AE737" s="258"/>
      <c r="AF737" s="258"/>
      <c r="AG737" s="258"/>
      <c r="AH737" s="258"/>
      <c r="AI737" s="258"/>
      <c r="AJ737" s="258"/>
      <c r="AK737" s="258"/>
      <c r="AL737" s="258"/>
      <c r="AM737" s="258"/>
    </row>
    <row r="738" spans="1:39" ht="14.25" customHeight="1">
      <c r="A738" s="258"/>
      <c r="B738" s="258"/>
      <c r="C738" s="258"/>
      <c r="D738" s="258"/>
      <c r="E738" s="258"/>
      <c r="F738" s="258"/>
      <c r="G738" s="258"/>
      <c r="H738" s="258"/>
      <c r="I738" s="258"/>
      <c r="J738" s="258"/>
      <c r="K738" s="258"/>
      <c r="L738" s="258"/>
      <c r="M738" s="258"/>
      <c r="N738" s="258"/>
      <c r="O738" s="258"/>
      <c r="P738" s="258"/>
      <c r="Q738" s="258"/>
      <c r="R738" s="258"/>
      <c r="S738" s="258"/>
      <c r="T738" s="258"/>
      <c r="U738" s="258"/>
      <c r="V738" s="258"/>
      <c r="W738" s="258"/>
      <c r="X738" s="258"/>
      <c r="Y738" s="258"/>
      <c r="Z738" s="258"/>
      <c r="AA738" s="258"/>
      <c r="AB738" s="258"/>
      <c r="AC738" s="258"/>
      <c r="AD738" s="258"/>
      <c r="AE738" s="258"/>
      <c r="AF738" s="258"/>
      <c r="AG738" s="258"/>
      <c r="AH738" s="258"/>
      <c r="AI738" s="258"/>
      <c r="AJ738" s="258"/>
      <c r="AK738" s="258"/>
      <c r="AL738" s="258"/>
      <c r="AM738" s="258"/>
    </row>
    <row r="739" spans="1:39" ht="14.25" customHeight="1">
      <c r="A739" s="258"/>
      <c r="B739" s="258"/>
      <c r="C739" s="258"/>
      <c r="D739" s="258"/>
      <c r="E739" s="258"/>
      <c r="F739" s="258"/>
      <c r="G739" s="258"/>
      <c r="H739" s="258"/>
      <c r="I739" s="258"/>
      <c r="J739" s="258"/>
      <c r="K739" s="258"/>
      <c r="L739" s="258"/>
      <c r="M739" s="258"/>
      <c r="N739" s="258"/>
      <c r="O739" s="258"/>
      <c r="P739" s="258"/>
      <c r="Q739" s="258"/>
      <c r="R739" s="258"/>
      <c r="S739" s="258"/>
      <c r="T739" s="258"/>
      <c r="U739" s="258"/>
      <c r="V739" s="258"/>
      <c r="W739" s="258"/>
      <c r="X739" s="258"/>
      <c r="Y739" s="258"/>
      <c r="Z739" s="258"/>
      <c r="AA739" s="258"/>
      <c r="AB739" s="258"/>
      <c r="AC739" s="258"/>
      <c r="AD739" s="258"/>
      <c r="AE739" s="258"/>
      <c r="AF739" s="258"/>
      <c r="AG739" s="258"/>
      <c r="AH739" s="258"/>
      <c r="AI739" s="258"/>
      <c r="AJ739" s="258"/>
      <c r="AK739" s="258"/>
      <c r="AL739" s="258"/>
      <c r="AM739" s="258"/>
    </row>
    <row r="740" spans="1:39" ht="14.25" customHeight="1">
      <c r="A740" s="258"/>
      <c r="B740" s="258"/>
      <c r="C740" s="258"/>
      <c r="D740" s="258"/>
      <c r="E740" s="258"/>
      <c r="F740" s="258"/>
      <c r="G740" s="258"/>
      <c r="H740" s="258"/>
      <c r="I740" s="258"/>
      <c r="J740" s="258"/>
      <c r="K740" s="258"/>
      <c r="L740" s="258"/>
      <c r="M740" s="258"/>
      <c r="N740" s="258"/>
      <c r="O740" s="258"/>
      <c r="P740" s="258"/>
      <c r="Q740" s="258"/>
      <c r="R740" s="258"/>
      <c r="S740" s="258"/>
      <c r="T740" s="258"/>
      <c r="U740" s="258"/>
      <c r="V740" s="258"/>
      <c r="W740" s="258"/>
      <c r="X740" s="258"/>
      <c r="Y740" s="258"/>
      <c r="Z740" s="258"/>
      <c r="AA740" s="258"/>
      <c r="AB740" s="258"/>
      <c r="AC740" s="258"/>
      <c r="AD740" s="258"/>
      <c r="AE740" s="258"/>
      <c r="AF740" s="258"/>
      <c r="AG740" s="258"/>
      <c r="AH740" s="258"/>
      <c r="AI740" s="258"/>
      <c r="AJ740" s="258"/>
      <c r="AK740" s="258"/>
      <c r="AL740" s="258"/>
      <c r="AM740" s="258"/>
    </row>
    <row r="741" spans="1:39" ht="14.25" customHeight="1">
      <c r="A741" s="258"/>
      <c r="B741" s="258"/>
      <c r="C741" s="258"/>
      <c r="D741" s="258"/>
      <c r="E741" s="258"/>
      <c r="F741" s="258"/>
      <c r="G741" s="258"/>
      <c r="H741" s="258"/>
      <c r="I741" s="258"/>
      <c r="J741" s="258"/>
      <c r="K741" s="258"/>
      <c r="L741" s="258"/>
      <c r="M741" s="258"/>
      <c r="N741" s="258"/>
      <c r="O741" s="258"/>
      <c r="P741" s="258"/>
      <c r="Q741" s="258"/>
      <c r="R741" s="258"/>
      <c r="S741" s="258"/>
      <c r="T741" s="258"/>
      <c r="U741" s="258"/>
      <c r="V741" s="258"/>
      <c r="W741" s="258"/>
      <c r="X741" s="258"/>
      <c r="Y741" s="258"/>
      <c r="Z741" s="258"/>
      <c r="AA741" s="258"/>
      <c r="AB741" s="258"/>
      <c r="AC741" s="258"/>
      <c r="AD741" s="258"/>
      <c r="AE741" s="258"/>
      <c r="AF741" s="258"/>
      <c r="AG741" s="258"/>
      <c r="AH741" s="258"/>
      <c r="AI741" s="258"/>
      <c r="AJ741" s="258"/>
      <c r="AK741" s="258"/>
      <c r="AL741" s="258"/>
      <c r="AM741" s="258"/>
    </row>
    <row r="742" spans="1:39" ht="14.25" customHeight="1">
      <c r="A742" s="258"/>
      <c r="B742" s="258"/>
      <c r="C742" s="258"/>
      <c r="D742" s="258"/>
      <c r="E742" s="258"/>
      <c r="F742" s="258"/>
      <c r="G742" s="258"/>
      <c r="H742" s="258"/>
      <c r="I742" s="258"/>
      <c r="J742" s="258"/>
      <c r="K742" s="258"/>
      <c r="L742" s="258"/>
      <c r="M742" s="258"/>
      <c r="N742" s="258"/>
      <c r="O742" s="258"/>
      <c r="P742" s="258"/>
      <c r="Q742" s="258"/>
      <c r="R742" s="258"/>
      <c r="S742" s="258"/>
      <c r="T742" s="258"/>
      <c r="U742" s="258"/>
      <c r="V742" s="258"/>
      <c r="W742" s="258"/>
      <c r="X742" s="258"/>
      <c r="Y742" s="258"/>
      <c r="Z742" s="258"/>
      <c r="AA742" s="258"/>
      <c r="AB742" s="258"/>
      <c r="AC742" s="258"/>
      <c r="AD742" s="258"/>
      <c r="AE742" s="258"/>
      <c r="AF742" s="258"/>
      <c r="AG742" s="258"/>
      <c r="AH742" s="258"/>
      <c r="AI742" s="258"/>
      <c r="AJ742" s="258"/>
      <c r="AK742" s="258"/>
      <c r="AL742" s="258"/>
      <c r="AM742" s="258"/>
    </row>
    <row r="743" spans="1:39" ht="14.25" customHeight="1">
      <c r="A743" s="258"/>
      <c r="B743" s="258"/>
      <c r="C743" s="258"/>
      <c r="D743" s="258"/>
      <c r="E743" s="258"/>
      <c r="F743" s="258"/>
      <c r="G743" s="258"/>
      <c r="H743" s="258"/>
      <c r="I743" s="258"/>
      <c r="J743" s="258"/>
      <c r="K743" s="258"/>
      <c r="L743" s="258"/>
      <c r="M743" s="258"/>
      <c r="N743" s="258"/>
      <c r="O743" s="258"/>
      <c r="P743" s="258"/>
      <c r="Q743" s="258"/>
      <c r="R743" s="258"/>
      <c r="S743" s="258"/>
      <c r="T743" s="258"/>
      <c r="U743" s="258"/>
      <c r="V743" s="258"/>
      <c r="W743" s="258"/>
      <c r="X743" s="258"/>
      <c r="Y743" s="258"/>
      <c r="Z743" s="258"/>
      <c r="AA743" s="258"/>
      <c r="AB743" s="258"/>
      <c r="AC743" s="258"/>
      <c r="AD743" s="258"/>
      <c r="AE743" s="258"/>
      <c r="AF743" s="258"/>
      <c r="AG743" s="258"/>
      <c r="AH743" s="258"/>
      <c r="AI743" s="258"/>
      <c r="AJ743" s="258"/>
      <c r="AK743" s="258"/>
      <c r="AL743" s="258"/>
      <c r="AM743" s="258"/>
    </row>
    <row r="744" spans="1:39" ht="14.25" customHeight="1">
      <c r="A744" s="258"/>
      <c r="B744" s="258"/>
      <c r="C744" s="258"/>
      <c r="D744" s="258"/>
      <c r="E744" s="258"/>
      <c r="F744" s="258"/>
      <c r="G744" s="258"/>
      <c r="H744" s="258"/>
      <c r="I744" s="258"/>
      <c r="J744" s="258"/>
      <c r="K744" s="258"/>
      <c r="L744" s="258"/>
      <c r="M744" s="258"/>
      <c r="N744" s="258"/>
      <c r="O744" s="258"/>
      <c r="P744" s="258"/>
      <c r="Q744" s="258"/>
      <c r="R744" s="258"/>
      <c r="S744" s="258"/>
      <c r="T744" s="258"/>
      <c r="U744" s="258"/>
      <c r="V744" s="258"/>
      <c r="W744" s="258"/>
      <c r="X744" s="258"/>
      <c r="Y744" s="258"/>
      <c r="Z744" s="258"/>
      <c r="AA744" s="258"/>
      <c r="AB744" s="258"/>
      <c r="AC744" s="258"/>
      <c r="AD744" s="258"/>
      <c r="AE744" s="258"/>
      <c r="AF744" s="258"/>
      <c r="AG744" s="258"/>
      <c r="AH744" s="258"/>
      <c r="AI744" s="258"/>
      <c r="AJ744" s="258"/>
      <c r="AK744" s="258"/>
      <c r="AL744" s="258"/>
      <c r="AM744" s="258"/>
    </row>
    <row r="745" spans="1:39" ht="14.25" customHeight="1">
      <c r="A745" s="258"/>
      <c r="B745" s="258"/>
      <c r="C745" s="258"/>
      <c r="D745" s="258"/>
      <c r="E745" s="258"/>
      <c r="F745" s="258"/>
      <c r="G745" s="258"/>
      <c r="H745" s="258"/>
      <c r="I745" s="258"/>
      <c r="J745" s="258"/>
      <c r="K745" s="258"/>
      <c r="L745" s="258"/>
      <c r="M745" s="258"/>
      <c r="N745" s="258"/>
      <c r="O745" s="258"/>
      <c r="P745" s="258"/>
      <c r="Q745" s="258"/>
      <c r="R745" s="258"/>
      <c r="S745" s="258"/>
      <c r="T745" s="258"/>
      <c r="U745" s="258"/>
      <c r="V745" s="258"/>
      <c r="W745" s="258"/>
      <c r="X745" s="258"/>
      <c r="Y745" s="258"/>
      <c r="Z745" s="258"/>
      <c r="AA745" s="258"/>
      <c r="AB745" s="258"/>
      <c r="AC745" s="258"/>
      <c r="AD745" s="258"/>
      <c r="AE745" s="258"/>
      <c r="AF745" s="258"/>
      <c r="AG745" s="258"/>
      <c r="AH745" s="258"/>
      <c r="AI745" s="258"/>
      <c r="AJ745" s="258"/>
      <c r="AK745" s="258"/>
      <c r="AL745" s="258"/>
      <c r="AM745" s="258"/>
    </row>
    <row r="746" spans="1:39" ht="14.25" customHeight="1">
      <c r="A746" s="258"/>
      <c r="B746" s="258"/>
      <c r="C746" s="258"/>
      <c r="D746" s="258"/>
      <c r="E746" s="258"/>
      <c r="F746" s="258"/>
      <c r="G746" s="258"/>
      <c r="H746" s="258"/>
      <c r="I746" s="258"/>
      <c r="J746" s="258"/>
      <c r="K746" s="258"/>
      <c r="L746" s="258"/>
      <c r="M746" s="258"/>
      <c r="N746" s="258"/>
      <c r="O746" s="258"/>
      <c r="P746" s="258"/>
      <c r="Q746" s="258"/>
      <c r="R746" s="258"/>
      <c r="S746" s="258"/>
      <c r="T746" s="258"/>
      <c r="U746" s="258"/>
      <c r="V746" s="258"/>
      <c r="W746" s="258"/>
      <c r="X746" s="258"/>
      <c r="Y746" s="258"/>
      <c r="Z746" s="258"/>
      <c r="AA746" s="258"/>
      <c r="AB746" s="258"/>
      <c r="AC746" s="258"/>
      <c r="AD746" s="258"/>
      <c r="AE746" s="258"/>
      <c r="AF746" s="258"/>
      <c r="AG746" s="258"/>
      <c r="AH746" s="258"/>
      <c r="AI746" s="258"/>
      <c r="AJ746" s="258"/>
      <c r="AK746" s="258"/>
      <c r="AL746" s="258"/>
      <c r="AM746" s="258"/>
    </row>
    <row r="747" spans="1:39" ht="14.25" customHeight="1">
      <c r="A747" s="258"/>
      <c r="B747" s="258"/>
      <c r="C747" s="258"/>
      <c r="D747" s="258"/>
      <c r="E747" s="258"/>
      <c r="F747" s="258"/>
      <c r="G747" s="258"/>
      <c r="H747" s="258"/>
      <c r="I747" s="258"/>
      <c r="J747" s="258"/>
      <c r="K747" s="258"/>
      <c r="L747" s="258"/>
      <c r="M747" s="258"/>
      <c r="N747" s="258"/>
      <c r="O747" s="258"/>
      <c r="P747" s="258"/>
      <c r="Q747" s="258"/>
      <c r="R747" s="258"/>
      <c r="S747" s="258"/>
      <c r="T747" s="258"/>
      <c r="U747" s="258"/>
      <c r="V747" s="258"/>
      <c r="W747" s="258"/>
      <c r="X747" s="258"/>
      <c r="Y747" s="258"/>
      <c r="Z747" s="258"/>
      <c r="AA747" s="258"/>
      <c r="AB747" s="258"/>
      <c r="AC747" s="258"/>
      <c r="AD747" s="258"/>
      <c r="AE747" s="258"/>
      <c r="AF747" s="258"/>
      <c r="AG747" s="258"/>
      <c r="AH747" s="258"/>
      <c r="AI747" s="258"/>
      <c r="AJ747" s="258"/>
      <c r="AK747" s="258"/>
      <c r="AL747" s="258"/>
      <c r="AM747" s="258"/>
    </row>
    <row r="748" spans="1:39" ht="14.25" customHeight="1">
      <c r="A748" s="258"/>
      <c r="B748" s="258"/>
      <c r="C748" s="258"/>
      <c r="D748" s="258"/>
      <c r="E748" s="258"/>
      <c r="F748" s="258"/>
      <c r="G748" s="258"/>
      <c r="H748" s="258"/>
      <c r="I748" s="258"/>
      <c r="J748" s="258"/>
      <c r="K748" s="258"/>
      <c r="L748" s="258"/>
      <c r="M748" s="258"/>
      <c r="N748" s="258"/>
      <c r="O748" s="258"/>
      <c r="P748" s="258"/>
      <c r="Q748" s="258"/>
      <c r="R748" s="258"/>
      <c r="S748" s="258"/>
      <c r="T748" s="258"/>
      <c r="U748" s="258"/>
      <c r="V748" s="258"/>
      <c r="W748" s="258"/>
      <c r="X748" s="258"/>
      <c r="Y748" s="258"/>
      <c r="Z748" s="258"/>
      <c r="AA748" s="258"/>
      <c r="AB748" s="258"/>
      <c r="AC748" s="258"/>
      <c r="AD748" s="258"/>
      <c r="AE748" s="258"/>
      <c r="AF748" s="258"/>
      <c r="AG748" s="258"/>
      <c r="AH748" s="258"/>
      <c r="AI748" s="258"/>
      <c r="AJ748" s="258"/>
      <c r="AK748" s="258"/>
      <c r="AL748" s="258"/>
      <c r="AM748" s="258"/>
    </row>
    <row r="749" spans="1:39" ht="14.25" customHeight="1">
      <c r="A749" s="258"/>
      <c r="B749" s="258"/>
      <c r="C749" s="258"/>
      <c r="D749" s="258"/>
      <c r="E749" s="258"/>
      <c r="F749" s="258"/>
      <c r="G749" s="258"/>
      <c r="H749" s="258"/>
      <c r="I749" s="258"/>
      <c r="J749" s="258"/>
      <c r="K749" s="258"/>
      <c r="L749" s="258"/>
      <c r="M749" s="258"/>
      <c r="N749" s="258"/>
      <c r="O749" s="258"/>
      <c r="P749" s="258"/>
      <c r="Q749" s="258"/>
      <c r="R749" s="258"/>
      <c r="S749" s="258"/>
      <c r="T749" s="258"/>
      <c r="U749" s="258"/>
      <c r="V749" s="258"/>
      <c r="W749" s="258"/>
      <c r="X749" s="258"/>
      <c r="Y749" s="258"/>
      <c r="Z749" s="258"/>
      <c r="AA749" s="258"/>
      <c r="AB749" s="258"/>
      <c r="AC749" s="258"/>
      <c r="AD749" s="258"/>
      <c r="AE749" s="258"/>
      <c r="AF749" s="258"/>
      <c r="AG749" s="258"/>
      <c r="AH749" s="258"/>
      <c r="AI749" s="258"/>
      <c r="AJ749" s="258"/>
      <c r="AK749" s="258"/>
      <c r="AL749" s="258"/>
      <c r="AM749" s="258"/>
    </row>
    <row r="750" spans="1:39" ht="14.25" customHeight="1">
      <c r="A750" s="258"/>
      <c r="B750" s="258"/>
      <c r="C750" s="258"/>
      <c r="D750" s="258"/>
      <c r="E750" s="258"/>
      <c r="F750" s="258"/>
      <c r="G750" s="258"/>
      <c r="H750" s="258"/>
      <c r="I750" s="258"/>
      <c r="J750" s="258"/>
      <c r="K750" s="258"/>
      <c r="L750" s="258"/>
      <c r="M750" s="258"/>
      <c r="N750" s="258"/>
      <c r="O750" s="258"/>
      <c r="P750" s="258"/>
      <c r="Q750" s="258"/>
      <c r="R750" s="258"/>
      <c r="S750" s="258"/>
      <c r="T750" s="258"/>
      <c r="U750" s="258"/>
      <c r="V750" s="258"/>
      <c r="W750" s="258"/>
      <c r="X750" s="258"/>
      <c r="Y750" s="258"/>
      <c r="Z750" s="258"/>
      <c r="AA750" s="258"/>
      <c r="AB750" s="258"/>
      <c r="AC750" s="258"/>
      <c r="AD750" s="258"/>
      <c r="AE750" s="258"/>
      <c r="AF750" s="258"/>
      <c r="AG750" s="258"/>
      <c r="AH750" s="258"/>
      <c r="AI750" s="258"/>
      <c r="AJ750" s="258"/>
      <c r="AK750" s="258"/>
      <c r="AL750" s="258"/>
      <c r="AM750" s="258"/>
    </row>
    <row r="751" spans="1:39" ht="14.25" customHeight="1">
      <c r="A751" s="258"/>
      <c r="B751" s="258"/>
      <c r="C751" s="258"/>
      <c r="D751" s="258"/>
      <c r="E751" s="258"/>
      <c r="F751" s="258"/>
      <c r="G751" s="258"/>
      <c r="H751" s="258"/>
      <c r="I751" s="258"/>
      <c r="J751" s="258"/>
      <c r="K751" s="258"/>
      <c r="L751" s="258"/>
      <c r="M751" s="258"/>
      <c r="N751" s="258"/>
      <c r="O751" s="258"/>
      <c r="P751" s="258"/>
      <c r="Q751" s="258"/>
      <c r="R751" s="258"/>
      <c r="S751" s="258"/>
      <c r="T751" s="258"/>
      <c r="U751" s="258"/>
      <c r="V751" s="258"/>
      <c r="W751" s="258"/>
      <c r="X751" s="258"/>
      <c r="Y751" s="258"/>
      <c r="Z751" s="258"/>
      <c r="AA751" s="258"/>
      <c r="AB751" s="258"/>
      <c r="AC751" s="258"/>
      <c r="AD751" s="258"/>
      <c r="AE751" s="258"/>
      <c r="AF751" s="258"/>
      <c r="AG751" s="258"/>
      <c r="AH751" s="258"/>
      <c r="AI751" s="258"/>
      <c r="AJ751" s="258"/>
      <c r="AK751" s="258"/>
      <c r="AL751" s="258"/>
      <c r="AM751" s="258"/>
    </row>
    <row r="752" spans="1:39" ht="14.25" customHeight="1">
      <c r="A752" s="258"/>
      <c r="B752" s="258"/>
      <c r="C752" s="258"/>
      <c r="D752" s="258"/>
      <c r="E752" s="258"/>
      <c r="F752" s="258"/>
      <c r="G752" s="258"/>
      <c r="H752" s="258"/>
      <c r="I752" s="258"/>
      <c r="J752" s="258"/>
      <c r="K752" s="258"/>
      <c r="L752" s="258"/>
      <c r="M752" s="258"/>
      <c r="N752" s="258"/>
      <c r="O752" s="258"/>
      <c r="P752" s="258"/>
      <c r="Q752" s="258"/>
      <c r="R752" s="258"/>
      <c r="S752" s="258"/>
      <c r="T752" s="258"/>
      <c r="U752" s="258"/>
      <c r="V752" s="258"/>
      <c r="W752" s="258"/>
      <c r="X752" s="258"/>
      <c r="Y752" s="258"/>
      <c r="Z752" s="258"/>
      <c r="AA752" s="258"/>
      <c r="AB752" s="258"/>
      <c r="AC752" s="258"/>
      <c r="AD752" s="258"/>
      <c r="AE752" s="258"/>
      <c r="AF752" s="258"/>
      <c r="AG752" s="258"/>
      <c r="AH752" s="258"/>
      <c r="AI752" s="258"/>
      <c r="AJ752" s="258"/>
      <c r="AK752" s="258"/>
      <c r="AL752" s="258"/>
      <c r="AM752" s="258"/>
    </row>
    <row r="753" spans="1:39" ht="14.25" customHeight="1">
      <c r="A753" s="258"/>
      <c r="B753" s="258"/>
      <c r="C753" s="258"/>
      <c r="D753" s="258"/>
      <c r="E753" s="258"/>
      <c r="F753" s="258"/>
      <c r="G753" s="258"/>
      <c r="H753" s="258"/>
      <c r="I753" s="258"/>
      <c r="J753" s="258"/>
      <c r="K753" s="258"/>
      <c r="L753" s="258"/>
      <c r="M753" s="258"/>
      <c r="N753" s="258"/>
      <c r="O753" s="258"/>
      <c r="P753" s="258"/>
      <c r="Q753" s="258"/>
      <c r="R753" s="258"/>
      <c r="S753" s="258"/>
      <c r="T753" s="258"/>
      <c r="U753" s="258"/>
      <c r="V753" s="258"/>
      <c r="W753" s="258"/>
      <c r="X753" s="258"/>
      <c r="Y753" s="258"/>
      <c r="Z753" s="258"/>
      <c r="AA753" s="258"/>
      <c r="AB753" s="258"/>
      <c r="AC753" s="258"/>
      <c r="AD753" s="258"/>
      <c r="AE753" s="258"/>
      <c r="AF753" s="258"/>
      <c r="AG753" s="258"/>
      <c r="AH753" s="258"/>
      <c r="AI753" s="258"/>
      <c r="AJ753" s="258"/>
      <c r="AK753" s="258"/>
      <c r="AL753" s="258"/>
      <c r="AM753" s="258"/>
    </row>
    <row r="754" spans="1:39" ht="14.25" customHeight="1">
      <c r="A754" s="258"/>
      <c r="B754" s="258"/>
      <c r="C754" s="258"/>
      <c r="D754" s="258"/>
      <c r="E754" s="258"/>
      <c r="F754" s="258"/>
      <c r="G754" s="258"/>
      <c r="H754" s="258"/>
      <c r="I754" s="258"/>
      <c r="J754" s="258"/>
      <c r="K754" s="258"/>
      <c r="L754" s="258"/>
      <c r="M754" s="258"/>
      <c r="N754" s="258"/>
      <c r="O754" s="258"/>
      <c r="P754" s="258"/>
      <c r="Q754" s="258"/>
      <c r="R754" s="258"/>
      <c r="S754" s="258"/>
      <c r="T754" s="258"/>
      <c r="U754" s="258"/>
      <c r="V754" s="258"/>
      <c r="W754" s="258"/>
      <c r="X754" s="258"/>
      <c r="Y754" s="258"/>
      <c r="Z754" s="258"/>
      <c r="AA754" s="258"/>
      <c r="AB754" s="258"/>
      <c r="AC754" s="258"/>
      <c r="AD754" s="258"/>
      <c r="AE754" s="258"/>
      <c r="AF754" s="258"/>
      <c r="AG754" s="258"/>
      <c r="AH754" s="258"/>
      <c r="AI754" s="258"/>
      <c r="AJ754" s="258"/>
      <c r="AK754" s="258"/>
      <c r="AL754" s="258"/>
      <c r="AM754" s="258"/>
    </row>
    <row r="755" spans="1:39" ht="14.25" customHeight="1">
      <c r="A755" s="258"/>
      <c r="B755" s="258"/>
      <c r="C755" s="258"/>
      <c r="D755" s="258"/>
      <c r="E755" s="258"/>
      <c r="F755" s="258"/>
      <c r="G755" s="258"/>
      <c r="H755" s="258"/>
      <c r="I755" s="258"/>
      <c r="J755" s="258"/>
      <c r="K755" s="258"/>
      <c r="L755" s="258"/>
      <c r="M755" s="258"/>
      <c r="N755" s="258"/>
      <c r="O755" s="258"/>
      <c r="P755" s="258"/>
      <c r="Q755" s="258"/>
      <c r="R755" s="258"/>
      <c r="S755" s="258"/>
      <c r="T755" s="258"/>
      <c r="U755" s="258"/>
      <c r="V755" s="258"/>
      <c r="W755" s="258"/>
      <c r="X755" s="258"/>
      <c r="Y755" s="258"/>
      <c r="Z755" s="258"/>
      <c r="AA755" s="258"/>
      <c r="AB755" s="258"/>
      <c r="AC755" s="258"/>
      <c r="AD755" s="258"/>
      <c r="AE755" s="258"/>
      <c r="AF755" s="258"/>
      <c r="AG755" s="258"/>
      <c r="AH755" s="258"/>
      <c r="AI755" s="258"/>
      <c r="AJ755" s="258"/>
      <c r="AK755" s="258"/>
      <c r="AL755" s="258"/>
      <c r="AM755" s="258"/>
    </row>
    <row r="756" spans="1:39" ht="14.25" customHeight="1">
      <c r="A756" s="258"/>
      <c r="B756" s="258"/>
      <c r="C756" s="258"/>
      <c r="D756" s="258"/>
      <c r="E756" s="258"/>
      <c r="F756" s="258"/>
      <c r="G756" s="258"/>
      <c r="H756" s="258"/>
      <c r="I756" s="258"/>
      <c r="J756" s="258"/>
      <c r="K756" s="258"/>
      <c r="L756" s="258"/>
      <c r="M756" s="258"/>
      <c r="N756" s="258"/>
      <c r="O756" s="258"/>
      <c r="P756" s="258"/>
      <c r="Q756" s="258"/>
      <c r="R756" s="258"/>
      <c r="S756" s="258"/>
      <c r="T756" s="258"/>
      <c r="U756" s="258"/>
      <c r="V756" s="258"/>
      <c r="W756" s="258"/>
      <c r="X756" s="258"/>
      <c r="Y756" s="258"/>
      <c r="Z756" s="258"/>
      <c r="AA756" s="258"/>
      <c r="AB756" s="258"/>
      <c r="AC756" s="258"/>
      <c r="AD756" s="258"/>
      <c r="AE756" s="258"/>
      <c r="AF756" s="258"/>
      <c r="AG756" s="258"/>
      <c r="AH756" s="258"/>
      <c r="AI756" s="258"/>
      <c r="AJ756" s="258"/>
      <c r="AK756" s="258"/>
      <c r="AL756" s="258"/>
      <c r="AM756" s="258"/>
    </row>
    <row r="757" spans="1:39" ht="14.25" customHeight="1">
      <c r="A757" s="258"/>
      <c r="B757" s="258"/>
      <c r="C757" s="258"/>
      <c r="D757" s="258"/>
      <c r="E757" s="258"/>
      <c r="F757" s="258"/>
      <c r="G757" s="258"/>
      <c r="H757" s="258"/>
      <c r="I757" s="258"/>
      <c r="J757" s="258"/>
      <c r="K757" s="258"/>
      <c r="L757" s="258"/>
      <c r="M757" s="258"/>
      <c r="N757" s="258"/>
      <c r="O757" s="258"/>
      <c r="P757" s="258"/>
      <c r="Q757" s="258"/>
      <c r="R757" s="258"/>
      <c r="S757" s="258"/>
      <c r="T757" s="258"/>
      <c r="U757" s="258"/>
      <c r="V757" s="258"/>
      <c r="W757" s="258"/>
      <c r="X757" s="258"/>
      <c r="Y757" s="258"/>
      <c r="Z757" s="258"/>
      <c r="AA757" s="258"/>
      <c r="AB757" s="258"/>
      <c r="AC757" s="258"/>
      <c r="AD757" s="258"/>
      <c r="AE757" s="258"/>
      <c r="AF757" s="258"/>
      <c r="AG757" s="258"/>
      <c r="AH757" s="258"/>
      <c r="AI757" s="258"/>
      <c r="AJ757" s="258"/>
      <c r="AK757" s="258"/>
      <c r="AL757" s="258"/>
      <c r="AM757" s="258"/>
    </row>
    <row r="758" spans="1:39" ht="14.25" customHeight="1">
      <c r="A758" s="258"/>
      <c r="B758" s="258"/>
      <c r="C758" s="258"/>
      <c r="D758" s="258"/>
      <c r="E758" s="258"/>
      <c r="F758" s="258"/>
      <c r="G758" s="258"/>
      <c r="H758" s="258"/>
      <c r="I758" s="258"/>
      <c r="J758" s="258"/>
      <c r="K758" s="258"/>
      <c r="L758" s="258"/>
      <c r="M758" s="258"/>
      <c r="N758" s="258"/>
      <c r="O758" s="258"/>
      <c r="P758" s="258"/>
      <c r="Q758" s="258"/>
      <c r="R758" s="258"/>
      <c r="S758" s="258"/>
      <c r="T758" s="258"/>
      <c r="U758" s="258"/>
      <c r="V758" s="258"/>
      <c r="W758" s="258"/>
      <c r="X758" s="258"/>
      <c r="Y758" s="258"/>
      <c r="Z758" s="258"/>
      <c r="AA758" s="258"/>
      <c r="AB758" s="258"/>
      <c r="AC758" s="258"/>
      <c r="AD758" s="258"/>
      <c r="AE758" s="258"/>
      <c r="AF758" s="258"/>
      <c r="AG758" s="258"/>
      <c r="AH758" s="258"/>
      <c r="AI758" s="258"/>
      <c r="AJ758" s="258"/>
      <c r="AK758" s="258"/>
      <c r="AL758" s="258"/>
      <c r="AM758" s="258"/>
    </row>
    <row r="759" spans="1:39" ht="14.25" customHeight="1">
      <c r="A759" s="258"/>
      <c r="B759" s="258"/>
      <c r="C759" s="258"/>
      <c r="D759" s="258"/>
      <c r="E759" s="258"/>
      <c r="F759" s="258"/>
      <c r="G759" s="258"/>
      <c r="H759" s="258"/>
      <c r="I759" s="258"/>
      <c r="J759" s="258"/>
      <c r="K759" s="258"/>
      <c r="L759" s="258"/>
      <c r="M759" s="258"/>
      <c r="N759" s="258"/>
      <c r="O759" s="258"/>
      <c r="P759" s="258"/>
      <c r="Q759" s="258"/>
      <c r="R759" s="258"/>
      <c r="S759" s="258"/>
      <c r="T759" s="258"/>
      <c r="U759" s="258"/>
      <c r="V759" s="258"/>
      <c r="W759" s="258"/>
      <c r="X759" s="258"/>
      <c r="Y759" s="258"/>
      <c r="Z759" s="258"/>
      <c r="AA759" s="258"/>
      <c r="AB759" s="258"/>
      <c r="AC759" s="258"/>
      <c r="AD759" s="258"/>
      <c r="AE759" s="258"/>
      <c r="AF759" s="258"/>
      <c r="AG759" s="258"/>
      <c r="AH759" s="258"/>
      <c r="AI759" s="258"/>
      <c r="AJ759" s="258"/>
      <c r="AK759" s="258"/>
      <c r="AL759" s="258"/>
      <c r="AM759" s="258"/>
    </row>
    <row r="760" spans="1:39" ht="14.25" customHeight="1">
      <c r="A760" s="258"/>
      <c r="B760" s="258"/>
      <c r="C760" s="258"/>
      <c r="D760" s="258"/>
      <c r="E760" s="258"/>
      <c r="F760" s="258"/>
      <c r="G760" s="258"/>
      <c r="H760" s="258"/>
      <c r="I760" s="258"/>
      <c r="J760" s="258"/>
      <c r="K760" s="258"/>
      <c r="L760" s="258"/>
      <c r="M760" s="258"/>
      <c r="N760" s="258"/>
      <c r="O760" s="258"/>
      <c r="P760" s="258"/>
      <c r="Q760" s="258"/>
      <c r="R760" s="258"/>
      <c r="S760" s="258"/>
      <c r="T760" s="258"/>
      <c r="U760" s="258"/>
      <c r="V760" s="258"/>
      <c r="W760" s="258"/>
      <c r="X760" s="258"/>
      <c r="Y760" s="258"/>
      <c r="Z760" s="258"/>
      <c r="AA760" s="258"/>
      <c r="AB760" s="258"/>
      <c r="AC760" s="258"/>
      <c r="AD760" s="258"/>
      <c r="AE760" s="258"/>
      <c r="AF760" s="258"/>
      <c r="AG760" s="258"/>
      <c r="AH760" s="258"/>
      <c r="AI760" s="258"/>
      <c r="AJ760" s="258"/>
      <c r="AK760" s="258"/>
      <c r="AL760" s="258"/>
      <c r="AM760" s="258"/>
    </row>
    <row r="761" spans="1:39" ht="14.25" customHeight="1">
      <c r="A761" s="258"/>
      <c r="B761" s="258"/>
      <c r="C761" s="258"/>
      <c r="D761" s="258"/>
      <c r="E761" s="258"/>
      <c r="F761" s="258"/>
      <c r="G761" s="258"/>
      <c r="H761" s="258"/>
      <c r="I761" s="258"/>
      <c r="J761" s="258"/>
      <c r="K761" s="258"/>
      <c r="L761" s="258"/>
      <c r="M761" s="258"/>
      <c r="N761" s="258"/>
      <c r="O761" s="258"/>
      <c r="P761" s="258"/>
      <c r="Q761" s="258"/>
      <c r="R761" s="258"/>
      <c r="S761" s="258"/>
      <c r="T761" s="258"/>
      <c r="U761" s="258"/>
      <c r="V761" s="258"/>
      <c r="W761" s="258"/>
      <c r="X761" s="258"/>
      <c r="Y761" s="258"/>
      <c r="Z761" s="258"/>
      <c r="AA761" s="258"/>
      <c r="AB761" s="258"/>
      <c r="AC761" s="258"/>
      <c r="AD761" s="258"/>
      <c r="AE761" s="258"/>
      <c r="AF761" s="258"/>
      <c r="AG761" s="258"/>
      <c r="AH761" s="258"/>
      <c r="AI761" s="258"/>
      <c r="AJ761" s="258"/>
      <c r="AK761" s="258"/>
      <c r="AL761" s="258"/>
      <c r="AM761" s="258"/>
    </row>
    <row r="762" spans="1:39" ht="14.25" customHeight="1">
      <c r="A762" s="258"/>
      <c r="B762" s="258"/>
      <c r="C762" s="258"/>
      <c r="D762" s="258"/>
      <c r="E762" s="258"/>
      <c r="F762" s="258"/>
      <c r="G762" s="258"/>
      <c r="H762" s="258"/>
      <c r="I762" s="258"/>
      <c r="J762" s="258"/>
      <c r="K762" s="258"/>
      <c r="L762" s="258"/>
      <c r="M762" s="258"/>
      <c r="N762" s="258"/>
      <c r="O762" s="258"/>
      <c r="P762" s="258"/>
      <c r="Q762" s="258"/>
      <c r="R762" s="258"/>
      <c r="S762" s="258"/>
      <c r="T762" s="258"/>
      <c r="U762" s="258"/>
      <c r="V762" s="258"/>
      <c r="W762" s="258"/>
      <c r="X762" s="258"/>
      <c r="Y762" s="258"/>
      <c r="Z762" s="258"/>
      <c r="AA762" s="258"/>
      <c r="AB762" s="258"/>
      <c r="AC762" s="258"/>
      <c r="AD762" s="258"/>
      <c r="AE762" s="258"/>
      <c r="AF762" s="258"/>
      <c r="AG762" s="258"/>
      <c r="AH762" s="258"/>
      <c r="AI762" s="258"/>
      <c r="AJ762" s="258"/>
      <c r="AK762" s="258"/>
      <c r="AL762" s="258"/>
      <c r="AM762" s="258"/>
    </row>
    <row r="763" spans="1:39" ht="14.25" customHeight="1">
      <c r="A763" s="258"/>
      <c r="B763" s="258"/>
      <c r="C763" s="258"/>
      <c r="D763" s="258"/>
      <c r="E763" s="258"/>
      <c r="F763" s="258"/>
      <c r="G763" s="258"/>
      <c r="H763" s="258"/>
      <c r="I763" s="258"/>
      <c r="J763" s="258"/>
      <c r="K763" s="258"/>
      <c r="L763" s="258"/>
      <c r="M763" s="258"/>
      <c r="N763" s="258"/>
      <c r="O763" s="258"/>
      <c r="P763" s="258"/>
      <c r="Q763" s="258"/>
      <c r="R763" s="258"/>
      <c r="S763" s="258"/>
      <c r="T763" s="258"/>
      <c r="U763" s="258"/>
      <c r="V763" s="258"/>
      <c r="W763" s="258"/>
      <c r="X763" s="258"/>
      <c r="Y763" s="258"/>
      <c r="Z763" s="258"/>
      <c r="AA763" s="258"/>
      <c r="AB763" s="258"/>
      <c r="AC763" s="258"/>
      <c r="AD763" s="258"/>
      <c r="AE763" s="258"/>
      <c r="AF763" s="258"/>
      <c r="AG763" s="258"/>
      <c r="AH763" s="258"/>
      <c r="AI763" s="258"/>
      <c r="AJ763" s="258"/>
      <c r="AK763" s="258"/>
      <c r="AL763" s="258"/>
      <c r="AM763" s="258"/>
    </row>
    <row r="764" spans="1:39" ht="14.25" customHeight="1">
      <c r="A764" s="258"/>
      <c r="B764" s="258"/>
      <c r="C764" s="258"/>
      <c r="D764" s="258"/>
      <c r="E764" s="258"/>
      <c r="F764" s="258"/>
      <c r="G764" s="258"/>
      <c r="H764" s="258"/>
      <c r="I764" s="258"/>
      <c r="J764" s="258"/>
      <c r="K764" s="258"/>
      <c r="L764" s="258"/>
      <c r="M764" s="258"/>
      <c r="N764" s="258"/>
      <c r="O764" s="258"/>
      <c r="P764" s="258"/>
      <c r="Q764" s="258"/>
      <c r="R764" s="258"/>
      <c r="S764" s="258"/>
      <c r="T764" s="258"/>
      <c r="U764" s="258"/>
      <c r="V764" s="258"/>
      <c r="W764" s="258"/>
      <c r="X764" s="258"/>
      <c r="Y764" s="258"/>
      <c r="Z764" s="258"/>
      <c r="AA764" s="258"/>
      <c r="AB764" s="258"/>
      <c r="AC764" s="258"/>
      <c r="AD764" s="258"/>
      <c r="AE764" s="258"/>
      <c r="AF764" s="258"/>
      <c r="AG764" s="258"/>
      <c r="AH764" s="258"/>
      <c r="AI764" s="258"/>
      <c r="AJ764" s="258"/>
      <c r="AK764" s="258"/>
      <c r="AL764" s="258"/>
      <c r="AM764" s="258"/>
    </row>
    <row r="765" spans="1:39" ht="14.25" customHeight="1">
      <c r="A765" s="258"/>
      <c r="B765" s="258"/>
      <c r="C765" s="258"/>
      <c r="D765" s="258"/>
      <c r="E765" s="258"/>
      <c r="F765" s="258"/>
      <c r="G765" s="258"/>
      <c r="H765" s="258"/>
      <c r="I765" s="258"/>
      <c r="J765" s="258"/>
      <c r="K765" s="258"/>
      <c r="L765" s="258"/>
      <c r="M765" s="258"/>
      <c r="N765" s="258"/>
      <c r="O765" s="258"/>
      <c r="P765" s="258"/>
      <c r="Q765" s="258"/>
      <c r="R765" s="258"/>
      <c r="S765" s="258"/>
      <c r="T765" s="258"/>
      <c r="U765" s="258"/>
      <c r="V765" s="258"/>
      <c r="W765" s="258"/>
      <c r="X765" s="258"/>
      <c r="Y765" s="258"/>
      <c r="Z765" s="258"/>
      <c r="AA765" s="258"/>
      <c r="AB765" s="258"/>
      <c r="AC765" s="258"/>
      <c r="AD765" s="258"/>
      <c r="AE765" s="258"/>
      <c r="AF765" s="258"/>
      <c r="AG765" s="258"/>
      <c r="AH765" s="258"/>
      <c r="AI765" s="258"/>
      <c r="AJ765" s="258"/>
      <c r="AK765" s="258"/>
      <c r="AL765" s="258"/>
      <c r="AM765" s="258"/>
    </row>
    <row r="766" spans="1:39" ht="14.25" customHeight="1">
      <c r="A766" s="258"/>
      <c r="B766" s="258"/>
      <c r="C766" s="258"/>
      <c r="D766" s="258"/>
      <c r="E766" s="258"/>
      <c r="F766" s="258"/>
      <c r="G766" s="258"/>
      <c r="H766" s="258"/>
      <c r="I766" s="258"/>
      <c r="J766" s="258"/>
      <c r="K766" s="258"/>
      <c r="L766" s="258"/>
      <c r="M766" s="258"/>
      <c r="N766" s="258"/>
      <c r="O766" s="258"/>
      <c r="P766" s="258"/>
      <c r="Q766" s="258"/>
      <c r="R766" s="258"/>
      <c r="S766" s="258"/>
      <c r="T766" s="258"/>
      <c r="U766" s="258"/>
      <c r="V766" s="258"/>
      <c r="W766" s="258"/>
      <c r="X766" s="258"/>
      <c r="Y766" s="258"/>
      <c r="Z766" s="258"/>
      <c r="AA766" s="258"/>
      <c r="AB766" s="258"/>
      <c r="AC766" s="258"/>
      <c r="AD766" s="258"/>
      <c r="AE766" s="258"/>
      <c r="AF766" s="258"/>
      <c r="AG766" s="258"/>
      <c r="AH766" s="258"/>
      <c r="AI766" s="258"/>
      <c r="AJ766" s="258"/>
      <c r="AK766" s="258"/>
      <c r="AL766" s="258"/>
      <c r="AM766" s="258"/>
    </row>
    <row r="767" spans="1:39" ht="14.25" customHeight="1">
      <c r="A767" s="258"/>
      <c r="B767" s="258"/>
      <c r="C767" s="258"/>
      <c r="D767" s="258"/>
      <c r="E767" s="258"/>
      <c r="F767" s="258"/>
      <c r="G767" s="258"/>
      <c r="H767" s="258"/>
      <c r="I767" s="258"/>
      <c r="J767" s="258"/>
      <c r="K767" s="258"/>
      <c r="L767" s="258"/>
      <c r="M767" s="258"/>
      <c r="N767" s="258"/>
      <c r="O767" s="258"/>
      <c r="P767" s="258"/>
      <c r="Q767" s="258"/>
      <c r="R767" s="258"/>
      <c r="S767" s="258"/>
      <c r="T767" s="258"/>
      <c r="U767" s="258"/>
      <c r="V767" s="258"/>
      <c r="W767" s="258"/>
      <c r="X767" s="258"/>
      <c r="Y767" s="258"/>
      <c r="Z767" s="258"/>
      <c r="AA767" s="258"/>
      <c r="AB767" s="258"/>
      <c r="AC767" s="258"/>
      <c r="AD767" s="258"/>
      <c r="AE767" s="258"/>
      <c r="AF767" s="258"/>
      <c r="AG767" s="258"/>
      <c r="AH767" s="258"/>
      <c r="AI767" s="258"/>
      <c r="AJ767" s="258"/>
      <c r="AK767" s="258"/>
      <c r="AL767" s="258"/>
      <c r="AM767" s="258"/>
    </row>
    <row r="768" spans="1:39" ht="14.25" customHeight="1">
      <c r="A768" s="258"/>
      <c r="B768" s="258"/>
      <c r="C768" s="258"/>
      <c r="D768" s="258"/>
      <c r="E768" s="258"/>
      <c r="F768" s="258"/>
      <c r="G768" s="258"/>
      <c r="H768" s="258"/>
      <c r="I768" s="258"/>
      <c r="J768" s="258"/>
      <c r="K768" s="258"/>
      <c r="L768" s="258"/>
      <c r="M768" s="258"/>
      <c r="N768" s="258"/>
      <c r="O768" s="258"/>
      <c r="P768" s="258"/>
      <c r="Q768" s="258"/>
      <c r="R768" s="258"/>
      <c r="S768" s="258"/>
      <c r="T768" s="258"/>
      <c r="U768" s="258"/>
      <c r="V768" s="258"/>
      <c r="W768" s="258"/>
      <c r="X768" s="258"/>
      <c r="Y768" s="258"/>
      <c r="Z768" s="258"/>
      <c r="AA768" s="258"/>
      <c r="AB768" s="258"/>
      <c r="AC768" s="258"/>
      <c r="AD768" s="258"/>
      <c r="AE768" s="258"/>
      <c r="AF768" s="258"/>
      <c r="AG768" s="258"/>
      <c r="AH768" s="258"/>
      <c r="AI768" s="258"/>
      <c r="AJ768" s="258"/>
      <c r="AK768" s="258"/>
      <c r="AL768" s="258"/>
      <c r="AM768" s="258"/>
    </row>
    <row r="769" spans="1:39" ht="14.25" customHeight="1">
      <c r="A769" s="258"/>
      <c r="B769" s="258"/>
      <c r="C769" s="258"/>
      <c r="D769" s="258"/>
      <c r="E769" s="258"/>
      <c r="F769" s="258"/>
      <c r="G769" s="258"/>
      <c r="H769" s="258"/>
      <c r="I769" s="258"/>
      <c r="J769" s="258"/>
      <c r="K769" s="258"/>
      <c r="L769" s="258"/>
      <c r="M769" s="258"/>
      <c r="N769" s="258"/>
      <c r="O769" s="258"/>
      <c r="P769" s="258"/>
      <c r="Q769" s="258"/>
      <c r="R769" s="258"/>
      <c r="S769" s="258"/>
      <c r="T769" s="258"/>
      <c r="U769" s="258"/>
      <c r="V769" s="258"/>
      <c r="W769" s="258"/>
      <c r="X769" s="258"/>
      <c r="Y769" s="258"/>
      <c r="Z769" s="258"/>
      <c r="AA769" s="258"/>
      <c r="AB769" s="258"/>
      <c r="AC769" s="258"/>
      <c r="AD769" s="258"/>
      <c r="AE769" s="258"/>
      <c r="AF769" s="258"/>
      <c r="AG769" s="258"/>
      <c r="AH769" s="258"/>
      <c r="AI769" s="258"/>
      <c r="AJ769" s="258"/>
      <c r="AK769" s="258"/>
      <c r="AL769" s="258"/>
      <c r="AM769" s="258"/>
    </row>
    <row r="770" spans="1:39" ht="14.25" customHeight="1">
      <c r="A770" s="258"/>
      <c r="B770" s="258"/>
      <c r="C770" s="258"/>
      <c r="D770" s="258"/>
      <c r="E770" s="258"/>
      <c r="F770" s="258"/>
      <c r="G770" s="258"/>
      <c r="H770" s="258"/>
      <c r="I770" s="258"/>
      <c r="J770" s="258"/>
      <c r="K770" s="258"/>
      <c r="L770" s="258"/>
      <c r="M770" s="258"/>
      <c r="N770" s="258"/>
      <c r="O770" s="258"/>
      <c r="P770" s="258"/>
      <c r="Q770" s="258"/>
      <c r="R770" s="258"/>
      <c r="S770" s="258"/>
      <c r="T770" s="258"/>
      <c r="U770" s="258"/>
      <c r="V770" s="258"/>
      <c r="W770" s="258"/>
      <c r="X770" s="258"/>
      <c r="Y770" s="258"/>
      <c r="Z770" s="258"/>
      <c r="AA770" s="258"/>
      <c r="AB770" s="258"/>
      <c r="AC770" s="258"/>
      <c r="AD770" s="258"/>
      <c r="AE770" s="258"/>
      <c r="AF770" s="258"/>
      <c r="AG770" s="258"/>
      <c r="AH770" s="258"/>
      <c r="AI770" s="258"/>
      <c r="AJ770" s="258"/>
      <c r="AK770" s="258"/>
      <c r="AL770" s="258"/>
      <c r="AM770" s="258"/>
    </row>
    <row r="771" spans="1:39" ht="14.25" customHeight="1">
      <c r="A771" s="258"/>
      <c r="B771" s="258"/>
      <c r="C771" s="258"/>
      <c r="D771" s="258"/>
      <c r="E771" s="258"/>
      <c r="F771" s="258"/>
      <c r="G771" s="258"/>
      <c r="H771" s="258"/>
      <c r="I771" s="258"/>
      <c r="J771" s="258"/>
      <c r="K771" s="258"/>
      <c r="L771" s="258"/>
      <c r="M771" s="258"/>
      <c r="N771" s="258"/>
      <c r="O771" s="258"/>
      <c r="P771" s="258"/>
      <c r="Q771" s="258"/>
      <c r="R771" s="258"/>
      <c r="S771" s="258"/>
      <c r="T771" s="258"/>
      <c r="U771" s="258"/>
      <c r="V771" s="258"/>
      <c r="W771" s="258"/>
      <c r="X771" s="258"/>
      <c r="Y771" s="258"/>
      <c r="Z771" s="258"/>
      <c r="AA771" s="258"/>
      <c r="AB771" s="258"/>
      <c r="AC771" s="258"/>
      <c r="AD771" s="258"/>
      <c r="AE771" s="258"/>
      <c r="AF771" s="258"/>
      <c r="AG771" s="258"/>
      <c r="AH771" s="258"/>
      <c r="AI771" s="258"/>
      <c r="AJ771" s="258"/>
      <c r="AK771" s="258"/>
      <c r="AL771" s="258"/>
      <c r="AM771" s="258"/>
    </row>
    <row r="772" spans="1:39" ht="14.25" customHeight="1">
      <c r="A772" s="258"/>
      <c r="B772" s="258"/>
      <c r="C772" s="258"/>
      <c r="D772" s="258"/>
      <c r="E772" s="258"/>
      <c r="F772" s="258"/>
      <c r="G772" s="258"/>
      <c r="H772" s="258"/>
      <c r="I772" s="258"/>
      <c r="J772" s="258"/>
      <c r="K772" s="258"/>
      <c r="L772" s="258"/>
      <c r="M772" s="258"/>
      <c r="N772" s="258"/>
      <c r="O772" s="258"/>
      <c r="P772" s="258"/>
      <c r="Q772" s="258"/>
      <c r="R772" s="258"/>
      <c r="S772" s="258"/>
      <c r="T772" s="258"/>
      <c r="U772" s="258"/>
      <c r="V772" s="258"/>
      <c r="W772" s="258"/>
      <c r="X772" s="258"/>
      <c r="Y772" s="258"/>
      <c r="Z772" s="258"/>
      <c r="AA772" s="258"/>
      <c r="AB772" s="258"/>
      <c r="AC772" s="258"/>
      <c r="AD772" s="258"/>
      <c r="AE772" s="258"/>
      <c r="AF772" s="258"/>
      <c r="AG772" s="258"/>
      <c r="AH772" s="258"/>
      <c r="AI772" s="258"/>
      <c r="AJ772" s="258"/>
      <c r="AK772" s="258"/>
      <c r="AL772" s="258"/>
      <c r="AM772" s="258"/>
    </row>
    <row r="773" spans="1:39" ht="14.25" customHeight="1">
      <c r="A773" s="258"/>
      <c r="B773" s="258"/>
      <c r="C773" s="258"/>
      <c r="D773" s="258"/>
      <c r="E773" s="258"/>
      <c r="F773" s="258"/>
      <c r="G773" s="258"/>
      <c r="H773" s="258"/>
      <c r="I773" s="258"/>
      <c r="J773" s="258"/>
      <c r="K773" s="258"/>
      <c r="L773" s="258"/>
      <c r="M773" s="258"/>
      <c r="N773" s="258"/>
      <c r="O773" s="258"/>
      <c r="P773" s="258"/>
      <c r="Q773" s="258"/>
      <c r="R773" s="258"/>
      <c r="S773" s="258"/>
      <c r="T773" s="258"/>
      <c r="U773" s="258"/>
      <c r="V773" s="258"/>
      <c r="W773" s="258"/>
      <c r="X773" s="258"/>
      <c r="Y773" s="258"/>
      <c r="Z773" s="258"/>
      <c r="AA773" s="258"/>
      <c r="AB773" s="258"/>
      <c r="AC773" s="258"/>
      <c r="AD773" s="258"/>
      <c r="AE773" s="258"/>
      <c r="AF773" s="258"/>
      <c r="AG773" s="258"/>
      <c r="AH773" s="258"/>
      <c r="AI773" s="258"/>
      <c r="AJ773" s="258"/>
      <c r="AK773" s="258"/>
      <c r="AL773" s="258"/>
      <c r="AM773" s="258"/>
    </row>
    <row r="774" spans="1:39" ht="14.25" customHeight="1">
      <c r="A774" s="258"/>
      <c r="B774" s="258"/>
      <c r="C774" s="258"/>
      <c r="D774" s="258"/>
      <c r="E774" s="258"/>
      <c r="F774" s="258"/>
      <c r="G774" s="258"/>
      <c r="H774" s="258"/>
      <c r="I774" s="258"/>
      <c r="J774" s="258"/>
      <c r="K774" s="258"/>
      <c r="L774" s="258"/>
      <c r="M774" s="258"/>
      <c r="N774" s="258"/>
      <c r="O774" s="258"/>
      <c r="P774" s="258"/>
      <c r="Q774" s="258"/>
      <c r="R774" s="258"/>
      <c r="S774" s="258"/>
      <c r="T774" s="258"/>
      <c r="U774" s="258"/>
      <c r="V774" s="258"/>
      <c r="W774" s="258"/>
      <c r="X774" s="258"/>
      <c r="Y774" s="258"/>
      <c r="Z774" s="258"/>
      <c r="AA774" s="258"/>
      <c r="AB774" s="258"/>
      <c r="AC774" s="258"/>
      <c r="AD774" s="258"/>
      <c r="AE774" s="258"/>
      <c r="AF774" s="258"/>
      <c r="AG774" s="258"/>
      <c r="AH774" s="258"/>
      <c r="AI774" s="258"/>
      <c r="AJ774" s="258"/>
      <c r="AK774" s="258"/>
      <c r="AL774" s="258"/>
      <c r="AM774" s="258"/>
    </row>
    <row r="775" spans="1:39" ht="14.25" customHeight="1">
      <c r="A775" s="258"/>
      <c r="B775" s="258"/>
      <c r="C775" s="258"/>
      <c r="D775" s="258"/>
      <c r="E775" s="258"/>
      <c r="F775" s="258"/>
      <c r="G775" s="258"/>
      <c r="H775" s="258"/>
      <c r="I775" s="258"/>
      <c r="J775" s="258"/>
      <c r="K775" s="258"/>
      <c r="L775" s="258"/>
      <c r="M775" s="258"/>
      <c r="N775" s="258"/>
      <c r="O775" s="258"/>
      <c r="P775" s="258"/>
      <c r="Q775" s="258"/>
      <c r="R775" s="258"/>
      <c r="S775" s="258"/>
      <c r="T775" s="258"/>
      <c r="U775" s="258"/>
      <c r="V775" s="258"/>
      <c r="W775" s="258"/>
      <c r="X775" s="258"/>
      <c r="Y775" s="258"/>
      <c r="Z775" s="258"/>
      <c r="AA775" s="258"/>
      <c r="AB775" s="258"/>
      <c r="AC775" s="258"/>
      <c r="AD775" s="258"/>
      <c r="AE775" s="258"/>
      <c r="AF775" s="258"/>
      <c r="AG775" s="258"/>
      <c r="AH775" s="258"/>
      <c r="AI775" s="258"/>
      <c r="AJ775" s="258"/>
      <c r="AK775" s="258"/>
      <c r="AL775" s="258"/>
      <c r="AM775" s="258"/>
    </row>
    <row r="776" spans="1:39" ht="14.25" customHeight="1">
      <c r="A776" s="258"/>
      <c r="B776" s="258"/>
      <c r="C776" s="258"/>
      <c r="D776" s="258"/>
      <c r="E776" s="258"/>
      <c r="F776" s="258"/>
      <c r="G776" s="258"/>
      <c r="H776" s="258"/>
      <c r="I776" s="258"/>
      <c r="J776" s="258"/>
      <c r="K776" s="258"/>
      <c r="L776" s="258"/>
      <c r="M776" s="258"/>
      <c r="N776" s="258"/>
      <c r="O776" s="258"/>
      <c r="P776" s="258"/>
      <c r="Q776" s="258"/>
      <c r="R776" s="258"/>
      <c r="S776" s="258"/>
      <c r="T776" s="258"/>
      <c r="U776" s="258"/>
      <c r="V776" s="258"/>
      <c r="W776" s="258"/>
      <c r="X776" s="258"/>
      <c r="Y776" s="258"/>
      <c r="Z776" s="258"/>
      <c r="AA776" s="258"/>
      <c r="AB776" s="258"/>
      <c r="AC776" s="258"/>
      <c r="AD776" s="258"/>
      <c r="AE776" s="258"/>
      <c r="AF776" s="258"/>
      <c r="AG776" s="258"/>
      <c r="AH776" s="258"/>
      <c r="AI776" s="258"/>
      <c r="AJ776" s="258"/>
      <c r="AK776" s="258"/>
      <c r="AL776" s="258"/>
      <c r="AM776" s="258"/>
    </row>
    <row r="777" spans="1:39" ht="14.25" customHeight="1">
      <c r="A777" s="258"/>
      <c r="B777" s="258"/>
      <c r="C777" s="258"/>
      <c r="D777" s="258"/>
      <c r="E777" s="258"/>
      <c r="F777" s="258"/>
      <c r="G777" s="258"/>
      <c r="H777" s="258"/>
      <c r="I777" s="258"/>
      <c r="J777" s="258"/>
      <c r="K777" s="258"/>
      <c r="L777" s="258"/>
      <c r="M777" s="258"/>
      <c r="N777" s="258"/>
      <c r="O777" s="258"/>
      <c r="P777" s="258"/>
      <c r="Q777" s="258"/>
      <c r="R777" s="258"/>
      <c r="S777" s="258"/>
      <c r="T777" s="258"/>
      <c r="U777" s="258"/>
      <c r="V777" s="258"/>
      <c r="W777" s="258"/>
      <c r="X777" s="258"/>
      <c r="Y777" s="258"/>
      <c r="Z777" s="258"/>
      <c r="AA777" s="258"/>
      <c r="AB777" s="258"/>
      <c r="AC777" s="258"/>
      <c r="AD777" s="258"/>
      <c r="AE777" s="258"/>
      <c r="AF777" s="258"/>
      <c r="AG777" s="258"/>
      <c r="AH777" s="258"/>
      <c r="AI777" s="258"/>
      <c r="AJ777" s="258"/>
      <c r="AK777" s="258"/>
      <c r="AL777" s="258"/>
      <c r="AM777" s="258"/>
    </row>
    <row r="778" spans="1:39" ht="14.25" customHeight="1">
      <c r="A778" s="258"/>
      <c r="B778" s="258"/>
      <c r="C778" s="258"/>
      <c r="D778" s="258"/>
      <c r="E778" s="258"/>
      <c r="F778" s="258"/>
      <c r="G778" s="258"/>
      <c r="H778" s="258"/>
      <c r="I778" s="258"/>
      <c r="J778" s="258"/>
      <c r="K778" s="258"/>
      <c r="L778" s="258"/>
      <c r="M778" s="258"/>
      <c r="N778" s="258"/>
      <c r="O778" s="258"/>
      <c r="P778" s="258"/>
      <c r="Q778" s="258"/>
      <c r="R778" s="258"/>
      <c r="S778" s="258"/>
      <c r="T778" s="258"/>
      <c r="U778" s="258"/>
      <c r="V778" s="258"/>
      <c r="W778" s="258"/>
      <c r="X778" s="258"/>
      <c r="Y778" s="258"/>
      <c r="Z778" s="258"/>
      <c r="AA778" s="258"/>
      <c r="AB778" s="258"/>
      <c r="AC778" s="258"/>
      <c r="AD778" s="258"/>
      <c r="AE778" s="258"/>
      <c r="AF778" s="258"/>
      <c r="AG778" s="258"/>
      <c r="AH778" s="258"/>
      <c r="AI778" s="258"/>
      <c r="AJ778" s="258"/>
      <c r="AK778" s="258"/>
      <c r="AL778" s="258"/>
      <c r="AM778" s="258"/>
    </row>
    <row r="779" spans="1:39" ht="14.25" customHeight="1">
      <c r="A779" s="258"/>
      <c r="B779" s="258"/>
      <c r="C779" s="258"/>
      <c r="D779" s="258"/>
      <c r="E779" s="258"/>
      <c r="F779" s="258"/>
      <c r="G779" s="258"/>
      <c r="H779" s="258"/>
      <c r="I779" s="258"/>
      <c r="J779" s="258"/>
      <c r="K779" s="258"/>
      <c r="L779" s="258"/>
      <c r="M779" s="258"/>
      <c r="N779" s="258"/>
      <c r="O779" s="258"/>
      <c r="P779" s="258"/>
      <c r="Q779" s="258"/>
      <c r="R779" s="258"/>
      <c r="S779" s="258"/>
      <c r="T779" s="258"/>
      <c r="U779" s="258"/>
      <c r="V779" s="258"/>
      <c r="W779" s="258"/>
      <c r="X779" s="258"/>
      <c r="Y779" s="258"/>
      <c r="Z779" s="258"/>
      <c r="AA779" s="258"/>
      <c r="AB779" s="258"/>
      <c r="AC779" s="258"/>
      <c r="AD779" s="258"/>
      <c r="AE779" s="258"/>
      <c r="AF779" s="258"/>
      <c r="AG779" s="258"/>
      <c r="AH779" s="258"/>
      <c r="AI779" s="258"/>
      <c r="AJ779" s="258"/>
      <c r="AK779" s="258"/>
      <c r="AL779" s="258"/>
      <c r="AM779" s="258"/>
    </row>
    <row r="780" spans="1:39" ht="14.25" customHeight="1">
      <c r="A780" s="258"/>
      <c r="B780" s="258"/>
      <c r="C780" s="258"/>
      <c r="D780" s="258"/>
      <c r="E780" s="258"/>
      <c r="F780" s="258"/>
      <c r="G780" s="258"/>
      <c r="H780" s="258"/>
      <c r="I780" s="258"/>
      <c r="J780" s="258"/>
      <c r="K780" s="258"/>
      <c r="L780" s="258"/>
      <c r="M780" s="258"/>
      <c r="N780" s="258"/>
      <c r="O780" s="258"/>
      <c r="P780" s="258"/>
      <c r="Q780" s="258"/>
      <c r="R780" s="258"/>
      <c r="S780" s="258"/>
      <c r="T780" s="258"/>
      <c r="U780" s="258"/>
      <c r="V780" s="258"/>
      <c r="W780" s="258"/>
      <c r="X780" s="258"/>
      <c r="Y780" s="258"/>
      <c r="Z780" s="258"/>
      <c r="AA780" s="258"/>
      <c r="AB780" s="258"/>
      <c r="AC780" s="258"/>
      <c r="AD780" s="258"/>
      <c r="AE780" s="258"/>
      <c r="AF780" s="258"/>
      <c r="AG780" s="258"/>
      <c r="AH780" s="258"/>
      <c r="AI780" s="258"/>
      <c r="AJ780" s="258"/>
      <c r="AK780" s="258"/>
      <c r="AL780" s="258"/>
      <c r="AM780" s="258"/>
    </row>
    <row r="781" spans="1:39" ht="14.25" customHeight="1">
      <c r="A781" s="258"/>
      <c r="B781" s="258"/>
      <c r="C781" s="258"/>
      <c r="D781" s="258"/>
      <c r="E781" s="258"/>
      <c r="F781" s="258"/>
      <c r="G781" s="258"/>
      <c r="H781" s="258"/>
      <c r="I781" s="258"/>
      <c r="J781" s="258"/>
      <c r="K781" s="258"/>
      <c r="L781" s="258"/>
      <c r="M781" s="258"/>
      <c r="N781" s="258"/>
      <c r="O781" s="258"/>
      <c r="P781" s="258"/>
      <c r="Q781" s="258"/>
      <c r="R781" s="258"/>
      <c r="S781" s="258"/>
      <c r="T781" s="258"/>
      <c r="U781" s="258"/>
      <c r="V781" s="258"/>
      <c r="W781" s="258"/>
      <c r="X781" s="258"/>
      <c r="Y781" s="258"/>
      <c r="Z781" s="258"/>
      <c r="AA781" s="258"/>
      <c r="AB781" s="258"/>
      <c r="AC781" s="258"/>
      <c r="AD781" s="258"/>
      <c r="AE781" s="258"/>
      <c r="AF781" s="258"/>
      <c r="AG781" s="258"/>
      <c r="AH781" s="258"/>
      <c r="AI781" s="258"/>
      <c r="AJ781" s="258"/>
      <c r="AK781" s="258"/>
      <c r="AL781" s="258"/>
      <c r="AM781" s="258"/>
    </row>
    <row r="782" spans="1:39" ht="14.25" customHeight="1">
      <c r="A782" s="258"/>
      <c r="B782" s="258"/>
      <c r="C782" s="258"/>
      <c r="D782" s="258"/>
      <c r="E782" s="258"/>
      <c r="F782" s="258"/>
      <c r="G782" s="258"/>
      <c r="H782" s="258"/>
      <c r="I782" s="258"/>
      <c r="J782" s="258"/>
      <c r="K782" s="258"/>
      <c r="L782" s="258"/>
      <c r="M782" s="258"/>
      <c r="N782" s="258"/>
      <c r="O782" s="258"/>
      <c r="P782" s="258"/>
      <c r="Q782" s="258"/>
      <c r="R782" s="258"/>
      <c r="S782" s="258"/>
      <c r="T782" s="258"/>
      <c r="U782" s="258"/>
      <c r="V782" s="258"/>
      <c r="W782" s="258"/>
      <c r="X782" s="258"/>
      <c r="Y782" s="258"/>
      <c r="Z782" s="258"/>
      <c r="AA782" s="258"/>
      <c r="AB782" s="258"/>
      <c r="AC782" s="258"/>
      <c r="AD782" s="258"/>
      <c r="AE782" s="258"/>
      <c r="AF782" s="258"/>
      <c r="AG782" s="258"/>
      <c r="AH782" s="258"/>
      <c r="AI782" s="258"/>
      <c r="AJ782" s="258"/>
      <c r="AK782" s="258"/>
      <c r="AL782" s="258"/>
      <c r="AM782" s="258"/>
    </row>
    <row r="783" spans="1:39" ht="14.25" customHeight="1">
      <c r="A783" s="258"/>
      <c r="B783" s="258"/>
      <c r="C783" s="258"/>
      <c r="D783" s="258"/>
      <c r="E783" s="258"/>
      <c r="F783" s="258"/>
      <c r="G783" s="258"/>
      <c r="H783" s="258"/>
      <c r="I783" s="258"/>
      <c r="J783" s="258"/>
      <c r="K783" s="258"/>
      <c r="L783" s="258"/>
      <c r="M783" s="258"/>
      <c r="N783" s="258"/>
      <c r="O783" s="258"/>
      <c r="P783" s="258"/>
      <c r="Q783" s="258"/>
      <c r="R783" s="258"/>
      <c r="S783" s="258"/>
      <c r="T783" s="258"/>
      <c r="U783" s="258"/>
      <c r="V783" s="258"/>
      <c r="W783" s="258"/>
      <c r="X783" s="258"/>
      <c r="Y783" s="258"/>
      <c r="Z783" s="258"/>
      <c r="AA783" s="258"/>
      <c r="AB783" s="258"/>
      <c r="AC783" s="258"/>
      <c r="AD783" s="258"/>
      <c r="AE783" s="258"/>
      <c r="AF783" s="258"/>
      <c r="AG783" s="258"/>
      <c r="AH783" s="258"/>
      <c r="AI783" s="258"/>
      <c r="AJ783" s="258"/>
      <c r="AK783" s="258"/>
      <c r="AL783" s="258"/>
      <c r="AM783" s="258"/>
    </row>
    <row r="784" spans="1:39" ht="14.25" customHeight="1">
      <c r="A784" s="258"/>
      <c r="B784" s="258"/>
      <c r="C784" s="258"/>
      <c r="D784" s="258"/>
      <c r="E784" s="258"/>
      <c r="F784" s="258"/>
      <c r="G784" s="258"/>
      <c r="H784" s="258"/>
      <c r="I784" s="258"/>
      <c r="J784" s="258"/>
      <c r="K784" s="258"/>
      <c r="L784" s="258"/>
      <c r="M784" s="258"/>
      <c r="N784" s="258"/>
      <c r="O784" s="258"/>
      <c r="P784" s="258"/>
      <c r="Q784" s="258"/>
      <c r="R784" s="258"/>
      <c r="S784" s="258"/>
      <c r="T784" s="258"/>
      <c r="U784" s="258"/>
      <c r="V784" s="258"/>
      <c r="W784" s="258"/>
      <c r="X784" s="258"/>
      <c r="Y784" s="258"/>
      <c r="Z784" s="258"/>
      <c r="AA784" s="258"/>
      <c r="AB784" s="258"/>
      <c r="AC784" s="258"/>
      <c r="AD784" s="258"/>
      <c r="AE784" s="258"/>
      <c r="AF784" s="258"/>
      <c r="AG784" s="258"/>
      <c r="AH784" s="258"/>
      <c r="AI784" s="258"/>
      <c r="AJ784" s="258"/>
      <c r="AK784" s="258"/>
      <c r="AL784" s="258"/>
      <c r="AM784" s="258"/>
    </row>
    <row r="785" spans="1:39" ht="14.25" customHeight="1">
      <c r="A785" s="258"/>
      <c r="B785" s="258"/>
      <c r="C785" s="258"/>
      <c r="D785" s="258"/>
      <c r="E785" s="258"/>
      <c r="F785" s="258"/>
      <c r="G785" s="258"/>
      <c r="H785" s="258"/>
      <c r="I785" s="258"/>
      <c r="J785" s="258"/>
      <c r="K785" s="258"/>
      <c r="L785" s="258"/>
      <c r="M785" s="258"/>
      <c r="N785" s="258"/>
      <c r="O785" s="258"/>
      <c r="P785" s="258"/>
      <c r="Q785" s="258"/>
      <c r="R785" s="258"/>
      <c r="S785" s="258"/>
      <c r="T785" s="258"/>
      <c r="U785" s="258"/>
      <c r="V785" s="258"/>
      <c r="W785" s="258"/>
      <c r="X785" s="258"/>
      <c r="Y785" s="258"/>
      <c r="Z785" s="258"/>
      <c r="AA785" s="258"/>
      <c r="AB785" s="258"/>
      <c r="AC785" s="258"/>
      <c r="AD785" s="258"/>
      <c r="AE785" s="258"/>
      <c r="AF785" s="258"/>
      <c r="AG785" s="258"/>
      <c r="AH785" s="258"/>
      <c r="AI785" s="258"/>
      <c r="AJ785" s="258"/>
      <c r="AK785" s="258"/>
      <c r="AL785" s="258"/>
      <c r="AM785" s="258"/>
    </row>
    <row r="786" spans="1:39" ht="14.25" customHeight="1">
      <c r="A786" s="258"/>
      <c r="B786" s="258"/>
      <c r="C786" s="258"/>
      <c r="D786" s="258"/>
      <c r="E786" s="258"/>
      <c r="F786" s="258"/>
      <c r="G786" s="258"/>
      <c r="H786" s="258"/>
      <c r="I786" s="258"/>
      <c r="J786" s="258"/>
      <c r="K786" s="258"/>
      <c r="L786" s="258"/>
      <c r="M786" s="258"/>
      <c r="N786" s="258"/>
      <c r="O786" s="258"/>
      <c r="P786" s="258"/>
      <c r="Q786" s="258"/>
      <c r="R786" s="258"/>
      <c r="S786" s="258"/>
      <c r="T786" s="258"/>
      <c r="U786" s="258"/>
      <c r="V786" s="258"/>
      <c r="W786" s="258"/>
      <c r="X786" s="258"/>
      <c r="Y786" s="258"/>
      <c r="Z786" s="258"/>
      <c r="AA786" s="258"/>
      <c r="AB786" s="258"/>
      <c r="AC786" s="258"/>
      <c r="AD786" s="258"/>
      <c r="AE786" s="258"/>
      <c r="AF786" s="258"/>
      <c r="AG786" s="258"/>
      <c r="AH786" s="258"/>
      <c r="AI786" s="258"/>
      <c r="AJ786" s="258"/>
      <c r="AK786" s="258"/>
      <c r="AL786" s="258"/>
      <c r="AM786" s="258"/>
    </row>
    <row r="787" spans="1:39" ht="14.25" customHeight="1">
      <c r="A787" s="258"/>
      <c r="B787" s="258"/>
      <c r="C787" s="258"/>
      <c r="D787" s="258"/>
      <c r="E787" s="258"/>
      <c r="F787" s="258"/>
      <c r="G787" s="258"/>
      <c r="H787" s="258"/>
      <c r="I787" s="258"/>
      <c r="J787" s="258"/>
      <c r="K787" s="258"/>
      <c r="L787" s="258"/>
      <c r="M787" s="258"/>
      <c r="N787" s="258"/>
      <c r="O787" s="258"/>
      <c r="P787" s="258"/>
      <c r="Q787" s="258"/>
      <c r="R787" s="258"/>
      <c r="S787" s="258"/>
      <c r="T787" s="258"/>
      <c r="U787" s="258"/>
      <c r="V787" s="258"/>
      <c r="W787" s="258"/>
      <c r="X787" s="258"/>
      <c r="Y787" s="258"/>
      <c r="Z787" s="258"/>
      <c r="AA787" s="258"/>
      <c r="AB787" s="258"/>
      <c r="AC787" s="258"/>
      <c r="AD787" s="258"/>
      <c r="AE787" s="258"/>
      <c r="AF787" s="258"/>
      <c r="AG787" s="258"/>
      <c r="AH787" s="258"/>
      <c r="AI787" s="258"/>
      <c r="AJ787" s="258"/>
      <c r="AK787" s="258"/>
      <c r="AL787" s="258"/>
      <c r="AM787" s="258"/>
    </row>
    <row r="788" spans="1:39" ht="14.25" customHeight="1">
      <c r="A788" s="258"/>
      <c r="B788" s="258"/>
      <c r="C788" s="258"/>
      <c r="D788" s="258"/>
      <c r="E788" s="258"/>
      <c r="F788" s="258"/>
      <c r="G788" s="258"/>
      <c r="H788" s="258"/>
      <c r="I788" s="258"/>
      <c r="J788" s="258"/>
      <c r="K788" s="258"/>
      <c r="L788" s="258"/>
      <c r="M788" s="258"/>
      <c r="N788" s="258"/>
      <c r="O788" s="258"/>
      <c r="P788" s="258"/>
      <c r="Q788" s="258"/>
      <c r="R788" s="258"/>
      <c r="S788" s="258"/>
      <c r="T788" s="258"/>
      <c r="U788" s="258"/>
      <c r="V788" s="258"/>
      <c r="W788" s="258"/>
      <c r="X788" s="258"/>
      <c r="Y788" s="258"/>
      <c r="Z788" s="258"/>
      <c r="AA788" s="258"/>
      <c r="AB788" s="258"/>
      <c r="AC788" s="258"/>
      <c r="AD788" s="258"/>
      <c r="AE788" s="258"/>
      <c r="AF788" s="258"/>
      <c r="AG788" s="258"/>
      <c r="AH788" s="258"/>
      <c r="AI788" s="258"/>
      <c r="AJ788" s="258"/>
      <c r="AK788" s="258"/>
      <c r="AL788" s="258"/>
      <c r="AM788" s="258"/>
    </row>
    <row r="789" spans="1:39" ht="14.25" customHeight="1">
      <c r="A789" s="258"/>
      <c r="B789" s="258"/>
      <c r="C789" s="258"/>
      <c r="D789" s="258"/>
      <c r="E789" s="258"/>
      <c r="F789" s="258"/>
      <c r="G789" s="258"/>
      <c r="H789" s="258"/>
      <c r="I789" s="258"/>
      <c r="J789" s="258"/>
      <c r="K789" s="258"/>
      <c r="L789" s="258"/>
      <c r="M789" s="258"/>
      <c r="N789" s="258"/>
      <c r="O789" s="258"/>
      <c r="P789" s="258"/>
      <c r="Q789" s="258"/>
      <c r="R789" s="258"/>
      <c r="S789" s="258"/>
      <c r="T789" s="258"/>
      <c r="U789" s="258"/>
      <c r="V789" s="258"/>
      <c r="W789" s="258"/>
      <c r="X789" s="258"/>
      <c r="Y789" s="258"/>
      <c r="Z789" s="258"/>
      <c r="AA789" s="258"/>
      <c r="AB789" s="258"/>
      <c r="AC789" s="258"/>
      <c r="AD789" s="258"/>
      <c r="AE789" s="258"/>
      <c r="AF789" s="258"/>
      <c r="AG789" s="258"/>
      <c r="AH789" s="258"/>
      <c r="AI789" s="258"/>
      <c r="AJ789" s="258"/>
      <c r="AK789" s="258"/>
      <c r="AL789" s="258"/>
      <c r="AM789" s="258"/>
    </row>
    <row r="790" spans="1:39" ht="14.25" customHeight="1">
      <c r="A790" s="258"/>
      <c r="B790" s="258"/>
      <c r="C790" s="258"/>
      <c r="D790" s="258"/>
      <c r="E790" s="258"/>
      <c r="F790" s="258"/>
      <c r="G790" s="258"/>
      <c r="H790" s="258"/>
      <c r="I790" s="258"/>
      <c r="J790" s="258"/>
      <c r="K790" s="258"/>
      <c r="L790" s="258"/>
      <c r="M790" s="258"/>
      <c r="N790" s="258"/>
      <c r="O790" s="258"/>
      <c r="P790" s="258"/>
      <c r="Q790" s="258"/>
      <c r="R790" s="258"/>
      <c r="S790" s="258"/>
      <c r="T790" s="258"/>
      <c r="U790" s="258"/>
      <c r="V790" s="258"/>
      <c r="W790" s="258"/>
      <c r="X790" s="258"/>
      <c r="Y790" s="258"/>
      <c r="Z790" s="258"/>
      <c r="AA790" s="258"/>
      <c r="AB790" s="258"/>
      <c r="AC790" s="258"/>
      <c r="AD790" s="258"/>
      <c r="AE790" s="258"/>
      <c r="AF790" s="258"/>
      <c r="AG790" s="258"/>
      <c r="AH790" s="258"/>
      <c r="AI790" s="258"/>
      <c r="AJ790" s="258"/>
      <c r="AK790" s="258"/>
      <c r="AL790" s="258"/>
      <c r="AM790" s="258"/>
    </row>
    <row r="791" spans="1:39" ht="14.25" customHeight="1">
      <c r="A791" s="258"/>
      <c r="B791" s="258"/>
      <c r="C791" s="258"/>
      <c r="D791" s="258"/>
      <c r="E791" s="258"/>
      <c r="F791" s="258"/>
      <c r="G791" s="258"/>
      <c r="H791" s="258"/>
      <c r="I791" s="258"/>
      <c r="J791" s="258"/>
      <c r="K791" s="258"/>
      <c r="L791" s="258"/>
      <c r="M791" s="258"/>
      <c r="N791" s="258"/>
      <c r="O791" s="258"/>
      <c r="P791" s="258"/>
      <c r="Q791" s="258"/>
      <c r="R791" s="258"/>
      <c r="S791" s="258"/>
      <c r="T791" s="258"/>
      <c r="U791" s="258"/>
      <c r="V791" s="258"/>
      <c r="W791" s="258"/>
      <c r="X791" s="258"/>
      <c r="Y791" s="258"/>
      <c r="Z791" s="258"/>
      <c r="AA791" s="258"/>
      <c r="AB791" s="258"/>
      <c r="AC791" s="258"/>
      <c r="AD791" s="258"/>
      <c r="AE791" s="258"/>
      <c r="AF791" s="258"/>
      <c r="AG791" s="258"/>
      <c r="AH791" s="258"/>
      <c r="AI791" s="258"/>
      <c r="AJ791" s="258"/>
      <c r="AK791" s="258"/>
      <c r="AL791" s="258"/>
      <c r="AM791" s="258"/>
    </row>
    <row r="792" spans="1:39" ht="14.25" customHeight="1">
      <c r="A792" s="258"/>
      <c r="B792" s="258"/>
      <c r="C792" s="258"/>
      <c r="D792" s="258"/>
      <c r="E792" s="258"/>
      <c r="F792" s="258"/>
      <c r="G792" s="258"/>
      <c r="H792" s="258"/>
      <c r="I792" s="258"/>
      <c r="J792" s="258"/>
      <c r="K792" s="258"/>
      <c r="L792" s="258"/>
      <c r="M792" s="258"/>
      <c r="N792" s="258"/>
      <c r="O792" s="258"/>
      <c r="P792" s="258"/>
      <c r="Q792" s="258"/>
      <c r="R792" s="258"/>
      <c r="S792" s="258"/>
      <c r="T792" s="258"/>
      <c r="U792" s="258"/>
      <c r="V792" s="258"/>
      <c r="W792" s="258"/>
      <c r="X792" s="258"/>
      <c r="Y792" s="258"/>
      <c r="Z792" s="258"/>
      <c r="AA792" s="258"/>
      <c r="AB792" s="258"/>
      <c r="AC792" s="258"/>
      <c r="AD792" s="258"/>
      <c r="AE792" s="258"/>
      <c r="AF792" s="258"/>
      <c r="AG792" s="258"/>
      <c r="AH792" s="258"/>
      <c r="AI792" s="258"/>
      <c r="AJ792" s="258"/>
      <c r="AK792" s="258"/>
      <c r="AL792" s="258"/>
      <c r="AM792" s="258"/>
    </row>
    <row r="793" spans="1:39" ht="14.25" customHeight="1">
      <c r="A793" s="258"/>
      <c r="B793" s="258"/>
      <c r="C793" s="258"/>
      <c r="D793" s="258"/>
      <c r="E793" s="258"/>
      <c r="F793" s="258"/>
      <c r="G793" s="258"/>
      <c r="H793" s="258"/>
      <c r="I793" s="258"/>
      <c r="J793" s="258"/>
      <c r="K793" s="258"/>
      <c r="L793" s="258"/>
      <c r="M793" s="258"/>
      <c r="N793" s="258"/>
      <c r="O793" s="258"/>
      <c r="P793" s="258"/>
      <c r="Q793" s="258"/>
      <c r="R793" s="258"/>
      <c r="S793" s="258"/>
      <c r="T793" s="258"/>
      <c r="U793" s="258"/>
      <c r="V793" s="258"/>
      <c r="W793" s="258"/>
      <c r="X793" s="258"/>
      <c r="Y793" s="258"/>
      <c r="Z793" s="258"/>
      <c r="AA793" s="258"/>
      <c r="AB793" s="258"/>
      <c r="AC793" s="258"/>
      <c r="AD793" s="258"/>
      <c r="AE793" s="258"/>
      <c r="AF793" s="258"/>
      <c r="AG793" s="258"/>
      <c r="AH793" s="258"/>
      <c r="AI793" s="258"/>
      <c r="AJ793" s="258"/>
      <c r="AK793" s="258"/>
      <c r="AL793" s="258"/>
      <c r="AM793" s="258"/>
    </row>
    <row r="794" spans="1:39" ht="14.25" customHeight="1">
      <c r="A794" s="258"/>
      <c r="B794" s="258"/>
      <c r="C794" s="258"/>
      <c r="D794" s="258"/>
      <c r="E794" s="258"/>
      <c r="F794" s="258"/>
      <c r="G794" s="258"/>
      <c r="H794" s="258"/>
      <c r="I794" s="258"/>
      <c r="J794" s="258"/>
      <c r="K794" s="258"/>
      <c r="L794" s="258"/>
      <c r="M794" s="258"/>
      <c r="N794" s="258"/>
      <c r="O794" s="258"/>
      <c r="P794" s="258"/>
      <c r="Q794" s="258"/>
      <c r="R794" s="258"/>
      <c r="S794" s="258"/>
      <c r="T794" s="258"/>
      <c r="U794" s="258"/>
      <c r="V794" s="258"/>
      <c r="W794" s="258"/>
      <c r="X794" s="258"/>
      <c r="Y794" s="258"/>
      <c r="Z794" s="258"/>
      <c r="AA794" s="258"/>
      <c r="AB794" s="258"/>
      <c r="AC794" s="258"/>
      <c r="AD794" s="258"/>
      <c r="AE794" s="258"/>
      <c r="AF794" s="258"/>
      <c r="AG794" s="258"/>
      <c r="AH794" s="258"/>
      <c r="AI794" s="258"/>
      <c r="AJ794" s="258"/>
      <c r="AK794" s="258"/>
      <c r="AL794" s="258"/>
      <c r="AM794" s="258"/>
    </row>
    <row r="795" spans="1:39" ht="14.25" customHeight="1">
      <c r="A795" s="258"/>
      <c r="B795" s="258"/>
      <c r="C795" s="258"/>
      <c r="D795" s="258"/>
      <c r="E795" s="258"/>
      <c r="F795" s="258"/>
      <c r="G795" s="258"/>
      <c r="H795" s="258"/>
      <c r="I795" s="258"/>
      <c r="J795" s="258"/>
      <c r="K795" s="258"/>
      <c r="L795" s="258"/>
      <c r="M795" s="258"/>
      <c r="N795" s="258"/>
      <c r="O795" s="258"/>
      <c r="P795" s="258"/>
      <c r="Q795" s="258"/>
      <c r="R795" s="258"/>
      <c r="S795" s="258"/>
      <c r="T795" s="258"/>
      <c r="U795" s="258"/>
      <c r="V795" s="258"/>
      <c r="W795" s="258"/>
      <c r="X795" s="258"/>
      <c r="Y795" s="258"/>
      <c r="Z795" s="258"/>
      <c r="AA795" s="258"/>
      <c r="AB795" s="258"/>
      <c r="AC795" s="258"/>
      <c r="AD795" s="258"/>
      <c r="AE795" s="258"/>
      <c r="AF795" s="258"/>
      <c r="AG795" s="258"/>
      <c r="AH795" s="258"/>
      <c r="AI795" s="258"/>
      <c r="AJ795" s="258"/>
      <c r="AK795" s="258"/>
      <c r="AL795" s="258"/>
      <c r="AM795" s="258"/>
    </row>
    <row r="796" spans="1:39" ht="14.25" customHeight="1">
      <c r="A796" s="258"/>
      <c r="B796" s="258"/>
      <c r="C796" s="258"/>
      <c r="D796" s="258"/>
      <c r="E796" s="258"/>
      <c r="F796" s="258"/>
      <c r="G796" s="258"/>
      <c r="H796" s="258"/>
      <c r="I796" s="258"/>
      <c r="J796" s="258"/>
      <c r="K796" s="258"/>
      <c r="L796" s="258"/>
      <c r="M796" s="258"/>
      <c r="N796" s="258"/>
      <c r="O796" s="258"/>
      <c r="P796" s="258"/>
      <c r="Q796" s="258"/>
      <c r="R796" s="258"/>
      <c r="S796" s="258"/>
      <c r="T796" s="258"/>
      <c r="U796" s="258"/>
      <c r="V796" s="258"/>
      <c r="W796" s="258"/>
      <c r="X796" s="258"/>
      <c r="Y796" s="258"/>
      <c r="Z796" s="258"/>
      <c r="AA796" s="258"/>
      <c r="AB796" s="258"/>
      <c r="AC796" s="258"/>
      <c r="AD796" s="258"/>
      <c r="AE796" s="258"/>
      <c r="AF796" s="258"/>
      <c r="AG796" s="258"/>
      <c r="AH796" s="258"/>
      <c r="AI796" s="258"/>
      <c r="AJ796" s="258"/>
      <c r="AK796" s="258"/>
      <c r="AL796" s="258"/>
      <c r="AM796" s="258"/>
    </row>
    <row r="797" spans="1:39" ht="14.25" customHeight="1">
      <c r="A797" s="258"/>
      <c r="B797" s="258"/>
      <c r="C797" s="258"/>
      <c r="D797" s="258"/>
      <c r="E797" s="258"/>
      <c r="F797" s="258"/>
      <c r="G797" s="258"/>
      <c r="H797" s="258"/>
      <c r="I797" s="258"/>
      <c r="J797" s="258"/>
      <c r="K797" s="258"/>
      <c r="L797" s="258"/>
      <c r="M797" s="258"/>
      <c r="N797" s="258"/>
      <c r="O797" s="258"/>
      <c r="P797" s="258"/>
      <c r="Q797" s="258"/>
      <c r="R797" s="258"/>
      <c r="S797" s="258"/>
      <c r="T797" s="258"/>
      <c r="U797" s="258"/>
      <c r="V797" s="258"/>
      <c r="W797" s="258"/>
      <c r="X797" s="258"/>
      <c r="Y797" s="258"/>
      <c r="Z797" s="258"/>
      <c r="AA797" s="258"/>
      <c r="AB797" s="258"/>
      <c r="AC797" s="258"/>
      <c r="AD797" s="258"/>
      <c r="AE797" s="258"/>
      <c r="AF797" s="258"/>
      <c r="AG797" s="258"/>
      <c r="AH797" s="258"/>
      <c r="AI797" s="258"/>
      <c r="AJ797" s="258"/>
      <c r="AK797" s="258"/>
      <c r="AL797" s="258"/>
      <c r="AM797" s="258"/>
    </row>
    <row r="798" spans="1:39" ht="14.25" customHeight="1">
      <c r="A798" s="258"/>
      <c r="B798" s="258"/>
      <c r="C798" s="258"/>
      <c r="D798" s="258"/>
      <c r="E798" s="258"/>
      <c r="F798" s="258"/>
      <c r="G798" s="258"/>
      <c r="H798" s="258"/>
      <c r="I798" s="258"/>
      <c r="J798" s="258"/>
      <c r="K798" s="258"/>
      <c r="L798" s="258"/>
      <c r="M798" s="258"/>
      <c r="N798" s="258"/>
      <c r="O798" s="258"/>
      <c r="P798" s="258"/>
      <c r="Q798" s="258"/>
      <c r="R798" s="258"/>
      <c r="S798" s="258"/>
      <c r="T798" s="258"/>
      <c r="U798" s="258"/>
      <c r="V798" s="258"/>
      <c r="W798" s="258"/>
      <c r="X798" s="258"/>
      <c r="Y798" s="258"/>
      <c r="Z798" s="258"/>
      <c r="AA798" s="258"/>
      <c r="AB798" s="258"/>
      <c r="AC798" s="258"/>
      <c r="AD798" s="258"/>
      <c r="AE798" s="258"/>
      <c r="AF798" s="258"/>
      <c r="AG798" s="258"/>
      <c r="AH798" s="258"/>
      <c r="AI798" s="258"/>
      <c r="AJ798" s="258"/>
      <c r="AK798" s="258"/>
      <c r="AL798" s="258"/>
      <c r="AM798" s="258"/>
    </row>
    <row r="799" spans="1:39" ht="14.25" customHeight="1">
      <c r="A799" s="258"/>
      <c r="B799" s="258"/>
      <c r="C799" s="258"/>
      <c r="D799" s="258"/>
      <c r="E799" s="258"/>
      <c r="F799" s="258"/>
      <c r="G799" s="258"/>
      <c r="H799" s="258"/>
      <c r="I799" s="258"/>
      <c r="J799" s="258"/>
      <c r="K799" s="258"/>
      <c r="L799" s="258"/>
      <c r="M799" s="258"/>
      <c r="N799" s="258"/>
      <c r="O799" s="258"/>
      <c r="P799" s="258"/>
      <c r="Q799" s="258"/>
      <c r="R799" s="258"/>
      <c r="S799" s="258"/>
      <c r="T799" s="258"/>
      <c r="U799" s="258"/>
      <c r="V799" s="258"/>
      <c r="W799" s="258"/>
      <c r="X799" s="258"/>
      <c r="Y799" s="258"/>
      <c r="Z799" s="258"/>
      <c r="AA799" s="258"/>
      <c r="AB799" s="258"/>
      <c r="AC799" s="258"/>
      <c r="AD799" s="258"/>
      <c r="AE799" s="258"/>
      <c r="AF799" s="258"/>
      <c r="AG799" s="258"/>
      <c r="AH799" s="258"/>
      <c r="AI799" s="258"/>
      <c r="AJ799" s="258"/>
      <c r="AK799" s="258"/>
      <c r="AL799" s="258"/>
      <c r="AM799" s="258"/>
    </row>
    <row r="800" spans="1:39" ht="14.25" customHeight="1">
      <c r="A800" s="258"/>
      <c r="B800" s="258"/>
      <c r="C800" s="258"/>
      <c r="D800" s="258"/>
      <c r="E800" s="258"/>
      <c r="F800" s="258"/>
      <c r="G800" s="258"/>
      <c r="H800" s="258"/>
      <c r="I800" s="258"/>
      <c r="J800" s="258"/>
      <c r="K800" s="258"/>
      <c r="L800" s="258"/>
      <c r="M800" s="258"/>
      <c r="N800" s="258"/>
      <c r="O800" s="258"/>
      <c r="P800" s="258"/>
      <c r="Q800" s="258"/>
      <c r="R800" s="258"/>
      <c r="S800" s="258"/>
      <c r="T800" s="258"/>
      <c r="U800" s="258"/>
      <c r="V800" s="258"/>
      <c r="W800" s="258"/>
      <c r="X800" s="258"/>
      <c r="Y800" s="258"/>
      <c r="Z800" s="258"/>
      <c r="AA800" s="258"/>
      <c r="AB800" s="258"/>
      <c r="AC800" s="258"/>
      <c r="AD800" s="258"/>
      <c r="AE800" s="258"/>
      <c r="AF800" s="258"/>
      <c r="AG800" s="258"/>
      <c r="AH800" s="258"/>
      <c r="AI800" s="258"/>
      <c r="AJ800" s="258"/>
      <c r="AK800" s="258"/>
      <c r="AL800" s="258"/>
      <c r="AM800" s="258"/>
    </row>
    <row r="801" spans="1:39" ht="14.25" customHeight="1">
      <c r="A801" s="258"/>
      <c r="B801" s="258"/>
      <c r="C801" s="258"/>
      <c r="D801" s="258"/>
      <c r="E801" s="258"/>
      <c r="F801" s="258"/>
      <c r="G801" s="258"/>
      <c r="H801" s="258"/>
      <c r="I801" s="258"/>
      <c r="J801" s="258"/>
      <c r="K801" s="258"/>
      <c r="L801" s="258"/>
      <c r="M801" s="258"/>
      <c r="N801" s="258"/>
      <c r="O801" s="258"/>
      <c r="P801" s="258"/>
      <c r="Q801" s="258"/>
      <c r="R801" s="258"/>
      <c r="S801" s="258"/>
      <c r="T801" s="258"/>
      <c r="U801" s="258"/>
      <c r="V801" s="258"/>
      <c r="W801" s="258"/>
      <c r="X801" s="258"/>
      <c r="Y801" s="258"/>
      <c r="Z801" s="258"/>
      <c r="AA801" s="258"/>
      <c r="AB801" s="258"/>
      <c r="AC801" s="258"/>
      <c r="AD801" s="258"/>
      <c r="AE801" s="258"/>
      <c r="AF801" s="258"/>
      <c r="AG801" s="258"/>
      <c r="AH801" s="258"/>
      <c r="AI801" s="258"/>
      <c r="AJ801" s="258"/>
      <c r="AK801" s="258"/>
      <c r="AL801" s="258"/>
      <c r="AM801" s="258"/>
    </row>
    <row r="802" spans="1:39" ht="14.25" customHeight="1">
      <c r="A802" s="258"/>
      <c r="B802" s="258"/>
      <c r="C802" s="258"/>
      <c r="D802" s="258"/>
      <c r="E802" s="258"/>
      <c r="F802" s="258"/>
      <c r="G802" s="258"/>
      <c r="H802" s="258"/>
      <c r="I802" s="258"/>
      <c r="J802" s="258"/>
      <c r="K802" s="258"/>
      <c r="L802" s="258"/>
      <c r="M802" s="258"/>
      <c r="N802" s="258"/>
      <c r="O802" s="258"/>
      <c r="P802" s="258"/>
      <c r="Q802" s="258"/>
      <c r="R802" s="258"/>
      <c r="S802" s="258"/>
      <c r="T802" s="258"/>
      <c r="U802" s="258"/>
      <c r="V802" s="258"/>
      <c r="W802" s="258"/>
      <c r="X802" s="258"/>
      <c r="Y802" s="258"/>
      <c r="Z802" s="258"/>
      <c r="AA802" s="258"/>
      <c r="AB802" s="258"/>
      <c r="AC802" s="258"/>
      <c r="AD802" s="258"/>
      <c r="AE802" s="258"/>
      <c r="AF802" s="258"/>
      <c r="AG802" s="258"/>
      <c r="AH802" s="258"/>
      <c r="AI802" s="258"/>
      <c r="AJ802" s="258"/>
      <c r="AK802" s="258"/>
      <c r="AL802" s="258"/>
      <c r="AM802" s="258"/>
    </row>
    <row r="803" spans="1:39" ht="14.25" customHeight="1">
      <c r="A803" s="258"/>
      <c r="B803" s="258"/>
      <c r="C803" s="258"/>
      <c r="D803" s="258"/>
      <c r="E803" s="258"/>
      <c r="F803" s="258"/>
      <c r="G803" s="258"/>
      <c r="H803" s="258"/>
      <c r="I803" s="258"/>
      <c r="J803" s="258"/>
      <c r="K803" s="258"/>
      <c r="L803" s="258"/>
      <c r="M803" s="258"/>
      <c r="N803" s="258"/>
      <c r="O803" s="258"/>
      <c r="P803" s="258"/>
      <c r="Q803" s="258"/>
      <c r="R803" s="258"/>
      <c r="S803" s="258"/>
      <c r="T803" s="258"/>
      <c r="U803" s="258"/>
      <c r="V803" s="258"/>
      <c r="W803" s="258"/>
      <c r="X803" s="258"/>
      <c r="Y803" s="258"/>
      <c r="Z803" s="258"/>
      <c r="AA803" s="258"/>
      <c r="AB803" s="258"/>
      <c r="AC803" s="258"/>
      <c r="AD803" s="258"/>
      <c r="AE803" s="258"/>
      <c r="AF803" s="258"/>
      <c r="AG803" s="258"/>
      <c r="AH803" s="258"/>
      <c r="AI803" s="258"/>
      <c r="AJ803" s="258"/>
      <c r="AK803" s="258"/>
      <c r="AL803" s="258"/>
      <c r="AM803" s="258"/>
    </row>
    <row r="804" spans="1:39" ht="14.25" customHeight="1">
      <c r="A804" s="258"/>
      <c r="B804" s="258"/>
      <c r="C804" s="258"/>
      <c r="D804" s="258"/>
      <c r="E804" s="258"/>
      <c r="F804" s="258"/>
      <c r="G804" s="258"/>
      <c r="H804" s="258"/>
      <c r="I804" s="258"/>
      <c r="J804" s="258"/>
      <c r="K804" s="258"/>
      <c r="L804" s="258"/>
      <c r="M804" s="258"/>
      <c r="N804" s="258"/>
      <c r="O804" s="258"/>
      <c r="P804" s="258"/>
      <c r="Q804" s="258"/>
      <c r="R804" s="258"/>
      <c r="S804" s="258"/>
      <c r="T804" s="258"/>
      <c r="U804" s="258"/>
      <c r="V804" s="258"/>
      <c r="W804" s="258"/>
      <c r="X804" s="258"/>
      <c r="Y804" s="258"/>
      <c r="Z804" s="258"/>
      <c r="AA804" s="258"/>
      <c r="AB804" s="258"/>
      <c r="AC804" s="258"/>
      <c r="AD804" s="258"/>
      <c r="AE804" s="258"/>
      <c r="AF804" s="258"/>
      <c r="AG804" s="258"/>
      <c r="AH804" s="258"/>
      <c r="AI804" s="258"/>
      <c r="AJ804" s="258"/>
      <c r="AK804" s="258"/>
      <c r="AL804" s="258"/>
      <c r="AM804" s="258"/>
    </row>
    <row r="805" spans="1:39" ht="14.25" customHeight="1">
      <c r="A805" s="258"/>
      <c r="B805" s="258"/>
      <c r="C805" s="258"/>
      <c r="D805" s="258"/>
      <c r="E805" s="258"/>
      <c r="F805" s="258"/>
      <c r="G805" s="258"/>
      <c r="H805" s="258"/>
      <c r="I805" s="258"/>
      <c r="J805" s="258"/>
      <c r="K805" s="258"/>
      <c r="L805" s="258"/>
      <c r="M805" s="258"/>
      <c r="N805" s="258"/>
      <c r="O805" s="258"/>
      <c r="P805" s="258"/>
      <c r="Q805" s="258"/>
      <c r="R805" s="258"/>
      <c r="S805" s="258"/>
      <c r="T805" s="258"/>
      <c r="U805" s="258"/>
      <c r="V805" s="258"/>
      <c r="W805" s="258"/>
      <c r="X805" s="258"/>
      <c r="Y805" s="258"/>
      <c r="Z805" s="258"/>
      <c r="AA805" s="258"/>
      <c r="AB805" s="258"/>
      <c r="AC805" s="258"/>
      <c r="AD805" s="258"/>
      <c r="AE805" s="258"/>
      <c r="AF805" s="258"/>
      <c r="AG805" s="258"/>
      <c r="AH805" s="258"/>
      <c r="AI805" s="258"/>
      <c r="AJ805" s="258"/>
      <c r="AK805" s="258"/>
      <c r="AL805" s="258"/>
      <c r="AM805" s="258"/>
    </row>
    <row r="806" spans="1:39" ht="14.25" customHeight="1">
      <c r="A806" s="258"/>
      <c r="B806" s="258"/>
      <c r="C806" s="258"/>
      <c r="D806" s="258"/>
      <c r="E806" s="258"/>
      <c r="F806" s="258"/>
      <c r="G806" s="258"/>
      <c r="H806" s="258"/>
      <c r="I806" s="258"/>
      <c r="J806" s="258"/>
      <c r="K806" s="258"/>
      <c r="L806" s="258"/>
      <c r="M806" s="258"/>
      <c r="N806" s="258"/>
      <c r="O806" s="258"/>
      <c r="P806" s="258"/>
      <c r="Q806" s="258"/>
      <c r="R806" s="258"/>
      <c r="S806" s="258"/>
      <c r="T806" s="258"/>
      <c r="U806" s="258"/>
      <c r="V806" s="258"/>
      <c r="W806" s="258"/>
      <c r="X806" s="258"/>
      <c r="Y806" s="258"/>
      <c r="Z806" s="258"/>
      <c r="AA806" s="258"/>
      <c r="AB806" s="258"/>
      <c r="AC806" s="258"/>
      <c r="AD806" s="258"/>
      <c r="AE806" s="258"/>
      <c r="AF806" s="258"/>
      <c r="AG806" s="258"/>
      <c r="AH806" s="258"/>
      <c r="AI806" s="258"/>
      <c r="AJ806" s="258"/>
      <c r="AK806" s="258"/>
      <c r="AL806" s="258"/>
      <c r="AM806" s="258"/>
    </row>
    <row r="807" spans="1:39" ht="14.25" customHeight="1">
      <c r="A807" s="258"/>
      <c r="B807" s="258"/>
      <c r="C807" s="258"/>
      <c r="D807" s="258"/>
      <c r="E807" s="258"/>
      <c r="F807" s="258"/>
      <c r="G807" s="258"/>
      <c r="H807" s="258"/>
      <c r="I807" s="258"/>
      <c r="J807" s="258"/>
      <c r="K807" s="258"/>
      <c r="L807" s="258"/>
      <c r="M807" s="258"/>
      <c r="N807" s="258"/>
      <c r="O807" s="258"/>
      <c r="P807" s="258"/>
      <c r="Q807" s="258"/>
      <c r="R807" s="258"/>
      <c r="S807" s="258"/>
      <c r="T807" s="258"/>
      <c r="U807" s="258"/>
      <c r="V807" s="258"/>
      <c r="W807" s="258"/>
      <c r="X807" s="258"/>
      <c r="Y807" s="258"/>
      <c r="Z807" s="258"/>
      <c r="AA807" s="258"/>
      <c r="AB807" s="258"/>
      <c r="AC807" s="258"/>
      <c r="AD807" s="258"/>
      <c r="AE807" s="258"/>
      <c r="AF807" s="258"/>
      <c r="AG807" s="258"/>
      <c r="AH807" s="258"/>
      <c r="AI807" s="258"/>
      <c r="AJ807" s="258"/>
      <c r="AK807" s="258"/>
      <c r="AL807" s="258"/>
      <c r="AM807" s="258"/>
    </row>
    <row r="808" spans="1:39" ht="14.25" customHeight="1">
      <c r="A808" s="258"/>
      <c r="B808" s="258"/>
      <c r="C808" s="258"/>
      <c r="D808" s="258"/>
      <c r="E808" s="258"/>
      <c r="F808" s="258"/>
      <c r="G808" s="258"/>
      <c r="H808" s="258"/>
      <c r="I808" s="258"/>
      <c r="J808" s="258"/>
      <c r="K808" s="258"/>
      <c r="L808" s="258"/>
      <c r="M808" s="258"/>
      <c r="N808" s="258"/>
      <c r="O808" s="258"/>
      <c r="P808" s="258"/>
      <c r="Q808" s="258"/>
      <c r="R808" s="258"/>
      <c r="S808" s="258"/>
      <c r="T808" s="258"/>
      <c r="U808" s="258"/>
      <c r="V808" s="258"/>
      <c r="W808" s="258"/>
      <c r="X808" s="258"/>
      <c r="Y808" s="258"/>
      <c r="Z808" s="258"/>
      <c r="AA808" s="258"/>
      <c r="AB808" s="258"/>
      <c r="AC808" s="258"/>
      <c r="AD808" s="258"/>
      <c r="AE808" s="258"/>
      <c r="AF808" s="258"/>
      <c r="AG808" s="258"/>
      <c r="AH808" s="258"/>
      <c r="AI808" s="258"/>
      <c r="AJ808" s="258"/>
      <c r="AK808" s="258"/>
      <c r="AL808" s="258"/>
      <c r="AM808" s="258"/>
    </row>
    <row r="809" spans="1:39" ht="14.25" customHeight="1">
      <c r="A809" s="258"/>
      <c r="B809" s="258"/>
      <c r="C809" s="258"/>
      <c r="D809" s="258"/>
      <c r="E809" s="258"/>
      <c r="F809" s="258"/>
      <c r="G809" s="258"/>
      <c r="H809" s="258"/>
      <c r="I809" s="258"/>
      <c r="J809" s="258"/>
      <c r="K809" s="258"/>
      <c r="L809" s="258"/>
      <c r="M809" s="258"/>
      <c r="N809" s="258"/>
      <c r="O809" s="258"/>
      <c r="P809" s="258"/>
      <c r="Q809" s="258"/>
      <c r="R809" s="258"/>
      <c r="S809" s="258"/>
      <c r="T809" s="258"/>
      <c r="U809" s="258"/>
      <c r="V809" s="258"/>
      <c r="W809" s="258"/>
      <c r="X809" s="258"/>
      <c r="Y809" s="258"/>
      <c r="Z809" s="258"/>
      <c r="AA809" s="258"/>
      <c r="AB809" s="258"/>
      <c r="AC809" s="258"/>
      <c r="AD809" s="258"/>
      <c r="AE809" s="258"/>
      <c r="AF809" s="258"/>
      <c r="AG809" s="258"/>
      <c r="AH809" s="258"/>
      <c r="AI809" s="258"/>
      <c r="AJ809" s="258"/>
      <c r="AK809" s="258"/>
      <c r="AL809" s="258"/>
      <c r="AM809" s="258"/>
    </row>
    <row r="810" spans="1:39" ht="14.25" customHeight="1">
      <c r="A810" s="258"/>
      <c r="B810" s="258"/>
      <c r="C810" s="258"/>
      <c r="D810" s="258"/>
      <c r="E810" s="258"/>
      <c r="F810" s="258"/>
      <c r="G810" s="258"/>
      <c r="H810" s="258"/>
      <c r="I810" s="258"/>
      <c r="J810" s="258"/>
      <c r="K810" s="258"/>
      <c r="L810" s="258"/>
      <c r="M810" s="258"/>
      <c r="N810" s="258"/>
      <c r="O810" s="258"/>
      <c r="P810" s="258"/>
      <c r="Q810" s="258"/>
      <c r="R810" s="258"/>
      <c r="S810" s="258"/>
      <c r="T810" s="258"/>
      <c r="U810" s="258"/>
      <c r="V810" s="258"/>
      <c r="W810" s="258"/>
      <c r="X810" s="258"/>
      <c r="Y810" s="258"/>
      <c r="Z810" s="258"/>
      <c r="AA810" s="258"/>
      <c r="AB810" s="258"/>
      <c r="AC810" s="258"/>
      <c r="AD810" s="258"/>
      <c r="AE810" s="258"/>
      <c r="AF810" s="258"/>
      <c r="AG810" s="258"/>
      <c r="AH810" s="258"/>
      <c r="AI810" s="258"/>
      <c r="AJ810" s="258"/>
      <c r="AK810" s="258"/>
      <c r="AL810" s="258"/>
      <c r="AM810" s="258"/>
    </row>
    <row r="811" spans="1:39" ht="14.25" customHeight="1">
      <c r="A811" s="258"/>
      <c r="B811" s="258"/>
      <c r="C811" s="258"/>
      <c r="D811" s="258"/>
      <c r="E811" s="258"/>
      <c r="F811" s="258"/>
      <c r="G811" s="258"/>
      <c r="H811" s="258"/>
      <c r="I811" s="258"/>
      <c r="J811" s="258"/>
      <c r="K811" s="258"/>
      <c r="L811" s="258"/>
      <c r="M811" s="258"/>
      <c r="N811" s="258"/>
      <c r="O811" s="258"/>
      <c r="P811" s="258"/>
      <c r="Q811" s="258"/>
      <c r="R811" s="258"/>
      <c r="S811" s="258"/>
      <c r="T811" s="258"/>
      <c r="U811" s="258"/>
      <c r="V811" s="258"/>
      <c r="W811" s="258"/>
      <c r="X811" s="258"/>
      <c r="Y811" s="258"/>
      <c r="Z811" s="258"/>
      <c r="AA811" s="258"/>
      <c r="AB811" s="258"/>
      <c r="AC811" s="258"/>
      <c r="AD811" s="258"/>
      <c r="AE811" s="258"/>
      <c r="AF811" s="258"/>
      <c r="AG811" s="258"/>
      <c r="AH811" s="258"/>
      <c r="AI811" s="258"/>
      <c r="AJ811" s="258"/>
      <c r="AK811" s="258"/>
      <c r="AL811" s="258"/>
      <c r="AM811" s="258"/>
    </row>
    <row r="812" spans="1:39" ht="14.25" customHeight="1">
      <c r="A812" s="258"/>
      <c r="B812" s="258"/>
      <c r="C812" s="258"/>
      <c r="D812" s="258"/>
      <c r="E812" s="258"/>
      <c r="F812" s="258"/>
      <c r="G812" s="258"/>
      <c r="H812" s="258"/>
      <c r="I812" s="258"/>
      <c r="J812" s="258"/>
      <c r="K812" s="258"/>
      <c r="L812" s="258"/>
      <c r="M812" s="258"/>
      <c r="N812" s="258"/>
      <c r="O812" s="258"/>
      <c r="P812" s="258"/>
      <c r="Q812" s="258"/>
      <c r="R812" s="258"/>
      <c r="S812" s="258"/>
      <c r="T812" s="258"/>
      <c r="U812" s="258"/>
      <c r="V812" s="258"/>
      <c r="W812" s="258"/>
      <c r="X812" s="258"/>
      <c r="Y812" s="258"/>
      <c r="Z812" s="258"/>
      <c r="AA812" s="258"/>
      <c r="AB812" s="258"/>
      <c r="AC812" s="258"/>
      <c r="AD812" s="258"/>
      <c r="AE812" s="258"/>
      <c r="AF812" s="258"/>
      <c r="AG812" s="258"/>
      <c r="AH812" s="258"/>
      <c r="AI812" s="258"/>
      <c r="AJ812" s="258"/>
      <c r="AK812" s="258"/>
      <c r="AL812" s="258"/>
      <c r="AM812" s="258"/>
    </row>
    <row r="813" spans="1:39" ht="14.25" customHeight="1">
      <c r="A813" s="258"/>
      <c r="B813" s="258"/>
      <c r="C813" s="258"/>
      <c r="D813" s="258"/>
      <c r="E813" s="258"/>
      <c r="F813" s="258"/>
      <c r="G813" s="258"/>
      <c r="H813" s="258"/>
      <c r="I813" s="258"/>
      <c r="J813" s="258"/>
      <c r="K813" s="258"/>
      <c r="L813" s="258"/>
      <c r="M813" s="258"/>
      <c r="N813" s="258"/>
      <c r="O813" s="258"/>
      <c r="P813" s="258"/>
      <c r="Q813" s="258"/>
      <c r="R813" s="258"/>
      <c r="S813" s="258"/>
      <c r="T813" s="258"/>
      <c r="U813" s="258"/>
      <c r="V813" s="258"/>
      <c r="W813" s="258"/>
      <c r="X813" s="258"/>
      <c r="Y813" s="258"/>
      <c r="Z813" s="258"/>
      <c r="AA813" s="258"/>
      <c r="AB813" s="258"/>
      <c r="AC813" s="258"/>
      <c r="AD813" s="258"/>
      <c r="AE813" s="258"/>
      <c r="AF813" s="258"/>
      <c r="AG813" s="258"/>
      <c r="AH813" s="258"/>
      <c r="AI813" s="258"/>
      <c r="AJ813" s="258"/>
      <c r="AK813" s="258"/>
      <c r="AL813" s="258"/>
      <c r="AM813" s="258"/>
    </row>
    <row r="814" spans="1:39" ht="14.25" customHeight="1">
      <c r="A814" s="258"/>
      <c r="B814" s="258"/>
      <c r="C814" s="258"/>
      <c r="D814" s="258"/>
      <c r="E814" s="258"/>
      <c r="F814" s="258"/>
      <c r="G814" s="258"/>
      <c r="H814" s="258"/>
      <c r="I814" s="258"/>
      <c r="J814" s="258"/>
      <c r="K814" s="258"/>
      <c r="L814" s="258"/>
      <c r="M814" s="258"/>
      <c r="N814" s="258"/>
      <c r="O814" s="258"/>
      <c r="P814" s="258"/>
      <c r="Q814" s="258"/>
      <c r="R814" s="258"/>
      <c r="S814" s="258"/>
      <c r="T814" s="258"/>
      <c r="U814" s="258"/>
      <c r="V814" s="258"/>
      <c r="W814" s="258"/>
      <c r="X814" s="258"/>
      <c r="Y814" s="258"/>
      <c r="Z814" s="258"/>
      <c r="AA814" s="258"/>
      <c r="AB814" s="258"/>
      <c r="AC814" s="258"/>
      <c r="AD814" s="258"/>
      <c r="AE814" s="258"/>
      <c r="AF814" s="258"/>
      <c r="AG814" s="258"/>
      <c r="AH814" s="258"/>
      <c r="AI814" s="258"/>
      <c r="AJ814" s="258"/>
      <c r="AK814" s="258"/>
      <c r="AL814" s="258"/>
      <c r="AM814" s="258"/>
    </row>
    <row r="815" spans="1:39" ht="14.25" customHeight="1">
      <c r="A815" s="258"/>
      <c r="B815" s="258"/>
      <c r="C815" s="258"/>
      <c r="D815" s="258"/>
      <c r="E815" s="258"/>
      <c r="F815" s="258"/>
      <c r="G815" s="258"/>
      <c r="H815" s="258"/>
      <c r="I815" s="258"/>
      <c r="J815" s="258"/>
      <c r="K815" s="258"/>
      <c r="L815" s="258"/>
      <c r="M815" s="258"/>
      <c r="N815" s="258"/>
      <c r="O815" s="258"/>
      <c r="P815" s="258"/>
      <c r="Q815" s="258"/>
      <c r="R815" s="258"/>
      <c r="S815" s="258"/>
      <c r="T815" s="258"/>
      <c r="U815" s="258"/>
      <c r="V815" s="258"/>
      <c r="W815" s="258"/>
      <c r="X815" s="258"/>
      <c r="Y815" s="258"/>
      <c r="Z815" s="258"/>
      <c r="AA815" s="258"/>
      <c r="AB815" s="258"/>
      <c r="AC815" s="258"/>
      <c r="AD815" s="258"/>
      <c r="AE815" s="258"/>
      <c r="AF815" s="258"/>
      <c r="AG815" s="258"/>
      <c r="AH815" s="258"/>
      <c r="AI815" s="258"/>
      <c r="AJ815" s="258"/>
      <c r="AK815" s="258"/>
      <c r="AL815" s="258"/>
      <c r="AM815" s="258"/>
    </row>
    <row r="816" spans="1:39" ht="14.25" customHeight="1">
      <c r="A816" s="258"/>
      <c r="B816" s="258"/>
      <c r="C816" s="258"/>
      <c r="D816" s="258"/>
      <c r="E816" s="258"/>
      <c r="F816" s="258"/>
      <c r="G816" s="258"/>
      <c r="H816" s="258"/>
      <c r="I816" s="258"/>
      <c r="J816" s="258"/>
      <c r="K816" s="258"/>
      <c r="L816" s="258"/>
      <c r="M816" s="258"/>
      <c r="N816" s="258"/>
      <c r="O816" s="258"/>
      <c r="P816" s="258"/>
      <c r="Q816" s="258"/>
      <c r="R816" s="258"/>
      <c r="S816" s="258"/>
      <c r="T816" s="258"/>
      <c r="U816" s="258"/>
      <c r="V816" s="258"/>
      <c r="W816" s="258"/>
      <c r="X816" s="258"/>
      <c r="Y816" s="258"/>
      <c r="Z816" s="258"/>
      <c r="AA816" s="258"/>
      <c r="AB816" s="258"/>
      <c r="AC816" s="258"/>
      <c r="AD816" s="258"/>
      <c r="AE816" s="258"/>
      <c r="AF816" s="258"/>
      <c r="AG816" s="258"/>
      <c r="AH816" s="258"/>
      <c r="AI816" s="258"/>
      <c r="AJ816" s="258"/>
      <c r="AK816" s="258"/>
      <c r="AL816" s="258"/>
      <c r="AM816" s="258"/>
    </row>
    <row r="817" spans="1:39" ht="14.25" customHeight="1">
      <c r="A817" s="258"/>
      <c r="B817" s="258"/>
      <c r="C817" s="258"/>
      <c r="D817" s="258"/>
      <c r="E817" s="258"/>
      <c r="F817" s="258"/>
      <c r="G817" s="258"/>
      <c r="H817" s="258"/>
      <c r="I817" s="258"/>
      <c r="J817" s="258"/>
      <c r="K817" s="258"/>
      <c r="L817" s="258"/>
      <c r="M817" s="258"/>
      <c r="N817" s="258"/>
      <c r="O817" s="258"/>
      <c r="P817" s="258"/>
      <c r="Q817" s="258"/>
      <c r="R817" s="258"/>
      <c r="S817" s="258"/>
      <c r="T817" s="258"/>
      <c r="U817" s="258"/>
      <c r="V817" s="258"/>
      <c r="W817" s="258"/>
      <c r="X817" s="258"/>
      <c r="Y817" s="258"/>
      <c r="Z817" s="258"/>
      <c r="AA817" s="258"/>
      <c r="AB817" s="258"/>
      <c r="AC817" s="258"/>
      <c r="AD817" s="258"/>
      <c r="AE817" s="258"/>
      <c r="AF817" s="258"/>
      <c r="AG817" s="258"/>
      <c r="AH817" s="258"/>
      <c r="AI817" s="258"/>
      <c r="AJ817" s="258"/>
      <c r="AK817" s="258"/>
      <c r="AL817" s="258"/>
      <c r="AM817" s="258"/>
    </row>
    <row r="818" spans="1:39" ht="14.25" customHeight="1">
      <c r="A818" s="258"/>
      <c r="B818" s="258"/>
      <c r="C818" s="258"/>
      <c r="D818" s="258"/>
      <c r="E818" s="258"/>
      <c r="F818" s="258"/>
      <c r="G818" s="258"/>
      <c r="H818" s="258"/>
      <c r="I818" s="258"/>
      <c r="J818" s="258"/>
      <c r="K818" s="258"/>
      <c r="L818" s="258"/>
      <c r="M818" s="258"/>
      <c r="N818" s="258"/>
      <c r="O818" s="258"/>
      <c r="P818" s="258"/>
      <c r="Q818" s="258"/>
      <c r="R818" s="258"/>
      <c r="S818" s="258"/>
      <c r="T818" s="258"/>
      <c r="U818" s="258"/>
      <c r="V818" s="258"/>
      <c r="W818" s="258"/>
      <c r="X818" s="258"/>
      <c r="Y818" s="258"/>
      <c r="Z818" s="258"/>
      <c r="AA818" s="258"/>
      <c r="AB818" s="258"/>
      <c r="AC818" s="258"/>
      <c r="AD818" s="258"/>
      <c r="AE818" s="258"/>
      <c r="AF818" s="258"/>
      <c r="AG818" s="258"/>
      <c r="AH818" s="258"/>
      <c r="AI818" s="258"/>
      <c r="AJ818" s="258"/>
      <c r="AK818" s="258"/>
      <c r="AL818" s="258"/>
      <c r="AM818" s="258"/>
    </row>
    <row r="819" spans="1:39" ht="14.25" customHeight="1">
      <c r="A819" s="258"/>
      <c r="B819" s="258"/>
      <c r="C819" s="258"/>
      <c r="D819" s="258"/>
      <c r="E819" s="258"/>
      <c r="F819" s="258"/>
      <c r="G819" s="258"/>
      <c r="H819" s="258"/>
      <c r="I819" s="258"/>
      <c r="J819" s="258"/>
      <c r="K819" s="258"/>
      <c r="L819" s="258"/>
      <c r="M819" s="258"/>
      <c r="N819" s="258"/>
      <c r="O819" s="258"/>
      <c r="P819" s="258"/>
      <c r="Q819" s="258"/>
      <c r="R819" s="258"/>
      <c r="S819" s="258"/>
      <c r="T819" s="258"/>
      <c r="U819" s="258"/>
      <c r="V819" s="258"/>
      <c r="W819" s="258"/>
      <c r="X819" s="258"/>
      <c r="Y819" s="258"/>
      <c r="Z819" s="258"/>
      <c r="AA819" s="258"/>
      <c r="AB819" s="258"/>
      <c r="AC819" s="258"/>
      <c r="AD819" s="258"/>
      <c r="AE819" s="258"/>
      <c r="AF819" s="258"/>
      <c r="AG819" s="258"/>
      <c r="AH819" s="258"/>
      <c r="AI819" s="258"/>
      <c r="AJ819" s="258"/>
      <c r="AK819" s="258"/>
      <c r="AL819" s="258"/>
      <c r="AM819" s="258"/>
    </row>
    <row r="820" spans="1:39" ht="14.25" customHeight="1">
      <c r="A820" s="258"/>
      <c r="B820" s="258"/>
      <c r="C820" s="258"/>
      <c r="D820" s="258"/>
      <c r="E820" s="258"/>
      <c r="F820" s="258"/>
      <c r="G820" s="258"/>
      <c r="H820" s="258"/>
      <c r="I820" s="258"/>
      <c r="J820" s="258"/>
      <c r="K820" s="258"/>
      <c r="L820" s="258"/>
      <c r="M820" s="258"/>
      <c r="N820" s="258"/>
      <c r="O820" s="258"/>
      <c r="P820" s="258"/>
      <c r="Q820" s="258"/>
      <c r="R820" s="258"/>
      <c r="S820" s="258"/>
      <c r="T820" s="258"/>
      <c r="U820" s="258"/>
      <c r="V820" s="258"/>
      <c r="W820" s="258"/>
      <c r="X820" s="258"/>
      <c r="Y820" s="258"/>
      <c r="Z820" s="258"/>
      <c r="AA820" s="258"/>
      <c r="AB820" s="258"/>
      <c r="AC820" s="258"/>
      <c r="AD820" s="258"/>
      <c r="AE820" s="258"/>
      <c r="AF820" s="258"/>
      <c r="AG820" s="258"/>
      <c r="AH820" s="258"/>
      <c r="AI820" s="258"/>
      <c r="AJ820" s="258"/>
      <c r="AK820" s="258"/>
      <c r="AL820" s="258"/>
      <c r="AM820" s="258"/>
    </row>
    <row r="821" spans="1:39" ht="14.25" customHeight="1">
      <c r="A821" s="258"/>
      <c r="B821" s="258"/>
      <c r="C821" s="258"/>
      <c r="D821" s="258"/>
      <c r="E821" s="258"/>
      <c r="F821" s="258"/>
      <c r="G821" s="258"/>
      <c r="H821" s="258"/>
      <c r="I821" s="258"/>
      <c r="J821" s="258"/>
      <c r="K821" s="258"/>
      <c r="L821" s="258"/>
      <c r="M821" s="258"/>
      <c r="N821" s="258"/>
      <c r="O821" s="258"/>
      <c r="P821" s="258"/>
      <c r="Q821" s="258"/>
      <c r="R821" s="258"/>
      <c r="S821" s="258"/>
      <c r="T821" s="258"/>
      <c r="U821" s="258"/>
      <c r="V821" s="258"/>
      <c r="W821" s="258"/>
      <c r="X821" s="258"/>
      <c r="Y821" s="258"/>
      <c r="Z821" s="258"/>
      <c r="AA821" s="258"/>
      <c r="AB821" s="258"/>
      <c r="AC821" s="258"/>
      <c r="AD821" s="258"/>
      <c r="AE821" s="258"/>
      <c r="AF821" s="258"/>
      <c r="AG821" s="258"/>
      <c r="AH821" s="258"/>
      <c r="AI821" s="258"/>
      <c r="AJ821" s="258"/>
      <c r="AK821" s="258"/>
      <c r="AL821" s="258"/>
      <c r="AM821" s="258"/>
    </row>
    <row r="822" spans="1:39" ht="14.25" customHeight="1">
      <c r="A822" s="258"/>
      <c r="B822" s="258"/>
      <c r="C822" s="258"/>
      <c r="D822" s="258"/>
      <c r="E822" s="258"/>
      <c r="F822" s="258"/>
      <c r="G822" s="258"/>
      <c r="H822" s="258"/>
      <c r="I822" s="258"/>
      <c r="J822" s="258"/>
      <c r="K822" s="258"/>
      <c r="L822" s="258"/>
      <c r="M822" s="258"/>
      <c r="N822" s="258"/>
      <c r="O822" s="258"/>
      <c r="P822" s="258"/>
      <c r="Q822" s="258"/>
      <c r="R822" s="258"/>
      <c r="S822" s="258"/>
      <c r="T822" s="258"/>
      <c r="U822" s="258"/>
      <c r="V822" s="258"/>
      <c r="W822" s="258"/>
      <c r="X822" s="258"/>
      <c r="Y822" s="258"/>
      <c r="Z822" s="258"/>
      <c r="AA822" s="258"/>
      <c r="AB822" s="258"/>
      <c r="AC822" s="258"/>
      <c r="AD822" s="258"/>
      <c r="AE822" s="258"/>
      <c r="AF822" s="258"/>
      <c r="AG822" s="258"/>
      <c r="AH822" s="258"/>
      <c r="AI822" s="258"/>
      <c r="AJ822" s="258"/>
      <c r="AK822" s="258"/>
      <c r="AL822" s="258"/>
      <c r="AM822" s="258"/>
    </row>
    <row r="823" spans="1:39" ht="14.25" customHeight="1">
      <c r="A823" s="258"/>
      <c r="B823" s="258"/>
      <c r="C823" s="258"/>
      <c r="D823" s="258"/>
      <c r="E823" s="258"/>
      <c r="F823" s="258"/>
      <c r="G823" s="258"/>
      <c r="H823" s="258"/>
      <c r="I823" s="258"/>
      <c r="J823" s="258"/>
      <c r="K823" s="258"/>
      <c r="L823" s="258"/>
      <c r="M823" s="258"/>
      <c r="N823" s="258"/>
      <c r="O823" s="258"/>
      <c r="P823" s="258"/>
      <c r="Q823" s="258"/>
      <c r="R823" s="258"/>
      <c r="S823" s="258"/>
      <c r="T823" s="258"/>
      <c r="U823" s="258"/>
      <c r="V823" s="258"/>
      <c r="W823" s="258"/>
      <c r="X823" s="258"/>
      <c r="Y823" s="258"/>
      <c r="Z823" s="258"/>
      <c r="AA823" s="258"/>
      <c r="AB823" s="258"/>
      <c r="AC823" s="258"/>
      <c r="AD823" s="258"/>
      <c r="AE823" s="258"/>
      <c r="AF823" s="258"/>
      <c r="AG823" s="258"/>
      <c r="AH823" s="258"/>
      <c r="AI823" s="258"/>
      <c r="AJ823" s="258"/>
      <c r="AK823" s="258"/>
      <c r="AL823" s="258"/>
      <c r="AM823" s="258"/>
    </row>
    <row r="824" spans="1:39" ht="14.25" customHeight="1">
      <c r="A824" s="258"/>
      <c r="B824" s="258"/>
      <c r="C824" s="258"/>
      <c r="D824" s="258"/>
      <c r="E824" s="258"/>
      <c r="F824" s="258"/>
      <c r="G824" s="258"/>
      <c r="H824" s="258"/>
      <c r="I824" s="258"/>
      <c r="J824" s="258"/>
      <c r="K824" s="258"/>
      <c r="L824" s="258"/>
      <c r="M824" s="258"/>
      <c r="N824" s="258"/>
      <c r="O824" s="258"/>
      <c r="P824" s="258"/>
      <c r="Q824" s="258"/>
      <c r="R824" s="258"/>
      <c r="S824" s="258"/>
      <c r="T824" s="258"/>
      <c r="U824" s="258"/>
      <c r="V824" s="258"/>
      <c r="W824" s="258"/>
      <c r="X824" s="258"/>
      <c r="Y824" s="258"/>
      <c r="Z824" s="258"/>
      <c r="AA824" s="258"/>
      <c r="AB824" s="258"/>
      <c r="AC824" s="258"/>
      <c r="AD824" s="258"/>
      <c r="AE824" s="258"/>
      <c r="AF824" s="258"/>
      <c r="AG824" s="258"/>
      <c r="AH824" s="258"/>
      <c r="AI824" s="258"/>
      <c r="AJ824" s="258"/>
      <c r="AK824" s="258"/>
      <c r="AL824" s="258"/>
      <c r="AM824" s="258"/>
    </row>
    <row r="825" spans="1:39" ht="14.25" customHeight="1">
      <c r="A825" s="258"/>
      <c r="B825" s="258"/>
      <c r="C825" s="258"/>
      <c r="D825" s="258"/>
      <c r="E825" s="258"/>
      <c r="F825" s="258"/>
      <c r="G825" s="258"/>
      <c r="H825" s="258"/>
      <c r="I825" s="258"/>
      <c r="J825" s="258"/>
      <c r="K825" s="258"/>
      <c r="L825" s="258"/>
      <c r="M825" s="258"/>
      <c r="N825" s="258"/>
      <c r="O825" s="258"/>
      <c r="P825" s="258"/>
      <c r="Q825" s="258"/>
      <c r="R825" s="258"/>
      <c r="S825" s="258"/>
      <c r="T825" s="258"/>
      <c r="U825" s="258"/>
      <c r="V825" s="258"/>
      <c r="W825" s="258"/>
      <c r="X825" s="258"/>
      <c r="Y825" s="258"/>
      <c r="Z825" s="258"/>
      <c r="AA825" s="258"/>
      <c r="AB825" s="258"/>
      <c r="AC825" s="258"/>
      <c r="AD825" s="258"/>
      <c r="AE825" s="258"/>
      <c r="AF825" s="258"/>
      <c r="AG825" s="258"/>
      <c r="AH825" s="258"/>
      <c r="AI825" s="258"/>
      <c r="AJ825" s="258"/>
      <c r="AK825" s="258"/>
      <c r="AL825" s="258"/>
      <c r="AM825" s="258"/>
    </row>
    <row r="826" spans="1:39" ht="14.25" customHeight="1">
      <c r="A826" s="258"/>
      <c r="B826" s="258"/>
      <c r="C826" s="258"/>
      <c r="D826" s="258"/>
      <c r="E826" s="258"/>
      <c r="F826" s="258"/>
      <c r="G826" s="258"/>
      <c r="H826" s="258"/>
      <c r="I826" s="258"/>
      <c r="J826" s="258"/>
      <c r="K826" s="258"/>
      <c r="L826" s="258"/>
      <c r="M826" s="258"/>
      <c r="N826" s="258"/>
      <c r="O826" s="258"/>
      <c r="P826" s="258"/>
      <c r="Q826" s="258"/>
      <c r="R826" s="258"/>
      <c r="S826" s="258"/>
      <c r="T826" s="258"/>
      <c r="U826" s="258"/>
      <c r="V826" s="258"/>
      <c r="W826" s="258"/>
      <c r="X826" s="258"/>
      <c r="Y826" s="258"/>
      <c r="Z826" s="258"/>
      <c r="AA826" s="258"/>
      <c r="AB826" s="258"/>
      <c r="AC826" s="258"/>
      <c r="AD826" s="258"/>
      <c r="AE826" s="258"/>
      <c r="AF826" s="258"/>
      <c r="AG826" s="258"/>
      <c r="AH826" s="258"/>
      <c r="AI826" s="258"/>
      <c r="AJ826" s="258"/>
      <c r="AK826" s="258"/>
      <c r="AL826" s="258"/>
      <c r="AM826" s="258"/>
    </row>
    <row r="827" spans="1:39" ht="14.25" customHeight="1">
      <c r="A827" s="258"/>
      <c r="B827" s="258"/>
      <c r="C827" s="258"/>
      <c r="D827" s="258"/>
      <c r="E827" s="258"/>
      <c r="F827" s="258"/>
      <c r="G827" s="258"/>
      <c r="H827" s="258"/>
      <c r="I827" s="258"/>
      <c r="J827" s="258"/>
      <c r="K827" s="258"/>
      <c r="L827" s="258"/>
      <c r="M827" s="258"/>
      <c r="N827" s="258"/>
      <c r="O827" s="258"/>
      <c r="P827" s="258"/>
      <c r="Q827" s="258"/>
      <c r="R827" s="258"/>
      <c r="S827" s="258"/>
      <c r="T827" s="258"/>
      <c r="U827" s="258"/>
      <c r="V827" s="258"/>
      <c r="W827" s="258"/>
      <c r="X827" s="258"/>
      <c r="Y827" s="258"/>
      <c r="Z827" s="258"/>
      <c r="AA827" s="258"/>
      <c r="AB827" s="258"/>
      <c r="AC827" s="258"/>
      <c r="AD827" s="258"/>
      <c r="AE827" s="258"/>
      <c r="AF827" s="258"/>
      <c r="AG827" s="258"/>
      <c r="AH827" s="258"/>
      <c r="AI827" s="258"/>
      <c r="AJ827" s="258"/>
      <c r="AK827" s="258"/>
      <c r="AL827" s="258"/>
      <c r="AM827" s="258"/>
    </row>
    <row r="828" spans="1:39" ht="14.25" customHeight="1">
      <c r="A828" s="258"/>
      <c r="B828" s="258"/>
      <c r="C828" s="258"/>
      <c r="D828" s="258"/>
      <c r="E828" s="258"/>
      <c r="F828" s="258"/>
      <c r="G828" s="258"/>
      <c r="H828" s="258"/>
      <c r="I828" s="258"/>
      <c r="J828" s="258"/>
      <c r="K828" s="258"/>
      <c r="L828" s="258"/>
      <c r="M828" s="258"/>
      <c r="N828" s="258"/>
      <c r="O828" s="258"/>
      <c r="P828" s="258"/>
      <c r="Q828" s="258"/>
      <c r="R828" s="258"/>
      <c r="S828" s="258"/>
      <c r="T828" s="258"/>
      <c r="U828" s="258"/>
      <c r="V828" s="258"/>
      <c r="W828" s="258"/>
      <c r="X828" s="258"/>
      <c r="Y828" s="258"/>
      <c r="Z828" s="258"/>
      <c r="AA828" s="258"/>
      <c r="AB828" s="258"/>
      <c r="AC828" s="258"/>
      <c r="AD828" s="258"/>
      <c r="AE828" s="258"/>
      <c r="AF828" s="258"/>
      <c r="AG828" s="258"/>
      <c r="AH828" s="258"/>
      <c r="AI828" s="258"/>
      <c r="AJ828" s="258"/>
      <c r="AK828" s="258"/>
      <c r="AL828" s="258"/>
      <c r="AM828" s="258"/>
    </row>
    <row r="829" spans="1:39" ht="14.25" customHeight="1">
      <c r="A829" s="258"/>
      <c r="B829" s="258"/>
      <c r="C829" s="258"/>
      <c r="D829" s="258"/>
      <c r="E829" s="258"/>
      <c r="F829" s="258"/>
      <c r="G829" s="258"/>
      <c r="H829" s="258"/>
      <c r="I829" s="258"/>
      <c r="J829" s="258"/>
      <c r="K829" s="258"/>
      <c r="L829" s="258"/>
      <c r="M829" s="258"/>
      <c r="N829" s="258"/>
      <c r="O829" s="258"/>
      <c r="P829" s="258"/>
      <c r="Q829" s="258"/>
      <c r="R829" s="258"/>
      <c r="S829" s="258"/>
      <c r="T829" s="258"/>
      <c r="U829" s="258"/>
      <c r="V829" s="258"/>
      <c r="W829" s="258"/>
      <c r="X829" s="258"/>
      <c r="Y829" s="258"/>
      <c r="Z829" s="258"/>
      <c r="AA829" s="258"/>
      <c r="AB829" s="258"/>
      <c r="AC829" s="258"/>
      <c r="AD829" s="258"/>
      <c r="AE829" s="258"/>
      <c r="AF829" s="258"/>
      <c r="AG829" s="258"/>
      <c r="AH829" s="258"/>
      <c r="AI829" s="258"/>
      <c r="AJ829" s="258"/>
      <c r="AK829" s="258"/>
      <c r="AL829" s="258"/>
      <c r="AM829" s="258"/>
    </row>
    <row r="830" spans="1:39" ht="14.25" customHeight="1">
      <c r="A830" s="258"/>
      <c r="B830" s="258"/>
      <c r="C830" s="258"/>
      <c r="D830" s="258"/>
      <c r="E830" s="258"/>
      <c r="F830" s="258"/>
      <c r="G830" s="258"/>
      <c r="H830" s="258"/>
      <c r="I830" s="258"/>
      <c r="J830" s="258"/>
      <c r="K830" s="258"/>
      <c r="L830" s="258"/>
      <c r="M830" s="258"/>
      <c r="N830" s="258"/>
      <c r="O830" s="258"/>
      <c r="P830" s="258"/>
      <c r="Q830" s="258"/>
      <c r="R830" s="258"/>
      <c r="S830" s="258"/>
      <c r="T830" s="258"/>
      <c r="U830" s="258"/>
      <c r="V830" s="258"/>
      <c r="W830" s="258"/>
      <c r="X830" s="258"/>
      <c r="Y830" s="258"/>
      <c r="Z830" s="258"/>
      <c r="AA830" s="258"/>
      <c r="AB830" s="258"/>
      <c r="AC830" s="258"/>
      <c r="AD830" s="258"/>
      <c r="AE830" s="258"/>
      <c r="AF830" s="258"/>
      <c r="AG830" s="258"/>
      <c r="AH830" s="258"/>
      <c r="AI830" s="258"/>
      <c r="AJ830" s="258"/>
      <c r="AK830" s="258"/>
      <c r="AL830" s="258"/>
      <c r="AM830" s="258"/>
    </row>
    <row r="831" spans="1:39" ht="14.25" customHeight="1">
      <c r="A831" s="258"/>
      <c r="B831" s="258"/>
      <c r="C831" s="258"/>
      <c r="D831" s="258"/>
      <c r="E831" s="258"/>
      <c r="F831" s="258"/>
      <c r="G831" s="258"/>
      <c r="H831" s="258"/>
      <c r="I831" s="258"/>
      <c r="J831" s="258"/>
      <c r="K831" s="258"/>
      <c r="L831" s="258"/>
      <c r="M831" s="258"/>
      <c r="N831" s="258"/>
      <c r="O831" s="258"/>
      <c r="P831" s="258"/>
      <c r="Q831" s="258"/>
      <c r="R831" s="258"/>
      <c r="S831" s="258"/>
      <c r="T831" s="258"/>
      <c r="U831" s="258"/>
      <c r="V831" s="258"/>
      <c r="W831" s="258"/>
      <c r="X831" s="258"/>
      <c r="Y831" s="258"/>
      <c r="Z831" s="258"/>
      <c r="AA831" s="258"/>
      <c r="AB831" s="258"/>
      <c r="AC831" s="258"/>
      <c r="AD831" s="258"/>
      <c r="AE831" s="258"/>
      <c r="AF831" s="258"/>
      <c r="AG831" s="258"/>
      <c r="AH831" s="258"/>
      <c r="AI831" s="258"/>
      <c r="AJ831" s="258"/>
      <c r="AK831" s="258"/>
      <c r="AL831" s="258"/>
      <c r="AM831" s="258"/>
    </row>
    <row r="832" spans="1:39" ht="14.25" customHeight="1">
      <c r="A832" s="258"/>
      <c r="B832" s="258"/>
      <c r="C832" s="258"/>
      <c r="D832" s="258"/>
      <c r="E832" s="258"/>
      <c r="F832" s="258"/>
      <c r="G832" s="258"/>
      <c r="H832" s="258"/>
      <c r="I832" s="258"/>
      <c r="J832" s="258"/>
      <c r="K832" s="258"/>
      <c r="L832" s="258"/>
      <c r="M832" s="258"/>
      <c r="N832" s="258"/>
      <c r="O832" s="258"/>
      <c r="P832" s="258"/>
      <c r="Q832" s="258"/>
      <c r="R832" s="258"/>
      <c r="S832" s="258"/>
      <c r="T832" s="258"/>
      <c r="U832" s="258"/>
      <c r="V832" s="258"/>
      <c r="W832" s="258"/>
      <c r="X832" s="258"/>
      <c r="Y832" s="258"/>
      <c r="Z832" s="258"/>
      <c r="AA832" s="258"/>
      <c r="AB832" s="258"/>
      <c r="AC832" s="258"/>
      <c r="AD832" s="258"/>
      <c r="AE832" s="258"/>
      <c r="AF832" s="258"/>
      <c r="AG832" s="258"/>
      <c r="AH832" s="258"/>
      <c r="AI832" s="258"/>
      <c r="AJ832" s="258"/>
      <c r="AK832" s="258"/>
      <c r="AL832" s="258"/>
      <c r="AM832" s="258"/>
    </row>
    <row r="833" spans="1:39" ht="14.25" customHeight="1">
      <c r="A833" s="258"/>
      <c r="B833" s="258"/>
      <c r="C833" s="258"/>
      <c r="D833" s="258"/>
      <c r="E833" s="258"/>
      <c r="F833" s="258"/>
      <c r="G833" s="258"/>
      <c r="H833" s="258"/>
      <c r="I833" s="258"/>
      <c r="J833" s="258"/>
      <c r="K833" s="258"/>
      <c r="L833" s="258"/>
      <c r="M833" s="258"/>
      <c r="N833" s="258"/>
      <c r="O833" s="258"/>
      <c r="P833" s="258"/>
      <c r="Q833" s="258"/>
      <c r="R833" s="258"/>
      <c r="S833" s="258"/>
      <c r="T833" s="258"/>
      <c r="U833" s="258"/>
      <c r="V833" s="258"/>
      <c r="W833" s="258"/>
      <c r="X833" s="258"/>
      <c r="Y833" s="258"/>
      <c r="Z833" s="258"/>
      <c r="AA833" s="258"/>
      <c r="AB833" s="258"/>
      <c r="AC833" s="258"/>
      <c r="AD833" s="258"/>
      <c r="AE833" s="258"/>
      <c r="AF833" s="258"/>
      <c r="AG833" s="258"/>
      <c r="AH833" s="258"/>
      <c r="AI833" s="258"/>
      <c r="AJ833" s="258"/>
      <c r="AK833" s="258"/>
      <c r="AL833" s="258"/>
      <c r="AM833" s="258"/>
    </row>
    <row r="834" spans="1:39" ht="14.25" customHeight="1">
      <c r="A834" s="258"/>
      <c r="B834" s="258"/>
      <c r="C834" s="258"/>
      <c r="D834" s="258"/>
      <c r="E834" s="258"/>
      <c r="F834" s="258"/>
      <c r="G834" s="258"/>
      <c r="H834" s="258"/>
      <c r="I834" s="258"/>
      <c r="J834" s="258"/>
      <c r="K834" s="258"/>
      <c r="L834" s="258"/>
      <c r="M834" s="258"/>
      <c r="N834" s="258"/>
      <c r="O834" s="258"/>
      <c r="P834" s="258"/>
      <c r="Q834" s="258"/>
      <c r="R834" s="258"/>
      <c r="S834" s="258"/>
      <c r="T834" s="258"/>
      <c r="U834" s="258"/>
      <c r="V834" s="258"/>
      <c r="W834" s="258"/>
      <c r="X834" s="258"/>
      <c r="Y834" s="258"/>
      <c r="Z834" s="258"/>
      <c r="AA834" s="258"/>
      <c r="AB834" s="258"/>
      <c r="AC834" s="258"/>
      <c r="AD834" s="258"/>
      <c r="AE834" s="258"/>
      <c r="AF834" s="258"/>
      <c r="AG834" s="258"/>
      <c r="AH834" s="258"/>
      <c r="AI834" s="258"/>
      <c r="AJ834" s="258"/>
      <c r="AK834" s="258"/>
      <c r="AL834" s="258"/>
      <c r="AM834" s="258"/>
    </row>
    <row r="835" spans="1:39" ht="14.25" customHeight="1">
      <c r="A835" s="258"/>
      <c r="B835" s="258"/>
      <c r="C835" s="258"/>
      <c r="D835" s="258"/>
      <c r="E835" s="258"/>
      <c r="F835" s="258"/>
      <c r="G835" s="258"/>
      <c r="H835" s="258"/>
      <c r="I835" s="258"/>
      <c r="J835" s="258"/>
      <c r="K835" s="258"/>
      <c r="L835" s="258"/>
      <c r="M835" s="258"/>
      <c r="N835" s="258"/>
      <c r="O835" s="258"/>
      <c r="P835" s="258"/>
      <c r="Q835" s="258"/>
      <c r="R835" s="258"/>
      <c r="S835" s="258"/>
      <c r="T835" s="258"/>
      <c r="U835" s="258"/>
      <c r="V835" s="258"/>
      <c r="W835" s="258"/>
      <c r="X835" s="258"/>
      <c r="Y835" s="258"/>
      <c r="Z835" s="258"/>
      <c r="AA835" s="258"/>
      <c r="AB835" s="258"/>
      <c r="AC835" s="258"/>
      <c r="AD835" s="258"/>
      <c r="AE835" s="258"/>
      <c r="AF835" s="258"/>
      <c r="AG835" s="258"/>
      <c r="AH835" s="258"/>
      <c r="AI835" s="258"/>
      <c r="AJ835" s="258"/>
      <c r="AK835" s="258"/>
      <c r="AL835" s="258"/>
      <c r="AM835" s="258"/>
    </row>
    <row r="836" spans="1:39" ht="14.25" customHeight="1">
      <c r="A836" s="258"/>
      <c r="B836" s="258"/>
      <c r="C836" s="258"/>
      <c r="D836" s="258"/>
      <c r="E836" s="258"/>
      <c r="F836" s="258"/>
      <c r="G836" s="258"/>
      <c r="H836" s="258"/>
      <c r="I836" s="258"/>
      <c r="J836" s="258"/>
      <c r="K836" s="258"/>
      <c r="L836" s="258"/>
      <c r="M836" s="258"/>
      <c r="N836" s="258"/>
      <c r="O836" s="258"/>
      <c r="P836" s="258"/>
      <c r="Q836" s="258"/>
      <c r="R836" s="258"/>
      <c r="S836" s="258"/>
      <c r="T836" s="258"/>
      <c r="U836" s="258"/>
      <c r="V836" s="258"/>
      <c r="W836" s="258"/>
      <c r="X836" s="258"/>
      <c r="Y836" s="258"/>
      <c r="Z836" s="258"/>
      <c r="AA836" s="258"/>
      <c r="AB836" s="258"/>
      <c r="AC836" s="258"/>
      <c r="AD836" s="258"/>
      <c r="AE836" s="258"/>
      <c r="AF836" s="258"/>
      <c r="AG836" s="258"/>
      <c r="AH836" s="258"/>
      <c r="AI836" s="258"/>
      <c r="AJ836" s="258"/>
      <c r="AK836" s="258"/>
      <c r="AL836" s="258"/>
      <c r="AM836" s="258"/>
    </row>
    <row r="837" spans="1:39" ht="14.25" customHeight="1">
      <c r="A837" s="258"/>
      <c r="B837" s="258"/>
      <c r="C837" s="258"/>
      <c r="D837" s="258"/>
      <c r="E837" s="258"/>
      <c r="F837" s="258"/>
      <c r="G837" s="258"/>
      <c r="H837" s="258"/>
      <c r="I837" s="258"/>
      <c r="J837" s="258"/>
      <c r="K837" s="258"/>
      <c r="L837" s="258"/>
      <c r="M837" s="258"/>
      <c r="N837" s="258"/>
      <c r="O837" s="258"/>
      <c r="P837" s="258"/>
      <c r="Q837" s="258"/>
      <c r="R837" s="258"/>
      <c r="S837" s="258"/>
      <c r="T837" s="258"/>
      <c r="U837" s="258"/>
      <c r="V837" s="258"/>
      <c r="W837" s="258"/>
      <c r="X837" s="258"/>
      <c r="Y837" s="258"/>
      <c r="Z837" s="258"/>
      <c r="AA837" s="258"/>
      <c r="AB837" s="258"/>
      <c r="AC837" s="258"/>
      <c r="AD837" s="258"/>
      <c r="AE837" s="258"/>
      <c r="AF837" s="258"/>
      <c r="AG837" s="258"/>
      <c r="AH837" s="258"/>
      <c r="AI837" s="258"/>
      <c r="AJ837" s="258"/>
      <c r="AK837" s="258"/>
      <c r="AL837" s="258"/>
      <c r="AM837" s="258"/>
    </row>
    <row r="838" spans="1:39" ht="14.25" customHeight="1">
      <c r="A838" s="258"/>
      <c r="B838" s="258"/>
      <c r="C838" s="258"/>
      <c r="D838" s="258"/>
      <c r="E838" s="258"/>
      <c r="F838" s="258"/>
      <c r="G838" s="258"/>
      <c r="H838" s="258"/>
      <c r="I838" s="258"/>
      <c r="J838" s="258"/>
      <c r="K838" s="258"/>
      <c r="L838" s="258"/>
      <c r="M838" s="258"/>
      <c r="N838" s="258"/>
      <c r="O838" s="258"/>
      <c r="P838" s="258"/>
      <c r="Q838" s="258"/>
      <c r="R838" s="258"/>
      <c r="S838" s="258"/>
      <c r="T838" s="258"/>
      <c r="U838" s="258"/>
      <c r="V838" s="258"/>
      <c r="W838" s="258"/>
      <c r="X838" s="258"/>
      <c r="Y838" s="258"/>
      <c r="Z838" s="258"/>
      <c r="AA838" s="258"/>
      <c r="AB838" s="258"/>
      <c r="AC838" s="258"/>
      <c r="AD838" s="258"/>
      <c r="AE838" s="258"/>
      <c r="AF838" s="258"/>
      <c r="AG838" s="258"/>
      <c r="AH838" s="258"/>
      <c r="AI838" s="258"/>
      <c r="AJ838" s="258"/>
      <c r="AK838" s="258"/>
      <c r="AL838" s="258"/>
      <c r="AM838" s="258"/>
    </row>
    <row r="839" spans="1:39" ht="14.25" customHeight="1">
      <c r="A839" s="258"/>
      <c r="B839" s="258"/>
      <c r="C839" s="258"/>
      <c r="D839" s="258"/>
      <c r="E839" s="258"/>
      <c r="F839" s="258"/>
      <c r="G839" s="258"/>
      <c r="H839" s="258"/>
      <c r="I839" s="258"/>
      <c r="J839" s="258"/>
      <c r="K839" s="258"/>
      <c r="L839" s="258"/>
      <c r="M839" s="258"/>
      <c r="N839" s="258"/>
      <c r="O839" s="258"/>
      <c r="P839" s="258"/>
      <c r="Q839" s="258"/>
      <c r="R839" s="258"/>
      <c r="S839" s="258"/>
      <c r="T839" s="258"/>
      <c r="U839" s="258"/>
      <c r="V839" s="258"/>
      <c r="W839" s="258"/>
      <c r="X839" s="258"/>
      <c r="Y839" s="258"/>
      <c r="Z839" s="258"/>
      <c r="AA839" s="258"/>
      <c r="AB839" s="258"/>
      <c r="AC839" s="258"/>
      <c r="AD839" s="258"/>
      <c r="AE839" s="258"/>
      <c r="AF839" s="258"/>
      <c r="AG839" s="258"/>
      <c r="AH839" s="258"/>
      <c r="AI839" s="258"/>
      <c r="AJ839" s="258"/>
      <c r="AK839" s="258"/>
      <c r="AL839" s="258"/>
      <c r="AM839" s="258"/>
    </row>
    <row r="840" spans="1:39" ht="14.25" customHeight="1">
      <c r="A840" s="258"/>
      <c r="B840" s="258"/>
      <c r="C840" s="258"/>
      <c r="D840" s="258"/>
      <c r="E840" s="258"/>
      <c r="F840" s="258"/>
      <c r="G840" s="258"/>
      <c r="H840" s="258"/>
      <c r="I840" s="258"/>
      <c r="J840" s="258"/>
      <c r="K840" s="258"/>
      <c r="L840" s="258"/>
      <c r="M840" s="258"/>
      <c r="N840" s="258"/>
      <c r="O840" s="258"/>
      <c r="P840" s="258"/>
      <c r="Q840" s="258"/>
      <c r="R840" s="258"/>
      <c r="S840" s="258"/>
      <c r="T840" s="258"/>
      <c r="U840" s="258"/>
      <c r="V840" s="258"/>
      <c r="W840" s="258"/>
      <c r="X840" s="258"/>
      <c r="Y840" s="258"/>
      <c r="Z840" s="258"/>
      <c r="AA840" s="258"/>
      <c r="AB840" s="258"/>
      <c r="AC840" s="258"/>
      <c r="AD840" s="258"/>
      <c r="AE840" s="258"/>
      <c r="AF840" s="258"/>
      <c r="AG840" s="258"/>
      <c r="AH840" s="258"/>
      <c r="AI840" s="258"/>
      <c r="AJ840" s="258"/>
      <c r="AK840" s="258"/>
      <c r="AL840" s="258"/>
      <c r="AM840" s="258"/>
    </row>
    <row r="841" spans="1:39" ht="14.25" customHeight="1">
      <c r="A841" s="258"/>
      <c r="B841" s="258"/>
      <c r="C841" s="258"/>
      <c r="D841" s="258"/>
      <c r="E841" s="258"/>
      <c r="F841" s="258"/>
      <c r="G841" s="258"/>
      <c r="H841" s="258"/>
      <c r="I841" s="258"/>
      <c r="J841" s="258"/>
      <c r="K841" s="258"/>
      <c r="L841" s="258"/>
      <c r="M841" s="258"/>
      <c r="N841" s="258"/>
      <c r="O841" s="258"/>
      <c r="P841" s="258"/>
      <c r="Q841" s="258"/>
      <c r="R841" s="258"/>
      <c r="S841" s="258"/>
      <c r="T841" s="258"/>
      <c r="U841" s="258"/>
      <c r="V841" s="258"/>
      <c r="W841" s="258"/>
      <c r="X841" s="258"/>
      <c r="Y841" s="258"/>
      <c r="Z841" s="258"/>
      <c r="AA841" s="258"/>
      <c r="AB841" s="258"/>
      <c r="AC841" s="258"/>
      <c r="AD841" s="258"/>
      <c r="AE841" s="258"/>
      <c r="AF841" s="258"/>
      <c r="AG841" s="258"/>
      <c r="AH841" s="258"/>
      <c r="AI841" s="258"/>
      <c r="AJ841" s="258"/>
      <c r="AK841" s="258"/>
      <c r="AL841" s="258"/>
      <c r="AM841" s="258"/>
    </row>
    <row r="842" spans="1:39" ht="14.25" customHeight="1">
      <c r="A842" s="258"/>
      <c r="B842" s="258"/>
      <c r="C842" s="258"/>
      <c r="D842" s="258"/>
      <c r="E842" s="258"/>
      <c r="F842" s="258"/>
      <c r="G842" s="258"/>
      <c r="H842" s="258"/>
      <c r="I842" s="258"/>
      <c r="J842" s="258"/>
      <c r="K842" s="258"/>
      <c r="L842" s="258"/>
      <c r="M842" s="258"/>
      <c r="N842" s="258"/>
      <c r="O842" s="258"/>
      <c r="P842" s="258"/>
      <c r="Q842" s="258"/>
      <c r="R842" s="258"/>
      <c r="S842" s="258"/>
      <c r="T842" s="258"/>
      <c r="U842" s="258"/>
      <c r="V842" s="258"/>
      <c r="W842" s="258"/>
      <c r="X842" s="258"/>
      <c r="Y842" s="258"/>
      <c r="Z842" s="258"/>
      <c r="AA842" s="258"/>
      <c r="AB842" s="258"/>
      <c r="AC842" s="258"/>
      <c r="AD842" s="258"/>
      <c r="AE842" s="258"/>
      <c r="AF842" s="258"/>
      <c r="AG842" s="258"/>
      <c r="AH842" s="258"/>
      <c r="AI842" s="258"/>
      <c r="AJ842" s="258"/>
      <c r="AK842" s="258"/>
      <c r="AL842" s="258"/>
      <c r="AM842" s="258"/>
    </row>
    <row r="843" spans="1:39" ht="14.25" customHeight="1">
      <c r="A843" s="258"/>
      <c r="B843" s="258"/>
      <c r="C843" s="258"/>
      <c r="D843" s="258"/>
      <c r="E843" s="258"/>
      <c r="F843" s="258"/>
      <c r="G843" s="258"/>
      <c r="H843" s="258"/>
      <c r="I843" s="258"/>
      <c r="J843" s="258"/>
      <c r="K843" s="258"/>
      <c r="L843" s="258"/>
      <c r="M843" s="258"/>
      <c r="N843" s="258"/>
      <c r="O843" s="258"/>
      <c r="P843" s="258"/>
      <c r="Q843" s="258"/>
      <c r="R843" s="258"/>
      <c r="S843" s="258"/>
      <c r="T843" s="258"/>
      <c r="U843" s="258"/>
      <c r="V843" s="258"/>
      <c r="W843" s="258"/>
      <c r="X843" s="258"/>
      <c r="Y843" s="258"/>
      <c r="Z843" s="258"/>
      <c r="AA843" s="258"/>
      <c r="AB843" s="258"/>
      <c r="AC843" s="258"/>
      <c r="AD843" s="258"/>
      <c r="AE843" s="258"/>
      <c r="AF843" s="258"/>
      <c r="AG843" s="258"/>
      <c r="AH843" s="258"/>
      <c r="AI843" s="258"/>
      <c r="AJ843" s="258"/>
      <c r="AK843" s="258"/>
      <c r="AL843" s="258"/>
      <c r="AM843" s="258"/>
    </row>
    <row r="844" spans="1:39" ht="14.25" customHeight="1">
      <c r="A844" s="258"/>
      <c r="B844" s="258"/>
      <c r="C844" s="258"/>
      <c r="D844" s="258"/>
      <c r="E844" s="258"/>
      <c r="F844" s="258"/>
      <c r="G844" s="258"/>
      <c r="H844" s="258"/>
      <c r="I844" s="258"/>
      <c r="J844" s="258"/>
      <c r="K844" s="258"/>
      <c r="L844" s="258"/>
      <c r="M844" s="258"/>
      <c r="N844" s="258"/>
      <c r="O844" s="258"/>
      <c r="P844" s="258"/>
      <c r="Q844" s="258"/>
      <c r="R844" s="258"/>
      <c r="S844" s="258"/>
      <c r="T844" s="258"/>
      <c r="U844" s="258"/>
      <c r="V844" s="258"/>
      <c r="W844" s="258"/>
      <c r="X844" s="258"/>
      <c r="Y844" s="258"/>
      <c r="Z844" s="258"/>
      <c r="AA844" s="258"/>
      <c r="AB844" s="258"/>
      <c r="AC844" s="258"/>
      <c r="AD844" s="258"/>
      <c r="AE844" s="258"/>
      <c r="AF844" s="258"/>
      <c r="AG844" s="258"/>
      <c r="AH844" s="258"/>
      <c r="AI844" s="258"/>
      <c r="AJ844" s="258"/>
      <c r="AK844" s="258"/>
      <c r="AL844" s="258"/>
      <c r="AM844" s="258"/>
    </row>
    <row r="845" spans="1:39" ht="14.25" customHeight="1">
      <c r="A845" s="258"/>
      <c r="B845" s="258"/>
      <c r="C845" s="258"/>
      <c r="D845" s="258"/>
      <c r="E845" s="258"/>
      <c r="F845" s="258"/>
      <c r="G845" s="258"/>
      <c r="H845" s="258"/>
      <c r="I845" s="258"/>
      <c r="J845" s="258"/>
      <c r="K845" s="258"/>
      <c r="L845" s="258"/>
      <c r="M845" s="258"/>
      <c r="N845" s="258"/>
      <c r="O845" s="258"/>
      <c r="P845" s="258"/>
      <c r="Q845" s="258"/>
      <c r="R845" s="258"/>
      <c r="S845" s="258"/>
      <c r="T845" s="258"/>
      <c r="U845" s="258"/>
      <c r="V845" s="258"/>
      <c r="W845" s="258"/>
      <c r="X845" s="258"/>
      <c r="Y845" s="258"/>
      <c r="Z845" s="258"/>
      <c r="AA845" s="258"/>
      <c r="AB845" s="258"/>
      <c r="AC845" s="258"/>
      <c r="AD845" s="258"/>
      <c r="AE845" s="258"/>
      <c r="AF845" s="258"/>
      <c r="AG845" s="258"/>
      <c r="AH845" s="258"/>
      <c r="AI845" s="258"/>
      <c r="AJ845" s="258"/>
      <c r="AK845" s="258"/>
      <c r="AL845" s="258"/>
      <c r="AM845" s="258"/>
    </row>
    <row r="846" spans="1:39" ht="14.25" customHeight="1">
      <c r="A846" s="258"/>
      <c r="B846" s="258"/>
      <c r="C846" s="258"/>
      <c r="D846" s="258"/>
      <c r="E846" s="258"/>
      <c r="F846" s="258"/>
      <c r="G846" s="258"/>
      <c r="H846" s="258"/>
      <c r="I846" s="258"/>
      <c r="J846" s="258"/>
      <c r="K846" s="258"/>
      <c r="L846" s="258"/>
      <c r="M846" s="258"/>
      <c r="N846" s="258"/>
      <c r="O846" s="258"/>
      <c r="P846" s="258"/>
      <c r="Q846" s="258"/>
      <c r="R846" s="258"/>
      <c r="S846" s="258"/>
      <c r="T846" s="258"/>
      <c r="U846" s="258"/>
      <c r="V846" s="258"/>
      <c r="W846" s="258"/>
      <c r="X846" s="258"/>
      <c r="Y846" s="258"/>
      <c r="Z846" s="258"/>
      <c r="AA846" s="258"/>
      <c r="AB846" s="258"/>
      <c r="AC846" s="258"/>
      <c r="AD846" s="258"/>
      <c r="AE846" s="258"/>
      <c r="AF846" s="258"/>
      <c r="AG846" s="258"/>
      <c r="AH846" s="258"/>
      <c r="AI846" s="258"/>
      <c r="AJ846" s="258"/>
      <c r="AK846" s="258"/>
      <c r="AL846" s="258"/>
      <c r="AM846" s="258"/>
    </row>
    <row r="847" spans="1:39" ht="14.25" customHeight="1">
      <c r="A847" s="258"/>
      <c r="B847" s="258"/>
      <c r="C847" s="258"/>
      <c r="D847" s="258"/>
      <c r="E847" s="258"/>
      <c r="F847" s="258"/>
      <c r="G847" s="258"/>
      <c r="H847" s="258"/>
      <c r="I847" s="258"/>
      <c r="J847" s="258"/>
      <c r="K847" s="258"/>
      <c r="L847" s="258"/>
      <c r="M847" s="258"/>
      <c r="N847" s="258"/>
      <c r="O847" s="258"/>
      <c r="P847" s="258"/>
      <c r="Q847" s="258"/>
      <c r="R847" s="258"/>
      <c r="S847" s="258"/>
      <c r="T847" s="258"/>
      <c r="U847" s="258"/>
      <c r="V847" s="258"/>
      <c r="W847" s="258"/>
      <c r="X847" s="258"/>
      <c r="Y847" s="258"/>
      <c r="Z847" s="258"/>
      <c r="AA847" s="258"/>
      <c r="AB847" s="258"/>
      <c r="AC847" s="258"/>
      <c r="AD847" s="258"/>
      <c r="AE847" s="258"/>
      <c r="AF847" s="258"/>
      <c r="AG847" s="258"/>
      <c r="AH847" s="258"/>
      <c r="AI847" s="258"/>
      <c r="AJ847" s="258"/>
      <c r="AK847" s="258"/>
      <c r="AL847" s="258"/>
      <c r="AM847" s="258"/>
    </row>
    <row r="848" spans="1:39" ht="14.25" customHeight="1">
      <c r="A848" s="258"/>
      <c r="B848" s="258"/>
      <c r="C848" s="258"/>
      <c r="D848" s="258"/>
      <c r="E848" s="258"/>
      <c r="F848" s="258"/>
      <c r="G848" s="258"/>
      <c r="H848" s="258"/>
      <c r="I848" s="258"/>
      <c r="J848" s="258"/>
      <c r="K848" s="258"/>
      <c r="L848" s="258"/>
      <c r="M848" s="258"/>
      <c r="N848" s="258"/>
      <c r="O848" s="258"/>
      <c r="P848" s="258"/>
      <c r="Q848" s="258"/>
      <c r="R848" s="258"/>
      <c r="S848" s="258"/>
      <c r="T848" s="258"/>
      <c r="U848" s="258"/>
      <c r="V848" s="258"/>
      <c r="W848" s="258"/>
      <c r="X848" s="258"/>
      <c r="Y848" s="258"/>
      <c r="Z848" s="258"/>
      <c r="AA848" s="258"/>
      <c r="AB848" s="258"/>
      <c r="AC848" s="258"/>
      <c r="AD848" s="258"/>
      <c r="AE848" s="258"/>
      <c r="AF848" s="258"/>
      <c r="AG848" s="258"/>
      <c r="AH848" s="258"/>
      <c r="AI848" s="258"/>
      <c r="AJ848" s="258"/>
      <c r="AK848" s="258"/>
      <c r="AL848" s="258"/>
      <c r="AM848" s="258"/>
    </row>
    <row r="849" spans="1:39" ht="14.25" customHeight="1">
      <c r="A849" s="258"/>
      <c r="B849" s="258"/>
      <c r="C849" s="258"/>
      <c r="D849" s="258"/>
      <c r="E849" s="258"/>
      <c r="F849" s="258"/>
      <c r="G849" s="258"/>
      <c r="H849" s="258"/>
      <c r="I849" s="258"/>
      <c r="J849" s="258"/>
      <c r="K849" s="258"/>
      <c r="L849" s="258"/>
      <c r="M849" s="258"/>
      <c r="N849" s="258"/>
      <c r="O849" s="258"/>
      <c r="P849" s="258"/>
      <c r="Q849" s="258"/>
      <c r="R849" s="258"/>
      <c r="S849" s="258"/>
      <c r="T849" s="258"/>
      <c r="U849" s="258"/>
      <c r="V849" s="258"/>
      <c r="W849" s="258"/>
      <c r="X849" s="258"/>
      <c r="Y849" s="258"/>
      <c r="Z849" s="258"/>
      <c r="AA849" s="258"/>
      <c r="AB849" s="258"/>
      <c r="AC849" s="258"/>
      <c r="AD849" s="258"/>
      <c r="AE849" s="258"/>
      <c r="AF849" s="258"/>
      <c r="AG849" s="258"/>
      <c r="AH849" s="258"/>
      <c r="AI849" s="258"/>
      <c r="AJ849" s="258"/>
      <c r="AK849" s="258"/>
      <c r="AL849" s="258"/>
      <c r="AM849" s="258"/>
    </row>
    <row r="850" spans="1:39" ht="14.25" customHeight="1">
      <c r="A850" s="258"/>
      <c r="B850" s="258"/>
      <c r="C850" s="258"/>
      <c r="D850" s="258"/>
      <c r="E850" s="258"/>
      <c r="F850" s="258"/>
      <c r="G850" s="258"/>
      <c r="H850" s="258"/>
      <c r="I850" s="258"/>
      <c r="J850" s="258"/>
      <c r="K850" s="258"/>
      <c r="L850" s="258"/>
      <c r="M850" s="258"/>
      <c r="N850" s="258"/>
      <c r="O850" s="258"/>
      <c r="P850" s="258"/>
      <c r="Q850" s="258"/>
      <c r="R850" s="258"/>
      <c r="S850" s="258"/>
      <c r="T850" s="258"/>
      <c r="U850" s="258"/>
      <c r="V850" s="258"/>
      <c r="W850" s="258"/>
      <c r="X850" s="258"/>
      <c r="Y850" s="258"/>
      <c r="Z850" s="258"/>
      <c r="AA850" s="258"/>
      <c r="AB850" s="258"/>
      <c r="AC850" s="258"/>
      <c r="AD850" s="258"/>
      <c r="AE850" s="258"/>
      <c r="AF850" s="258"/>
      <c r="AG850" s="258"/>
      <c r="AH850" s="258"/>
      <c r="AI850" s="258"/>
      <c r="AJ850" s="258"/>
      <c r="AK850" s="258"/>
      <c r="AL850" s="258"/>
      <c r="AM850" s="258"/>
    </row>
    <row r="851" spans="1:39" ht="14.25" customHeight="1">
      <c r="A851" s="258"/>
      <c r="B851" s="258"/>
      <c r="C851" s="258"/>
      <c r="D851" s="258"/>
      <c r="E851" s="258"/>
      <c r="F851" s="258"/>
      <c r="G851" s="258"/>
      <c r="H851" s="258"/>
      <c r="I851" s="258"/>
      <c r="J851" s="258"/>
      <c r="K851" s="258"/>
      <c r="L851" s="258"/>
      <c r="M851" s="258"/>
      <c r="N851" s="258"/>
      <c r="O851" s="258"/>
      <c r="P851" s="258"/>
      <c r="Q851" s="258"/>
      <c r="R851" s="258"/>
      <c r="S851" s="258"/>
      <c r="T851" s="258"/>
      <c r="U851" s="258"/>
      <c r="V851" s="258"/>
      <c r="W851" s="258"/>
      <c r="X851" s="258"/>
      <c r="Y851" s="258"/>
      <c r="Z851" s="258"/>
      <c r="AA851" s="258"/>
      <c r="AB851" s="258"/>
      <c r="AC851" s="258"/>
      <c r="AD851" s="258"/>
      <c r="AE851" s="258"/>
      <c r="AF851" s="258"/>
      <c r="AG851" s="258"/>
      <c r="AH851" s="258"/>
      <c r="AI851" s="258"/>
      <c r="AJ851" s="258"/>
      <c r="AK851" s="258"/>
      <c r="AL851" s="258"/>
      <c r="AM851" s="258"/>
    </row>
    <row r="852" spans="1:39" ht="14.25" customHeight="1">
      <c r="A852" s="258"/>
      <c r="B852" s="258"/>
      <c r="C852" s="258"/>
      <c r="D852" s="258"/>
      <c r="E852" s="258"/>
      <c r="F852" s="258"/>
      <c r="G852" s="258"/>
      <c r="H852" s="258"/>
      <c r="I852" s="258"/>
      <c r="J852" s="258"/>
      <c r="K852" s="258"/>
      <c r="L852" s="258"/>
      <c r="M852" s="258"/>
      <c r="N852" s="258"/>
      <c r="O852" s="258"/>
      <c r="P852" s="258"/>
      <c r="Q852" s="258"/>
      <c r="R852" s="258"/>
      <c r="S852" s="258"/>
      <c r="T852" s="258"/>
      <c r="U852" s="258"/>
      <c r="V852" s="258"/>
      <c r="W852" s="258"/>
      <c r="X852" s="258"/>
      <c r="Y852" s="258"/>
      <c r="Z852" s="258"/>
      <c r="AA852" s="258"/>
      <c r="AB852" s="258"/>
      <c r="AC852" s="258"/>
      <c r="AD852" s="258"/>
      <c r="AE852" s="258"/>
      <c r="AF852" s="258"/>
      <c r="AG852" s="258"/>
      <c r="AH852" s="258"/>
      <c r="AI852" s="258"/>
      <c r="AJ852" s="258"/>
      <c r="AK852" s="258"/>
      <c r="AL852" s="258"/>
      <c r="AM852" s="258"/>
    </row>
    <row r="853" spans="1:39" ht="14.25" customHeight="1">
      <c r="A853" s="258"/>
      <c r="B853" s="258"/>
      <c r="C853" s="258"/>
      <c r="D853" s="258"/>
      <c r="E853" s="258"/>
      <c r="F853" s="258"/>
      <c r="G853" s="258"/>
      <c r="H853" s="258"/>
      <c r="I853" s="258"/>
      <c r="J853" s="258"/>
      <c r="K853" s="258"/>
      <c r="L853" s="258"/>
      <c r="M853" s="258"/>
      <c r="N853" s="258"/>
      <c r="O853" s="258"/>
      <c r="P853" s="258"/>
      <c r="Q853" s="258"/>
      <c r="R853" s="258"/>
      <c r="S853" s="258"/>
      <c r="T853" s="258"/>
      <c r="U853" s="258"/>
      <c r="V853" s="258"/>
      <c r="W853" s="258"/>
      <c r="X853" s="258"/>
      <c r="Y853" s="258"/>
      <c r="Z853" s="258"/>
      <c r="AA853" s="258"/>
      <c r="AB853" s="258"/>
      <c r="AC853" s="258"/>
      <c r="AD853" s="258"/>
      <c r="AE853" s="258"/>
      <c r="AF853" s="258"/>
      <c r="AG853" s="258"/>
      <c r="AH853" s="258"/>
      <c r="AI853" s="258"/>
      <c r="AJ853" s="258"/>
      <c r="AK853" s="258"/>
      <c r="AL853" s="258"/>
      <c r="AM853" s="258"/>
    </row>
    <row r="854" spans="1:39" ht="14.25" customHeight="1">
      <c r="A854" s="258"/>
      <c r="B854" s="258"/>
      <c r="C854" s="258"/>
      <c r="D854" s="258"/>
      <c r="E854" s="258"/>
      <c r="F854" s="258"/>
      <c r="G854" s="258"/>
      <c r="H854" s="258"/>
      <c r="I854" s="258"/>
      <c r="J854" s="258"/>
      <c r="K854" s="258"/>
      <c r="L854" s="258"/>
      <c r="M854" s="258"/>
      <c r="N854" s="258"/>
      <c r="O854" s="258"/>
      <c r="P854" s="258"/>
      <c r="Q854" s="258"/>
      <c r="R854" s="258"/>
      <c r="S854" s="258"/>
      <c r="T854" s="258"/>
      <c r="U854" s="258"/>
      <c r="V854" s="258"/>
      <c r="W854" s="258"/>
      <c r="X854" s="258"/>
      <c r="Y854" s="258"/>
      <c r="Z854" s="258"/>
      <c r="AA854" s="258"/>
      <c r="AB854" s="258"/>
      <c r="AC854" s="258"/>
      <c r="AD854" s="258"/>
      <c r="AE854" s="258"/>
      <c r="AF854" s="258"/>
      <c r="AG854" s="258"/>
      <c r="AH854" s="258"/>
      <c r="AI854" s="258"/>
      <c r="AJ854" s="258"/>
      <c r="AK854" s="258"/>
      <c r="AL854" s="258"/>
      <c r="AM854" s="258"/>
    </row>
    <row r="855" spans="1:39" ht="14.25" customHeight="1">
      <c r="A855" s="258"/>
      <c r="B855" s="258"/>
      <c r="C855" s="258"/>
      <c r="D855" s="258"/>
      <c r="E855" s="258"/>
      <c r="F855" s="258"/>
      <c r="G855" s="258"/>
      <c r="H855" s="258"/>
      <c r="I855" s="258"/>
      <c r="J855" s="258"/>
      <c r="K855" s="258"/>
      <c r="L855" s="258"/>
      <c r="M855" s="258"/>
      <c r="N855" s="258"/>
      <c r="O855" s="258"/>
      <c r="P855" s="258"/>
      <c r="Q855" s="258"/>
      <c r="R855" s="258"/>
      <c r="S855" s="258"/>
      <c r="T855" s="258"/>
      <c r="U855" s="258"/>
      <c r="V855" s="258"/>
      <c r="W855" s="258"/>
      <c r="X855" s="258"/>
      <c r="Y855" s="258"/>
      <c r="Z855" s="258"/>
      <c r="AA855" s="258"/>
      <c r="AB855" s="258"/>
      <c r="AC855" s="258"/>
      <c r="AD855" s="258"/>
      <c r="AE855" s="258"/>
      <c r="AF855" s="258"/>
      <c r="AG855" s="258"/>
      <c r="AH855" s="258"/>
      <c r="AI855" s="258"/>
      <c r="AJ855" s="258"/>
      <c r="AK855" s="258"/>
      <c r="AL855" s="258"/>
      <c r="AM855" s="258"/>
    </row>
    <row r="856" spans="1:39" ht="14.25" customHeight="1">
      <c r="A856" s="258"/>
      <c r="B856" s="258"/>
      <c r="C856" s="258"/>
      <c r="D856" s="258"/>
      <c r="E856" s="258"/>
      <c r="F856" s="258"/>
      <c r="G856" s="258"/>
      <c r="H856" s="258"/>
      <c r="I856" s="258"/>
      <c r="J856" s="258"/>
      <c r="K856" s="258"/>
      <c r="L856" s="258"/>
      <c r="M856" s="258"/>
      <c r="N856" s="258"/>
      <c r="O856" s="258"/>
      <c r="P856" s="258"/>
      <c r="Q856" s="258"/>
      <c r="R856" s="258"/>
      <c r="S856" s="258"/>
      <c r="T856" s="258"/>
      <c r="U856" s="258"/>
      <c r="V856" s="258"/>
      <c r="W856" s="258"/>
      <c r="X856" s="258"/>
      <c r="Y856" s="258"/>
      <c r="Z856" s="258"/>
      <c r="AA856" s="258"/>
      <c r="AB856" s="258"/>
      <c r="AC856" s="258"/>
      <c r="AD856" s="258"/>
      <c r="AE856" s="258"/>
      <c r="AF856" s="258"/>
      <c r="AG856" s="258"/>
      <c r="AH856" s="258"/>
      <c r="AI856" s="258"/>
      <c r="AJ856" s="258"/>
      <c r="AK856" s="258"/>
      <c r="AL856" s="258"/>
      <c r="AM856" s="258"/>
    </row>
    <row r="857" spans="1:39" ht="14.25" customHeight="1">
      <c r="A857" s="258"/>
      <c r="B857" s="258"/>
      <c r="C857" s="258"/>
      <c r="D857" s="258"/>
      <c r="E857" s="258"/>
      <c r="F857" s="258"/>
      <c r="G857" s="258"/>
      <c r="H857" s="258"/>
      <c r="I857" s="258"/>
      <c r="J857" s="258"/>
      <c r="K857" s="258"/>
      <c r="L857" s="258"/>
      <c r="M857" s="258"/>
      <c r="N857" s="258"/>
      <c r="O857" s="258"/>
      <c r="P857" s="258"/>
      <c r="Q857" s="258"/>
      <c r="R857" s="258"/>
      <c r="S857" s="258"/>
      <c r="T857" s="258"/>
      <c r="U857" s="258"/>
      <c r="V857" s="258"/>
      <c r="W857" s="258"/>
      <c r="X857" s="258"/>
      <c r="Y857" s="258"/>
      <c r="Z857" s="258"/>
      <c r="AA857" s="258"/>
      <c r="AB857" s="258"/>
      <c r="AC857" s="258"/>
      <c r="AD857" s="258"/>
      <c r="AE857" s="258"/>
      <c r="AF857" s="258"/>
      <c r="AG857" s="258"/>
      <c r="AH857" s="258"/>
      <c r="AI857" s="258"/>
      <c r="AJ857" s="258"/>
      <c r="AK857" s="258"/>
      <c r="AL857" s="258"/>
      <c r="AM857" s="258"/>
    </row>
    <row r="858" spans="1:39" ht="14.25" customHeight="1">
      <c r="A858" s="258"/>
      <c r="B858" s="258"/>
      <c r="C858" s="258"/>
      <c r="D858" s="258"/>
      <c r="E858" s="258"/>
      <c r="F858" s="258"/>
      <c r="G858" s="258"/>
      <c r="H858" s="258"/>
      <c r="I858" s="258"/>
      <c r="J858" s="258"/>
      <c r="K858" s="258"/>
      <c r="L858" s="258"/>
      <c r="M858" s="258"/>
      <c r="N858" s="258"/>
      <c r="O858" s="258"/>
      <c r="P858" s="258"/>
      <c r="Q858" s="258"/>
      <c r="R858" s="258"/>
      <c r="S858" s="258"/>
      <c r="T858" s="258"/>
      <c r="U858" s="258"/>
      <c r="V858" s="258"/>
      <c r="W858" s="258"/>
      <c r="X858" s="258"/>
      <c r="Y858" s="258"/>
      <c r="Z858" s="258"/>
      <c r="AA858" s="258"/>
      <c r="AB858" s="258"/>
      <c r="AC858" s="258"/>
      <c r="AD858" s="258"/>
      <c r="AE858" s="258"/>
      <c r="AF858" s="258"/>
      <c r="AG858" s="258"/>
      <c r="AH858" s="258"/>
      <c r="AI858" s="258"/>
      <c r="AJ858" s="258"/>
      <c r="AK858" s="258"/>
      <c r="AL858" s="258"/>
      <c r="AM858" s="258"/>
    </row>
    <row r="859" spans="1:39" ht="14.25" customHeight="1">
      <c r="A859" s="258"/>
      <c r="B859" s="258"/>
      <c r="C859" s="258"/>
      <c r="D859" s="258"/>
      <c r="E859" s="258"/>
      <c r="F859" s="258"/>
      <c r="G859" s="258"/>
      <c r="H859" s="258"/>
      <c r="I859" s="258"/>
      <c r="J859" s="258"/>
      <c r="K859" s="258"/>
      <c r="L859" s="258"/>
      <c r="M859" s="258"/>
      <c r="N859" s="258"/>
      <c r="O859" s="258"/>
      <c r="P859" s="258"/>
      <c r="Q859" s="258"/>
      <c r="R859" s="258"/>
      <c r="S859" s="258"/>
      <c r="T859" s="258"/>
      <c r="U859" s="258"/>
      <c r="V859" s="258"/>
      <c r="W859" s="258"/>
      <c r="X859" s="258"/>
      <c r="Y859" s="258"/>
      <c r="Z859" s="258"/>
      <c r="AA859" s="258"/>
      <c r="AB859" s="258"/>
      <c r="AC859" s="258"/>
      <c r="AD859" s="258"/>
      <c r="AE859" s="258"/>
      <c r="AF859" s="258"/>
      <c r="AG859" s="258"/>
      <c r="AH859" s="258"/>
      <c r="AI859" s="258"/>
      <c r="AJ859" s="258"/>
      <c r="AK859" s="258"/>
      <c r="AL859" s="258"/>
      <c r="AM859" s="258"/>
    </row>
    <row r="860" spans="1:39" ht="14.25" customHeight="1">
      <c r="A860" s="258"/>
      <c r="B860" s="258"/>
      <c r="C860" s="258"/>
      <c r="D860" s="258"/>
      <c r="E860" s="258"/>
      <c r="F860" s="258"/>
      <c r="G860" s="258"/>
      <c r="H860" s="258"/>
      <c r="I860" s="258"/>
      <c r="J860" s="258"/>
      <c r="K860" s="258"/>
      <c r="L860" s="258"/>
      <c r="M860" s="258"/>
      <c r="N860" s="258"/>
      <c r="O860" s="258"/>
      <c r="P860" s="258"/>
      <c r="Q860" s="258"/>
      <c r="R860" s="258"/>
      <c r="S860" s="258"/>
      <c r="T860" s="258"/>
      <c r="U860" s="258"/>
      <c r="V860" s="258"/>
      <c r="W860" s="258"/>
      <c r="X860" s="258"/>
      <c r="Y860" s="258"/>
      <c r="Z860" s="258"/>
      <c r="AA860" s="258"/>
      <c r="AB860" s="258"/>
      <c r="AC860" s="258"/>
      <c r="AD860" s="258"/>
      <c r="AE860" s="258"/>
      <c r="AF860" s="258"/>
      <c r="AG860" s="258"/>
      <c r="AH860" s="258"/>
      <c r="AI860" s="258"/>
      <c r="AJ860" s="258"/>
      <c r="AK860" s="258"/>
      <c r="AL860" s="258"/>
      <c r="AM860" s="258"/>
    </row>
    <row r="861" spans="1:39" ht="14.25" customHeight="1">
      <c r="A861" s="258"/>
      <c r="B861" s="258"/>
      <c r="C861" s="258"/>
      <c r="D861" s="258"/>
      <c r="E861" s="258"/>
      <c r="F861" s="258"/>
      <c r="G861" s="258"/>
      <c r="H861" s="258"/>
      <c r="I861" s="258"/>
      <c r="J861" s="258"/>
      <c r="K861" s="258"/>
      <c r="L861" s="258"/>
      <c r="M861" s="258"/>
      <c r="N861" s="258"/>
      <c r="O861" s="258"/>
      <c r="P861" s="258"/>
      <c r="Q861" s="258"/>
      <c r="R861" s="258"/>
      <c r="S861" s="258"/>
      <c r="T861" s="258"/>
      <c r="U861" s="258"/>
      <c r="V861" s="258"/>
      <c r="W861" s="258"/>
      <c r="X861" s="258"/>
      <c r="Y861" s="258"/>
      <c r="Z861" s="258"/>
      <c r="AA861" s="258"/>
      <c r="AB861" s="258"/>
      <c r="AC861" s="258"/>
      <c r="AD861" s="258"/>
      <c r="AE861" s="258"/>
      <c r="AF861" s="258"/>
      <c r="AG861" s="258"/>
      <c r="AH861" s="258"/>
      <c r="AI861" s="258"/>
      <c r="AJ861" s="258"/>
      <c r="AK861" s="258"/>
      <c r="AL861" s="258"/>
      <c r="AM861" s="258"/>
    </row>
    <row r="862" spans="1:39" ht="14.25" customHeight="1">
      <c r="A862" s="258"/>
      <c r="B862" s="258"/>
      <c r="C862" s="258"/>
      <c r="D862" s="258"/>
      <c r="E862" s="258"/>
      <c r="F862" s="258"/>
      <c r="G862" s="258"/>
      <c r="H862" s="258"/>
      <c r="I862" s="258"/>
      <c r="J862" s="258"/>
      <c r="K862" s="258"/>
      <c r="L862" s="258"/>
      <c r="M862" s="258"/>
      <c r="N862" s="258"/>
      <c r="O862" s="258"/>
      <c r="P862" s="258"/>
      <c r="Q862" s="258"/>
      <c r="R862" s="258"/>
      <c r="S862" s="258"/>
      <c r="T862" s="258"/>
      <c r="U862" s="258"/>
      <c r="V862" s="258"/>
      <c r="W862" s="258"/>
      <c r="X862" s="258"/>
      <c r="Y862" s="258"/>
      <c r="Z862" s="258"/>
      <c r="AA862" s="258"/>
      <c r="AB862" s="258"/>
      <c r="AC862" s="258"/>
      <c r="AD862" s="258"/>
      <c r="AE862" s="258"/>
      <c r="AF862" s="258"/>
      <c r="AG862" s="258"/>
      <c r="AH862" s="258"/>
      <c r="AI862" s="258"/>
      <c r="AJ862" s="258"/>
      <c r="AK862" s="258"/>
      <c r="AL862" s="258"/>
      <c r="AM862" s="258"/>
    </row>
    <row r="863" spans="1:39" ht="14.25" customHeight="1">
      <c r="A863" s="258"/>
      <c r="B863" s="258"/>
      <c r="C863" s="258"/>
      <c r="D863" s="258"/>
      <c r="E863" s="258"/>
      <c r="F863" s="258"/>
      <c r="G863" s="258"/>
      <c r="H863" s="258"/>
      <c r="I863" s="258"/>
      <c r="J863" s="258"/>
      <c r="K863" s="258"/>
      <c r="L863" s="258"/>
      <c r="M863" s="258"/>
      <c r="N863" s="258"/>
      <c r="O863" s="258"/>
      <c r="P863" s="258"/>
      <c r="Q863" s="258"/>
      <c r="R863" s="258"/>
      <c r="S863" s="258"/>
      <c r="T863" s="258"/>
      <c r="U863" s="258"/>
      <c r="V863" s="258"/>
      <c r="W863" s="258"/>
      <c r="X863" s="258"/>
      <c r="Y863" s="258"/>
      <c r="Z863" s="258"/>
      <c r="AA863" s="258"/>
      <c r="AB863" s="258"/>
      <c r="AC863" s="258"/>
      <c r="AD863" s="258"/>
      <c r="AE863" s="258"/>
      <c r="AF863" s="258"/>
      <c r="AG863" s="258"/>
      <c r="AH863" s="258"/>
      <c r="AI863" s="258"/>
      <c r="AJ863" s="258"/>
      <c r="AK863" s="258"/>
      <c r="AL863" s="258"/>
      <c r="AM863" s="258"/>
    </row>
    <row r="864" spans="1:39" ht="14.25" customHeight="1">
      <c r="A864" s="258"/>
      <c r="B864" s="258"/>
      <c r="C864" s="258"/>
      <c r="D864" s="258"/>
      <c r="E864" s="258"/>
      <c r="F864" s="258"/>
      <c r="G864" s="258"/>
      <c r="H864" s="258"/>
      <c r="I864" s="258"/>
      <c r="J864" s="258"/>
      <c r="K864" s="258"/>
      <c r="L864" s="258"/>
      <c r="M864" s="258"/>
      <c r="N864" s="258"/>
      <c r="O864" s="258"/>
      <c r="P864" s="258"/>
      <c r="Q864" s="258"/>
      <c r="R864" s="258"/>
      <c r="S864" s="258"/>
      <c r="T864" s="258"/>
      <c r="U864" s="258"/>
      <c r="V864" s="258"/>
      <c r="W864" s="258"/>
      <c r="X864" s="258"/>
      <c r="Y864" s="258"/>
      <c r="Z864" s="258"/>
      <c r="AA864" s="258"/>
      <c r="AB864" s="258"/>
      <c r="AC864" s="258"/>
      <c r="AD864" s="258"/>
      <c r="AE864" s="258"/>
      <c r="AF864" s="258"/>
      <c r="AG864" s="258"/>
      <c r="AH864" s="258"/>
      <c r="AI864" s="258"/>
      <c r="AJ864" s="258"/>
      <c r="AK864" s="258"/>
      <c r="AL864" s="258"/>
      <c r="AM864" s="258"/>
    </row>
    <row r="865" spans="1:39" ht="14.25" customHeight="1">
      <c r="A865" s="258"/>
      <c r="B865" s="258"/>
      <c r="C865" s="258"/>
      <c r="D865" s="258"/>
      <c r="E865" s="258"/>
      <c r="F865" s="258"/>
      <c r="G865" s="258"/>
      <c r="H865" s="258"/>
      <c r="I865" s="258"/>
      <c r="J865" s="258"/>
      <c r="K865" s="258"/>
      <c r="L865" s="258"/>
      <c r="M865" s="258"/>
      <c r="N865" s="258"/>
      <c r="O865" s="258"/>
      <c r="P865" s="258"/>
      <c r="Q865" s="258"/>
      <c r="R865" s="258"/>
      <c r="S865" s="258"/>
      <c r="T865" s="258"/>
      <c r="U865" s="258"/>
      <c r="V865" s="258"/>
      <c r="W865" s="258"/>
      <c r="X865" s="258"/>
      <c r="Y865" s="258"/>
      <c r="Z865" s="258"/>
      <c r="AA865" s="258"/>
      <c r="AB865" s="258"/>
      <c r="AC865" s="258"/>
      <c r="AD865" s="258"/>
      <c r="AE865" s="258"/>
      <c r="AF865" s="258"/>
      <c r="AG865" s="258"/>
      <c r="AH865" s="258"/>
      <c r="AI865" s="258"/>
      <c r="AJ865" s="258"/>
      <c r="AK865" s="258"/>
      <c r="AL865" s="258"/>
      <c r="AM865" s="258"/>
    </row>
    <row r="866" spans="1:39" ht="14.25" customHeight="1">
      <c r="A866" s="258"/>
      <c r="B866" s="258"/>
      <c r="C866" s="258"/>
      <c r="D866" s="258"/>
      <c r="E866" s="258"/>
      <c r="F866" s="258"/>
      <c r="G866" s="258"/>
      <c r="H866" s="258"/>
      <c r="I866" s="258"/>
      <c r="J866" s="258"/>
      <c r="K866" s="258"/>
      <c r="L866" s="258"/>
      <c r="M866" s="258"/>
      <c r="N866" s="258"/>
      <c r="O866" s="258"/>
      <c r="P866" s="258"/>
      <c r="Q866" s="258"/>
      <c r="R866" s="258"/>
      <c r="S866" s="258"/>
      <c r="T866" s="258"/>
      <c r="U866" s="258"/>
      <c r="V866" s="258"/>
      <c r="W866" s="258"/>
      <c r="X866" s="258"/>
      <c r="Y866" s="258"/>
      <c r="Z866" s="258"/>
      <c r="AA866" s="258"/>
      <c r="AB866" s="258"/>
      <c r="AC866" s="258"/>
      <c r="AD866" s="258"/>
      <c r="AE866" s="258"/>
      <c r="AF866" s="258"/>
      <c r="AG866" s="258"/>
      <c r="AH866" s="258"/>
      <c r="AI866" s="258"/>
      <c r="AJ866" s="258"/>
      <c r="AK866" s="258"/>
      <c r="AL866" s="258"/>
      <c r="AM866" s="258"/>
    </row>
    <row r="867" spans="1:39" ht="14.25" customHeight="1">
      <c r="A867" s="258"/>
      <c r="B867" s="258"/>
      <c r="C867" s="258"/>
      <c r="D867" s="258"/>
      <c r="E867" s="258"/>
      <c r="F867" s="258"/>
      <c r="G867" s="258"/>
      <c r="H867" s="258"/>
      <c r="I867" s="258"/>
      <c r="J867" s="258"/>
      <c r="K867" s="258"/>
      <c r="L867" s="258"/>
      <c r="M867" s="258"/>
      <c r="N867" s="258"/>
      <c r="O867" s="258"/>
      <c r="P867" s="258"/>
      <c r="Q867" s="258"/>
      <c r="R867" s="258"/>
      <c r="S867" s="258"/>
      <c r="T867" s="258"/>
      <c r="U867" s="258"/>
      <c r="V867" s="258"/>
      <c r="W867" s="258"/>
      <c r="X867" s="258"/>
      <c r="Y867" s="258"/>
      <c r="Z867" s="258"/>
      <c r="AA867" s="258"/>
      <c r="AB867" s="258"/>
      <c r="AC867" s="258"/>
      <c r="AD867" s="258"/>
      <c r="AE867" s="258"/>
      <c r="AF867" s="258"/>
      <c r="AG867" s="258"/>
      <c r="AH867" s="258"/>
      <c r="AI867" s="258"/>
      <c r="AJ867" s="258"/>
      <c r="AK867" s="258"/>
      <c r="AL867" s="258"/>
      <c r="AM867" s="258"/>
    </row>
    <row r="868" spans="1:39" ht="14.25" customHeight="1">
      <c r="A868" s="258"/>
      <c r="B868" s="258"/>
      <c r="C868" s="258"/>
      <c r="D868" s="258"/>
      <c r="E868" s="258"/>
      <c r="F868" s="258"/>
      <c r="G868" s="258"/>
      <c r="H868" s="258"/>
      <c r="I868" s="258"/>
      <c r="J868" s="258"/>
      <c r="K868" s="258"/>
      <c r="L868" s="258"/>
      <c r="M868" s="258"/>
      <c r="N868" s="258"/>
      <c r="O868" s="258"/>
      <c r="P868" s="258"/>
      <c r="Q868" s="258"/>
      <c r="R868" s="258"/>
      <c r="S868" s="258"/>
      <c r="T868" s="258"/>
      <c r="U868" s="258"/>
      <c r="V868" s="258"/>
      <c r="W868" s="258"/>
      <c r="X868" s="258"/>
      <c r="Y868" s="258"/>
      <c r="Z868" s="258"/>
      <c r="AA868" s="258"/>
      <c r="AB868" s="258"/>
      <c r="AC868" s="258"/>
      <c r="AD868" s="258"/>
      <c r="AE868" s="258"/>
      <c r="AF868" s="258"/>
      <c r="AG868" s="258"/>
      <c r="AH868" s="258"/>
      <c r="AI868" s="258"/>
      <c r="AJ868" s="258"/>
      <c r="AK868" s="258"/>
      <c r="AL868" s="258"/>
      <c r="AM868" s="258"/>
    </row>
    <row r="869" spans="1:39" ht="14.25" customHeight="1">
      <c r="A869" s="258"/>
      <c r="B869" s="258"/>
      <c r="C869" s="258"/>
      <c r="D869" s="258"/>
      <c r="E869" s="258"/>
      <c r="F869" s="258"/>
      <c r="G869" s="258"/>
      <c r="H869" s="258"/>
      <c r="I869" s="258"/>
      <c r="J869" s="258"/>
      <c r="K869" s="258"/>
      <c r="L869" s="258"/>
      <c r="M869" s="258"/>
      <c r="N869" s="258"/>
      <c r="O869" s="258"/>
      <c r="P869" s="258"/>
      <c r="Q869" s="258"/>
      <c r="R869" s="258"/>
      <c r="S869" s="258"/>
      <c r="T869" s="258"/>
      <c r="U869" s="258"/>
      <c r="V869" s="258"/>
      <c r="W869" s="258"/>
      <c r="X869" s="258"/>
      <c r="Y869" s="258"/>
      <c r="Z869" s="258"/>
      <c r="AA869" s="258"/>
      <c r="AB869" s="258"/>
      <c r="AC869" s="258"/>
      <c r="AD869" s="258"/>
      <c r="AE869" s="258"/>
      <c r="AF869" s="258"/>
      <c r="AG869" s="258"/>
      <c r="AH869" s="258"/>
      <c r="AI869" s="258"/>
      <c r="AJ869" s="258"/>
      <c r="AK869" s="258"/>
      <c r="AL869" s="258"/>
      <c r="AM869" s="258"/>
    </row>
    <row r="870" spans="1:39" ht="14.25" customHeight="1">
      <c r="A870" s="258"/>
      <c r="B870" s="258"/>
      <c r="C870" s="258"/>
      <c r="D870" s="258"/>
      <c r="E870" s="258"/>
      <c r="F870" s="258"/>
      <c r="G870" s="258"/>
      <c r="H870" s="258"/>
      <c r="I870" s="258"/>
      <c r="J870" s="258"/>
      <c r="K870" s="258"/>
      <c r="L870" s="258"/>
      <c r="M870" s="258"/>
      <c r="N870" s="258"/>
      <c r="O870" s="258"/>
      <c r="P870" s="258"/>
      <c r="Q870" s="258"/>
      <c r="R870" s="258"/>
      <c r="S870" s="258"/>
      <c r="T870" s="258"/>
      <c r="U870" s="258"/>
      <c r="V870" s="258"/>
      <c r="W870" s="258"/>
      <c r="X870" s="258"/>
      <c r="Y870" s="258"/>
      <c r="Z870" s="258"/>
      <c r="AA870" s="258"/>
      <c r="AB870" s="258"/>
      <c r="AC870" s="258"/>
      <c r="AD870" s="258"/>
      <c r="AE870" s="258"/>
      <c r="AF870" s="258"/>
      <c r="AG870" s="258"/>
      <c r="AH870" s="258"/>
      <c r="AI870" s="258"/>
      <c r="AJ870" s="258"/>
      <c r="AK870" s="258"/>
      <c r="AL870" s="258"/>
      <c r="AM870" s="258"/>
    </row>
    <row r="871" spans="1:39" ht="14.25" customHeight="1">
      <c r="A871" s="258"/>
      <c r="B871" s="258"/>
      <c r="C871" s="258"/>
      <c r="D871" s="258"/>
      <c r="E871" s="258"/>
      <c r="F871" s="258"/>
      <c r="G871" s="258"/>
      <c r="H871" s="258"/>
      <c r="I871" s="258"/>
      <c r="J871" s="258"/>
      <c r="K871" s="258"/>
      <c r="L871" s="258"/>
      <c r="M871" s="258"/>
      <c r="N871" s="258"/>
      <c r="O871" s="258"/>
      <c r="P871" s="258"/>
      <c r="Q871" s="258"/>
      <c r="R871" s="258"/>
      <c r="S871" s="258"/>
      <c r="T871" s="258"/>
      <c r="U871" s="258"/>
      <c r="V871" s="258"/>
      <c r="W871" s="258"/>
      <c r="X871" s="258"/>
      <c r="Y871" s="258"/>
      <c r="Z871" s="258"/>
      <c r="AA871" s="258"/>
      <c r="AB871" s="258"/>
      <c r="AC871" s="258"/>
      <c r="AD871" s="258"/>
      <c r="AE871" s="258"/>
      <c r="AF871" s="258"/>
      <c r="AG871" s="258"/>
      <c r="AH871" s="258"/>
      <c r="AI871" s="258"/>
      <c r="AJ871" s="258"/>
      <c r="AK871" s="258"/>
      <c r="AL871" s="258"/>
      <c r="AM871" s="258"/>
    </row>
    <row r="872" spans="1:39" ht="14.25" customHeight="1">
      <c r="A872" s="258"/>
      <c r="B872" s="258"/>
      <c r="C872" s="258"/>
      <c r="D872" s="258"/>
      <c r="E872" s="258"/>
      <c r="F872" s="258"/>
      <c r="G872" s="258"/>
      <c r="H872" s="258"/>
      <c r="I872" s="258"/>
      <c r="J872" s="258"/>
      <c r="K872" s="258"/>
      <c r="L872" s="258"/>
      <c r="M872" s="258"/>
      <c r="N872" s="258"/>
      <c r="O872" s="258"/>
      <c r="P872" s="258"/>
      <c r="Q872" s="258"/>
      <c r="R872" s="258"/>
      <c r="S872" s="258"/>
      <c r="T872" s="258"/>
      <c r="U872" s="258"/>
      <c r="V872" s="258"/>
      <c r="W872" s="258"/>
      <c r="X872" s="258"/>
      <c r="Y872" s="258"/>
      <c r="Z872" s="258"/>
      <c r="AA872" s="258"/>
      <c r="AB872" s="258"/>
      <c r="AC872" s="258"/>
      <c r="AD872" s="258"/>
      <c r="AE872" s="258"/>
      <c r="AF872" s="258"/>
      <c r="AG872" s="258"/>
      <c r="AH872" s="258"/>
      <c r="AI872" s="258"/>
      <c r="AJ872" s="258"/>
      <c r="AK872" s="258"/>
      <c r="AL872" s="258"/>
      <c r="AM872" s="258"/>
    </row>
    <row r="873" spans="1:39" ht="14.25" customHeight="1">
      <c r="A873" s="258"/>
      <c r="B873" s="258"/>
      <c r="C873" s="258"/>
      <c r="D873" s="258"/>
      <c r="E873" s="258"/>
      <c r="F873" s="258"/>
      <c r="G873" s="258"/>
      <c r="H873" s="258"/>
      <c r="I873" s="258"/>
      <c r="J873" s="258"/>
      <c r="K873" s="258"/>
      <c r="L873" s="258"/>
      <c r="M873" s="258"/>
      <c r="N873" s="258"/>
      <c r="O873" s="258"/>
      <c r="P873" s="258"/>
      <c r="Q873" s="258"/>
      <c r="R873" s="258"/>
      <c r="S873" s="258"/>
      <c r="T873" s="258"/>
      <c r="U873" s="258"/>
      <c r="V873" s="258"/>
      <c r="W873" s="258"/>
      <c r="X873" s="258"/>
      <c r="Y873" s="258"/>
      <c r="Z873" s="258"/>
      <c r="AA873" s="258"/>
      <c r="AB873" s="258"/>
      <c r="AC873" s="258"/>
      <c r="AD873" s="258"/>
      <c r="AE873" s="258"/>
      <c r="AF873" s="258"/>
      <c r="AG873" s="258"/>
      <c r="AH873" s="258"/>
      <c r="AI873" s="258"/>
      <c r="AJ873" s="258"/>
      <c r="AK873" s="258"/>
      <c r="AL873" s="258"/>
      <c r="AM873" s="258"/>
    </row>
    <row r="874" spans="1:39" ht="14.25" customHeight="1">
      <c r="A874" s="258"/>
      <c r="B874" s="258"/>
      <c r="C874" s="258"/>
      <c r="D874" s="258"/>
      <c r="E874" s="258"/>
      <c r="F874" s="258"/>
      <c r="G874" s="258"/>
      <c r="H874" s="258"/>
      <c r="I874" s="258"/>
      <c r="J874" s="258"/>
      <c r="K874" s="258"/>
      <c r="L874" s="258"/>
      <c r="M874" s="258"/>
      <c r="N874" s="258"/>
      <c r="O874" s="258"/>
      <c r="P874" s="258"/>
      <c r="Q874" s="258"/>
      <c r="R874" s="258"/>
      <c r="S874" s="258"/>
      <c r="T874" s="258"/>
      <c r="U874" s="258"/>
      <c r="V874" s="258"/>
      <c r="W874" s="258"/>
      <c r="X874" s="258"/>
      <c r="Y874" s="258"/>
      <c r="Z874" s="258"/>
      <c r="AA874" s="258"/>
      <c r="AB874" s="258"/>
      <c r="AC874" s="258"/>
      <c r="AD874" s="258"/>
      <c r="AE874" s="258"/>
      <c r="AF874" s="258"/>
      <c r="AG874" s="258"/>
      <c r="AH874" s="258"/>
      <c r="AI874" s="258"/>
      <c r="AJ874" s="258"/>
      <c r="AK874" s="258"/>
      <c r="AL874" s="258"/>
      <c r="AM874" s="258"/>
    </row>
    <row r="875" spans="1:39" ht="14.25" customHeight="1">
      <c r="A875" s="258"/>
      <c r="B875" s="258"/>
      <c r="C875" s="258"/>
      <c r="D875" s="258"/>
      <c r="E875" s="258"/>
      <c r="F875" s="258"/>
      <c r="G875" s="258"/>
      <c r="H875" s="258"/>
      <c r="I875" s="258"/>
      <c r="J875" s="258"/>
      <c r="K875" s="258"/>
      <c r="L875" s="258"/>
      <c r="M875" s="258"/>
      <c r="N875" s="258"/>
      <c r="O875" s="258"/>
      <c r="P875" s="258"/>
      <c r="Q875" s="258"/>
      <c r="R875" s="258"/>
      <c r="S875" s="258"/>
      <c r="T875" s="258"/>
      <c r="U875" s="258"/>
      <c r="V875" s="258"/>
      <c r="W875" s="258"/>
      <c r="X875" s="258"/>
      <c r="Y875" s="258"/>
      <c r="Z875" s="258"/>
      <c r="AA875" s="258"/>
      <c r="AB875" s="258"/>
      <c r="AC875" s="258"/>
      <c r="AD875" s="258"/>
      <c r="AE875" s="258"/>
      <c r="AF875" s="258"/>
      <c r="AG875" s="258"/>
      <c r="AH875" s="258"/>
      <c r="AI875" s="258"/>
      <c r="AJ875" s="258"/>
      <c r="AK875" s="258"/>
      <c r="AL875" s="258"/>
      <c r="AM875" s="258"/>
    </row>
    <row r="876" spans="1:39" ht="14.25" customHeight="1">
      <c r="A876" s="258"/>
      <c r="B876" s="258"/>
      <c r="C876" s="258"/>
      <c r="D876" s="258"/>
      <c r="E876" s="258"/>
      <c r="F876" s="258"/>
      <c r="G876" s="258"/>
      <c r="H876" s="258"/>
      <c r="I876" s="258"/>
      <c r="J876" s="258"/>
      <c r="K876" s="258"/>
      <c r="L876" s="258"/>
      <c r="M876" s="258"/>
      <c r="N876" s="258"/>
      <c r="O876" s="258"/>
      <c r="P876" s="258"/>
      <c r="Q876" s="258"/>
      <c r="R876" s="258"/>
      <c r="S876" s="258"/>
      <c r="T876" s="258"/>
      <c r="U876" s="258"/>
      <c r="V876" s="258"/>
      <c r="W876" s="258"/>
      <c r="X876" s="258"/>
      <c r="Y876" s="258"/>
      <c r="Z876" s="258"/>
      <c r="AA876" s="258"/>
      <c r="AB876" s="258"/>
      <c r="AC876" s="258"/>
      <c r="AD876" s="258"/>
      <c r="AE876" s="258"/>
      <c r="AF876" s="258"/>
      <c r="AG876" s="258"/>
      <c r="AH876" s="258"/>
      <c r="AI876" s="258"/>
      <c r="AJ876" s="258"/>
      <c r="AK876" s="258"/>
      <c r="AL876" s="258"/>
      <c r="AM876" s="258"/>
    </row>
    <row r="877" spans="1:39" ht="14.25" customHeight="1">
      <c r="A877" s="258"/>
      <c r="B877" s="258"/>
      <c r="C877" s="258"/>
      <c r="D877" s="258"/>
      <c r="E877" s="258"/>
      <c r="F877" s="258"/>
      <c r="G877" s="258"/>
      <c r="H877" s="258"/>
      <c r="I877" s="258"/>
      <c r="J877" s="258"/>
      <c r="K877" s="258"/>
      <c r="L877" s="258"/>
      <c r="M877" s="258"/>
      <c r="N877" s="258"/>
      <c r="O877" s="258"/>
      <c r="P877" s="258"/>
      <c r="Q877" s="258"/>
      <c r="R877" s="258"/>
      <c r="S877" s="258"/>
      <c r="T877" s="258"/>
      <c r="U877" s="258"/>
      <c r="V877" s="258"/>
      <c r="W877" s="258"/>
      <c r="X877" s="258"/>
      <c r="Y877" s="258"/>
      <c r="Z877" s="258"/>
      <c r="AA877" s="258"/>
      <c r="AB877" s="258"/>
      <c r="AC877" s="258"/>
      <c r="AD877" s="258"/>
      <c r="AE877" s="258"/>
      <c r="AF877" s="258"/>
      <c r="AG877" s="258"/>
      <c r="AH877" s="258"/>
      <c r="AI877" s="258"/>
      <c r="AJ877" s="258"/>
      <c r="AK877" s="258"/>
      <c r="AL877" s="258"/>
      <c r="AM877" s="258"/>
    </row>
    <row r="878" spans="1:39" ht="14.25" customHeight="1">
      <c r="A878" s="258"/>
      <c r="B878" s="258"/>
      <c r="C878" s="258"/>
      <c r="D878" s="258"/>
      <c r="E878" s="258"/>
      <c r="F878" s="258"/>
      <c r="G878" s="258"/>
      <c r="H878" s="258"/>
      <c r="I878" s="258"/>
      <c r="J878" s="258"/>
      <c r="K878" s="258"/>
      <c r="L878" s="258"/>
      <c r="M878" s="258"/>
      <c r="N878" s="258"/>
      <c r="O878" s="258"/>
      <c r="P878" s="258"/>
      <c r="Q878" s="258"/>
      <c r="R878" s="258"/>
      <c r="S878" s="258"/>
      <c r="T878" s="258"/>
      <c r="U878" s="258"/>
      <c r="V878" s="258"/>
      <c r="W878" s="258"/>
      <c r="X878" s="258"/>
      <c r="Y878" s="258"/>
      <c r="Z878" s="258"/>
      <c r="AA878" s="258"/>
      <c r="AB878" s="258"/>
      <c r="AC878" s="258"/>
      <c r="AD878" s="258"/>
      <c r="AE878" s="258"/>
      <c r="AF878" s="258"/>
      <c r="AG878" s="258"/>
      <c r="AH878" s="258"/>
      <c r="AI878" s="258"/>
      <c r="AJ878" s="258"/>
      <c r="AK878" s="258"/>
      <c r="AL878" s="258"/>
      <c r="AM878" s="258"/>
    </row>
    <row r="879" spans="1:39" ht="14.25" customHeight="1">
      <c r="A879" s="258"/>
      <c r="B879" s="258"/>
      <c r="C879" s="258"/>
      <c r="D879" s="258"/>
      <c r="E879" s="258"/>
      <c r="F879" s="258"/>
      <c r="G879" s="258"/>
      <c r="H879" s="258"/>
      <c r="I879" s="258"/>
      <c r="J879" s="258"/>
      <c r="K879" s="258"/>
      <c r="L879" s="258"/>
      <c r="M879" s="258"/>
      <c r="N879" s="258"/>
      <c r="O879" s="258"/>
      <c r="P879" s="258"/>
      <c r="Q879" s="258"/>
      <c r="R879" s="258"/>
      <c r="S879" s="258"/>
      <c r="T879" s="258"/>
      <c r="U879" s="258"/>
      <c r="V879" s="258"/>
      <c r="W879" s="258"/>
      <c r="X879" s="258"/>
      <c r="Y879" s="258"/>
      <c r="Z879" s="258"/>
      <c r="AA879" s="258"/>
      <c r="AB879" s="258"/>
      <c r="AC879" s="258"/>
      <c r="AD879" s="258"/>
      <c r="AE879" s="258"/>
      <c r="AF879" s="258"/>
      <c r="AG879" s="258"/>
      <c r="AH879" s="258"/>
      <c r="AI879" s="258"/>
      <c r="AJ879" s="258"/>
      <c r="AK879" s="258"/>
      <c r="AL879" s="258"/>
      <c r="AM879" s="258"/>
    </row>
    <row r="880" spans="1:39" ht="14.25" customHeight="1">
      <c r="A880" s="258"/>
      <c r="B880" s="258"/>
      <c r="C880" s="258"/>
      <c r="D880" s="258"/>
      <c r="E880" s="258"/>
      <c r="F880" s="258"/>
      <c r="G880" s="258"/>
      <c r="H880" s="258"/>
      <c r="I880" s="258"/>
      <c r="J880" s="258"/>
      <c r="K880" s="258"/>
      <c r="L880" s="258"/>
      <c r="M880" s="258"/>
      <c r="N880" s="258"/>
      <c r="O880" s="258"/>
      <c r="P880" s="258"/>
      <c r="Q880" s="258"/>
      <c r="R880" s="258"/>
      <c r="S880" s="258"/>
      <c r="T880" s="258"/>
      <c r="U880" s="258"/>
      <c r="V880" s="258"/>
      <c r="W880" s="258"/>
      <c r="X880" s="258"/>
      <c r="Y880" s="258"/>
      <c r="Z880" s="258"/>
      <c r="AA880" s="258"/>
      <c r="AB880" s="258"/>
      <c r="AC880" s="258"/>
      <c r="AD880" s="258"/>
      <c r="AE880" s="258"/>
      <c r="AF880" s="258"/>
      <c r="AG880" s="258"/>
      <c r="AH880" s="258"/>
      <c r="AI880" s="258"/>
      <c r="AJ880" s="258"/>
      <c r="AK880" s="258"/>
      <c r="AL880" s="258"/>
      <c r="AM880" s="258"/>
    </row>
    <row r="881" spans="1:39" ht="14.25" customHeight="1">
      <c r="A881" s="258"/>
      <c r="B881" s="258"/>
      <c r="C881" s="258"/>
      <c r="D881" s="258"/>
      <c r="E881" s="258"/>
      <c r="F881" s="258"/>
      <c r="G881" s="258"/>
      <c r="H881" s="258"/>
      <c r="I881" s="258"/>
      <c r="J881" s="258"/>
      <c r="K881" s="258"/>
      <c r="L881" s="258"/>
      <c r="M881" s="258"/>
      <c r="N881" s="258"/>
      <c r="O881" s="258"/>
      <c r="P881" s="258"/>
      <c r="Q881" s="258"/>
      <c r="R881" s="258"/>
      <c r="S881" s="258"/>
      <c r="T881" s="258"/>
      <c r="U881" s="258"/>
      <c r="V881" s="258"/>
      <c r="W881" s="258"/>
      <c r="X881" s="258"/>
      <c r="Y881" s="258"/>
      <c r="Z881" s="258"/>
      <c r="AA881" s="258"/>
      <c r="AB881" s="258"/>
      <c r="AC881" s="258"/>
      <c r="AD881" s="258"/>
      <c r="AE881" s="258"/>
      <c r="AF881" s="258"/>
      <c r="AG881" s="258"/>
      <c r="AH881" s="258"/>
      <c r="AI881" s="258"/>
      <c r="AJ881" s="258"/>
      <c r="AK881" s="258"/>
      <c r="AL881" s="258"/>
      <c r="AM881" s="258"/>
    </row>
    <row r="882" spans="1:39" ht="14.25" customHeight="1">
      <c r="A882" s="258"/>
      <c r="B882" s="258"/>
      <c r="C882" s="258"/>
      <c r="D882" s="258"/>
      <c r="E882" s="258"/>
      <c r="F882" s="258"/>
      <c r="G882" s="258"/>
      <c r="H882" s="258"/>
      <c r="I882" s="258"/>
      <c r="J882" s="258"/>
      <c r="K882" s="258"/>
      <c r="L882" s="258"/>
      <c r="M882" s="258"/>
      <c r="N882" s="258"/>
      <c r="O882" s="258"/>
      <c r="P882" s="258"/>
      <c r="Q882" s="258"/>
      <c r="R882" s="258"/>
      <c r="S882" s="258"/>
      <c r="T882" s="258"/>
      <c r="U882" s="258"/>
      <c r="V882" s="258"/>
      <c r="W882" s="258"/>
      <c r="X882" s="258"/>
      <c r="Y882" s="258"/>
      <c r="Z882" s="258"/>
      <c r="AA882" s="258"/>
      <c r="AB882" s="258"/>
      <c r="AC882" s="258"/>
      <c r="AD882" s="258"/>
      <c r="AE882" s="258"/>
      <c r="AF882" s="258"/>
      <c r="AG882" s="258"/>
      <c r="AH882" s="258"/>
      <c r="AI882" s="258"/>
      <c r="AJ882" s="258"/>
      <c r="AK882" s="258"/>
      <c r="AL882" s="258"/>
      <c r="AM882" s="258"/>
    </row>
    <row r="883" spans="1:39" ht="14.25" customHeight="1">
      <c r="A883" s="258"/>
      <c r="B883" s="258"/>
      <c r="C883" s="258"/>
      <c r="D883" s="258"/>
      <c r="E883" s="258"/>
      <c r="F883" s="258"/>
      <c r="G883" s="258"/>
      <c r="H883" s="258"/>
      <c r="I883" s="258"/>
      <c r="J883" s="258"/>
      <c r="K883" s="258"/>
      <c r="L883" s="258"/>
      <c r="M883" s="258"/>
      <c r="N883" s="258"/>
      <c r="O883" s="258"/>
      <c r="P883" s="258"/>
      <c r="Q883" s="258"/>
      <c r="R883" s="258"/>
      <c r="S883" s="258"/>
      <c r="T883" s="258"/>
      <c r="U883" s="258"/>
      <c r="V883" s="258"/>
      <c r="W883" s="258"/>
      <c r="X883" s="258"/>
      <c r="Y883" s="258"/>
      <c r="Z883" s="258"/>
      <c r="AA883" s="258"/>
      <c r="AB883" s="258"/>
      <c r="AC883" s="258"/>
      <c r="AD883" s="258"/>
      <c r="AE883" s="258"/>
      <c r="AF883" s="258"/>
      <c r="AG883" s="258"/>
      <c r="AH883" s="258"/>
      <c r="AI883" s="258"/>
      <c r="AJ883" s="258"/>
      <c r="AK883" s="258"/>
      <c r="AL883" s="258"/>
      <c r="AM883" s="258"/>
    </row>
    <row r="884" spans="1:39" ht="14.25" customHeight="1">
      <c r="A884" s="258"/>
      <c r="B884" s="258"/>
      <c r="C884" s="258"/>
      <c r="D884" s="258"/>
      <c r="E884" s="258"/>
      <c r="F884" s="258"/>
      <c r="G884" s="258"/>
      <c r="H884" s="258"/>
      <c r="I884" s="258"/>
      <c r="J884" s="258"/>
      <c r="K884" s="258"/>
      <c r="L884" s="258"/>
      <c r="M884" s="258"/>
      <c r="N884" s="258"/>
      <c r="O884" s="258"/>
      <c r="P884" s="258"/>
      <c r="Q884" s="258"/>
      <c r="R884" s="258"/>
      <c r="S884" s="258"/>
      <c r="T884" s="258"/>
      <c r="U884" s="258"/>
      <c r="V884" s="258"/>
      <c r="W884" s="258"/>
      <c r="X884" s="258"/>
      <c r="Y884" s="258"/>
      <c r="Z884" s="258"/>
      <c r="AA884" s="258"/>
      <c r="AB884" s="258"/>
      <c r="AC884" s="258"/>
      <c r="AD884" s="258"/>
      <c r="AE884" s="258"/>
      <c r="AF884" s="258"/>
      <c r="AG884" s="258"/>
      <c r="AH884" s="258"/>
      <c r="AI884" s="258"/>
      <c r="AJ884" s="258"/>
      <c r="AK884" s="258"/>
      <c r="AL884" s="258"/>
      <c r="AM884" s="258"/>
    </row>
    <row r="885" spans="1:39" ht="14.25" customHeight="1">
      <c r="A885" s="258"/>
      <c r="B885" s="258"/>
      <c r="C885" s="258"/>
      <c r="D885" s="258"/>
      <c r="E885" s="258"/>
      <c r="F885" s="258"/>
      <c r="G885" s="258"/>
      <c r="H885" s="258"/>
      <c r="I885" s="258"/>
      <c r="J885" s="258"/>
      <c r="K885" s="258"/>
      <c r="L885" s="258"/>
      <c r="M885" s="258"/>
      <c r="N885" s="258"/>
      <c r="O885" s="258"/>
      <c r="P885" s="258"/>
      <c r="Q885" s="258"/>
      <c r="R885" s="258"/>
      <c r="S885" s="258"/>
      <c r="T885" s="258"/>
      <c r="U885" s="258"/>
      <c r="V885" s="258"/>
      <c r="W885" s="258"/>
      <c r="X885" s="258"/>
      <c r="Y885" s="258"/>
      <c r="Z885" s="258"/>
      <c r="AA885" s="258"/>
      <c r="AB885" s="258"/>
      <c r="AC885" s="258"/>
      <c r="AD885" s="258"/>
      <c r="AE885" s="258"/>
      <c r="AF885" s="258"/>
      <c r="AG885" s="258"/>
      <c r="AH885" s="258"/>
      <c r="AI885" s="258"/>
      <c r="AJ885" s="258"/>
      <c r="AK885" s="258"/>
      <c r="AL885" s="258"/>
      <c r="AM885" s="258"/>
    </row>
    <row r="886" spans="1:39" ht="14.25" customHeight="1">
      <c r="A886" s="258"/>
      <c r="B886" s="258"/>
      <c r="C886" s="258"/>
      <c r="D886" s="258"/>
      <c r="E886" s="258"/>
      <c r="F886" s="258"/>
      <c r="G886" s="258"/>
      <c r="H886" s="258"/>
      <c r="I886" s="258"/>
      <c r="J886" s="258"/>
      <c r="K886" s="258"/>
      <c r="L886" s="258"/>
      <c r="M886" s="258"/>
      <c r="N886" s="258"/>
      <c r="O886" s="258"/>
      <c r="P886" s="258"/>
      <c r="Q886" s="258"/>
      <c r="R886" s="258"/>
      <c r="S886" s="258"/>
      <c r="T886" s="258"/>
      <c r="U886" s="258"/>
      <c r="V886" s="258"/>
      <c r="W886" s="258"/>
      <c r="X886" s="258"/>
      <c r="Y886" s="258"/>
      <c r="Z886" s="258"/>
      <c r="AA886" s="258"/>
      <c r="AB886" s="258"/>
      <c r="AC886" s="258"/>
      <c r="AD886" s="258"/>
      <c r="AE886" s="258"/>
      <c r="AF886" s="258"/>
      <c r="AG886" s="258"/>
      <c r="AH886" s="258"/>
      <c r="AI886" s="258"/>
      <c r="AJ886" s="258"/>
      <c r="AK886" s="258"/>
      <c r="AL886" s="258"/>
      <c r="AM886" s="258"/>
    </row>
    <row r="887" spans="1:39" ht="14.25" customHeight="1">
      <c r="A887" s="258"/>
      <c r="B887" s="258"/>
      <c r="C887" s="258"/>
      <c r="D887" s="258"/>
      <c r="E887" s="258"/>
      <c r="F887" s="258"/>
      <c r="G887" s="258"/>
      <c r="H887" s="258"/>
      <c r="I887" s="258"/>
      <c r="J887" s="258"/>
      <c r="K887" s="258"/>
      <c r="L887" s="258"/>
      <c r="M887" s="258"/>
      <c r="N887" s="258"/>
      <c r="O887" s="258"/>
      <c r="P887" s="258"/>
      <c r="Q887" s="258"/>
      <c r="R887" s="258"/>
      <c r="S887" s="258"/>
      <c r="T887" s="258"/>
      <c r="U887" s="258"/>
      <c r="V887" s="258"/>
      <c r="W887" s="258"/>
      <c r="X887" s="258"/>
      <c r="Y887" s="258"/>
      <c r="Z887" s="258"/>
      <c r="AA887" s="258"/>
      <c r="AB887" s="258"/>
      <c r="AC887" s="258"/>
      <c r="AD887" s="258"/>
      <c r="AE887" s="258"/>
      <c r="AF887" s="258"/>
      <c r="AG887" s="258"/>
      <c r="AH887" s="258"/>
      <c r="AI887" s="258"/>
      <c r="AJ887" s="258"/>
      <c r="AK887" s="258"/>
      <c r="AL887" s="258"/>
      <c r="AM887" s="258"/>
    </row>
    <row r="888" spans="1:39" ht="14.25" customHeight="1">
      <c r="A888" s="258"/>
      <c r="B888" s="258"/>
      <c r="C888" s="258"/>
      <c r="D888" s="258"/>
      <c r="E888" s="258"/>
      <c r="F888" s="258"/>
      <c r="G888" s="258"/>
      <c r="H888" s="258"/>
      <c r="I888" s="258"/>
      <c r="J888" s="258"/>
      <c r="K888" s="258"/>
      <c r="L888" s="258"/>
      <c r="M888" s="258"/>
      <c r="N888" s="258"/>
      <c r="O888" s="258"/>
      <c r="P888" s="258"/>
      <c r="Q888" s="258"/>
      <c r="R888" s="258"/>
      <c r="S888" s="258"/>
      <c r="T888" s="258"/>
      <c r="U888" s="258"/>
      <c r="V888" s="258"/>
      <c r="W888" s="258"/>
      <c r="X888" s="258"/>
      <c r="Y888" s="258"/>
      <c r="Z888" s="258"/>
      <c r="AA888" s="258"/>
      <c r="AB888" s="258"/>
      <c r="AC888" s="258"/>
      <c r="AD888" s="258"/>
      <c r="AE888" s="258"/>
      <c r="AF888" s="258"/>
      <c r="AG888" s="258"/>
      <c r="AH888" s="258"/>
      <c r="AI888" s="258"/>
      <c r="AJ888" s="258"/>
      <c r="AK888" s="258"/>
      <c r="AL888" s="258"/>
      <c r="AM888" s="258"/>
    </row>
    <row r="889" spans="1:39" ht="14.25" customHeight="1">
      <c r="A889" s="258"/>
      <c r="B889" s="258"/>
      <c r="C889" s="258"/>
      <c r="D889" s="258"/>
      <c r="E889" s="258"/>
      <c r="F889" s="258"/>
      <c r="G889" s="258"/>
      <c r="H889" s="258"/>
      <c r="I889" s="258"/>
      <c r="J889" s="258"/>
      <c r="K889" s="258"/>
      <c r="L889" s="258"/>
      <c r="M889" s="258"/>
      <c r="N889" s="258"/>
      <c r="O889" s="258"/>
      <c r="P889" s="258"/>
      <c r="Q889" s="258"/>
      <c r="R889" s="258"/>
      <c r="S889" s="258"/>
      <c r="T889" s="258"/>
      <c r="U889" s="258"/>
      <c r="V889" s="258"/>
      <c r="W889" s="258"/>
      <c r="X889" s="258"/>
      <c r="Y889" s="258"/>
      <c r="Z889" s="258"/>
      <c r="AA889" s="258"/>
      <c r="AB889" s="258"/>
      <c r="AC889" s="258"/>
      <c r="AD889" s="258"/>
      <c r="AE889" s="258"/>
      <c r="AF889" s="258"/>
      <c r="AG889" s="258"/>
      <c r="AH889" s="258"/>
      <c r="AI889" s="258"/>
      <c r="AJ889" s="258"/>
      <c r="AK889" s="258"/>
      <c r="AL889" s="258"/>
      <c r="AM889" s="258"/>
    </row>
    <row r="890" spans="1:39" ht="14.25" customHeight="1">
      <c r="A890" s="258"/>
      <c r="B890" s="258"/>
      <c r="C890" s="258"/>
      <c r="D890" s="258"/>
      <c r="E890" s="258"/>
      <c r="F890" s="258"/>
      <c r="G890" s="258"/>
      <c r="H890" s="258"/>
      <c r="I890" s="258"/>
      <c r="J890" s="258"/>
      <c r="K890" s="258"/>
      <c r="L890" s="258"/>
      <c r="M890" s="258"/>
      <c r="N890" s="258"/>
      <c r="O890" s="258"/>
      <c r="P890" s="258"/>
      <c r="Q890" s="258"/>
      <c r="R890" s="258"/>
      <c r="S890" s="258"/>
      <c r="T890" s="258"/>
      <c r="U890" s="258"/>
      <c r="V890" s="258"/>
      <c r="W890" s="258"/>
      <c r="X890" s="258"/>
      <c r="Y890" s="258"/>
      <c r="Z890" s="258"/>
      <c r="AA890" s="258"/>
      <c r="AB890" s="258"/>
      <c r="AC890" s="258"/>
      <c r="AD890" s="258"/>
      <c r="AE890" s="258"/>
      <c r="AF890" s="258"/>
      <c r="AG890" s="258"/>
      <c r="AH890" s="258"/>
      <c r="AI890" s="258"/>
      <c r="AJ890" s="258"/>
      <c r="AK890" s="258"/>
      <c r="AL890" s="258"/>
      <c r="AM890" s="258"/>
    </row>
    <row r="891" spans="1:39" ht="14.25" customHeight="1">
      <c r="A891" s="258"/>
      <c r="B891" s="258"/>
      <c r="C891" s="258"/>
      <c r="D891" s="258"/>
      <c r="E891" s="258"/>
      <c r="F891" s="258"/>
      <c r="G891" s="258"/>
      <c r="H891" s="258"/>
      <c r="I891" s="258"/>
      <c r="J891" s="258"/>
      <c r="K891" s="258"/>
      <c r="L891" s="258"/>
      <c r="M891" s="258"/>
      <c r="N891" s="258"/>
      <c r="O891" s="258"/>
      <c r="P891" s="258"/>
      <c r="Q891" s="258"/>
      <c r="R891" s="258"/>
      <c r="S891" s="258"/>
      <c r="T891" s="258"/>
      <c r="U891" s="258"/>
      <c r="V891" s="258"/>
      <c r="W891" s="258"/>
      <c r="X891" s="258"/>
      <c r="Y891" s="258"/>
      <c r="Z891" s="258"/>
      <c r="AA891" s="258"/>
      <c r="AB891" s="258"/>
      <c r="AC891" s="258"/>
      <c r="AD891" s="258"/>
      <c r="AE891" s="258"/>
      <c r="AF891" s="258"/>
      <c r="AG891" s="258"/>
      <c r="AH891" s="258"/>
      <c r="AI891" s="258"/>
      <c r="AJ891" s="258"/>
      <c r="AK891" s="258"/>
      <c r="AL891" s="258"/>
      <c r="AM891" s="258"/>
    </row>
    <row r="892" spans="1:39" ht="14.25" customHeight="1">
      <c r="A892" s="258"/>
      <c r="B892" s="258"/>
      <c r="C892" s="258"/>
      <c r="D892" s="258"/>
      <c r="E892" s="258"/>
      <c r="F892" s="258"/>
      <c r="G892" s="258"/>
      <c r="H892" s="258"/>
      <c r="I892" s="258"/>
      <c r="J892" s="258"/>
      <c r="K892" s="258"/>
      <c r="L892" s="258"/>
      <c r="M892" s="258"/>
      <c r="N892" s="258"/>
      <c r="O892" s="258"/>
      <c r="P892" s="258"/>
      <c r="Q892" s="258"/>
      <c r="R892" s="258"/>
      <c r="S892" s="258"/>
      <c r="T892" s="258"/>
      <c r="U892" s="258"/>
      <c r="V892" s="258"/>
      <c r="W892" s="258"/>
      <c r="X892" s="258"/>
      <c r="Y892" s="258"/>
      <c r="Z892" s="258"/>
      <c r="AA892" s="258"/>
      <c r="AB892" s="258"/>
      <c r="AC892" s="258"/>
      <c r="AD892" s="258"/>
      <c r="AE892" s="258"/>
      <c r="AF892" s="258"/>
      <c r="AG892" s="258"/>
      <c r="AH892" s="258"/>
      <c r="AI892" s="258"/>
      <c r="AJ892" s="258"/>
      <c r="AK892" s="258"/>
      <c r="AL892" s="258"/>
      <c r="AM892" s="258"/>
    </row>
    <row r="893" spans="1:39" ht="14.25" customHeight="1">
      <c r="A893" s="258"/>
      <c r="B893" s="258"/>
      <c r="C893" s="258"/>
      <c r="D893" s="258"/>
      <c r="E893" s="258"/>
      <c r="F893" s="258"/>
      <c r="G893" s="258"/>
      <c r="H893" s="258"/>
      <c r="I893" s="258"/>
      <c r="J893" s="258"/>
      <c r="K893" s="258"/>
      <c r="L893" s="258"/>
      <c r="M893" s="258"/>
      <c r="N893" s="258"/>
      <c r="O893" s="258"/>
      <c r="P893" s="258"/>
      <c r="Q893" s="258"/>
      <c r="R893" s="258"/>
      <c r="S893" s="258"/>
      <c r="T893" s="258"/>
      <c r="U893" s="258"/>
      <c r="V893" s="258"/>
      <c r="W893" s="258"/>
      <c r="X893" s="258"/>
      <c r="Y893" s="258"/>
      <c r="Z893" s="258"/>
      <c r="AA893" s="258"/>
      <c r="AB893" s="258"/>
      <c r="AC893" s="258"/>
      <c r="AD893" s="258"/>
      <c r="AE893" s="258"/>
      <c r="AF893" s="258"/>
      <c r="AG893" s="258"/>
      <c r="AH893" s="258"/>
      <c r="AI893" s="258"/>
      <c r="AJ893" s="258"/>
      <c r="AK893" s="258"/>
      <c r="AL893" s="258"/>
      <c r="AM893" s="258"/>
    </row>
    <row r="894" spans="1:39" ht="14.25" customHeight="1">
      <c r="A894" s="258"/>
      <c r="B894" s="258"/>
      <c r="C894" s="258"/>
      <c r="D894" s="258"/>
      <c r="E894" s="258"/>
      <c r="F894" s="258"/>
      <c r="G894" s="258"/>
      <c r="H894" s="258"/>
      <c r="I894" s="258"/>
      <c r="J894" s="258"/>
      <c r="K894" s="258"/>
      <c r="L894" s="258"/>
      <c r="M894" s="258"/>
      <c r="N894" s="258"/>
      <c r="O894" s="258"/>
      <c r="P894" s="258"/>
      <c r="Q894" s="258"/>
      <c r="R894" s="258"/>
      <c r="S894" s="258"/>
      <c r="T894" s="258"/>
      <c r="U894" s="258"/>
      <c r="V894" s="258"/>
      <c r="W894" s="258"/>
      <c r="X894" s="258"/>
      <c r="Y894" s="258"/>
      <c r="Z894" s="258"/>
      <c r="AA894" s="258"/>
      <c r="AB894" s="258"/>
      <c r="AC894" s="258"/>
      <c r="AD894" s="258"/>
      <c r="AE894" s="258"/>
      <c r="AF894" s="258"/>
      <c r="AG894" s="258"/>
      <c r="AH894" s="258"/>
      <c r="AI894" s="258"/>
      <c r="AJ894" s="258"/>
      <c r="AK894" s="258"/>
      <c r="AL894" s="258"/>
      <c r="AM894" s="258"/>
    </row>
    <row r="895" spans="1:39" ht="14.25" customHeight="1">
      <c r="A895" s="258"/>
      <c r="B895" s="258"/>
      <c r="C895" s="258"/>
      <c r="D895" s="258"/>
      <c r="E895" s="258"/>
      <c r="F895" s="258"/>
      <c r="G895" s="258"/>
      <c r="H895" s="258"/>
      <c r="I895" s="258"/>
      <c r="J895" s="258"/>
      <c r="K895" s="258"/>
      <c r="L895" s="258"/>
      <c r="M895" s="258"/>
      <c r="N895" s="258"/>
      <c r="O895" s="258"/>
      <c r="P895" s="258"/>
      <c r="Q895" s="258"/>
      <c r="R895" s="258"/>
      <c r="S895" s="258"/>
      <c r="T895" s="258"/>
      <c r="U895" s="258"/>
      <c r="V895" s="258"/>
      <c r="W895" s="258"/>
      <c r="X895" s="258"/>
      <c r="Y895" s="258"/>
      <c r="Z895" s="258"/>
      <c r="AA895" s="258"/>
      <c r="AB895" s="258"/>
      <c r="AC895" s="258"/>
      <c r="AD895" s="258"/>
      <c r="AE895" s="258"/>
      <c r="AF895" s="258"/>
      <c r="AG895" s="258"/>
      <c r="AH895" s="258"/>
      <c r="AI895" s="258"/>
      <c r="AJ895" s="258"/>
      <c r="AK895" s="258"/>
      <c r="AL895" s="258"/>
      <c r="AM895" s="258"/>
    </row>
    <row r="896" spans="1:39" ht="14.25" customHeight="1">
      <c r="A896" s="258"/>
      <c r="B896" s="258"/>
      <c r="C896" s="258"/>
      <c r="D896" s="258"/>
      <c r="E896" s="258"/>
      <c r="F896" s="258"/>
      <c r="G896" s="258"/>
      <c r="H896" s="258"/>
      <c r="I896" s="258"/>
      <c r="J896" s="258"/>
      <c r="K896" s="258"/>
      <c r="L896" s="258"/>
      <c r="M896" s="258"/>
      <c r="N896" s="258"/>
      <c r="O896" s="258"/>
      <c r="P896" s="258"/>
      <c r="Q896" s="258"/>
      <c r="R896" s="258"/>
      <c r="S896" s="258"/>
      <c r="T896" s="258"/>
      <c r="U896" s="258"/>
      <c r="V896" s="258"/>
      <c r="W896" s="258"/>
      <c r="X896" s="258"/>
      <c r="Y896" s="258"/>
      <c r="Z896" s="258"/>
      <c r="AA896" s="258"/>
      <c r="AB896" s="258"/>
      <c r="AC896" s="258"/>
      <c r="AD896" s="258"/>
      <c r="AE896" s="258"/>
      <c r="AF896" s="258"/>
      <c r="AG896" s="258"/>
      <c r="AH896" s="258"/>
      <c r="AI896" s="258"/>
      <c r="AJ896" s="258"/>
      <c r="AK896" s="258"/>
      <c r="AL896" s="258"/>
      <c r="AM896" s="258"/>
    </row>
    <row r="897" spans="1:39" ht="14.25" customHeigh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8"/>
      <c r="N897" s="258"/>
      <c r="O897" s="258"/>
      <c r="P897" s="258"/>
      <c r="Q897" s="258"/>
      <c r="R897" s="258"/>
      <c r="S897" s="258"/>
      <c r="T897" s="258"/>
      <c r="U897" s="258"/>
      <c r="V897" s="258"/>
      <c r="W897" s="258"/>
      <c r="X897" s="258"/>
      <c r="Y897" s="258"/>
      <c r="Z897" s="258"/>
      <c r="AA897" s="258"/>
      <c r="AB897" s="258"/>
      <c r="AC897" s="258"/>
      <c r="AD897" s="258"/>
      <c r="AE897" s="258"/>
      <c r="AF897" s="258"/>
      <c r="AG897" s="258"/>
      <c r="AH897" s="258"/>
      <c r="AI897" s="258"/>
      <c r="AJ897" s="258"/>
      <c r="AK897" s="258"/>
      <c r="AL897" s="258"/>
      <c r="AM897" s="258"/>
    </row>
    <row r="898" spans="1:39" ht="14.25" customHeight="1">
      <c r="A898" s="258"/>
      <c r="B898" s="258"/>
      <c r="C898" s="258"/>
      <c r="D898" s="258"/>
      <c r="E898" s="258"/>
      <c r="F898" s="258"/>
      <c r="G898" s="258"/>
      <c r="H898" s="258"/>
      <c r="I898" s="258"/>
      <c r="J898" s="258"/>
      <c r="K898" s="258"/>
      <c r="L898" s="258"/>
      <c r="M898" s="258"/>
      <c r="N898" s="258"/>
      <c r="O898" s="258"/>
      <c r="P898" s="258"/>
      <c r="Q898" s="258"/>
      <c r="R898" s="258"/>
      <c r="S898" s="258"/>
      <c r="T898" s="258"/>
      <c r="U898" s="258"/>
      <c r="V898" s="258"/>
      <c r="W898" s="258"/>
      <c r="X898" s="258"/>
      <c r="Y898" s="258"/>
      <c r="Z898" s="258"/>
      <c r="AA898" s="258"/>
      <c r="AB898" s="258"/>
      <c r="AC898" s="258"/>
      <c r="AD898" s="258"/>
      <c r="AE898" s="258"/>
      <c r="AF898" s="258"/>
      <c r="AG898" s="258"/>
      <c r="AH898" s="258"/>
      <c r="AI898" s="258"/>
      <c r="AJ898" s="258"/>
      <c r="AK898" s="258"/>
      <c r="AL898" s="258"/>
      <c r="AM898" s="258"/>
    </row>
    <row r="899" spans="1:39" ht="14.25" customHeight="1">
      <c r="A899" s="258"/>
      <c r="B899" s="258"/>
      <c r="C899" s="258"/>
      <c r="D899" s="258"/>
      <c r="E899" s="258"/>
      <c r="F899" s="258"/>
      <c r="G899" s="258"/>
      <c r="H899" s="258"/>
      <c r="I899" s="258"/>
      <c r="J899" s="258"/>
      <c r="K899" s="258"/>
      <c r="L899" s="258"/>
      <c r="M899" s="258"/>
      <c r="N899" s="258"/>
      <c r="O899" s="258"/>
      <c r="P899" s="258"/>
      <c r="Q899" s="258"/>
      <c r="R899" s="258"/>
      <c r="S899" s="258"/>
      <c r="T899" s="258"/>
      <c r="U899" s="258"/>
      <c r="V899" s="258"/>
      <c r="W899" s="258"/>
      <c r="X899" s="258"/>
      <c r="Y899" s="258"/>
      <c r="Z899" s="258"/>
      <c r="AA899" s="258"/>
      <c r="AB899" s="258"/>
      <c r="AC899" s="258"/>
      <c r="AD899" s="258"/>
      <c r="AE899" s="258"/>
      <c r="AF899" s="258"/>
      <c r="AG899" s="258"/>
      <c r="AH899" s="258"/>
      <c r="AI899" s="258"/>
      <c r="AJ899" s="258"/>
      <c r="AK899" s="258"/>
      <c r="AL899" s="258"/>
      <c r="AM899" s="258"/>
    </row>
    <row r="900" spans="1:39" ht="14.25" customHeigh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8"/>
      <c r="N900" s="258"/>
      <c r="O900" s="258"/>
      <c r="P900" s="258"/>
      <c r="Q900" s="258"/>
      <c r="R900" s="258"/>
      <c r="S900" s="258"/>
      <c r="T900" s="258"/>
      <c r="U900" s="258"/>
      <c r="V900" s="258"/>
      <c r="W900" s="258"/>
      <c r="X900" s="258"/>
      <c r="Y900" s="258"/>
      <c r="Z900" s="258"/>
      <c r="AA900" s="258"/>
      <c r="AB900" s="258"/>
      <c r="AC900" s="258"/>
      <c r="AD900" s="258"/>
      <c r="AE900" s="258"/>
      <c r="AF900" s="258"/>
      <c r="AG900" s="258"/>
      <c r="AH900" s="258"/>
      <c r="AI900" s="258"/>
      <c r="AJ900" s="258"/>
      <c r="AK900" s="258"/>
      <c r="AL900" s="258"/>
      <c r="AM900" s="258"/>
    </row>
    <row r="901" spans="1:39" ht="14.25" customHeight="1">
      <c r="A901" s="258"/>
      <c r="B901" s="258"/>
      <c r="C901" s="258"/>
      <c r="D901" s="258"/>
      <c r="E901" s="258"/>
      <c r="F901" s="258"/>
      <c r="G901" s="258"/>
      <c r="H901" s="258"/>
      <c r="I901" s="258"/>
      <c r="J901" s="258"/>
      <c r="K901" s="258"/>
      <c r="L901" s="258"/>
      <c r="M901" s="258"/>
      <c r="N901" s="258"/>
      <c r="O901" s="258"/>
      <c r="P901" s="258"/>
      <c r="Q901" s="258"/>
      <c r="R901" s="258"/>
      <c r="S901" s="258"/>
      <c r="T901" s="258"/>
      <c r="U901" s="258"/>
      <c r="V901" s="258"/>
      <c r="W901" s="258"/>
      <c r="X901" s="258"/>
      <c r="Y901" s="258"/>
      <c r="Z901" s="258"/>
      <c r="AA901" s="258"/>
      <c r="AB901" s="258"/>
      <c r="AC901" s="258"/>
      <c r="AD901" s="258"/>
      <c r="AE901" s="258"/>
      <c r="AF901" s="258"/>
      <c r="AG901" s="258"/>
      <c r="AH901" s="258"/>
      <c r="AI901" s="258"/>
      <c r="AJ901" s="258"/>
      <c r="AK901" s="258"/>
      <c r="AL901" s="258"/>
      <c r="AM901" s="258"/>
    </row>
    <row r="902" spans="1:39" ht="14.25" customHeight="1">
      <c r="A902" s="258"/>
      <c r="B902" s="258"/>
      <c r="C902" s="258"/>
      <c r="D902" s="258"/>
      <c r="E902" s="258"/>
      <c r="F902" s="258"/>
      <c r="G902" s="258"/>
      <c r="H902" s="258"/>
      <c r="I902" s="258"/>
      <c r="J902" s="258"/>
      <c r="K902" s="258"/>
      <c r="L902" s="258"/>
      <c r="M902" s="258"/>
      <c r="N902" s="258"/>
      <c r="O902" s="258"/>
      <c r="P902" s="258"/>
      <c r="Q902" s="258"/>
      <c r="R902" s="258"/>
      <c r="S902" s="258"/>
      <c r="T902" s="258"/>
      <c r="U902" s="258"/>
      <c r="V902" s="258"/>
      <c r="W902" s="258"/>
      <c r="X902" s="258"/>
      <c r="Y902" s="258"/>
      <c r="Z902" s="258"/>
      <c r="AA902" s="258"/>
      <c r="AB902" s="258"/>
      <c r="AC902" s="258"/>
      <c r="AD902" s="258"/>
      <c r="AE902" s="258"/>
      <c r="AF902" s="258"/>
      <c r="AG902" s="258"/>
      <c r="AH902" s="258"/>
      <c r="AI902" s="258"/>
      <c r="AJ902" s="258"/>
      <c r="AK902" s="258"/>
      <c r="AL902" s="258"/>
      <c r="AM902" s="258"/>
    </row>
    <row r="903" spans="1:39" ht="14.25" customHeigh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8"/>
      <c r="N903" s="258"/>
      <c r="O903" s="258"/>
      <c r="P903" s="258"/>
      <c r="Q903" s="258"/>
      <c r="R903" s="258"/>
      <c r="S903" s="258"/>
      <c r="T903" s="258"/>
      <c r="U903" s="258"/>
      <c r="V903" s="258"/>
      <c r="W903" s="258"/>
      <c r="X903" s="258"/>
      <c r="Y903" s="258"/>
      <c r="Z903" s="258"/>
      <c r="AA903" s="258"/>
      <c r="AB903" s="258"/>
      <c r="AC903" s="258"/>
      <c r="AD903" s="258"/>
      <c r="AE903" s="258"/>
      <c r="AF903" s="258"/>
      <c r="AG903" s="258"/>
      <c r="AH903" s="258"/>
      <c r="AI903" s="258"/>
      <c r="AJ903" s="258"/>
      <c r="AK903" s="258"/>
      <c r="AL903" s="258"/>
      <c r="AM903" s="258"/>
    </row>
    <row r="904" spans="1:39" ht="14.25" customHeight="1">
      <c r="A904" s="258"/>
      <c r="B904" s="258"/>
      <c r="C904" s="258"/>
      <c r="D904" s="258"/>
      <c r="E904" s="258"/>
      <c r="F904" s="258"/>
      <c r="G904" s="258"/>
      <c r="H904" s="258"/>
      <c r="I904" s="258"/>
      <c r="J904" s="258"/>
      <c r="K904" s="258"/>
      <c r="L904" s="258"/>
      <c r="M904" s="258"/>
      <c r="N904" s="258"/>
      <c r="O904" s="258"/>
      <c r="P904" s="258"/>
      <c r="Q904" s="258"/>
      <c r="R904" s="258"/>
      <c r="S904" s="258"/>
      <c r="T904" s="258"/>
      <c r="U904" s="258"/>
      <c r="V904" s="258"/>
      <c r="W904" s="258"/>
      <c r="X904" s="258"/>
      <c r="Y904" s="258"/>
      <c r="Z904" s="258"/>
      <c r="AA904" s="258"/>
      <c r="AB904" s="258"/>
      <c r="AC904" s="258"/>
      <c r="AD904" s="258"/>
      <c r="AE904" s="258"/>
      <c r="AF904" s="258"/>
      <c r="AG904" s="258"/>
      <c r="AH904" s="258"/>
      <c r="AI904" s="258"/>
      <c r="AJ904" s="258"/>
      <c r="AK904" s="258"/>
      <c r="AL904" s="258"/>
      <c r="AM904" s="258"/>
    </row>
    <row r="905" spans="1:39" ht="14.25" customHeight="1">
      <c r="A905" s="258"/>
      <c r="B905" s="258"/>
      <c r="C905" s="258"/>
      <c r="D905" s="258"/>
      <c r="E905" s="258"/>
      <c r="F905" s="258"/>
      <c r="G905" s="258"/>
      <c r="H905" s="258"/>
      <c r="I905" s="258"/>
      <c r="J905" s="258"/>
      <c r="K905" s="258"/>
      <c r="L905" s="258"/>
      <c r="M905" s="258"/>
      <c r="N905" s="258"/>
      <c r="O905" s="258"/>
      <c r="P905" s="258"/>
      <c r="Q905" s="258"/>
      <c r="R905" s="258"/>
      <c r="S905" s="258"/>
      <c r="T905" s="258"/>
      <c r="U905" s="258"/>
      <c r="V905" s="258"/>
      <c r="W905" s="258"/>
      <c r="X905" s="258"/>
      <c r="Y905" s="258"/>
      <c r="Z905" s="258"/>
      <c r="AA905" s="258"/>
      <c r="AB905" s="258"/>
      <c r="AC905" s="258"/>
      <c r="AD905" s="258"/>
      <c r="AE905" s="258"/>
      <c r="AF905" s="258"/>
      <c r="AG905" s="258"/>
      <c r="AH905" s="258"/>
      <c r="AI905" s="258"/>
      <c r="AJ905" s="258"/>
      <c r="AK905" s="258"/>
      <c r="AL905" s="258"/>
      <c r="AM905" s="258"/>
    </row>
    <row r="906" spans="1:39" ht="14.25" customHeigh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8"/>
      <c r="N906" s="258"/>
      <c r="O906" s="258"/>
      <c r="P906" s="258"/>
      <c r="Q906" s="258"/>
      <c r="R906" s="258"/>
      <c r="S906" s="258"/>
      <c r="T906" s="258"/>
      <c r="U906" s="258"/>
      <c r="V906" s="258"/>
      <c r="W906" s="258"/>
      <c r="X906" s="258"/>
      <c r="Y906" s="258"/>
      <c r="Z906" s="258"/>
      <c r="AA906" s="258"/>
      <c r="AB906" s="258"/>
      <c r="AC906" s="258"/>
      <c r="AD906" s="258"/>
      <c r="AE906" s="258"/>
      <c r="AF906" s="258"/>
      <c r="AG906" s="258"/>
      <c r="AH906" s="258"/>
      <c r="AI906" s="258"/>
      <c r="AJ906" s="258"/>
      <c r="AK906" s="258"/>
      <c r="AL906" s="258"/>
      <c r="AM906" s="258"/>
    </row>
    <row r="907" spans="1:39" ht="14.25" customHeight="1">
      <c r="A907" s="258"/>
      <c r="B907" s="258"/>
      <c r="C907" s="258"/>
      <c r="D907" s="258"/>
      <c r="E907" s="258"/>
      <c r="F907" s="258"/>
      <c r="G907" s="258"/>
      <c r="H907" s="258"/>
      <c r="I907" s="258"/>
      <c r="J907" s="258"/>
      <c r="K907" s="258"/>
      <c r="L907" s="258"/>
      <c r="M907" s="258"/>
      <c r="N907" s="258"/>
      <c r="O907" s="258"/>
      <c r="P907" s="258"/>
      <c r="Q907" s="258"/>
      <c r="R907" s="258"/>
      <c r="S907" s="258"/>
      <c r="T907" s="258"/>
      <c r="U907" s="258"/>
      <c r="V907" s="258"/>
      <c r="W907" s="258"/>
      <c r="X907" s="258"/>
      <c r="Y907" s="258"/>
      <c r="Z907" s="258"/>
      <c r="AA907" s="258"/>
      <c r="AB907" s="258"/>
      <c r="AC907" s="258"/>
      <c r="AD907" s="258"/>
      <c r="AE907" s="258"/>
      <c r="AF907" s="258"/>
      <c r="AG907" s="258"/>
      <c r="AH907" s="258"/>
      <c r="AI907" s="258"/>
      <c r="AJ907" s="258"/>
      <c r="AK907" s="258"/>
      <c r="AL907" s="258"/>
      <c r="AM907" s="258"/>
    </row>
    <row r="908" spans="1:39" ht="14.25" customHeight="1">
      <c r="A908" s="258"/>
      <c r="B908" s="258"/>
      <c r="C908" s="258"/>
      <c r="D908" s="258"/>
      <c r="E908" s="258"/>
      <c r="F908" s="258"/>
      <c r="G908" s="258"/>
      <c r="H908" s="258"/>
      <c r="I908" s="258"/>
      <c r="J908" s="258"/>
      <c r="K908" s="258"/>
      <c r="L908" s="258"/>
      <c r="M908" s="258"/>
      <c r="N908" s="258"/>
      <c r="O908" s="258"/>
      <c r="P908" s="258"/>
      <c r="Q908" s="258"/>
      <c r="R908" s="258"/>
      <c r="S908" s="258"/>
      <c r="T908" s="258"/>
      <c r="U908" s="258"/>
      <c r="V908" s="258"/>
      <c r="W908" s="258"/>
      <c r="X908" s="258"/>
      <c r="Y908" s="258"/>
      <c r="Z908" s="258"/>
      <c r="AA908" s="258"/>
      <c r="AB908" s="258"/>
      <c r="AC908" s="258"/>
      <c r="AD908" s="258"/>
      <c r="AE908" s="258"/>
      <c r="AF908" s="258"/>
      <c r="AG908" s="258"/>
      <c r="AH908" s="258"/>
      <c r="AI908" s="258"/>
      <c r="AJ908" s="258"/>
      <c r="AK908" s="258"/>
      <c r="AL908" s="258"/>
      <c r="AM908" s="258"/>
    </row>
    <row r="909" spans="1:39" ht="14.25" customHeigh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8"/>
      <c r="N909" s="258"/>
      <c r="O909" s="258"/>
      <c r="P909" s="258"/>
      <c r="Q909" s="258"/>
      <c r="R909" s="258"/>
      <c r="S909" s="258"/>
      <c r="T909" s="258"/>
      <c r="U909" s="258"/>
      <c r="V909" s="258"/>
      <c r="W909" s="258"/>
      <c r="X909" s="258"/>
      <c r="Y909" s="258"/>
      <c r="Z909" s="258"/>
      <c r="AA909" s="258"/>
      <c r="AB909" s="258"/>
      <c r="AC909" s="258"/>
      <c r="AD909" s="258"/>
      <c r="AE909" s="258"/>
      <c r="AF909" s="258"/>
      <c r="AG909" s="258"/>
      <c r="AH909" s="258"/>
      <c r="AI909" s="258"/>
      <c r="AJ909" s="258"/>
      <c r="AK909" s="258"/>
      <c r="AL909" s="258"/>
      <c r="AM909" s="258"/>
    </row>
    <row r="910" spans="1:39" ht="14.25" customHeight="1">
      <c r="A910" s="258"/>
      <c r="B910" s="258"/>
      <c r="C910" s="258"/>
      <c r="D910" s="258"/>
      <c r="E910" s="258"/>
      <c r="F910" s="258"/>
      <c r="G910" s="258"/>
      <c r="H910" s="258"/>
      <c r="I910" s="258"/>
      <c r="J910" s="258"/>
      <c r="K910" s="258"/>
      <c r="L910" s="258"/>
      <c r="M910" s="258"/>
      <c r="N910" s="258"/>
      <c r="O910" s="258"/>
      <c r="P910" s="258"/>
      <c r="Q910" s="258"/>
      <c r="R910" s="258"/>
      <c r="S910" s="258"/>
      <c r="T910" s="258"/>
      <c r="U910" s="258"/>
      <c r="V910" s="258"/>
      <c r="W910" s="258"/>
      <c r="X910" s="258"/>
      <c r="Y910" s="258"/>
      <c r="Z910" s="258"/>
      <c r="AA910" s="258"/>
      <c r="AB910" s="258"/>
      <c r="AC910" s="258"/>
      <c r="AD910" s="258"/>
      <c r="AE910" s="258"/>
      <c r="AF910" s="258"/>
      <c r="AG910" s="258"/>
      <c r="AH910" s="258"/>
      <c r="AI910" s="258"/>
      <c r="AJ910" s="258"/>
      <c r="AK910" s="258"/>
      <c r="AL910" s="258"/>
      <c r="AM910" s="258"/>
    </row>
    <row r="911" spans="1:39" ht="14.25" customHeight="1">
      <c r="A911" s="258"/>
      <c r="B911" s="258"/>
      <c r="C911" s="258"/>
      <c r="D911" s="258"/>
      <c r="E911" s="258"/>
      <c r="F911" s="258"/>
      <c r="G911" s="258"/>
      <c r="H911" s="258"/>
      <c r="I911" s="258"/>
      <c r="J911" s="258"/>
      <c r="K911" s="258"/>
      <c r="L911" s="258"/>
      <c r="M911" s="258"/>
      <c r="N911" s="258"/>
      <c r="O911" s="258"/>
      <c r="P911" s="258"/>
      <c r="Q911" s="258"/>
      <c r="R911" s="258"/>
      <c r="S911" s="258"/>
      <c r="T911" s="258"/>
      <c r="U911" s="258"/>
      <c r="V911" s="258"/>
      <c r="W911" s="258"/>
      <c r="X911" s="258"/>
      <c r="Y911" s="258"/>
      <c r="Z911" s="258"/>
      <c r="AA911" s="258"/>
      <c r="AB911" s="258"/>
      <c r="AC911" s="258"/>
      <c r="AD911" s="258"/>
      <c r="AE911" s="258"/>
      <c r="AF911" s="258"/>
      <c r="AG911" s="258"/>
      <c r="AH911" s="258"/>
      <c r="AI911" s="258"/>
      <c r="AJ911" s="258"/>
      <c r="AK911" s="258"/>
      <c r="AL911" s="258"/>
      <c r="AM911" s="258"/>
    </row>
    <row r="912" spans="1:39" ht="14.25" customHeight="1">
      <c r="A912" s="258"/>
      <c r="B912" s="258"/>
      <c r="C912" s="258"/>
      <c r="D912" s="258"/>
      <c r="E912" s="258"/>
      <c r="F912" s="258"/>
      <c r="G912" s="258"/>
      <c r="H912" s="258"/>
      <c r="I912" s="258"/>
      <c r="J912" s="258"/>
      <c r="K912" s="258"/>
      <c r="L912" s="258"/>
      <c r="M912" s="258"/>
      <c r="N912" s="258"/>
      <c r="O912" s="258"/>
      <c r="P912" s="258"/>
      <c r="Q912" s="258"/>
      <c r="R912" s="258"/>
      <c r="S912" s="258"/>
      <c r="T912" s="258"/>
      <c r="U912" s="258"/>
      <c r="V912" s="258"/>
      <c r="W912" s="258"/>
      <c r="X912" s="258"/>
      <c r="Y912" s="258"/>
      <c r="Z912" s="258"/>
      <c r="AA912" s="258"/>
      <c r="AB912" s="258"/>
      <c r="AC912" s="258"/>
      <c r="AD912" s="258"/>
      <c r="AE912" s="258"/>
      <c r="AF912" s="258"/>
      <c r="AG912" s="258"/>
      <c r="AH912" s="258"/>
      <c r="AI912" s="258"/>
      <c r="AJ912" s="258"/>
      <c r="AK912" s="258"/>
      <c r="AL912" s="258"/>
      <c r="AM912" s="258"/>
    </row>
    <row r="913" spans="1:39" ht="14.25" customHeight="1">
      <c r="A913" s="258"/>
      <c r="B913" s="258"/>
      <c r="C913" s="258"/>
      <c r="D913" s="258"/>
      <c r="E913" s="258"/>
      <c r="F913" s="258"/>
      <c r="G913" s="258"/>
      <c r="H913" s="258"/>
      <c r="I913" s="258"/>
      <c r="J913" s="258"/>
      <c r="K913" s="258"/>
      <c r="L913" s="258"/>
      <c r="M913" s="258"/>
      <c r="N913" s="258"/>
      <c r="O913" s="258"/>
      <c r="P913" s="258"/>
      <c r="Q913" s="258"/>
      <c r="R913" s="258"/>
      <c r="S913" s="258"/>
      <c r="T913" s="258"/>
      <c r="U913" s="258"/>
      <c r="V913" s="258"/>
      <c r="W913" s="258"/>
      <c r="X913" s="258"/>
      <c r="Y913" s="258"/>
      <c r="Z913" s="258"/>
      <c r="AA913" s="258"/>
      <c r="AB913" s="258"/>
      <c r="AC913" s="258"/>
      <c r="AD913" s="258"/>
      <c r="AE913" s="258"/>
      <c r="AF913" s="258"/>
      <c r="AG913" s="258"/>
      <c r="AH913" s="258"/>
      <c r="AI913" s="258"/>
      <c r="AJ913" s="258"/>
      <c r="AK913" s="258"/>
      <c r="AL913" s="258"/>
      <c r="AM913" s="258"/>
    </row>
    <row r="914" spans="1:39" ht="14.25" customHeight="1">
      <c r="A914" s="258"/>
      <c r="B914" s="258"/>
      <c r="C914" s="258"/>
      <c r="D914" s="258"/>
      <c r="E914" s="258"/>
      <c r="F914" s="258"/>
      <c r="G914" s="258"/>
      <c r="H914" s="258"/>
      <c r="I914" s="258"/>
      <c r="J914" s="258"/>
      <c r="K914" s="258"/>
      <c r="L914" s="258"/>
      <c r="M914" s="258"/>
      <c r="N914" s="258"/>
      <c r="O914" s="258"/>
      <c r="P914" s="258"/>
      <c r="Q914" s="258"/>
      <c r="R914" s="258"/>
      <c r="S914" s="258"/>
      <c r="T914" s="258"/>
      <c r="U914" s="258"/>
      <c r="V914" s="258"/>
      <c r="W914" s="258"/>
      <c r="X914" s="258"/>
      <c r="Y914" s="258"/>
      <c r="Z914" s="258"/>
      <c r="AA914" s="258"/>
      <c r="AB914" s="258"/>
      <c r="AC914" s="258"/>
      <c r="AD914" s="258"/>
      <c r="AE914" s="258"/>
      <c r="AF914" s="258"/>
      <c r="AG914" s="258"/>
      <c r="AH914" s="258"/>
      <c r="AI914" s="258"/>
      <c r="AJ914" s="258"/>
      <c r="AK914" s="258"/>
      <c r="AL914" s="258"/>
      <c r="AM914" s="258"/>
    </row>
    <row r="915" spans="1:39" ht="14.25" customHeight="1">
      <c r="A915" s="258"/>
      <c r="B915" s="258"/>
      <c r="C915" s="258"/>
      <c r="D915" s="258"/>
      <c r="E915" s="258"/>
      <c r="F915" s="258"/>
      <c r="G915" s="258"/>
      <c r="H915" s="258"/>
      <c r="I915" s="258"/>
      <c r="J915" s="258"/>
      <c r="K915" s="258"/>
      <c r="L915" s="258"/>
      <c r="M915" s="258"/>
      <c r="N915" s="258"/>
      <c r="O915" s="258"/>
      <c r="P915" s="258"/>
      <c r="Q915" s="258"/>
      <c r="R915" s="258"/>
      <c r="S915" s="258"/>
      <c r="T915" s="258"/>
      <c r="U915" s="258"/>
      <c r="V915" s="258"/>
      <c r="W915" s="258"/>
      <c r="X915" s="258"/>
      <c r="Y915" s="258"/>
      <c r="Z915" s="258"/>
      <c r="AA915" s="258"/>
      <c r="AB915" s="258"/>
      <c r="AC915" s="258"/>
      <c r="AD915" s="258"/>
      <c r="AE915" s="258"/>
      <c r="AF915" s="258"/>
      <c r="AG915" s="258"/>
      <c r="AH915" s="258"/>
      <c r="AI915" s="258"/>
      <c r="AJ915" s="258"/>
      <c r="AK915" s="258"/>
      <c r="AL915" s="258"/>
      <c r="AM915" s="258"/>
    </row>
    <row r="916" spans="1:39" ht="14.25" customHeight="1">
      <c r="A916" s="258"/>
      <c r="B916" s="258"/>
      <c r="C916" s="258"/>
      <c r="D916" s="258"/>
      <c r="E916" s="258"/>
      <c r="F916" s="258"/>
      <c r="G916" s="258"/>
      <c r="H916" s="258"/>
      <c r="I916" s="258"/>
      <c r="J916" s="258"/>
      <c r="K916" s="258"/>
      <c r="L916" s="258"/>
      <c r="M916" s="258"/>
      <c r="N916" s="258"/>
      <c r="O916" s="258"/>
      <c r="P916" s="258"/>
      <c r="Q916" s="258"/>
      <c r="R916" s="258"/>
      <c r="S916" s="258"/>
      <c r="T916" s="258"/>
      <c r="U916" s="258"/>
      <c r="V916" s="258"/>
      <c r="W916" s="258"/>
      <c r="X916" s="258"/>
      <c r="Y916" s="258"/>
      <c r="Z916" s="258"/>
      <c r="AA916" s="258"/>
      <c r="AB916" s="258"/>
      <c r="AC916" s="258"/>
      <c r="AD916" s="258"/>
      <c r="AE916" s="258"/>
      <c r="AF916" s="258"/>
      <c r="AG916" s="258"/>
      <c r="AH916" s="258"/>
      <c r="AI916" s="258"/>
      <c r="AJ916" s="258"/>
      <c r="AK916" s="258"/>
      <c r="AL916" s="258"/>
      <c r="AM916" s="258"/>
    </row>
    <row r="917" spans="1:39" ht="14.25" customHeight="1">
      <c r="A917" s="258"/>
      <c r="B917" s="258"/>
      <c r="C917" s="258"/>
      <c r="D917" s="258"/>
      <c r="E917" s="258"/>
      <c r="F917" s="258"/>
      <c r="G917" s="258"/>
      <c r="H917" s="258"/>
      <c r="I917" s="258"/>
      <c r="J917" s="258"/>
      <c r="K917" s="258"/>
      <c r="L917" s="258"/>
      <c r="M917" s="258"/>
      <c r="N917" s="258"/>
      <c r="O917" s="258"/>
      <c r="P917" s="258"/>
      <c r="Q917" s="258"/>
      <c r="R917" s="258"/>
      <c r="S917" s="258"/>
      <c r="T917" s="258"/>
      <c r="U917" s="258"/>
      <c r="V917" s="258"/>
      <c r="W917" s="258"/>
      <c r="X917" s="258"/>
      <c r="Y917" s="258"/>
      <c r="Z917" s="258"/>
      <c r="AA917" s="258"/>
      <c r="AB917" s="258"/>
      <c r="AC917" s="258"/>
      <c r="AD917" s="258"/>
      <c r="AE917" s="258"/>
      <c r="AF917" s="258"/>
      <c r="AG917" s="258"/>
      <c r="AH917" s="258"/>
      <c r="AI917" s="258"/>
      <c r="AJ917" s="258"/>
      <c r="AK917" s="258"/>
      <c r="AL917" s="258"/>
      <c r="AM917" s="258"/>
    </row>
    <row r="918" spans="1:39" ht="14.25" customHeight="1">
      <c r="A918" s="258"/>
      <c r="B918" s="258"/>
      <c r="C918" s="258"/>
      <c r="D918" s="258"/>
      <c r="E918" s="258"/>
      <c r="F918" s="258"/>
      <c r="G918" s="258"/>
      <c r="H918" s="258"/>
      <c r="I918" s="258"/>
      <c r="J918" s="258"/>
      <c r="K918" s="258"/>
      <c r="L918" s="258"/>
      <c r="M918" s="258"/>
      <c r="N918" s="258"/>
      <c r="O918" s="258"/>
      <c r="P918" s="258"/>
      <c r="Q918" s="258"/>
      <c r="R918" s="258"/>
      <c r="S918" s="258"/>
      <c r="T918" s="258"/>
      <c r="U918" s="258"/>
      <c r="V918" s="258"/>
      <c r="W918" s="258"/>
      <c r="X918" s="258"/>
      <c r="Y918" s="258"/>
      <c r="Z918" s="258"/>
      <c r="AA918" s="258"/>
      <c r="AB918" s="258"/>
      <c r="AC918" s="258"/>
      <c r="AD918" s="258"/>
      <c r="AE918" s="258"/>
      <c r="AF918" s="258"/>
      <c r="AG918" s="258"/>
      <c r="AH918" s="258"/>
      <c r="AI918" s="258"/>
      <c r="AJ918" s="258"/>
      <c r="AK918" s="258"/>
      <c r="AL918" s="258"/>
      <c r="AM918" s="258"/>
    </row>
    <row r="919" spans="1:39" ht="14.25" customHeight="1">
      <c r="A919" s="258"/>
      <c r="B919" s="258"/>
      <c r="C919" s="258"/>
      <c r="D919" s="258"/>
      <c r="E919" s="258"/>
      <c r="F919" s="258"/>
      <c r="G919" s="258"/>
      <c r="H919" s="258"/>
      <c r="I919" s="258"/>
      <c r="J919" s="258"/>
      <c r="K919" s="258"/>
      <c r="L919" s="258"/>
      <c r="M919" s="258"/>
      <c r="N919" s="258"/>
      <c r="O919" s="258"/>
      <c r="P919" s="258"/>
      <c r="Q919" s="258"/>
      <c r="R919" s="258"/>
      <c r="S919" s="258"/>
      <c r="T919" s="258"/>
      <c r="U919" s="258"/>
      <c r="V919" s="258"/>
      <c r="W919" s="258"/>
      <c r="X919" s="258"/>
      <c r="Y919" s="258"/>
      <c r="Z919" s="258"/>
      <c r="AA919" s="258"/>
      <c r="AB919" s="258"/>
      <c r="AC919" s="258"/>
      <c r="AD919" s="258"/>
      <c r="AE919" s="258"/>
      <c r="AF919" s="258"/>
      <c r="AG919" s="258"/>
      <c r="AH919" s="258"/>
      <c r="AI919" s="258"/>
      <c r="AJ919" s="258"/>
      <c r="AK919" s="258"/>
      <c r="AL919" s="258"/>
      <c r="AM919" s="258"/>
    </row>
    <row r="920" spans="1:39" ht="14.25" customHeight="1">
      <c r="A920" s="258"/>
      <c r="B920" s="258"/>
      <c r="C920" s="258"/>
      <c r="D920" s="258"/>
      <c r="E920" s="258"/>
      <c r="F920" s="258"/>
      <c r="G920" s="258"/>
      <c r="H920" s="258"/>
      <c r="I920" s="258"/>
      <c r="J920" s="258"/>
      <c r="K920" s="258"/>
      <c r="L920" s="258"/>
      <c r="M920" s="258"/>
      <c r="N920" s="258"/>
      <c r="O920" s="258"/>
      <c r="P920" s="258"/>
      <c r="Q920" s="258"/>
      <c r="R920" s="258"/>
      <c r="S920" s="258"/>
      <c r="T920" s="258"/>
      <c r="U920" s="258"/>
      <c r="V920" s="258"/>
      <c r="W920" s="258"/>
      <c r="X920" s="258"/>
      <c r="Y920" s="258"/>
      <c r="Z920" s="258"/>
      <c r="AA920" s="258"/>
      <c r="AB920" s="258"/>
      <c r="AC920" s="258"/>
      <c r="AD920" s="258"/>
      <c r="AE920" s="258"/>
      <c r="AF920" s="258"/>
      <c r="AG920" s="258"/>
      <c r="AH920" s="258"/>
      <c r="AI920" s="258"/>
      <c r="AJ920" s="258"/>
      <c r="AK920" s="258"/>
      <c r="AL920" s="258"/>
      <c r="AM920" s="258"/>
    </row>
    <row r="921" spans="1:39" ht="14.25" customHeight="1">
      <c r="A921" s="258"/>
      <c r="B921" s="258"/>
      <c r="C921" s="258"/>
      <c r="D921" s="258"/>
      <c r="E921" s="258"/>
      <c r="F921" s="258"/>
      <c r="G921" s="258"/>
      <c r="H921" s="258"/>
      <c r="I921" s="258"/>
      <c r="J921" s="258"/>
      <c r="K921" s="258"/>
      <c r="L921" s="258"/>
      <c r="M921" s="258"/>
      <c r="N921" s="258"/>
      <c r="O921" s="258"/>
      <c r="P921" s="258"/>
      <c r="Q921" s="258"/>
      <c r="R921" s="258"/>
      <c r="S921" s="258"/>
      <c r="T921" s="258"/>
      <c r="U921" s="258"/>
      <c r="V921" s="258"/>
      <c r="W921" s="258"/>
      <c r="X921" s="258"/>
      <c r="Y921" s="258"/>
      <c r="Z921" s="258"/>
      <c r="AA921" s="258"/>
      <c r="AB921" s="258"/>
      <c r="AC921" s="258"/>
      <c r="AD921" s="258"/>
      <c r="AE921" s="258"/>
      <c r="AF921" s="258"/>
      <c r="AG921" s="258"/>
      <c r="AH921" s="258"/>
      <c r="AI921" s="258"/>
      <c r="AJ921" s="258"/>
      <c r="AK921" s="258"/>
      <c r="AL921" s="258"/>
      <c r="AM921" s="258"/>
    </row>
    <row r="922" spans="1:39" ht="14.25" customHeight="1">
      <c r="A922" s="258"/>
      <c r="B922" s="258"/>
      <c r="C922" s="258"/>
      <c r="D922" s="258"/>
      <c r="E922" s="258"/>
      <c r="F922" s="258"/>
      <c r="G922" s="258"/>
      <c r="H922" s="258"/>
      <c r="I922" s="258"/>
      <c r="J922" s="258"/>
      <c r="K922" s="258"/>
      <c r="L922" s="258"/>
      <c r="M922" s="258"/>
      <c r="N922" s="258"/>
      <c r="O922" s="258"/>
      <c r="P922" s="258"/>
      <c r="Q922" s="258"/>
      <c r="R922" s="258"/>
      <c r="S922" s="258"/>
      <c r="T922" s="258"/>
      <c r="U922" s="258"/>
      <c r="V922" s="258"/>
      <c r="W922" s="258"/>
      <c r="X922" s="258"/>
      <c r="Y922" s="258"/>
      <c r="Z922" s="258"/>
      <c r="AA922" s="258"/>
      <c r="AB922" s="258"/>
      <c r="AC922" s="258"/>
      <c r="AD922" s="258"/>
      <c r="AE922" s="258"/>
      <c r="AF922" s="258"/>
      <c r="AG922" s="258"/>
      <c r="AH922" s="258"/>
      <c r="AI922" s="258"/>
      <c r="AJ922" s="258"/>
      <c r="AK922" s="258"/>
      <c r="AL922" s="258"/>
      <c r="AM922" s="258"/>
    </row>
    <row r="923" spans="1:39" ht="14.25" customHeight="1">
      <c r="A923" s="258"/>
      <c r="B923" s="258"/>
      <c r="C923" s="258"/>
      <c r="D923" s="258"/>
      <c r="E923" s="258"/>
      <c r="F923" s="258"/>
      <c r="G923" s="258"/>
      <c r="H923" s="258"/>
      <c r="I923" s="258"/>
      <c r="J923" s="258"/>
      <c r="K923" s="258"/>
      <c r="L923" s="258"/>
      <c r="M923" s="258"/>
      <c r="N923" s="258"/>
      <c r="O923" s="258"/>
      <c r="P923" s="258"/>
      <c r="Q923" s="258"/>
      <c r="R923" s="258"/>
      <c r="S923" s="258"/>
      <c r="T923" s="258"/>
      <c r="U923" s="258"/>
      <c r="V923" s="258"/>
      <c r="W923" s="258"/>
      <c r="X923" s="258"/>
      <c r="Y923" s="258"/>
      <c r="Z923" s="258"/>
      <c r="AA923" s="258"/>
      <c r="AB923" s="258"/>
      <c r="AC923" s="258"/>
      <c r="AD923" s="258"/>
      <c r="AE923" s="258"/>
      <c r="AF923" s="258"/>
      <c r="AG923" s="258"/>
      <c r="AH923" s="258"/>
      <c r="AI923" s="258"/>
      <c r="AJ923" s="258"/>
      <c r="AK923" s="258"/>
      <c r="AL923" s="258"/>
      <c r="AM923" s="258"/>
    </row>
    <row r="924" spans="1:39" ht="14.25" customHeight="1">
      <c r="A924" s="258"/>
      <c r="B924" s="258"/>
      <c r="C924" s="258"/>
      <c r="D924" s="258"/>
      <c r="E924" s="258"/>
      <c r="F924" s="258"/>
      <c r="G924" s="258"/>
      <c r="H924" s="258"/>
      <c r="I924" s="258"/>
      <c r="J924" s="258"/>
      <c r="K924" s="258"/>
      <c r="L924" s="258"/>
      <c r="M924" s="258"/>
      <c r="N924" s="258"/>
      <c r="O924" s="258"/>
      <c r="P924" s="258"/>
      <c r="Q924" s="258"/>
      <c r="R924" s="258"/>
      <c r="S924" s="258"/>
      <c r="T924" s="258"/>
      <c r="U924" s="258"/>
      <c r="V924" s="258"/>
      <c r="W924" s="258"/>
      <c r="X924" s="258"/>
      <c r="Y924" s="258"/>
      <c r="Z924" s="258"/>
      <c r="AA924" s="258"/>
      <c r="AB924" s="258"/>
      <c r="AC924" s="258"/>
      <c r="AD924" s="258"/>
      <c r="AE924" s="258"/>
      <c r="AF924" s="258"/>
      <c r="AG924" s="258"/>
      <c r="AH924" s="258"/>
      <c r="AI924" s="258"/>
      <c r="AJ924" s="258"/>
      <c r="AK924" s="258"/>
      <c r="AL924" s="258"/>
      <c r="AM924" s="258"/>
    </row>
    <row r="925" spans="1:39" ht="14.25" customHeight="1">
      <c r="A925" s="258"/>
      <c r="B925" s="258"/>
      <c r="C925" s="258"/>
      <c r="D925" s="258"/>
      <c r="E925" s="258"/>
      <c r="F925" s="258"/>
      <c r="G925" s="258"/>
      <c r="H925" s="258"/>
      <c r="I925" s="258"/>
      <c r="J925" s="258"/>
      <c r="K925" s="258"/>
      <c r="L925" s="258"/>
      <c r="M925" s="258"/>
      <c r="N925" s="258"/>
      <c r="O925" s="258"/>
      <c r="P925" s="258"/>
      <c r="Q925" s="258"/>
      <c r="R925" s="258"/>
      <c r="S925" s="258"/>
      <c r="T925" s="258"/>
      <c r="U925" s="258"/>
      <c r="V925" s="258"/>
      <c r="W925" s="258"/>
      <c r="X925" s="258"/>
      <c r="Y925" s="258"/>
      <c r="Z925" s="258"/>
      <c r="AA925" s="258"/>
      <c r="AB925" s="258"/>
      <c r="AC925" s="258"/>
      <c r="AD925" s="258"/>
      <c r="AE925" s="258"/>
      <c r="AF925" s="258"/>
      <c r="AG925" s="258"/>
      <c r="AH925" s="258"/>
      <c r="AI925" s="258"/>
      <c r="AJ925" s="258"/>
      <c r="AK925" s="258"/>
      <c r="AL925" s="258"/>
      <c r="AM925" s="258"/>
    </row>
    <row r="926" spans="1:39" ht="14.25" customHeight="1">
      <c r="A926" s="258"/>
      <c r="B926" s="258"/>
      <c r="C926" s="258"/>
      <c r="D926" s="258"/>
      <c r="E926" s="258"/>
      <c r="F926" s="258"/>
      <c r="G926" s="258"/>
      <c r="H926" s="258"/>
      <c r="I926" s="258"/>
      <c r="J926" s="258"/>
      <c r="K926" s="258"/>
      <c r="L926" s="258"/>
      <c r="M926" s="258"/>
      <c r="N926" s="258"/>
      <c r="O926" s="258"/>
      <c r="P926" s="258"/>
      <c r="Q926" s="258"/>
      <c r="R926" s="258"/>
      <c r="S926" s="258"/>
      <c r="T926" s="258"/>
      <c r="U926" s="258"/>
      <c r="V926" s="258"/>
      <c r="W926" s="258"/>
      <c r="X926" s="258"/>
      <c r="Y926" s="258"/>
      <c r="Z926" s="258"/>
      <c r="AA926" s="258"/>
      <c r="AB926" s="258"/>
      <c r="AC926" s="258"/>
      <c r="AD926" s="258"/>
      <c r="AE926" s="258"/>
      <c r="AF926" s="258"/>
      <c r="AG926" s="258"/>
      <c r="AH926" s="258"/>
      <c r="AI926" s="258"/>
      <c r="AJ926" s="258"/>
      <c r="AK926" s="258"/>
      <c r="AL926" s="258"/>
      <c r="AM926" s="258"/>
    </row>
    <row r="927" spans="1:39" ht="14.25" customHeight="1">
      <c r="A927" s="258"/>
      <c r="B927" s="258"/>
      <c r="C927" s="258"/>
      <c r="D927" s="258"/>
      <c r="E927" s="258"/>
      <c r="F927" s="258"/>
      <c r="G927" s="258"/>
      <c r="H927" s="258"/>
      <c r="I927" s="258"/>
      <c r="J927" s="258"/>
      <c r="K927" s="258"/>
      <c r="L927" s="258"/>
      <c r="M927" s="258"/>
      <c r="N927" s="258"/>
      <c r="O927" s="258"/>
      <c r="P927" s="258"/>
      <c r="Q927" s="258"/>
      <c r="R927" s="258"/>
      <c r="S927" s="258"/>
      <c r="T927" s="258"/>
      <c r="U927" s="258"/>
      <c r="V927" s="258"/>
      <c r="W927" s="258"/>
      <c r="X927" s="258"/>
      <c r="Y927" s="258"/>
      <c r="Z927" s="258"/>
      <c r="AA927" s="258"/>
      <c r="AB927" s="258"/>
      <c r="AC927" s="258"/>
      <c r="AD927" s="258"/>
      <c r="AE927" s="258"/>
      <c r="AF927" s="258"/>
      <c r="AG927" s="258"/>
      <c r="AH927" s="258"/>
      <c r="AI927" s="258"/>
      <c r="AJ927" s="258"/>
      <c r="AK927" s="258"/>
      <c r="AL927" s="258"/>
      <c r="AM927" s="258"/>
    </row>
    <row r="928" spans="1:39" ht="14.25" customHeight="1">
      <c r="A928" s="258"/>
      <c r="B928" s="258"/>
      <c r="C928" s="258"/>
      <c r="D928" s="258"/>
      <c r="E928" s="258"/>
      <c r="F928" s="258"/>
      <c r="G928" s="258"/>
      <c r="H928" s="258"/>
      <c r="I928" s="258"/>
      <c r="J928" s="258"/>
      <c r="K928" s="258"/>
      <c r="L928" s="258"/>
      <c r="M928" s="258"/>
      <c r="N928" s="258"/>
      <c r="O928" s="258"/>
      <c r="P928" s="258"/>
      <c r="Q928" s="258"/>
      <c r="R928" s="258"/>
      <c r="S928" s="258"/>
      <c r="T928" s="258"/>
      <c r="U928" s="258"/>
      <c r="V928" s="258"/>
      <c r="W928" s="258"/>
      <c r="X928" s="258"/>
      <c r="Y928" s="258"/>
      <c r="Z928" s="258"/>
      <c r="AA928" s="258"/>
      <c r="AB928" s="258"/>
      <c r="AC928" s="258"/>
      <c r="AD928" s="258"/>
      <c r="AE928" s="258"/>
      <c r="AF928" s="258"/>
      <c r="AG928" s="258"/>
      <c r="AH928" s="258"/>
      <c r="AI928" s="258"/>
      <c r="AJ928" s="258"/>
      <c r="AK928" s="258"/>
      <c r="AL928" s="258"/>
      <c r="AM928" s="258"/>
    </row>
    <row r="929" spans="1:39" ht="14.25" customHeight="1">
      <c r="A929" s="258"/>
      <c r="B929" s="258"/>
      <c r="C929" s="258"/>
      <c r="D929" s="258"/>
      <c r="E929" s="258"/>
      <c r="F929" s="258"/>
      <c r="G929" s="258"/>
      <c r="H929" s="258"/>
      <c r="I929" s="258"/>
      <c r="J929" s="258"/>
      <c r="K929" s="258"/>
      <c r="L929" s="258"/>
      <c r="M929" s="258"/>
      <c r="N929" s="258"/>
      <c r="O929" s="258"/>
      <c r="P929" s="258"/>
      <c r="Q929" s="258"/>
      <c r="R929" s="258"/>
      <c r="S929" s="258"/>
      <c r="T929" s="258"/>
      <c r="U929" s="258"/>
      <c r="V929" s="258"/>
      <c r="W929" s="258"/>
      <c r="X929" s="258"/>
      <c r="Y929" s="258"/>
      <c r="Z929" s="258"/>
      <c r="AA929" s="258"/>
      <c r="AB929" s="258"/>
      <c r="AC929" s="258"/>
      <c r="AD929" s="258"/>
      <c r="AE929" s="258"/>
      <c r="AF929" s="258"/>
      <c r="AG929" s="258"/>
      <c r="AH929" s="258"/>
      <c r="AI929" s="258"/>
      <c r="AJ929" s="258"/>
      <c r="AK929" s="258"/>
      <c r="AL929" s="258"/>
      <c r="AM929" s="258"/>
    </row>
    <row r="930" spans="1:39" ht="14.25" customHeight="1">
      <c r="A930" s="258"/>
      <c r="B930" s="258"/>
      <c r="C930" s="258"/>
      <c r="D930" s="258"/>
      <c r="E930" s="258"/>
      <c r="F930" s="258"/>
      <c r="G930" s="258"/>
      <c r="H930" s="258"/>
      <c r="I930" s="258"/>
      <c r="J930" s="258"/>
      <c r="K930" s="258"/>
      <c r="L930" s="258"/>
      <c r="M930" s="258"/>
      <c r="N930" s="258"/>
      <c r="O930" s="258"/>
      <c r="P930" s="258"/>
      <c r="Q930" s="258"/>
      <c r="R930" s="258"/>
      <c r="S930" s="258"/>
      <c r="T930" s="258"/>
      <c r="U930" s="258"/>
      <c r="V930" s="258"/>
      <c r="W930" s="258"/>
      <c r="X930" s="258"/>
      <c r="Y930" s="258"/>
      <c r="Z930" s="258"/>
      <c r="AA930" s="258"/>
      <c r="AB930" s="258"/>
      <c r="AC930" s="258"/>
      <c r="AD930" s="258"/>
      <c r="AE930" s="258"/>
      <c r="AF930" s="258"/>
      <c r="AG930" s="258"/>
      <c r="AH930" s="258"/>
      <c r="AI930" s="258"/>
      <c r="AJ930" s="258"/>
      <c r="AK930" s="258"/>
      <c r="AL930" s="258"/>
      <c r="AM930" s="258"/>
    </row>
    <row r="931" spans="1:39" ht="14.25" customHeight="1">
      <c r="A931" s="258"/>
      <c r="B931" s="258"/>
      <c r="C931" s="258"/>
      <c r="D931" s="258"/>
      <c r="E931" s="258"/>
      <c r="F931" s="258"/>
      <c r="G931" s="258"/>
      <c r="H931" s="258"/>
      <c r="I931" s="258"/>
      <c r="J931" s="258"/>
      <c r="K931" s="258"/>
      <c r="L931" s="258"/>
      <c r="M931" s="258"/>
      <c r="N931" s="258"/>
      <c r="O931" s="258"/>
      <c r="P931" s="258"/>
      <c r="Q931" s="258"/>
      <c r="R931" s="258"/>
      <c r="S931" s="258"/>
      <c r="T931" s="258"/>
      <c r="U931" s="258"/>
      <c r="V931" s="258"/>
      <c r="W931" s="258"/>
      <c r="X931" s="258"/>
      <c r="Y931" s="258"/>
      <c r="Z931" s="258"/>
      <c r="AA931" s="258"/>
      <c r="AB931" s="258"/>
      <c r="AC931" s="258"/>
      <c r="AD931" s="258"/>
      <c r="AE931" s="258"/>
      <c r="AF931" s="258"/>
      <c r="AG931" s="258"/>
      <c r="AH931" s="258"/>
      <c r="AI931" s="258"/>
      <c r="AJ931" s="258"/>
      <c r="AK931" s="258"/>
      <c r="AL931" s="258"/>
      <c r="AM931" s="258"/>
    </row>
    <row r="932" spans="1:39" ht="14.25" customHeight="1">
      <c r="A932" s="258"/>
      <c r="B932" s="258"/>
      <c r="C932" s="258"/>
      <c r="D932" s="258"/>
      <c r="E932" s="258"/>
      <c r="F932" s="258"/>
      <c r="G932" s="258"/>
      <c r="H932" s="258"/>
      <c r="I932" s="258"/>
      <c r="J932" s="258"/>
      <c r="K932" s="258"/>
      <c r="L932" s="258"/>
      <c r="M932" s="258"/>
      <c r="N932" s="258"/>
      <c r="O932" s="258"/>
      <c r="P932" s="258"/>
      <c r="Q932" s="258"/>
      <c r="R932" s="258"/>
      <c r="S932" s="258"/>
      <c r="T932" s="258"/>
      <c r="U932" s="258"/>
      <c r="V932" s="258"/>
      <c r="W932" s="258"/>
      <c r="X932" s="258"/>
      <c r="Y932" s="258"/>
      <c r="Z932" s="258"/>
      <c r="AA932" s="258"/>
      <c r="AB932" s="258"/>
      <c r="AC932" s="258"/>
      <c r="AD932" s="258"/>
      <c r="AE932" s="258"/>
      <c r="AF932" s="258"/>
      <c r="AG932" s="258"/>
      <c r="AH932" s="258"/>
      <c r="AI932" s="258"/>
      <c r="AJ932" s="258"/>
      <c r="AK932" s="258"/>
      <c r="AL932" s="258"/>
      <c r="AM932" s="258"/>
    </row>
    <row r="933" spans="1:39" ht="14.25" customHeight="1">
      <c r="A933" s="258"/>
      <c r="B933" s="258"/>
      <c r="C933" s="258"/>
      <c r="D933" s="258"/>
      <c r="E933" s="258"/>
      <c r="F933" s="258"/>
      <c r="G933" s="258"/>
      <c r="H933" s="258"/>
      <c r="I933" s="258"/>
      <c r="J933" s="258"/>
      <c r="K933" s="258"/>
      <c r="L933" s="258"/>
      <c r="M933" s="258"/>
      <c r="N933" s="258"/>
      <c r="O933" s="258"/>
      <c r="P933" s="258"/>
      <c r="Q933" s="258"/>
      <c r="R933" s="258"/>
      <c r="S933" s="258"/>
      <c r="T933" s="258"/>
      <c r="U933" s="258"/>
      <c r="V933" s="258"/>
      <c r="W933" s="258"/>
      <c r="X933" s="258"/>
      <c r="Y933" s="258"/>
      <c r="Z933" s="258"/>
      <c r="AA933" s="258"/>
      <c r="AB933" s="258"/>
      <c r="AC933" s="258"/>
      <c r="AD933" s="258"/>
      <c r="AE933" s="258"/>
      <c r="AF933" s="258"/>
      <c r="AG933" s="258"/>
      <c r="AH933" s="258"/>
      <c r="AI933" s="258"/>
      <c r="AJ933" s="258"/>
      <c r="AK933" s="258"/>
      <c r="AL933" s="258"/>
      <c r="AM933" s="258"/>
    </row>
    <row r="934" spans="1:39" ht="14.25" customHeight="1">
      <c r="A934" s="258"/>
      <c r="B934" s="258"/>
      <c r="C934" s="258"/>
      <c r="D934" s="258"/>
      <c r="E934" s="258"/>
      <c r="F934" s="258"/>
      <c r="G934" s="258"/>
      <c r="H934" s="258"/>
      <c r="I934" s="258"/>
      <c r="J934" s="258"/>
      <c r="K934" s="258"/>
      <c r="L934" s="258"/>
      <c r="M934" s="258"/>
      <c r="N934" s="258"/>
      <c r="O934" s="258"/>
      <c r="P934" s="258"/>
      <c r="Q934" s="258"/>
      <c r="R934" s="258"/>
      <c r="S934" s="258"/>
      <c r="T934" s="258"/>
      <c r="U934" s="258"/>
      <c r="V934" s="258"/>
      <c r="W934" s="258"/>
      <c r="X934" s="258"/>
      <c r="Y934" s="258"/>
      <c r="Z934" s="258"/>
      <c r="AA934" s="258"/>
      <c r="AB934" s="258"/>
      <c r="AC934" s="258"/>
      <c r="AD934" s="258"/>
      <c r="AE934" s="258"/>
      <c r="AF934" s="258"/>
      <c r="AG934" s="258"/>
      <c r="AH934" s="258"/>
      <c r="AI934" s="258"/>
      <c r="AJ934" s="258"/>
      <c r="AK934" s="258"/>
      <c r="AL934" s="258"/>
      <c r="AM934" s="258"/>
    </row>
    <row r="935" spans="1:39" ht="14.25" customHeight="1">
      <c r="A935" s="258"/>
      <c r="B935" s="258"/>
      <c r="C935" s="258"/>
      <c r="D935" s="258"/>
      <c r="E935" s="258"/>
      <c r="F935" s="258"/>
      <c r="G935" s="258"/>
      <c r="H935" s="258"/>
      <c r="I935" s="258"/>
      <c r="J935" s="258"/>
      <c r="K935" s="258"/>
      <c r="L935" s="258"/>
      <c r="M935" s="258"/>
      <c r="N935" s="258"/>
      <c r="O935" s="258"/>
      <c r="P935" s="258"/>
      <c r="Q935" s="258"/>
      <c r="R935" s="258"/>
      <c r="S935" s="258"/>
      <c r="T935" s="258"/>
      <c r="U935" s="258"/>
      <c r="V935" s="258"/>
      <c r="W935" s="258"/>
      <c r="X935" s="258"/>
      <c r="Y935" s="258"/>
      <c r="Z935" s="258"/>
      <c r="AA935" s="258"/>
      <c r="AB935" s="258"/>
      <c r="AC935" s="258"/>
      <c r="AD935" s="258"/>
      <c r="AE935" s="258"/>
      <c r="AF935" s="258"/>
      <c r="AG935" s="258"/>
      <c r="AH935" s="258"/>
      <c r="AI935" s="258"/>
      <c r="AJ935" s="258"/>
      <c r="AK935" s="258"/>
      <c r="AL935" s="258"/>
      <c r="AM935" s="258"/>
    </row>
    <row r="936" spans="1:39" ht="14.25" customHeight="1">
      <c r="A936" s="258"/>
      <c r="B936" s="258"/>
      <c r="C936" s="258"/>
      <c r="D936" s="258"/>
      <c r="E936" s="258"/>
      <c r="F936" s="258"/>
      <c r="G936" s="258"/>
      <c r="H936" s="258"/>
      <c r="I936" s="258"/>
      <c r="J936" s="258"/>
      <c r="K936" s="258"/>
      <c r="L936" s="258"/>
      <c r="M936" s="258"/>
      <c r="N936" s="258"/>
      <c r="O936" s="258"/>
      <c r="P936" s="258"/>
      <c r="Q936" s="258"/>
      <c r="R936" s="258"/>
      <c r="S936" s="258"/>
      <c r="T936" s="258"/>
      <c r="U936" s="258"/>
      <c r="V936" s="258"/>
      <c r="W936" s="258"/>
      <c r="X936" s="258"/>
      <c r="Y936" s="258"/>
      <c r="Z936" s="258"/>
      <c r="AA936" s="258"/>
      <c r="AB936" s="258"/>
      <c r="AC936" s="258"/>
      <c r="AD936" s="258"/>
      <c r="AE936" s="258"/>
      <c r="AF936" s="258"/>
      <c r="AG936" s="258"/>
      <c r="AH936" s="258"/>
      <c r="AI936" s="258"/>
      <c r="AJ936" s="258"/>
      <c r="AK936" s="258"/>
      <c r="AL936" s="258"/>
      <c r="AM936" s="258"/>
    </row>
    <row r="937" spans="1:39" ht="14.25" customHeight="1">
      <c r="A937" s="258"/>
      <c r="B937" s="258"/>
      <c r="C937" s="258"/>
      <c r="D937" s="258"/>
      <c r="E937" s="258"/>
      <c r="F937" s="258"/>
      <c r="G937" s="258"/>
      <c r="H937" s="258"/>
      <c r="I937" s="258"/>
      <c r="J937" s="258"/>
      <c r="K937" s="258"/>
      <c r="L937" s="258"/>
      <c r="M937" s="258"/>
      <c r="N937" s="258"/>
      <c r="O937" s="258"/>
      <c r="P937" s="258"/>
      <c r="Q937" s="258"/>
      <c r="R937" s="258"/>
      <c r="S937" s="258"/>
      <c r="T937" s="258"/>
      <c r="U937" s="258"/>
      <c r="V937" s="258"/>
      <c r="W937" s="258"/>
      <c r="X937" s="258"/>
      <c r="Y937" s="258"/>
      <c r="Z937" s="258"/>
      <c r="AA937" s="258"/>
      <c r="AB937" s="258"/>
      <c r="AC937" s="258"/>
      <c r="AD937" s="258"/>
      <c r="AE937" s="258"/>
      <c r="AF937" s="258"/>
      <c r="AG937" s="258"/>
      <c r="AH937" s="258"/>
      <c r="AI937" s="258"/>
      <c r="AJ937" s="258"/>
      <c r="AK937" s="258"/>
      <c r="AL937" s="258"/>
      <c r="AM937" s="258"/>
    </row>
    <row r="938" spans="1:39" ht="14.25" customHeight="1">
      <c r="A938" s="258"/>
      <c r="B938" s="258"/>
      <c r="C938" s="258"/>
      <c r="D938" s="258"/>
      <c r="E938" s="258"/>
      <c r="F938" s="258"/>
      <c r="G938" s="258"/>
      <c r="H938" s="258"/>
      <c r="I938" s="258"/>
      <c r="J938" s="258"/>
      <c r="K938" s="258"/>
      <c r="L938" s="258"/>
      <c r="M938" s="258"/>
      <c r="N938" s="258"/>
      <c r="O938" s="258"/>
      <c r="P938" s="258"/>
      <c r="Q938" s="258"/>
      <c r="R938" s="258"/>
      <c r="S938" s="258"/>
      <c r="T938" s="258"/>
      <c r="U938" s="258"/>
      <c r="V938" s="258"/>
      <c r="W938" s="258"/>
      <c r="X938" s="258"/>
      <c r="Y938" s="258"/>
      <c r="Z938" s="258"/>
      <c r="AA938" s="258"/>
      <c r="AB938" s="258"/>
      <c r="AC938" s="258"/>
      <c r="AD938" s="258"/>
      <c r="AE938" s="258"/>
      <c r="AF938" s="258"/>
      <c r="AG938" s="258"/>
      <c r="AH938" s="258"/>
      <c r="AI938" s="258"/>
      <c r="AJ938" s="258"/>
      <c r="AK938" s="258"/>
      <c r="AL938" s="258"/>
      <c r="AM938" s="258"/>
    </row>
    <row r="939" spans="1:39" ht="14.25" customHeight="1">
      <c r="A939" s="258"/>
      <c r="B939" s="258"/>
      <c r="C939" s="258"/>
      <c r="D939" s="258"/>
      <c r="E939" s="258"/>
      <c r="F939" s="258"/>
      <c r="G939" s="258"/>
      <c r="H939" s="258"/>
      <c r="I939" s="258"/>
      <c r="J939" s="258"/>
      <c r="K939" s="258"/>
      <c r="L939" s="258"/>
      <c r="M939" s="258"/>
      <c r="N939" s="258"/>
      <c r="O939" s="258"/>
      <c r="P939" s="258"/>
      <c r="Q939" s="258"/>
      <c r="R939" s="258"/>
      <c r="S939" s="258"/>
      <c r="T939" s="258"/>
      <c r="U939" s="258"/>
      <c r="V939" s="258"/>
      <c r="W939" s="258"/>
      <c r="X939" s="258"/>
      <c r="Y939" s="258"/>
      <c r="Z939" s="258"/>
      <c r="AA939" s="258"/>
      <c r="AB939" s="258"/>
      <c r="AC939" s="258"/>
      <c r="AD939" s="258"/>
      <c r="AE939" s="258"/>
      <c r="AF939" s="258"/>
      <c r="AG939" s="258"/>
      <c r="AH939" s="258"/>
      <c r="AI939" s="258"/>
      <c r="AJ939" s="258"/>
      <c r="AK939" s="258"/>
      <c r="AL939" s="258"/>
      <c r="AM939" s="258"/>
    </row>
    <row r="940" spans="1:39" ht="14.25" customHeight="1">
      <c r="A940" s="258"/>
      <c r="B940" s="258"/>
      <c r="C940" s="258"/>
      <c r="D940" s="258"/>
      <c r="E940" s="258"/>
      <c r="F940" s="258"/>
      <c r="G940" s="258"/>
      <c r="H940" s="258"/>
      <c r="I940" s="258"/>
      <c r="J940" s="258"/>
      <c r="K940" s="258"/>
      <c r="L940" s="258"/>
      <c r="M940" s="258"/>
      <c r="N940" s="258"/>
      <c r="O940" s="258"/>
      <c r="P940" s="258"/>
      <c r="Q940" s="258"/>
      <c r="R940" s="258"/>
      <c r="S940" s="258"/>
      <c r="T940" s="258"/>
      <c r="U940" s="258"/>
      <c r="V940" s="258"/>
      <c r="W940" s="258"/>
      <c r="X940" s="258"/>
      <c r="Y940" s="258"/>
      <c r="Z940" s="258"/>
      <c r="AA940" s="258"/>
      <c r="AB940" s="258"/>
      <c r="AC940" s="258"/>
      <c r="AD940" s="258"/>
      <c r="AE940" s="258"/>
      <c r="AF940" s="258"/>
      <c r="AG940" s="258"/>
      <c r="AH940" s="258"/>
      <c r="AI940" s="258"/>
      <c r="AJ940" s="258"/>
      <c r="AK940" s="258"/>
      <c r="AL940" s="258"/>
      <c r="AM940" s="258"/>
    </row>
    <row r="941" spans="1:39" ht="14.25" customHeight="1">
      <c r="A941" s="258"/>
      <c r="B941" s="258"/>
      <c r="C941" s="258"/>
      <c r="D941" s="258"/>
      <c r="E941" s="258"/>
      <c r="F941" s="258"/>
      <c r="G941" s="258"/>
      <c r="H941" s="258"/>
      <c r="I941" s="258"/>
      <c r="J941" s="258"/>
      <c r="K941" s="258"/>
      <c r="L941" s="258"/>
      <c r="M941" s="258"/>
      <c r="N941" s="258"/>
      <c r="O941" s="258"/>
      <c r="P941" s="258"/>
      <c r="Q941" s="258"/>
      <c r="R941" s="258"/>
      <c r="S941" s="258"/>
      <c r="T941" s="258"/>
      <c r="U941" s="258"/>
      <c r="V941" s="258"/>
      <c r="W941" s="258"/>
      <c r="X941" s="258"/>
      <c r="Y941" s="258"/>
      <c r="Z941" s="258"/>
      <c r="AA941" s="258"/>
      <c r="AB941" s="258"/>
      <c r="AC941" s="258"/>
      <c r="AD941" s="258"/>
      <c r="AE941" s="258"/>
      <c r="AF941" s="258"/>
      <c r="AG941" s="258"/>
      <c r="AH941" s="258"/>
      <c r="AI941" s="258"/>
      <c r="AJ941" s="258"/>
      <c r="AK941" s="258"/>
      <c r="AL941" s="258"/>
      <c r="AM941" s="258"/>
    </row>
    <row r="942" spans="1:39" ht="14.25" customHeight="1">
      <c r="A942" s="258"/>
      <c r="B942" s="258"/>
      <c r="C942" s="258"/>
      <c r="D942" s="258"/>
      <c r="E942" s="258"/>
      <c r="F942" s="258"/>
      <c r="G942" s="258"/>
      <c r="H942" s="258"/>
      <c r="I942" s="258"/>
      <c r="J942" s="258"/>
      <c r="K942" s="258"/>
      <c r="L942" s="258"/>
      <c r="M942" s="258"/>
      <c r="N942" s="258"/>
      <c r="O942" s="258"/>
      <c r="P942" s="258"/>
      <c r="Q942" s="258"/>
      <c r="R942" s="258"/>
      <c r="S942" s="258"/>
      <c r="T942" s="258"/>
      <c r="U942" s="258"/>
      <c r="V942" s="258"/>
      <c r="W942" s="258"/>
      <c r="X942" s="258"/>
      <c r="Y942" s="258"/>
      <c r="Z942" s="258"/>
      <c r="AA942" s="258"/>
      <c r="AB942" s="258"/>
      <c r="AC942" s="258"/>
      <c r="AD942" s="258"/>
      <c r="AE942" s="258"/>
      <c r="AF942" s="258"/>
      <c r="AG942" s="258"/>
      <c r="AH942" s="258"/>
      <c r="AI942" s="258"/>
      <c r="AJ942" s="258"/>
      <c r="AK942" s="258"/>
      <c r="AL942" s="258"/>
      <c r="AM942" s="258"/>
    </row>
    <row r="943" spans="1:39" ht="14.25" customHeight="1">
      <c r="A943" s="258"/>
      <c r="B943" s="258"/>
      <c r="C943" s="258"/>
      <c r="D943" s="258"/>
      <c r="E943" s="258"/>
      <c r="F943" s="258"/>
      <c r="G943" s="258"/>
      <c r="H943" s="258"/>
      <c r="I943" s="258"/>
      <c r="J943" s="258"/>
      <c r="K943" s="258"/>
      <c r="L943" s="258"/>
      <c r="M943" s="258"/>
      <c r="N943" s="258"/>
      <c r="O943" s="258"/>
      <c r="P943" s="258"/>
      <c r="Q943" s="258"/>
      <c r="R943" s="258"/>
      <c r="S943" s="258"/>
      <c r="T943" s="258"/>
      <c r="U943" s="258"/>
      <c r="V943" s="258"/>
      <c r="W943" s="258"/>
      <c r="X943" s="258"/>
      <c r="Y943" s="258"/>
      <c r="Z943" s="258"/>
      <c r="AA943" s="258"/>
      <c r="AB943" s="258"/>
      <c r="AC943" s="258"/>
      <c r="AD943" s="258"/>
      <c r="AE943" s="258"/>
      <c r="AF943" s="258"/>
      <c r="AG943" s="258"/>
      <c r="AH943" s="258"/>
      <c r="AI943" s="258"/>
      <c r="AJ943" s="258"/>
      <c r="AK943" s="258"/>
      <c r="AL943" s="258"/>
      <c r="AM943" s="258"/>
    </row>
    <row r="944" spans="1:39" ht="14.25" customHeight="1">
      <c r="A944" s="258"/>
      <c r="B944" s="258"/>
      <c r="C944" s="258"/>
      <c r="D944" s="258"/>
      <c r="E944" s="258"/>
      <c r="F944" s="258"/>
      <c r="G944" s="258"/>
      <c r="H944" s="258"/>
      <c r="I944" s="258"/>
      <c r="J944" s="258"/>
      <c r="K944" s="258"/>
      <c r="L944" s="258"/>
      <c r="M944" s="258"/>
      <c r="N944" s="258"/>
      <c r="O944" s="258"/>
      <c r="P944" s="258"/>
      <c r="Q944" s="258"/>
      <c r="R944" s="258"/>
      <c r="S944" s="258"/>
      <c r="T944" s="258"/>
      <c r="U944" s="258"/>
      <c r="V944" s="258"/>
      <c r="W944" s="258"/>
      <c r="X944" s="258"/>
      <c r="Y944" s="258"/>
      <c r="Z944" s="258"/>
      <c r="AA944" s="258"/>
      <c r="AB944" s="258"/>
      <c r="AC944" s="258"/>
      <c r="AD944" s="258"/>
      <c r="AE944" s="258"/>
      <c r="AF944" s="258"/>
      <c r="AG944" s="258"/>
      <c r="AH944" s="258"/>
      <c r="AI944" s="258"/>
      <c r="AJ944" s="258"/>
      <c r="AK944" s="258"/>
      <c r="AL944" s="258"/>
      <c r="AM944" s="258"/>
    </row>
    <row r="945" spans="1:39" ht="14.25" customHeight="1">
      <c r="A945" s="258"/>
      <c r="B945" s="258"/>
      <c r="C945" s="258"/>
      <c r="D945" s="258"/>
      <c r="E945" s="258"/>
      <c r="F945" s="258"/>
      <c r="G945" s="258"/>
      <c r="H945" s="258"/>
      <c r="I945" s="258"/>
      <c r="J945" s="258"/>
      <c r="K945" s="258"/>
      <c r="L945" s="258"/>
      <c r="M945" s="258"/>
      <c r="N945" s="258"/>
      <c r="O945" s="258"/>
      <c r="P945" s="258"/>
      <c r="Q945" s="258"/>
      <c r="R945" s="258"/>
      <c r="S945" s="258"/>
      <c r="T945" s="258"/>
      <c r="U945" s="258"/>
      <c r="V945" s="258"/>
      <c r="W945" s="258"/>
      <c r="X945" s="258"/>
      <c r="Y945" s="258"/>
      <c r="Z945" s="258"/>
      <c r="AA945" s="258"/>
      <c r="AB945" s="258"/>
      <c r="AC945" s="258"/>
      <c r="AD945" s="258"/>
      <c r="AE945" s="258"/>
      <c r="AF945" s="258"/>
      <c r="AG945" s="258"/>
      <c r="AH945" s="258"/>
      <c r="AI945" s="258"/>
      <c r="AJ945" s="258"/>
      <c r="AK945" s="258"/>
      <c r="AL945" s="258"/>
      <c r="AM945" s="258"/>
    </row>
    <row r="946" spans="1:39" ht="14.25" customHeight="1">
      <c r="A946" s="258"/>
      <c r="B946" s="258"/>
      <c r="C946" s="258"/>
      <c r="D946" s="258"/>
      <c r="E946" s="258"/>
      <c r="F946" s="258"/>
      <c r="G946" s="258"/>
      <c r="H946" s="258"/>
      <c r="I946" s="258"/>
      <c r="J946" s="258"/>
      <c r="K946" s="258"/>
      <c r="L946" s="258"/>
      <c r="M946" s="258"/>
      <c r="N946" s="258"/>
      <c r="O946" s="258"/>
      <c r="P946" s="258"/>
      <c r="Q946" s="258"/>
      <c r="R946" s="258"/>
      <c r="S946" s="258"/>
      <c r="T946" s="258"/>
      <c r="U946" s="258"/>
      <c r="V946" s="258"/>
      <c r="W946" s="258"/>
      <c r="X946" s="258"/>
      <c r="Y946" s="258"/>
      <c r="Z946" s="258"/>
      <c r="AA946" s="258"/>
      <c r="AB946" s="258"/>
      <c r="AC946" s="258"/>
      <c r="AD946" s="258"/>
      <c r="AE946" s="258"/>
      <c r="AF946" s="258"/>
      <c r="AG946" s="258"/>
      <c r="AH946" s="258"/>
      <c r="AI946" s="258"/>
      <c r="AJ946" s="258"/>
      <c r="AK946" s="258"/>
      <c r="AL946" s="258"/>
      <c r="AM946" s="258"/>
    </row>
    <row r="947" spans="1:39" ht="14.25" customHeight="1">
      <c r="A947" s="258"/>
      <c r="B947" s="258"/>
      <c r="C947" s="258"/>
      <c r="D947" s="258"/>
      <c r="E947" s="258"/>
      <c r="F947" s="258"/>
      <c r="G947" s="258"/>
      <c r="H947" s="258"/>
      <c r="I947" s="258"/>
      <c r="J947" s="258"/>
      <c r="K947" s="258"/>
      <c r="L947" s="258"/>
      <c r="M947" s="258"/>
      <c r="N947" s="258"/>
      <c r="O947" s="258"/>
      <c r="P947" s="258"/>
      <c r="Q947" s="258"/>
      <c r="R947" s="258"/>
      <c r="S947" s="258"/>
      <c r="T947" s="258"/>
      <c r="U947" s="258"/>
      <c r="V947" s="258"/>
      <c r="W947" s="258"/>
      <c r="X947" s="258"/>
      <c r="Y947" s="258"/>
      <c r="Z947" s="258"/>
      <c r="AA947" s="258"/>
      <c r="AB947" s="258"/>
      <c r="AC947" s="258"/>
      <c r="AD947" s="258"/>
      <c r="AE947" s="258"/>
      <c r="AF947" s="258"/>
      <c r="AG947" s="258"/>
      <c r="AH947" s="258"/>
      <c r="AI947" s="258"/>
      <c r="AJ947" s="258"/>
      <c r="AK947" s="258"/>
      <c r="AL947" s="258"/>
      <c r="AM947" s="258"/>
    </row>
    <row r="948" spans="1:39" ht="14.25" customHeight="1">
      <c r="A948" s="258"/>
      <c r="B948" s="258"/>
      <c r="C948" s="258"/>
      <c r="D948" s="258"/>
      <c r="E948" s="258"/>
      <c r="F948" s="258"/>
      <c r="G948" s="258"/>
      <c r="H948" s="258"/>
      <c r="I948" s="258"/>
      <c r="J948" s="258"/>
      <c r="K948" s="258"/>
      <c r="L948" s="258"/>
      <c r="M948" s="258"/>
      <c r="N948" s="258"/>
      <c r="O948" s="258"/>
      <c r="P948" s="258"/>
      <c r="Q948" s="258"/>
      <c r="R948" s="258"/>
      <c r="S948" s="258"/>
      <c r="T948" s="258"/>
      <c r="U948" s="258"/>
      <c r="V948" s="258"/>
      <c r="W948" s="258"/>
      <c r="X948" s="258"/>
      <c r="Y948" s="258"/>
      <c r="Z948" s="258"/>
      <c r="AA948" s="258"/>
      <c r="AB948" s="258"/>
      <c r="AC948" s="258"/>
      <c r="AD948" s="258"/>
      <c r="AE948" s="258"/>
      <c r="AF948" s="258"/>
      <c r="AG948" s="258"/>
      <c r="AH948" s="258"/>
      <c r="AI948" s="258"/>
      <c r="AJ948" s="258"/>
      <c r="AK948" s="258"/>
      <c r="AL948" s="258"/>
      <c r="AM948" s="258"/>
    </row>
    <row r="949" spans="1:39" ht="14.25" customHeight="1">
      <c r="A949" s="258"/>
      <c r="B949" s="258"/>
      <c r="C949" s="258"/>
      <c r="D949" s="258"/>
      <c r="E949" s="258"/>
      <c r="F949" s="258"/>
      <c r="G949" s="258"/>
      <c r="H949" s="258"/>
      <c r="I949" s="258"/>
      <c r="J949" s="258"/>
      <c r="K949" s="258"/>
      <c r="L949" s="258"/>
      <c r="M949" s="258"/>
      <c r="N949" s="258"/>
      <c r="O949" s="258"/>
      <c r="P949" s="258"/>
      <c r="Q949" s="258"/>
      <c r="R949" s="258"/>
      <c r="S949" s="258"/>
      <c r="T949" s="258"/>
      <c r="U949" s="258"/>
      <c r="V949" s="258"/>
      <c r="W949" s="258"/>
      <c r="X949" s="258"/>
      <c r="Y949" s="258"/>
      <c r="Z949" s="258"/>
      <c r="AA949" s="258"/>
      <c r="AB949" s="258"/>
      <c r="AC949" s="258"/>
      <c r="AD949" s="258"/>
      <c r="AE949" s="258"/>
      <c r="AF949" s="258"/>
      <c r="AG949" s="258"/>
      <c r="AH949" s="258"/>
      <c r="AI949" s="258"/>
      <c r="AJ949" s="258"/>
      <c r="AK949" s="258"/>
      <c r="AL949" s="258"/>
      <c r="AM949" s="258"/>
    </row>
    <row r="950" spans="1:39" ht="14.25" customHeight="1">
      <c r="A950" s="258"/>
      <c r="B950" s="258"/>
      <c r="C950" s="258"/>
      <c r="D950" s="258"/>
      <c r="E950" s="258"/>
      <c r="F950" s="258"/>
      <c r="G950" s="258"/>
      <c r="H950" s="258"/>
      <c r="I950" s="258"/>
      <c r="J950" s="258"/>
      <c r="K950" s="258"/>
      <c r="L950" s="258"/>
      <c r="M950" s="258"/>
      <c r="N950" s="258"/>
      <c r="O950" s="258"/>
      <c r="P950" s="258"/>
      <c r="Q950" s="258"/>
      <c r="R950" s="258"/>
      <c r="S950" s="258"/>
      <c r="T950" s="258"/>
      <c r="U950" s="258"/>
      <c r="V950" s="258"/>
      <c r="W950" s="258"/>
      <c r="X950" s="258"/>
      <c r="Y950" s="258"/>
      <c r="Z950" s="258"/>
      <c r="AA950" s="258"/>
      <c r="AB950" s="258"/>
      <c r="AC950" s="258"/>
      <c r="AD950" s="258"/>
      <c r="AE950" s="258"/>
      <c r="AF950" s="258"/>
      <c r="AG950" s="258"/>
      <c r="AH950" s="258"/>
      <c r="AI950" s="258"/>
      <c r="AJ950" s="258"/>
      <c r="AK950" s="258"/>
      <c r="AL950" s="258"/>
      <c r="AM950" s="258"/>
    </row>
    <row r="951" spans="1:39" ht="14.25" customHeight="1">
      <c r="A951" s="258"/>
      <c r="B951" s="258"/>
      <c r="C951" s="258"/>
      <c r="D951" s="258"/>
      <c r="E951" s="258"/>
      <c r="F951" s="258"/>
      <c r="G951" s="258"/>
      <c r="H951" s="258"/>
      <c r="I951" s="258"/>
      <c r="J951" s="258"/>
      <c r="K951" s="258"/>
      <c r="L951" s="258"/>
      <c r="M951" s="258"/>
      <c r="N951" s="258"/>
      <c r="O951" s="258"/>
      <c r="P951" s="258"/>
      <c r="Q951" s="258"/>
      <c r="R951" s="258"/>
      <c r="S951" s="258"/>
      <c r="T951" s="258"/>
      <c r="U951" s="258"/>
      <c r="V951" s="258"/>
      <c r="W951" s="258"/>
      <c r="X951" s="258"/>
      <c r="Y951" s="258"/>
      <c r="Z951" s="258"/>
      <c r="AA951" s="258"/>
      <c r="AB951" s="258"/>
      <c r="AC951" s="258"/>
      <c r="AD951" s="258"/>
      <c r="AE951" s="258"/>
      <c r="AF951" s="258"/>
      <c r="AG951" s="258"/>
      <c r="AH951" s="258"/>
      <c r="AI951" s="258"/>
      <c r="AJ951" s="258"/>
      <c r="AK951" s="258"/>
      <c r="AL951" s="258"/>
      <c r="AM951" s="258"/>
    </row>
    <row r="952" spans="1:39" ht="14.25" customHeight="1">
      <c r="A952" s="258"/>
      <c r="B952" s="258"/>
      <c r="C952" s="258"/>
      <c r="D952" s="258"/>
      <c r="E952" s="258"/>
      <c r="F952" s="258"/>
      <c r="G952" s="258"/>
      <c r="H952" s="258"/>
      <c r="I952" s="258"/>
      <c r="J952" s="258"/>
      <c r="K952" s="258"/>
      <c r="L952" s="258"/>
      <c r="M952" s="258"/>
      <c r="N952" s="258"/>
      <c r="O952" s="258"/>
      <c r="P952" s="258"/>
      <c r="Q952" s="258"/>
      <c r="R952" s="258"/>
      <c r="S952" s="258"/>
      <c r="T952" s="258"/>
      <c r="U952" s="258"/>
      <c r="V952" s="258"/>
      <c r="W952" s="258"/>
      <c r="X952" s="258"/>
      <c r="Y952" s="258"/>
      <c r="Z952" s="258"/>
      <c r="AA952" s="258"/>
      <c r="AB952" s="258"/>
      <c r="AC952" s="258"/>
      <c r="AD952" s="258"/>
      <c r="AE952" s="258"/>
      <c r="AF952" s="258"/>
      <c r="AG952" s="258"/>
      <c r="AH952" s="258"/>
      <c r="AI952" s="258"/>
      <c r="AJ952" s="258"/>
      <c r="AK952" s="258"/>
      <c r="AL952" s="258"/>
      <c r="AM952" s="258"/>
    </row>
    <row r="953" spans="1:39" ht="14.25" customHeight="1">
      <c r="A953" s="258"/>
      <c r="B953" s="258"/>
      <c r="C953" s="258"/>
      <c r="D953" s="258"/>
      <c r="E953" s="258"/>
      <c r="F953" s="258"/>
      <c r="G953" s="258"/>
      <c r="H953" s="258"/>
      <c r="I953" s="258"/>
      <c r="J953" s="258"/>
      <c r="K953" s="258"/>
      <c r="L953" s="258"/>
      <c r="M953" s="258"/>
      <c r="N953" s="258"/>
      <c r="O953" s="258"/>
      <c r="P953" s="258"/>
      <c r="Q953" s="258"/>
      <c r="R953" s="258"/>
      <c r="S953" s="258"/>
      <c r="T953" s="258"/>
      <c r="U953" s="258"/>
      <c r="V953" s="258"/>
      <c r="W953" s="258"/>
      <c r="X953" s="258"/>
      <c r="Y953" s="258"/>
      <c r="Z953" s="258"/>
      <c r="AA953" s="258"/>
      <c r="AB953" s="258"/>
      <c r="AC953" s="258"/>
      <c r="AD953" s="258"/>
      <c r="AE953" s="258"/>
      <c r="AF953" s="258"/>
      <c r="AG953" s="258"/>
      <c r="AH953" s="258"/>
      <c r="AI953" s="258"/>
      <c r="AJ953" s="258"/>
      <c r="AK953" s="258"/>
      <c r="AL953" s="258"/>
      <c r="AM953" s="258"/>
    </row>
    <row r="954" spans="1:39" ht="14.25" customHeight="1">
      <c r="A954" s="258"/>
      <c r="B954" s="258"/>
      <c r="C954" s="258"/>
      <c r="D954" s="258"/>
      <c r="E954" s="258"/>
      <c r="F954" s="258"/>
      <c r="G954" s="258"/>
      <c r="H954" s="258"/>
      <c r="I954" s="258"/>
      <c r="J954" s="258"/>
      <c r="K954" s="258"/>
      <c r="L954" s="258"/>
      <c r="M954" s="258"/>
      <c r="N954" s="258"/>
      <c r="O954" s="258"/>
      <c r="P954" s="258"/>
      <c r="Q954" s="258"/>
      <c r="R954" s="258"/>
      <c r="S954" s="258"/>
      <c r="T954" s="258"/>
      <c r="U954" s="258"/>
      <c r="V954" s="258"/>
      <c r="W954" s="258"/>
      <c r="X954" s="258"/>
      <c r="Y954" s="258"/>
      <c r="Z954" s="258"/>
      <c r="AA954" s="258"/>
      <c r="AB954" s="258"/>
      <c r="AC954" s="258"/>
      <c r="AD954" s="258"/>
      <c r="AE954" s="258"/>
      <c r="AF954" s="258"/>
      <c r="AG954" s="258"/>
      <c r="AH954" s="258"/>
      <c r="AI954" s="258"/>
      <c r="AJ954" s="258"/>
      <c r="AK954" s="258"/>
      <c r="AL954" s="258"/>
      <c r="AM954" s="258"/>
    </row>
    <row r="955" spans="1:39" ht="14.25" customHeight="1">
      <c r="A955" s="258"/>
      <c r="B955" s="258"/>
      <c r="C955" s="258"/>
      <c r="D955" s="258"/>
      <c r="E955" s="258"/>
      <c r="F955" s="258"/>
      <c r="G955" s="258"/>
      <c r="H955" s="258"/>
      <c r="I955" s="258"/>
      <c r="J955" s="258"/>
      <c r="K955" s="258"/>
      <c r="L955" s="258"/>
      <c r="M955" s="258"/>
      <c r="N955" s="258"/>
      <c r="O955" s="258"/>
      <c r="P955" s="258"/>
      <c r="Q955" s="258"/>
      <c r="R955" s="258"/>
      <c r="S955" s="258"/>
      <c r="T955" s="258"/>
      <c r="U955" s="258"/>
      <c r="V955" s="258"/>
      <c r="W955" s="258"/>
      <c r="X955" s="258"/>
      <c r="Y955" s="258"/>
      <c r="Z955" s="258"/>
      <c r="AA955" s="258"/>
      <c r="AB955" s="258"/>
      <c r="AC955" s="258"/>
      <c r="AD955" s="258"/>
      <c r="AE955" s="258"/>
      <c r="AF955" s="258"/>
      <c r="AG955" s="258"/>
      <c r="AH955" s="258"/>
      <c r="AI955" s="258"/>
      <c r="AJ955" s="258"/>
      <c r="AK955" s="258"/>
      <c r="AL955" s="258"/>
      <c r="AM955" s="258"/>
    </row>
    <row r="956" spans="1:39" ht="14.25" customHeight="1">
      <c r="A956" s="258"/>
      <c r="B956" s="258"/>
      <c r="C956" s="258"/>
      <c r="D956" s="258"/>
      <c r="E956" s="258"/>
      <c r="F956" s="258"/>
      <c r="G956" s="258"/>
      <c r="H956" s="258"/>
      <c r="I956" s="258"/>
      <c r="J956" s="258"/>
      <c r="K956" s="258"/>
      <c r="L956" s="258"/>
      <c r="M956" s="258"/>
      <c r="N956" s="258"/>
      <c r="O956" s="258"/>
      <c r="P956" s="258"/>
      <c r="Q956" s="258"/>
      <c r="R956" s="258"/>
      <c r="S956" s="258"/>
      <c r="T956" s="258"/>
      <c r="U956" s="258"/>
      <c r="V956" s="258"/>
      <c r="W956" s="258"/>
      <c r="X956" s="258"/>
      <c r="Y956" s="258"/>
      <c r="Z956" s="258"/>
      <c r="AA956" s="258"/>
      <c r="AB956" s="258"/>
      <c r="AC956" s="258"/>
      <c r="AD956" s="258"/>
      <c r="AE956" s="258"/>
      <c r="AF956" s="258"/>
      <c r="AG956" s="258"/>
      <c r="AH956" s="258"/>
      <c r="AI956" s="258"/>
      <c r="AJ956" s="258"/>
      <c r="AK956" s="258"/>
      <c r="AL956" s="258"/>
      <c r="AM956" s="258"/>
    </row>
    <row r="957" spans="1:39" ht="14.25" customHeight="1">
      <c r="A957" s="258"/>
      <c r="B957" s="258"/>
      <c r="C957" s="258"/>
      <c r="D957" s="258"/>
      <c r="E957" s="258"/>
      <c r="F957" s="258"/>
      <c r="G957" s="258"/>
      <c r="H957" s="258"/>
      <c r="I957" s="258"/>
      <c r="J957" s="258"/>
      <c r="K957" s="258"/>
      <c r="L957" s="258"/>
      <c r="M957" s="258"/>
      <c r="N957" s="258"/>
      <c r="O957" s="258"/>
      <c r="P957" s="258"/>
      <c r="Q957" s="258"/>
      <c r="R957" s="258"/>
      <c r="S957" s="258"/>
      <c r="T957" s="258"/>
      <c r="U957" s="258"/>
      <c r="V957" s="258"/>
      <c r="W957" s="258"/>
      <c r="X957" s="258"/>
      <c r="Y957" s="258"/>
      <c r="Z957" s="258"/>
      <c r="AA957" s="258"/>
      <c r="AB957" s="258"/>
      <c r="AC957" s="258"/>
      <c r="AD957" s="258"/>
      <c r="AE957" s="258"/>
      <c r="AF957" s="258"/>
      <c r="AG957" s="258"/>
      <c r="AH957" s="258"/>
      <c r="AI957" s="258"/>
      <c r="AJ957" s="258"/>
      <c r="AK957" s="258"/>
      <c r="AL957" s="258"/>
      <c r="AM957" s="258"/>
    </row>
    <row r="958" spans="1:39" ht="14.25" customHeight="1">
      <c r="A958" s="258"/>
      <c r="B958" s="258"/>
      <c r="C958" s="258"/>
      <c r="D958" s="258"/>
      <c r="E958" s="258"/>
      <c r="F958" s="258"/>
      <c r="G958" s="258"/>
      <c r="H958" s="258"/>
      <c r="I958" s="258"/>
      <c r="J958" s="258"/>
      <c r="K958" s="258"/>
      <c r="L958" s="258"/>
      <c r="M958" s="258"/>
      <c r="N958" s="258"/>
      <c r="O958" s="258"/>
      <c r="P958" s="258"/>
      <c r="Q958" s="258"/>
      <c r="R958" s="258"/>
      <c r="S958" s="258"/>
      <c r="T958" s="258"/>
      <c r="U958" s="258"/>
      <c r="V958" s="258"/>
      <c r="W958" s="258"/>
      <c r="X958" s="258"/>
      <c r="Y958" s="258"/>
      <c r="Z958" s="258"/>
      <c r="AA958" s="258"/>
      <c r="AB958" s="258"/>
      <c r="AC958" s="258"/>
      <c r="AD958" s="258"/>
      <c r="AE958" s="258"/>
      <c r="AF958" s="258"/>
      <c r="AG958" s="258"/>
      <c r="AH958" s="258"/>
      <c r="AI958" s="258"/>
      <c r="AJ958" s="258"/>
      <c r="AK958" s="258"/>
      <c r="AL958" s="258"/>
      <c r="AM958" s="258"/>
    </row>
    <row r="959" spans="1:39" ht="14.25" customHeight="1">
      <c r="A959" s="258"/>
      <c r="B959" s="258"/>
      <c r="C959" s="258"/>
      <c r="D959" s="258"/>
      <c r="E959" s="258"/>
      <c r="F959" s="258"/>
      <c r="G959" s="258"/>
      <c r="H959" s="258"/>
      <c r="I959" s="258"/>
      <c r="J959" s="258"/>
      <c r="K959" s="258"/>
      <c r="L959" s="258"/>
      <c r="M959" s="258"/>
      <c r="N959" s="258"/>
      <c r="O959" s="258"/>
      <c r="P959" s="258"/>
      <c r="Q959" s="258"/>
      <c r="R959" s="258"/>
      <c r="S959" s="258"/>
      <c r="T959" s="258"/>
      <c r="U959" s="258"/>
      <c r="V959" s="258"/>
      <c r="W959" s="258"/>
      <c r="X959" s="258"/>
      <c r="Y959" s="258"/>
      <c r="Z959" s="258"/>
      <c r="AA959" s="258"/>
      <c r="AB959" s="258"/>
      <c r="AC959" s="258"/>
      <c r="AD959" s="258"/>
      <c r="AE959" s="258"/>
      <c r="AF959" s="258"/>
      <c r="AG959" s="258"/>
      <c r="AH959" s="258"/>
      <c r="AI959" s="258"/>
      <c r="AJ959" s="258"/>
      <c r="AK959" s="258"/>
      <c r="AL959" s="258"/>
      <c r="AM959" s="258"/>
    </row>
    <row r="960" spans="1:39" ht="14.25" customHeight="1">
      <c r="A960" s="258"/>
      <c r="B960" s="258"/>
      <c r="C960" s="258"/>
      <c r="D960" s="258"/>
      <c r="E960" s="258"/>
      <c r="F960" s="258"/>
      <c r="G960" s="258"/>
      <c r="H960" s="258"/>
      <c r="I960" s="258"/>
      <c r="J960" s="258"/>
      <c r="K960" s="258"/>
      <c r="L960" s="258"/>
      <c r="M960" s="258"/>
      <c r="N960" s="258"/>
      <c r="O960" s="258"/>
      <c r="P960" s="258"/>
      <c r="Q960" s="258"/>
      <c r="R960" s="258"/>
      <c r="S960" s="258"/>
      <c r="T960" s="258"/>
      <c r="U960" s="258"/>
      <c r="V960" s="258"/>
      <c r="W960" s="258"/>
      <c r="X960" s="258"/>
      <c r="Y960" s="258"/>
      <c r="Z960" s="258"/>
      <c r="AA960" s="258"/>
      <c r="AB960" s="258"/>
      <c r="AC960" s="258"/>
      <c r="AD960" s="258"/>
      <c r="AE960" s="258"/>
      <c r="AF960" s="258"/>
      <c r="AG960" s="258"/>
      <c r="AH960" s="258"/>
      <c r="AI960" s="258"/>
      <c r="AJ960" s="258"/>
      <c r="AK960" s="258"/>
      <c r="AL960" s="258"/>
      <c r="AM960" s="258"/>
    </row>
    <row r="961" spans="1:39" ht="14.25" customHeight="1">
      <c r="A961" s="258"/>
      <c r="B961" s="258"/>
      <c r="C961" s="258"/>
      <c r="D961" s="258"/>
      <c r="E961" s="258"/>
      <c r="F961" s="258"/>
      <c r="G961" s="258"/>
      <c r="H961" s="258"/>
      <c r="I961" s="258"/>
      <c r="J961" s="258"/>
      <c r="K961" s="258"/>
      <c r="L961" s="258"/>
      <c r="M961" s="258"/>
      <c r="N961" s="258"/>
      <c r="O961" s="258"/>
      <c r="P961" s="258"/>
      <c r="Q961" s="258"/>
      <c r="R961" s="258"/>
      <c r="S961" s="258"/>
      <c r="T961" s="258"/>
      <c r="U961" s="258"/>
      <c r="V961" s="258"/>
      <c r="W961" s="258"/>
      <c r="X961" s="258"/>
      <c r="Y961" s="258"/>
      <c r="Z961" s="258"/>
      <c r="AA961" s="258"/>
      <c r="AB961" s="258"/>
      <c r="AC961" s="258"/>
      <c r="AD961" s="258"/>
      <c r="AE961" s="258"/>
      <c r="AF961" s="258"/>
      <c r="AG961" s="258"/>
      <c r="AH961" s="258"/>
      <c r="AI961" s="258"/>
      <c r="AJ961" s="258"/>
      <c r="AK961" s="258"/>
      <c r="AL961" s="258"/>
      <c r="AM961" s="258"/>
    </row>
    <row r="962" spans="1:39" ht="14.25" customHeight="1">
      <c r="A962" s="258"/>
      <c r="B962" s="258"/>
      <c r="C962" s="258"/>
      <c r="D962" s="258"/>
      <c r="E962" s="258"/>
      <c r="F962" s="258"/>
      <c r="G962" s="258"/>
      <c r="H962" s="258"/>
      <c r="I962" s="258"/>
      <c r="J962" s="258"/>
      <c r="K962" s="258"/>
      <c r="L962" s="258"/>
      <c r="M962" s="258"/>
      <c r="N962" s="258"/>
      <c r="O962" s="258"/>
      <c r="P962" s="258"/>
      <c r="Q962" s="258"/>
      <c r="R962" s="258"/>
      <c r="S962" s="258"/>
      <c r="T962" s="258"/>
      <c r="U962" s="258"/>
      <c r="V962" s="258"/>
      <c r="W962" s="258"/>
      <c r="X962" s="258"/>
      <c r="Y962" s="258"/>
      <c r="Z962" s="258"/>
      <c r="AA962" s="258"/>
      <c r="AB962" s="258"/>
      <c r="AC962" s="258"/>
      <c r="AD962" s="258"/>
      <c r="AE962" s="258"/>
      <c r="AF962" s="258"/>
      <c r="AG962" s="258"/>
      <c r="AH962" s="258"/>
      <c r="AI962" s="258"/>
      <c r="AJ962" s="258"/>
      <c r="AK962" s="258"/>
      <c r="AL962" s="258"/>
      <c r="AM962" s="258"/>
    </row>
    <row r="963" spans="1:39" ht="14.25" customHeight="1">
      <c r="A963" s="258"/>
      <c r="B963" s="258"/>
      <c r="C963" s="258"/>
      <c r="D963" s="258"/>
      <c r="E963" s="258"/>
      <c r="F963" s="258"/>
      <c r="G963" s="258"/>
      <c r="H963" s="258"/>
      <c r="I963" s="258"/>
      <c r="J963" s="258"/>
      <c r="K963" s="258"/>
      <c r="L963" s="258"/>
      <c r="M963" s="258"/>
      <c r="N963" s="258"/>
      <c r="O963" s="258"/>
      <c r="P963" s="258"/>
      <c r="Q963" s="258"/>
      <c r="R963" s="258"/>
      <c r="S963" s="258"/>
      <c r="T963" s="258"/>
      <c r="U963" s="258"/>
      <c r="V963" s="258"/>
      <c r="W963" s="258"/>
      <c r="X963" s="258"/>
      <c r="Y963" s="258"/>
      <c r="Z963" s="258"/>
      <c r="AA963" s="258"/>
      <c r="AB963" s="258"/>
      <c r="AC963" s="258"/>
      <c r="AD963" s="258"/>
      <c r="AE963" s="258"/>
      <c r="AF963" s="258"/>
      <c r="AG963" s="258"/>
      <c r="AH963" s="258"/>
      <c r="AI963" s="258"/>
      <c r="AJ963" s="258"/>
      <c r="AK963" s="258"/>
      <c r="AL963" s="258"/>
      <c r="AM963" s="258"/>
    </row>
    <row r="964" spans="1:39" ht="14.25" customHeight="1">
      <c r="A964" s="258"/>
      <c r="B964" s="258"/>
      <c r="C964" s="258"/>
      <c r="D964" s="258"/>
      <c r="E964" s="258"/>
      <c r="F964" s="258"/>
      <c r="G964" s="258"/>
      <c r="H964" s="258"/>
      <c r="I964" s="258"/>
      <c r="J964" s="258"/>
      <c r="K964" s="258"/>
      <c r="L964" s="258"/>
      <c r="M964" s="258"/>
      <c r="N964" s="258"/>
      <c r="O964" s="258"/>
      <c r="P964" s="258"/>
      <c r="Q964" s="258"/>
      <c r="R964" s="258"/>
      <c r="S964" s="258"/>
      <c r="T964" s="258"/>
      <c r="U964" s="258"/>
      <c r="V964" s="258"/>
      <c r="W964" s="258"/>
      <c r="X964" s="258"/>
      <c r="Y964" s="258"/>
      <c r="Z964" s="258"/>
      <c r="AA964" s="258"/>
      <c r="AB964" s="258"/>
      <c r="AC964" s="258"/>
      <c r="AD964" s="258"/>
      <c r="AE964" s="258"/>
      <c r="AF964" s="258"/>
      <c r="AG964" s="258"/>
      <c r="AH964" s="258"/>
      <c r="AI964" s="258"/>
      <c r="AJ964" s="258"/>
      <c r="AK964" s="258"/>
      <c r="AL964" s="258"/>
      <c r="AM964" s="258"/>
    </row>
    <row r="965" spans="1:39" ht="14.25" customHeight="1">
      <c r="A965" s="258"/>
      <c r="B965" s="258"/>
      <c r="C965" s="258"/>
      <c r="D965" s="258"/>
      <c r="E965" s="258"/>
      <c r="F965" s="258"/>
      <c r="G965" s="258"/>
      <c r="H965" s="258"/>
      <c r="I965" s="258"/>
      <c r="J965" s="258"/>
      <c r="K965" s="258"/>
      <c r="L965" s="258"/>
      <c r="M965" s="258"/>
      <c r="N965" s="258"/>
      <c r="O965" s="258"/>
      <c r="P965" s="258"/>
      <c r="Q965" s="258"/>
      <c r="R965" s="258"/>
      <c r="S965" s="258"/>
      <c r="T965" s="258"/>
      <c r="U965" s="258"/>
      <c r="V965" s="258"/>
      <c r="W965" s="258"/>
      <c r="X965" s="258"/>
      <c r="Y965" s="258"/>
      <c r="Z965" s="258"/>
      <c r="AA965" s="258"/>
      <c r="AB965" s="258"/>
      <c r="AC965" s="258"/>
      <c r="AD965" s="258"/>
      <c r="AE965" s="258"/>
      <c r="AF965" s="258"/>
      <c r="AG965" s="258"/>
      <c r="AH965" s="258"/>
      <c r="AI965" s="258"/>
      <c r="AJ965" s="258"/>
      <c r="AK965" s="258"/>
      <c r="AL965" s="258"/>
      <c r="AM965" s="258"/>
    </row>
    <row r="966" spans="1:39" ht="14.25" customHeight="1">
      <c r="A966" s="258"/>
      <c r="B966" s="258"/>
      <c r="C966" s="258"/>
      <c r="D966" s="258"/>
      <c r="E966" s="258"/>
      <c r="F966" s="258"/>
      <c r="G966" s="258"/>
      <c r="H966" s="258"/>
      <c r="I966" s="258"/>
      <c r="J966" s="258"/>
      <c r="K966" s="258"/>
      <c r="L966" s="258"/>
      <c r="M966" s="258"/>
      <c r="N966" s="258"/>
      <c r="O966" s="258"/>
      <c r="P966" s="258"/>
      <c r="Q966" s="258"/>
      <c r="R966" s="258"/>
      <c r="S966" s="258"/>
      <c r="T966" s="258"/>
      <c r="U966" s="258"/>
      <c r="V966" s="258"/>
      <c r="W966" s="258"/>
      <c r="X966" s="258"/>
      <c r="Y966" s="258"/>
      <c r="Z966" s="258"/>
      <c r="AA966" s="258"/>
      <c r="AB966" s="258"/>
      <c r="AC966" s="258"/>
      <c r="AD966" s="258"/>
      <c r="AE966" s="258"/>
      <c r="AF966" s="258"/>
      <c r="AG966" s="258"/>
      <c r="AH966" s="258"/>
      <c r="AI966" s="258"/>
      <c r="AJ966" s="258"/>
      <c r="AK966" s="258"/>
      <c r="AL966" s="258"/>
      <c r="AM966" s="258"/>
    </row>
    <row r="967" spans="1:39" ht="14.25" customHeight="1">
      <c r="A967" s="258"/>
      <c r="B967" s="258"/>
      <c r="C967" s="258"/>
      <c r="D967" s="258"/>
      <c r="E967" s="258"/>
      <c r="F967" s="258"/>
      <c r="G967" s="258"/>
      <c r="H967" s="258"/>
      <c r="I967" s="258"/>
      <c r="J967" s="258"/>
      <c r="K967" s="258"/>
      <c r="L967" s="258"/>
      <c r="M967" s="258"/>
      <c r="N967" s="258"/>
      <c r="O967" s="258"/>
      <c r="P967" s="258"/>
      <c r="Q967" s="258"/>
      <c r="R967" s="258"/>
      <c r="S967" s="258"/>
      <c r="T967" s="258"/>
      <c r="U967" s="258"/>
      <c r="V967" s="258"/>
      <c r="W967" s="258"/>
      <c r="X967" s="258"/>
      <c r="Y967" s="258"/>
      <c r="Z967" s="258"/>
      <c r="AA967" s="258"/>
      <c r="AB967" s="258"/>
      <c r="AC967" s="258"/>
      <c r="AD967" s="258"/>
      <c r="AE967" s="258"/>
      <c r="AF967" s="258"/>
      <c r="AG967" s="258"/>
      <c r="AH967" s="258"/>
      <c r="AI967" s="258"/>
      <c r="AJ967" s="258"/>
      <c r="AK967" s="258"/>
      <c r="AL967" s="258"/>
      <c r="AM967" s="258"/>
    </row>
    <row r="968" spans="1:39" ht="14.25" customHeight="1">
      <c r="A968" s="258"/>
      <c r="B968" s="258"/>
      <c r="C968" s="258"/>
      <c r="D968" s="258"/>
      <c r="E968" s="258"/>
      <c r="F968" s="258"/>
      <c r="G968" s="258"/>
      <c r="H968" s="258"/>
      <c r="I968" s="258"/>
      <c r="J968" s="258"/>
      <c r="K968" s="258"/>
      <c r="L968" s="258"/>
      <c r="M968" s="258"/>
      <c r="N968" s="258"/>
      <c r="O968" s="258"/>
      <c r="P968" s="258"/>
      <c r="Q968" s="258"/>
      <c r="R968" s="258"/>
      <c r="S968" s="258"/>
      <c r="T968" s="258"/>
      <c r="U968" s="258"/>
      <c r="V968" s="258"/>
      <c r="W968" s="258"/>
      <c r="X968" s="258"/>
      <c r="Y968" s="258"/>
      <c r="Z968" s="258"/>
      <c r="AA968" s="258"/>
      <c r="AB968" s="258"/>
      <c r="AC968" s="258"/>
      <c r="AD968" s="258"/>
      <c r="AE968" s="258"/>
      <c r="AF968" s="258"/>
      <c r="AG968" s="258"/>
      <c r="AH968" s="258"/>
      <c r="AI968" s="258"/>
      <c r="AJ968" s="258"/>
      <c r="AK968" s="258"/>
      <c r="AL968" s="258"/>
      <c r="AM968" s="258"/>
    </row>
    <row r="969" spans="1:39" ht="14.25" customHeight="1">
      <c r="A969" s="258"/>
      <c r="B969" s="258"/>
      <c r="C969" s="258"/>
      <c r="D969" s="258"/>
      <c r="E969" s="258"/>
      <c r="F969" s="258"/>
      <c r="G969" s="258"/>
      <c r="H969" s="258"/>
      <c r="I969" s="258"/>
      <c r="J969" s="258"/>
      <c r="K969" s="258"/>
      <c r="L969" s="258"/>
      <c r="M969" s="258"/>
      <c r="N969" s="258"/>
      <c r="O969" s="258"/>
      <c r="P969" s="258"/>
      <c r="Q969" s="258"/>
      <c r="R969" s="258"/>
      <c r="S969" s="258"/>
      <c r="T969" s="258"/>
      <c r="U969" s="258"/>
      <c r="V969" s="258"/>
      <c r="W969" s="258"/>
      <c r="X969" s="258"/>
      <c r="Y969" s="258"/>
      <c r="Z969" s="258"/>
      <c r="AA969" s="258"/>
      <c r="AB969" s="258"/>
      <c r="AC969" s="258"/>
      <c r="AD969" s="258"/>
      <c r="AE969" s="258"/>
      <c r="AF969" s="258"/>
      <c r="AG969" s="258"/>
      <c r="AH969" s="258"/>
      <c r="AI969" s="258"/>
      <c r="AJ969" s="258"/>
      <c r="AK969" s="258"/>
      <c r="AL969" s="258"/>
      <c r="AM969" s="258"/>
    </row>
    <row r="970" spans="1:39" ht="14.25" customHeight="1">
      <c r="A970" s="258"/>
      <c r="B970" s="258"/>
      <c r="C970" s="258"/>
      <c r="D970" s="258"/>
      <c r="E970" s="258"/>
      <c r="F970" s="258"/>
      <c r="G970" s="258"/>
      <c r="H970" s="258"/>
      <c r="I970" s="258"/>
      <c r="J970" s="258"/>
      <c r="K970" s="258"/>
      <c r="L970" s="258"/>
      <c r="M970" s="258"/>
      <c r="N970" s="258"/>
      <c r="O970" s="258"/>
      <c r="P970" s="258"/>
      <c r="Q970" s="258"/>
      <c r="R970" s="258"/>
      <c r="S970" s="258"/>
      <c r="T970" s="258"/>
      <c r="U970" s="258"/>
      <c r="V970" s="258"/>
      <c r="W970" s="258"/>
      <c r="X970" s="258"/>
      <c r="Y970" s="258"/>
      <c r="Z970" s="258"/>
      <c r="AA970" s="258"/>
      <c r="AB970" s="258"/>
      <c r="AC970" s="258"/>
      <c r="AD970" s="258"/>
      <c r="AE970" s="258"/>
      <c r="AF970" s="258"/>
      <c r="AG970" s="258"/>
      <c r="AH970" s="258"/>
      <c r="AI970" s="258"/>
      <c r="AJ970" s="258"/>
      <c r="AK970" s="258"/>
      <c r="AL970" s="258"/>
      <c r="AM970" s="258"/>
    </row>
    <row r="971" spans="1:39" ht="14.25" customHeight="1">
      <c r="A971" s="258"/>
      <c r="B971" s="258"/>
      <c r="C971" s="258"/>
      <c r="D971" s="258"/>
      <c r="E971" s="258"/>
      <c r="F971" s="258"/>
      <c r="G971" s="258"/>
      <c r="H971" s="258"/>
      <c r="I971" s="258"/>
      <c r="J971" s="258"/>
      <c r="K971" s="258"/>
      <c r="L971" s="258"/>
      <c r="M971" s="258"/>
      <c r="N971" s="258"/>
      <c r="O971" s="258"/>
      <c r="P971" s="258"/>
      <c r="Q971" s="258"/>
      <c r="R971" s="258"/>
      <c r="S971" s="258"/>
      <c r="T971" s="258"/>
      <c r="U971" s="258"/>
      <c r="V971" s="258"/>
      <c r="W971" s="258"/>
      <c r="X971" s="258"/>
      <c r="Y971" s="258"/>
      <c r="Z971" s="258"/>
      <c r="AA971" s="258"/>
      <c r="AB971" s="258"/>
      <c r="AC971" s="258"/>
      <c r="AD971" s="258"/>
      <c r="AE971" s="258"/>
      <c r="AF971" s="258"/>
      <c r="AG971" s="258"/>
      <c r="AH971" s="258"/>
      <c r="AI971" s="258"/>
      <c r="AJ971" s="258"/>
      <c r="AK971" s="258"/>
      <c r="AL971" s="258"/>
      <c r="AM971" s="258"/>
    </row>
    <row r="972" spans="1:39" ht="14.25" customHeight="1">
      <c r="A972" s="258"/>
      <c r="B972" s="258"/>
      <c r="C972" s="258"/>
      <c r="D972" s="258"/>
      <c r="E972" s="258"/>
      <c r="F972" s="258"/>
      <c r="G972" s="258"/>
      <c r="H972" s="258"/>
      <c r="I972" s="258"/>
      <c r="J972" s="258"/>
      <c r="K972" s="258"/>
      <c r="L972" s="258"/>
      <c r="M972" s="258"/>
      <c r="N972" s="258"/>
      <c r="O972" s="258"/>
      <c r="P972" s="258"/>
      <c r="Q972" s="258"/>
      <c r="R972" s="258"/>
      <c r="S972" s="258"/>
      <c r="T972" s="258"/>
      <c r="U972" s="258"/>
      <c r="V972" s="258"/>
      <c r="W972" s="258"/>
      <c r="X972" s="258"/>
      <c r="Y972" s="258"/>
      <c r="Z972" s="258"/>
      <c r="AA972" s="258"/>
      <c r="AB972" s="258"/>
      <c r="AC972" s="258"/>
      <c r="AD972" s="258"/>
      <c r="AE972" s="258"/>
      <c r="AF972" s="258"/>
      <c r="AG972" s="258"/>
      <c r="AH972" s="258"/>
      <c r="AI972" s="258"/>
      <c r="AJ972" s="258"/>
      <c r="AK972" s="258"/>
      <c r="AL972" s="258"/>
      <c r="AM972" s="258"/>
    </row>
    <row r="973" spans="1:39" ht="14.25" customHeight="1">
      <c r="A973" s="258"/>
      <c r="B973" s="258"/>
      <c r="C973" s="258"/>
      <c r="D973" s="258"/>
      <c r="E973" s="258"/>
      <c r="F973" s="258"/>
      <c r="G973" s="258"/>
      <c r="H973" s="258"/>
      <c r="I973" s="258"/>
      <c r="J973" s="258"/>
      <c r="K973" s="258"/>
      <c r="L973" s="258"/>
      <c r="M973" s="258"/>
      <c r="N973" s="258"/>
      <c r="O973" s="258"/>
      <c r="P973" s="258"/>
      <c r="Q973" s="258"/>
      <c r="R973" s="258"/>
      <c r="S973" s="258"/>
      <c r="T973" s="258"/>
      <c r="U973" s="258"/>
      <c r="V973" s="258"/>
      <c r="W973" s="258"/>
      <c r="X973" s="258"/>
      <c r="Y973" s="258"/>
      <c r="Z973" s="258"/>
      <c r="AA973" s="258"/>
      <c r="AB973" s="258"/>
      <c r="AC973" s="258"/>
      <c r="AD973" s="258"/>
      <c r="AE973" s="258"/>
      <c r="AF973" s="258"/>
      <c r="AG973" s="258"/>
      <c r="AH973" s="258"/>
      <c r="AI973" s="258"/>
      <c r="AJ973" s="258"/>
      <c r="AK973" s="258"/>
      <c r="AL973" s="258"/>
      <c r="AM973" s="258"/>
    </row>
    <row r="974" spans="1:39" ht="14.25" customHeight="1">
      <c r="A974" s="258"/>
      <c r="B974" s="258"/>
      <c r="C974" s="258"/>
      <c r="D974" s="258"/>
      <c r="E974" s="258"/>
      <c r="F974" s="258"/>
      <c r="G974" s="258"/>
      <c r="H974" s="258"/>
      <c r="I974" s="258"/>
      <c r="J974" s="258"/>
      <c r="K974" s="258"/>
      <c r="L974" s="258"/>
      <c r="M974" s="258"/>
      <c r="N974" s="258"/>
      <c r="O974" s="258"/>
      <c r="P974" s="258"/>
      <c r="Q974" s="258"/>
      <c r="R974" s="258"/>
      <c r="S974" s="258"/>
      <c r="T974" s="258"/>
      <c r="U974" s="258"/>
      <c r="V974" s="258"/>
      <c r="W974" s="258"/>
      <c r="X974" s="258"/>
      <c r="Y974" s="258"/>
      <c r="Z974" s="258"/>
      <c r="AA974" s="258"/>
      <c r="AB974" s="258"/>
      <c r="AC974" s="258"/>
      <c r="AD974" s="258"/>
      <c r="AE974" s="258"/>
      <c r="AF974" s="258"/>
      <c r="AG974" s="258"/>
      <c r="AH974" s="258"/>
      <c r="AI974" s="258"/>
      <c r="AJ974" s="258"/>
      <c r="AK974" s="258"/>
      <c r="AL974" s="258"/>
      <c r="AM974" s="258"/>
    </row>
    <row r="975" spans="1:39" ht="14.25" customHeight="1">
      <c r="A975" s="52"/>
      <c r="B975" s="57"/>
      <c r="C975" s="56"/>
      <c r="D975" s="59"/>
      <c r="E975" s="59"/>
      <c r="F975" s="59"/>
      <c r="G975" s="57"/>
      <c r="H975" s="58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2"/>
      <c r="AA975" s="57"/>
      <c r="AB975" s="57"/>
      <c r="AC975" s="57"/>
      <c r="AD975" s="57"/>
      <c r="AE975" s="57"/>
      <c r="AF975" s="57"/>
      <c r="AG975" s="57"/>
      <c r="AH975" s="57"/>
      <c r="AI975" s="57"/>
      <c r="AJ975" s="57"/>
      <c r="AK975" s="57"/>
      <c r="AL975" s="57"/>
      <c r="AM975" s="57"/>
    </row>
    <row r="976" spans="1:39" ht="14.25" customHeight="1">
      <c r="A976" s="52"/>
      <c r="B976" s="57"/>
      <c r="C976" s="56"/>
      <c r="D976" s="59"/>
      <c r="E976" s="59"/>
      <c r="F976" s="59"/>
      <c r="G976" s="57"/>
      <c r="H976" s="58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2"/>
      <c r="AA976" s="57"/>
      <c r="AB976" s="57"/>
      <c r="AC976" s="57"/>
      <c r="AD976" s="57"/>
      <c r="AE976" s="57"/>
      <c r="AF976" s="57"/>
      <c r="AG976" s="57"/>
      <c r="AH976" s="57"/>
      <c r="AI976" s="57"/>
      <c r="AJ976" s="57"/>
      <c r="AK976" s="57"/>
      <c r="AL976" s="57"/>
      <c r="AM976" s="57"/>
    </row>
    <row r="977" spans="1:39" ht="14.25" customHeight="1">
      <c r="A977" s="52"/>
      <c r="B977" s="57"/>
      <c r="C977" s="56"/>
      <c r="D977" s="59"/>
      <c r="E977" s="59"/>
      <c r="F977" s="59"/>
      <c r="G977" s="57"/>
      <c r="H977" s="58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2"/>
      <c r="AA977" s="57"/>
      <c r="AB977" s="57"/>
      <c r="AC977" s="57"/>
      <c r="AD977" s="57"/>
      <c r="AE977" s="57"/>
      <c r="AF977" s="57"/>
      <c r="AG977" s="57"/>
      <c r="AH977" s="57"/>
      <c r="AI977" s="57"/>
      <c r="AJ977" s="57"/>
      <c r="AK977" s="57"/>
      <c r="AL977" s="57"/>
      <c r="AM977" s="57"/>
    </row>
    <row r="978" spans="1:39" ht="14.25" customHeight="1">
      <c r="A978" s="52"/>
      <c r="B978" s="57"/>
      <c r="C978" s="56"/>
      <c r="D978" s="59"/>
      <c r="E978" s="59"/>
      <c r="F978" s="59"/>
      <c r="G978" s="57"/>
      <c r="H978" s="58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2"/>
      <c r="AA978" s="57"/>
      <c r="AB978" s="57"/>
      <c r="AC978" s="57"/>
      <c r="AD978" s="57"/>
      <c r="AE978" s="57"/>
      <c r="AF978" s="57"/>
      <c r="AG978" s="57"/>
      <c r="AH978" s="57"/>
      <c r="AI978" s="57"/>
      <c r="AJ978" s="57"/>
      <c r="AK978" s="57"/>
      <c r="AL978" s="57"/>
      <c r="AM978" s="57"/>
    </row>
    <row r="979" spans="1:39" ht="14.25" customHeight="1">
      <c r="A979" s="52"/>
      <c r="B979" s="57"/>
      <c r="C979" s="56"/>
      <c r="D979" s="59"/>
      <c r="E979" s="59"/>
      <c r="F979" s="59"/>
      <c r="G979" s="57"/>
      <c r="H979" s="58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2"/>
      <c r="AA979" s="57"/>
      <c r="AB979" s="57"/>
      <c r="AC979" s="57"/>
      <c r="AD979" s="57"/>
      <c r="AE979" s="57"/>
      <c r="AF979" s="57"/>
      <c r="AG979" s="57"/>
      <c r="AH979" s="57"/>
      <c r="AI979" s="57"/>
      <c r="AJ979" s="57"/>
      <c r="AK979" s="57"/>
      <c r="AL979" s="57"/>
      <c r="AM979" s="57"/>
    </row>
    <row r="980" spans="1:39" ht="14.25" customHeight="1">
      <c r="A980" s="52"/>
      <c r="B980" s="57"/>
      <c r="C980" s="56"/>
      <c r="D980" s="59"/>
      <c r="E980" s="59"/>
      <c r="F980" s="59"/>
      <c r="G980" s="57"/>
      <c r="H980" s="58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2"/>
      <c r="AA980" s="57"/>
      <c r="AB980" s="57"/>
      <c r="AC980" s="57"/>
      <c r="AD980" s="57"/>
      <c r="AE980" s="57"/>
      <c r="AF980" s="57"/>
      <c r="AG980" s="57"/>
      <c r="AH980" s="57"/>
      <c r="AI980" s="57"/>
      <c r="AJ980" s="57"/>
      <c r="AK980" s="57"/>
      <c r="AL980" s="57"/>
      <c r="AM980" s="57"/>
    </row>
    <row r="981" spans="1:39" ht="14.25" customHeight="1">
      <c r="A981" s="52"/>
      <c r="B981" s="57"/>
      <c r="C981" s="56"/>
      <c r="D981" s="59"/>
      <c r="E981" s="59"/>
      <c r="F981" s="59"/>
      <c r="G981" s="57"/>
      <c r="H981" s="58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2"/>
      <c r="AA981" s="57"/>
      <c r="AB981" s="57"/>
      <c r="AC981" s="57"/>
      <c r="AD981" s="57"/>
      <c r="AE981" s="57"/>
      <c r="AF981" s="57"/>
      <c r="AG981" s="57"/>
      <c r="AH981" s="57"/>
      <c r="AI981" s="57"/>
      <c r="AJ981" s="57"/>
      <c r="AK981" s="57"/>
      <c r="AL981" s="57"/>
      <c r="AM981" s="57"/>
    </row>
    <row r="982" spans="1:39" ht="14.25" customHeight="1">
      <c r="A982" s="52"/>
      <c r="B982" s="57"/>
      <c r="C982" s="56"/>
      <c r="D982" s="59"/>
      <c r="E982" s="59"/>
      <c r="F982" s="59"/>
      <c r="G982" s="57"/>
      <c r="H982" s="58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2"/>
      <c r="AA982" s="57"/>
      <c r="AB982" s="57"/>
      <c r="AC982" s="57"/>
      <c r="AD982" s="57"/>
      <c r="AE982" s="57"/>
      <c r="AF982" s="57"/>
      <c r="AG982" s="57"/>
      <c r="AH982" s="57"/>
      <c r="AI982" s="57"/>
      <c r="AJ982" s="57"/>
      <c r="AK982" s="57"/>
      <c r="AL982" s="57"/>
      <c r="AM982" s="57"/>
    </row>
    <row r="983" spans="1:39" ht="14.25" customHeight="1">
      <c r="A983" s="52"/>
      <c r="B983" s="57"/>
      <c r="C983" s="56"/>
      <c r="D983" s="59"/>
      <c r="E983" s="59"/>
      <c r="F983" s="59"/>
      <c r="G983" s="57"/>
      <c r="H983" s="58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2"/>
      <c r="AA983" s="57"/>
      <c r="AB983" s="57"/>
      <c r="AC983" s="57"/>
      <c r="AD983" s="57"/>
      <c r="AE983" s="57"/>
      <c r="AF983" s="57"/>
      <c r="AG983" s="57"/>
      <c r="AH983" s="57"/>
      <c r="AI983" s="57"/>
      <c r="AJ983" s="57"/>
      <c r="AK983" s="57"/>
      <c r="AL983" s="57"/>
      <c r="AM983" s="57"/>
    </row>
    <row r="984" spans="1:39" ht="14.25" customHeight="1">
      <c r="A984" s="52"/>
      <c r="B984" s="57"/>
      <c r="C984" s="56"/>
      <c r="D984" s="59"/>
      <c r="E984" s="59"/>
      <c r="F984" s="59"/>
      <c r="G984" s="57"/>
      <c r="H984" s="58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2"/>
      <c r="AA984" s="57"/>
      <c r="AB984" s="57"/>
      <c r="AC984" s="57"/>
      <c r="AD984" s="57"/>
      <c r="AE984" s="57"/>
      <c r="AF984" s="57"/>
      <c r="AG984" s="57"/>
      <c r="AH984" s="57"/>
      <c r="AI984" s="57"/>
      <c r="AJ984" s="57"/>
      <c r="AK984" s="57"/>
      <c r="AL984" s="57"/>
      <c r="AM984" s="57"/>
    </row>
    <row r="985" spans="1:39" ht="14.25" customHeight="1">
      <c r="A985" s="52"/>
      <c r="B985" s="57"/>
      <c r="C985" s="56"/>
      <c r="D985" s="59"/>
      <c r="E985" s="59"/>
      <c r="F985" s="59"/>
      <c r="G985" s="57"/>
      <c r="H985" s="58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2"/>
      <c r="AA985" s="57"/>
      <c r="AB985" s="57"/>
      <c r="AC985" s="57"/>
      <c r="AD985" s="57"/>
      <c r="AE985" s="57"/>
      <c r="AF985" s="57"/>
      <c r="AG985" s="57"/>
      <c r="AH985" s="57"/>
      <c r="AI985" s="57"/>
      <c r="AJ985" s="57"/>
      <c r="AK985" s="57"/>
      <c r="AL985" s="57"/>
      <c r="AM985" s="57"/>
    </row>
    <row r="986" spans="1:39" ht="14.25" customHeight="1">
      <c r="A986" s="52"/>
      <c r="B986" s="57"/>
      <c r="C986" s="56"/>
      <c r="D986" s="59"/>
      <c r="E986" s="59"/>
      <c r="F986" s="59"/>
      <c r="G986" s="57"/>
      <c r="H986" s="58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2"/>
      <c r="AA986" s="57"/>
      <c r="AB986" s="57"/>
      <c r="AC986" s="57"/>
      <c r="AD986" s="57"/>
      <c r="AE986" s="57"/>
      <c r="AF986" s="57"/>
      <c r="AG986" s="57"/>
      <c r="AH986" s="57"/>
      <c r="AI986" s="57"/>
      <c r="AJ986" s="57"/>
      <c r="AK986" s="57"/>
      <c r="AL986" s="57"/>
      <c r="AM986" s="57"/>
    </row>
    <row r="987" spans="1:39" ht="14.25" customHeight="1">
      <c r="A987" s="52"/>
      <c r="B987" s="57"/>
      <c r="C987" s="56"/>
      <c r="D987" s="59"/>
      <c r="E987" s="59"/>
      <c r="F987" s="59"/>
      <c r="G987" s="57"/>
      <c r="H987" s="58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2"/>
      <c r="AA987" s="57"/>
      <c r="AB987" s="57"/>
      <c r="AC987" s="57"/>
      <c r="AD987" s="57"/>
      <c r="AE987" s="57"/>
      <c r="AF987" s="57"/>
      <c r="AG987" s="57"/>
      <c r="AH987" s="57"/>
      <c r="AI987" s="57"/>
      <c r="AJ987" s="57"/>
      <c r="AK987" s="57"/>
      <c r="AL987" s="57"/>
      <c r="AM987" s="57"/>
    </row>
    <row r="988" spans="1:39" ht="14.25" customHeight="1">
      <c r="A988" s="52"/>
      <c r="B988" s="57"/>
      <c r="C988" s="56"/>
      <c r="D988" s="59"/>
      <c r="E988" s="59"/>
      <c r="F988" s="59"/>
      <c r="G988" s="57"/>
      <c r="H988" s="58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2"/>
      <c r="AA988" s="57"/>
      <c r="AB988" s="57"/>
      <c r="AC988" s="57"/>
      <c r="AD988" s="57"/>
      <c r="AE988" s="57"/>
      <c r="AF988" s="57"/>
      <c r="AG988" s="57"/>
      <c r="AH988" s="57"/>
      <c r="AI988" s="57"/>
      <c r="AJ988" s="57"/>
      <c r="AK988" s="57"/>
      <c r="AL988" s="57"/>
      <c r="AM988" s="57"/>
    </row>
    <row r="989" spans="1:39" ht="14.25" customHeight="1">
      <c r="A989" s="52"/>
      <c r="B989" s="57"/>
      <c r="C989" s="56"/>
      <c r="D989" s="59"/>
      <c r="E989" s="59"/>
      <c r="F989" s="59"/>
      <c r="G989" s="57"/>
      <c r="H989" s="58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2"/>
      <c r="AA989" s="57"/>
      <c r="AB989" s="57"/>
      <c r="AC989" s="57"/>
      <c r="AD989" s="57"/>
      <c r="AE989" s="57"/>
      <c r="AF989" s="57"/>
      <c r="AG989" s="57"/>
      <c r="AH989" s="57"/>
      <c r="AI989" s="57"/>
      <c r="AJ989" s="57"/>
      <c r="AK989" s="57"/>
      <c r="AL989" s="57"/>
      <c r="AM989" s="57"/>
    </row>
    <row r="990" spans="1:39" ht="14.25" customHeight="1">
      <c r="A990" s="52"/>
      <c r="B990" s="57"/>
      <c r="C990" s="56"/>
      <c r="D990" s="59"/>
      <c r="E990" s="59"/>
      <c r="F990" s="59"/>
      <c r="G990" s="57"/>
      <c r="H990" s="58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2"/>
      <c r="AA990" s="57"/>
      <c r="AB990" s="57"/>
      <c r="AC990" s="57"/>
      <c r="AD990" s="57"/>
      <c r="AE990" s="57"/>
      <c r="AF990" s="57"/>
      <c r="AG990" s="57"/>
      <c r="AH990" s="57"/>
      <c r="AI990" s="57"/>
      <c r="AJ990" s="57"/>
      <c r="AK990" s="57"/>
      <c r="AL990" s="57"/>
      <c r="AM990" s="57"/>
    </row>
    <row r="991" spans="1:39" ht="14.25" customHeight="1">
      <c r="A991" s="52"/>
      <c r="B991" s="57"/>
      <c r="C991" s="56"/>
      <c r="D991" s="59"/>
      <c r="E991" s="59"/>
      <c r="F991" s="59"/>
      <c r="G991" s="57"/>
      <c r="H991" s="58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2"/>
      <c r="AA991" s="57"/>
      <c r="AB991" s="57"/>
      <c r="AC991" s="57"/>
      <c r="AD991" s="57"/>
      <c r="AE991" s="57"/>
      <c r="AF991" s="57"/>
      <c r="AG991" s="57"/>
      <c r="AH991" s="57"/>
      <c r="AI991" s="57"/>
      <c r="AJ991" s="57"/>
      <c r="AK991" s="57"/>
      <c r="AL991" s="57"/>
      <c r="AM991" s="57"/>
    </row>
    <row r="992" spans="1:39" ht="14.25" customHeight="1">
      <c r="A992" s="52"/>
      <c r="B992" s="57"/>
      <c r="C992" s="56"/>
      <c r="D992" s="59"/>
      <c r="E992" s="59"/>
      <c r="F992" s="59"/>
      <c r="G992" s="57"/>
      <c r="H992" s="58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2"/>
      <c r="AA992" s="57"/>
      <c r="AB992" s="57"/>
      <c r="AC992" s="57"/>
      <c r="AD992" s="57"/>
      <c r="AE992" s="57"/>
      <c r="AF992" s="57"/>
      <c r="AG992" s="57"/>
      <c r="AH992" s="57"/>
      <c r="AI992" s="57"/>
      <c r="AJ992" s="57"/>
      <c r="AK992" s="57"/>
      <c r="AL992" s="57"/>
      <c r="AM992" s="57"/>
    </row>
    <row r="993" spans="1:39" ht="14.25" customHeight="1">
      <c r="A993" s="52"/>
      <c r="B993" s="57"/>
      <c r="C993" s="56"/>
      <c r="D993" s="59"/>
      <c r="E993" s="59"/>
      <c r="F993" s="59"/>
      <c r="G993" s="57"/>
      <c r="H993" s="58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2"/>
      <c r="AA993" s="57"/>
      <c r="AB993" s="57"/>
      <c r="AC993" s="57"/>
      <c r="AD993" s="57"/>
      <c r="AE993" s="57"/>
      <c r="AF993" s="57"/>
      <c r="AG993" s="57"/>
      <c r="AH993" s="57"/>
      <c r="AI993" s="57"/>
      <c r="AJ993" s="57"/>
      <c r="AK993" s="57"/>
      <c r="AL993" s="57"/>
      <c r="AM993" s="57"/>
    </row>
    <row r="994" spans="1:39" ht="14.25" customHeight="1">
      <c r="A994" s="52"/>
      <c r="B994" s="57"/>
      <c r="C994" s="56"/>
      <c r="D994" s="59"/>
      <c r="E994" s="59"/>
      <c r="F994" s="59"/>
      <c r="G994" s="57"/>
      <c r="H994" s="58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2"/>
      <c r="AA994" s="57"/>
      <c r="AB994" s="57"/>
      <c r="AC994" s="57"/>
      <c r="AD994" s="57"/>
      <c r="AE994" s="57"/>
      <c r="AF994" s="57"/>
      <c r="AG994" s="57"/>
      <c r="AH994" s="57"/>
      <c r="AI994" s="57"/>
      <c r="AJ994" s="57"/>
      <c r="AK994" s="57"/>
      <c r="AL994" s="57"/>
      <c r="AM994" s="57"/>
    </row>
    <row r="995" spans="1:39" ht="14.25" customHeight="1">
      <c r="A995" s="52"/>
      <c r="B995" s="57"/>
      <c r="C995" s="56"/>
      <c r="D995" s="59"/>
      <c r="E995" s="59"/>
      <c r="F995" s="59"/>
      <c r="G995" s="57"/>
      <c r="H995" s="58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2"/>
      <c r="AA995" s="57"/>
      <c r="AB995" s="57"/>
      <c r="AC995" s="57"/>
      <c r="AD995" s="57"/>
      <c r="AE995" s="57"/>
      <c r="AF995" s="57"/>
      <c r="AG995" s="57"/>
      <c r="AH995" s="57"/>
      <c r="AI995" s="57"/>
      <c r="AJ995" s="57"/>
      <c r="AK995" s="57"/>
      <c r="AL995" s="57"/>
      <c r="AM995" s="57"/>
    </row>
    <row r="996" spans="1:39" ht="14.25" customHeight="1">
      <c r="A996" s="52"/>
      <c r="B996" s="57"/>
      <c r="C996" s="56"/>
      <c r="D996" s="59"/>
      <c r="E996" s="59"/>
      <c r="F996" s="59"/>
      <c r="G996" s="57"/>
      <c r="H996" s="58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2"/>
      <c r="AA996" s="57"/>
      <c r="AB996" s="57"/>
      <c r="AC996" s="57"/>
      <c r="AD996" s="57"/>
      <c r="AE996" s="57"/>
      <c r="AF996" s="57"/>
      <c r="AG996" s="57"/>
      <c r="AH996" s="57"/>
      <c r="AI996" s="57"/>
      <c r="AJ996" s="57"/>
      <c r="AK996" s="57"/>
      <c r="AL996" s="57"/>
      <c r="AM996" s="57"/>
    </row>
    <row r="997" spans="1:39" ht="14.25" customHeight="1">
      <c r="A997" s="52"/>
      <c r="B997" s="57"/>
      <c r="C997" s="56"/>
      <c r="D997" s="59"/>
      <c r="E997" s="59"/>
      <c r="F997" s="59"/>
      <c r="G997" s="57"/>
      <c r="H997" s="58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2"/>
      <c r="AA997" s="57"/>
      <c r="AB997" s="57"/>
      <c r="AC997" s="57"/>
      <c r="AD997" s="57"/>
      <c r="AE997" s="57"/>
      <c r="AF997" s="57"/>
      <c r="AG997" s="57"/>
      <c r="AH997" s="57"/>
      <c r="AI997" s="57"/>
      <c r="AJ997" s="57"/>
      <c r="AK997" s="57"/>
      <c r="AL997" s="57"/>
      <c r="AM997" s="57"/>
    </row>
    <row r="998" spans="1:39" ht="14.25" customHeight="1">
      <c r="A998" s="52"/>
      <c r="B998" s="57"/>
      <c r="C998" s="56"/>
      <c r="D998" s="59"/>
      <c r="E998" s="59"/>
      <c r="F998" s="59"/>
      <c r="G998" s="57"/>
      <c r="H998" s="58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2"/>
      <c r="AA998" s="57"/>
      <c r="AB998" s="57"/>
      <c r="AC998" s="57"/>
      <c r="AD998" s="57"/>
      <c r="AE998" s="57"/>
      <c r="AF998" s="57"/>
      <c r="AG998" s="57"/>
      <c r="AH998" s="57"/>
      <c r="AI998" s="57"/>
      <c r="AJ998" s="57"/>
      <c r="AK998" s="57"/>
      <c r="AL998" s="57"/>
      <c r="AM998" s="57"/>
    </row>
    <row r="999" spans="1:39" ht="14.25" customHeight="1">
      <c r="A999" s="52"/>
      <c r="B999" s="57"/>
      <c r="C999" s="56"/>
      <c r="D999" s="59"/>
      <c r="E999" s="59"/>
      <c r="F999" s="59"/>
      <c r="G999" s="57"/>
      <c r="H999" s="58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2"/>
      <c r="AA999" s="57"/>
      <c r="AB999" s="57"/>
      <c r="AC999" s="57"/>
      <c r="AD999" s="57"/>
      <c r="AE999" s="57"/>
      <c r="AF999" s="57"/>
      <c r="AG999" s="57"/>
      <c r="AH999" s="57"/>
      <c r="AI999" s="57"/>
      <c r="AJ999" s="57"/>
      <c r="AK999" s="57"/>
      <c r="AL999" s="57"/>
      <c r="AM999" s="57"/>
    </row>
    <row r="1000" spans="1:39" ht="14.25" customHeight="1">
      <c r="A1000" s="52"/>
      <c r="B1000" s="57"/>
      <c r="C1000" s="56"/>
      <c r="D1000" s="59"/>
      <c r="E1000" s="59"/>
      <c r="F1000" s="59"/>
      <c r="G1000" s="57"/>
      <c r="H1000" s="58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2"/>
      <c r="AA1000" s="57"/>
      <c r="AB1000" s="57"/>
      <c r="AC1000" s="57"/>
      <c r="AD1000" s="57"/>
      <c r="AE1000" s="57"/>
      <c r="AF1000" s="57"/>
      <c r="AG1000" s="57"/>
      <c r="AH1000" s="57"/>
      <c r="AI1000" s="57"/>
      <c r="AJ1000" s="57"/>
      <c r="AK1000" s="57"/>
      <c r="AL1000" s="57"/>
      <c r="AM1000" s="57"/>
    </row>
  </sheetData>
  <autoFilter ref="A1:AM227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F1000"/>
  <sheetViews>
    <sheetView workbookViewId="0"/>
  </sheetViews>
  <sheetFormatPr defaultColWidth="14.42578125" defaultRowHeight="15" customHeight="1"/>
  <cols>
    <col min="1" max="1" width="4" customWidth="1"/>
    <col min="2" max="2" width="20.42578125" customWidth="1"/>
    <col min="3" max="3" width="27.28515625" customWidth="1"/>
    <col min="4" max="5" width="33.42578125" customWidth="1"/>
    <col min="6" max="6" width="13" customWidth="1"/>
    <col min="7" max="7" width="12.28515625" customWidth="1"/>
    <col min="8" max="8" width="9.85546875" customWidth="1"/>
    <col min="9" max="9" width="9.42578125" customWidth="1"/>
    <col min="10" max="10" width="8.7109375" customWidth="1"/>
    <col min="11" max="11" width="12.42578125" customWidth="1"/>
    <col min="12" max="12" width="11.42578125" customWidth="1"/>
    <col min="13" max="13" width="11.7109375" customWidth="1"/>
    <col min="14" max="23" width="10.42578125" customWidth="1"/>
    <col min="24" max="24" width="13" customWidth="1"/>
    <col min="25" max="39" width="10.42578125" customWidth="1"/>
    <col min="40" max="40" width="13" customWidth="1"/>
    <col min="41" max="41" width="9.42578125" customWidth="1"/>
    <col min="42" max="43" width="9.28515625" customWidth="1"/>
    <col min="44" max="45" width="10.42578125" customWidth="1"/>
    <col min="46" max="46" width="9" customWidth="1"/>
    <col min="47" max="47" width="10.42578125" customWidth="1"/>
    <col min="48" max="48" width="6.7109375" customWidth="1"/>
    <col min="49" max="49" width="12.42578125" customWidth="1"/>
    <col min="50" max="50" width="10.42578125" customWidth="1"/>
    <col min="51" max="58" width="9.140625" customWidth="1"/>
  </cols>
  <sheetData>
    <row r="1" spans="1:58" ht="12" customHeight="1">
      <c r="A1" s="137"/>
      <c r="B1" s="140"/>
      <c r="C1" s="141"/>
      <c r="D1" s="142"/>
      <c r="E1" s="142"/>
      <c r="F1" s="137"/>
      <c r="G1" s="137"/>
      <c r="H1" s="137"/>
      <c r="I1" s="137"/>
      <c r="J1" s="137"/>
      <c r="K1" s="137"/>
      <c r="L1" s="137"/>
      <c r="M1" s="143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37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37"/>
      <c r="AO1" s="144"/>
      <c r="AP1" s="144"/>
      <c r="AQ1" s="144"/>
      <c r="AR1" s="144"/>
      <c r="AS1" s="144"/>
      <c r="AT1" s="144"/>
      <c r="AU1" s="144"/>
      <c r="AV1" s="144"/>
      <c r="AW1" s="144"/>
      <c r="AX1" s="144"/>
      <c r="AY1" s="144"/>
      <c r="AZ1" s="144"/>
      <c r="BA1" s="144"/>
      <c r="BB1" s="144"/>
      <c r="BC1" s="144"/>
      <c r="BD1" s="144"/>
      <c r="BE1" s="144"/>
      <c r="BF1" s="144"/>
    </row>
    <row r="2" spans="1:58" ht="12" customHeight="1">
      <c r="A2" s="137"/>
      <c r="B2" s="585" t="s">
        <v>348</v>
      </c>
      <c r="C2" s="586"/>
      <c r="D2" s="586"/>
      <c r="E2" s="146"/>
      <c r="F2" s="137"/>
      <c r="G2" s="137"/>
      <c r="H2" s="137"/>
      <c r="I2" s="137"/>
      <c r="J2" s="137"/>
      <c r="K2" s="137"/>
      <c r="L2" s="137"/>
      <c r="M2" s="143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37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37"/>
      <c r="AO2" s="144"/>
      <c r="AP2" s="144"/>
      <c r="AQ2" s="144"/>
      <c r="AR2" s="144"/>
      <c r="AS2" s="144"/>
      <c r="AT2" s="144"/>
      <c r="AU2" s="144"/>
      <c r="AV2" s="144"/>
      <c r="AW2" s="144"/>
      <c r="AX2" s="144"/>
      <c r="AY2" s="144"/>
      <c r="AZ2" s="144"/>
      <c r="BA2" s="144"/>
      <c r="BB2" s="144"/>
      <c r="BC2" s="144"/>
      <c r="BD2" s="144"/>
      <c r="BE2" s="144"/>
      <c r="BF2" s="144"/>
    </row>
    <row r="3" spans="1:58" ht="12" customHeight="1">
      <c r="A3" s="137"/>
      <c r="B3" s="586"/>
      <c r="C3" s="586"/>
      <c r="D3" s="586"/>
      <c r="E3" s="146"/>
      <c r="F3" s="137"/>
      <c r="G3" s="137"/>
      <c r="H3" s="137"/>
      <c r="I3" s="137"/>
      <c r="J3" s="137"/>
      <c r="K3" s="137"/>
      <c r="L3" s="137"/>
      <c r="M3" s="143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37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37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  <c r="BF3" s="144"/>
    </row>
    <row r="4" spans="1:58" ht="12" customHeight="1">
      <c r="A4" s="137"/>
      <c r="B4" s="140"/>
      <c r="C4" s="141"/>
      <c r="D4" s="142"/>
      <c r="E4" s="142"/>
      <c r="F4" s="137"/>
      <c r="G4" s="137"/>
      <c r="H4" s="137"/>
      <c r="I4" s="137"/>
      <c r="J4" s="137"/>
      <c r="K4" s="137"/>
      <c r="L4" s="137"/>
      <c r="M4" s="143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37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37"/>
      <c r="AO4" s="144"/>
      <c r="AP4" s="148"/>
      <c r="AQ4" s="148"/>
      <c r="AR4" s="144"/>
      <c r="AS4" s="144"/>
      <c r="AT4" s="144"/>
      <c r="AU4" s="144"/>
      <c r="AV4" s="144"/>
      <c r="AW4" s="144"/>
      <c r="AX4" s="144"/>
      <c r="AY4" s="144"/>
      <c r="AZ4" s="144"/>
      <c r="BA4" s="144"/>
      <c r="BB4" s="144"/>
      <c r="BC4" s="144"/>
      <c r="BD4" s="144"/>
      <c r="BE4" s="144"/>
      <c r="BF4" s="144"/>
    </row>
    <row r="5" spans="1:58" ht="14.25" customHeight="1">
      <c r="A5" s="571" t="s">
        <v>350</v>
      </c>
      <c r="B5" s="587" t="s">
        <v>352</v>
      </c>
      <c r="C5" s="573" t="s">
        <v>353</v>
      </c>
      <c r="D5" s="573" t="s">
        <v>354</v>
      </c>
      <c r="E5" s="149"/>
      <c r="F5" s="573" t="s">
        <v>355</v>
      </c>
      <c r="G5" s="582" t="s">
        <v>16</v>
      </c>
      <c r="H5" s="583"/>
      <c r="I5" s="583"/>
      <c r="J5" s="583"/>
      <c r="K5" s="583"/>
      <c r="L5" s="584"/>
      <c r="M5" s="580" t="s">
        <v>358</v>
      </c>
      <c r="N5" s="567"/>
      <c r="O5" s="567"/>
      <c r="P5" s="567"/>
      <c r="Q5" s="581"/>
      <c r="R5" s="580" t="s">
        <v>359</v>
      </c>
      <c r="S5" s="567"/>
      <c r="T5" s="567"/>
      <c r="U5" s="567"/>
      <c r="V5" s="567"/>
      <c r="W5" s="581"/>
      <c r="X5" s="573" t="s">
        <v>355</v>
      </c>
      <c r="Y5" s="580" t="s">
        <v>360</v>
      </c>
      <c r="Z5" s="567"/>
      <c r="AA5" s="567"/>
      <c r="AB5" s="567"/>
      <c r="AC5" s="581"/>
      <c r="AD5" s="580" t="s">
        <v>361</v>
      </c>
      <c r="AE5" s="567"/>
      <c r="AF5" s="567"/>
      <c r="AG5" s="567"/>
      <c r="AH5" s="581"/>
      <c r="AI5" s="580" t="s">
        <v>362</v>
      </c>
      <c r="AJ5" s="567"/>
      <c r="AK5" s="567"/>
      <c r="AL5" s="567"/>
      <c r="AM5" s="581"/>
      <c r="AN5" s="573" t="s">
        <v>355</v>
      </c>
      <c r="AO5" s="580" t="s">
        <v>364</v>
      </c>
      <c r="AP5" s="567"/>
      <c r="AQ5" s="567"/>
      <c r="AR5" s="567"/>
      <c r="AS5" s="581"/>
      <c r="AT5" s="580" t="s">
        <v>365</v>
      </c>
      <c r="AU5" s="567"/>
      <c r="AV5" s="567"/>
      <c r="AW5" s="567"/>
      <c r="AX5" s="568"/>
      <c r="AY5" s="152"/>
      <c r="AZ5" s="152"/>
      <c r="BA5" s="152"/>
      <c r="BB5" s="152"/>
      <c r="BC5" s="152"/>
      <c r="BD5" s="152"/>
      <c r="BE5" s="152"/>
      <c r="BF5" s="152"/>
    </row>
    <row r="6" spans="1:58" ht="14.25" customHeight="1">
      <c r="A6" s="572"/>
      <c r="B6" s="572"/>
      <c r="C6" s="572"/>
      <c r="D6" s="572"/>
      <c r="E6" s="153"/>
      <c r="F6" s="572"/>
      <c r="G6" s="577"/>
      <c r="H6" s="578"/>
      <c r="I6" s="578"/>
      <c r="J6" s="578"/>
      <c r="K6" s="578"/>
      <c r="L6" s="579"/>
      <c r="M6" s="574" t="s">
        <v>369</v>
      </c>
      <c r="N6" s="575"/>
      <c r="O6" s="575"/>
      <c r="P6" s="575"/>
      <c r="Q6" s="576"/>
      <c r="R6" s="574" t="s">
        <v>369</v>
      </c>
      <c r="S6" s="575"/>
      <c r="T6" s="575"/>
      <c r="U6" s="575"/>
      <c r="V6" s="575"/>
      <c r="W6" s="576"/>
      <c r="X6" s="572"/>
      <c r="Y6" s="574" t="s">
        <v>369</v>
      </c>
      <c r="Z6" s="575"/>
      <c r="AA6" s="575"/>
      <c r="AB6" s="575"/>
      <c r="AC6" s="576"/>
      <c r="AD6" s="574" t="s">
        <v>369</v>
      </c>
      <c r="AE6" s="575"/>
      <c r="AF6" s="575"/>
      <c r="AG6" s="575"/>
      <c r="AH6" s="576"/>
      <c r="AI6" s="574" t="s">
        <v>369</v>
      </c>
      <c r="AJ6" s="575"/>
      <c r="AK6" s="575"/>
      <c r="AL6" s="575"/>
      <c r="AM6" s="576"/>
      <c r="AN6" s="572"/>
      <c r="AO6" s="574" t="s">
        <v>369</v>
      </c>
      <c r="AP6" s="575"/>
      <c r="AQ6" s="575"/>
      <c r="AR6" s="575"/>
      <c r="AS6" s="576"/>
      <c r="AT6" s="574" t="s">
        <v>369</v>
      </c>
      <c r="AU6" s="575"/>
      <c r="AV6" s="575"/>
      <c r="AW6" s="575"/>
      <c r="AX6" s="588"/>
      <c r="AY6" s="152"/>
      <c r="AZ6" s="152"/>
      <c r="BA6" s="152"/>
      <c r="BB6" s="152"/>
      <c r="BC6" s="152"/>
      <c r="BD6" s="152"/>
      <c r="BE6" s="152"/>
      <c r="BF6" s="152"/>
    </row>
    <row r="7" spans="1:58" ht="12" customHeight="1">
      <c r="A7" s="570"/>
      <c r="B7" s="570"/>
      <c r="C7" s="570"/>
      <c r="D7" s="570"/>
      <c r="E7" s="153"/>
      <c r="F7" s="570"/>
      <c r="G7" s="153" t="s">
        <v>373</v>
      </c>
      <c r="H7" s="153" t="s">
        <v>23</v>
      </c>
      <c r="I7" s="153" t="s">
        <v>18</v>
      </c>
      <c r="J7" s="153" t="s">
        <v>17</v>
      </c>
      <c r="K7" s="153" t="s">
        <v>374</v>
      </c>
      <c r="L7" s="153" t="s">
        <v>375</v>
      </c>
      <c r="M7" s="153" t="s">
        <v>23</v>
      </c>
      <c r="N7" s="153" t="s">
        <v>18</v>
      </c>
      <c r="O7" s="153" t="s">
        <v>17</v>
      </c>
      <c r="P7" s="153" t="s">
        <v>374</v>
      </c>
      <c r="Q7" s="153" t="s">
        <v>375</v>
      </c>
      <c r="R7" s="153" t="s">
        <v>23</v>
      </c>
      <c r="S7" s="153" t="s">
        <v>18</v>
      </c>
      <c r="T7" s="153" t="s">
        <v>17</v>
      </c>
      <c r="U7" s="153" t="s">
        <v>19</v>
      </c>
      <c r="V7" s="153" t="s">
        <v>374</v>
      </c>
      <c r="W7" s="153" t="s">
        <v>375</v>
      </c>
      <c r="X7" s="570"/>
      <c r="Y7" s="153" t="s">
        <v>23</v>
      </c>
      <c r="Z7" s="153" t="s">
        <v>18</v>
      </c>
      <c r="AA7" s="153" t="s">
        <v>17</v>
      </c>
      <c r="AB7" s="153" t="s">
        <v>374</v>
      </c>
      <c r="AC7" s="153" t="s">
        <v>375</v>
      </c>
      <c r="AD7" s="153" t="s">
        <v>23</v>
      </c>
      <c r="AE7" s="153" t="s">
        <v>18</v>
      </c>
      <c r="AF7" s="153" t="s">
        <v>17</v>
      </c>
      <c r="AG7" s="153" t="s">
        <v>374</v>
      </c>
      <c r="AH7" s="153" t="s">
        <v>375</v>
      </c>
      <c r="AI7" s="153" t="s">
        <v>23</v>
      </c>
      <c r="AJ7" s="153" t="s">
        <v>18</v>
      </c>
      <c r="AK7" s="153" t="s">
        <v>17</v>
      </c>
      <c r="AL7" s="153" t="s">
        <v>374</v>
      </c>
      <c r="AM7" s="153" t="s">
        <v>375</v>
      </c>
      <c r="AN7" s="570"/>
      <c r="AO7" s="153" t="s">
        <v>23</v>
      </c>
      <c r="AP7" s="153" t="s">
        <v>18</v>
      </c>
      <c r="AQ7" s="153" t="s">
        <v>17</v>
      </c>
      <c r="AR7" s="153" t="s">
        <v>374</v>
      </c>
      <c r="AS7" s="153" t="s">
        <v>375</v>
      </c>
      <c r="AT7" s="153" t="s">
        <v>23</v>
      </c>
      <c r="AU7" s="153" t="s">
        <v>18</v>
      </c>
      <c r="AV7" s="153" t="s">
        <v>17</v>
      </c>
      <c r="AW7" s="153" t="s">
        <v>374</v>
      </c>
      <c r="AX7" s="154" t="s">
        <v>375</v>
      </c>
      <c r="AY7" s="156"/>
      <c r="AZ7" s="156"/>
      <c r="BA7" s="156"/>
      <c r="BB7" s="156"/>
      <c r="BC7" s="156"/>
      <c r="BD7" s="156"/>
      <c r="BE7" s="156"/>
      <c r="BF7" s="156"/>
    </row>
    <row r="8" spans="1:58" ht="12" customHeight="1">
      <c r="A8" s="157"/>
      <c r="B8" s="158"/>
      <c r="C8" s="159"/>
      <c r="D8" s="160"/>
      <c r="E8" s="160"/>
      <c r="F8" s="157"/>
      <c r="G8" s="157"/>
      <c r="H8" s="157"/>
      <c r="I8" s="157"/>
      <c r="J8" s="157"/>
      <c r="K8" s="157"/>
      <c r="L8" s="157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57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57"/>
      <c r="AO8" s="161"/>
      <c r="AP8" s="161"/>
      <c r="AQ8" s="161"/>
      <c r="AR8" s="161"/>
      <c r="AS8" s="161"/>
      <c r="AT8" s="161"/>
      <c r="AU8" s="161"/>
      <c r="AV8" s="161"/>
      <c r="AW8" s="161"/>
      <c r="AX8" s="162"/>
      <c r="AY8" s="144"/>
      <c r="AZ8" s="144"/>
      <c r="BA8" s="144"/>
      <c r="BB8" s="144"/>
      <c r="BC8" s="144"/>
      <c r="BD8" s="144"/>
      <c r="BE8" s="144"/>
      <c r="BF8" s="144"/>
    </row>
    <row r="9" spans="1:58" ht="12" hidden="1" customHeight="1">
      <c r="A9" s="163">
        <v>1</v>
      </c>
      <c r="B9" s="164" t="s">
        <v>379</v>
      </c>
      <c r="C9" s="167" t="s">
        <v>22</v>
      </c>
      <c r="D9" s="168" t="s">
        <v>382</v>
      </c>
      <c r="E9" s="168">
        <f t="shared" ref="E9:E221" si="0">LEN(F9)</f>
        <v>11</v>
      </c>
      <c r="F9" s="163">
        <v>62005026862</v>
      </c>
      <c r="G9" s="103">
        <f t="shared" ref="G9:G221" si="1">H9+I9+J9+K9+L9</f>
        <v>7388.38</v>
      </c>
      <c r="H9" s="103">
        <f t="shared" ref="H9:L9" si="2">M9+R9+Y9+AD9+AI9+AO9+AT9</f>
        <v>6022.83</v>
      </c>
      <c r="I9" s="103">
        <f t="shared" si="2"/>
        <v>0</v>
      </c>
      <c r="J9" s="103">
        <f t="shared" si="2"/>
        <v>1236</v>
      </c>
      <c r="K9" s="103">
        <f t="shared" si="2"/>
        <v>129.55000000000001</v>
      </c>
      <c r="L9" s="103">
        <f t="shared" si="2"/>
        <v>0</v>
      </c>
      <c r="M9" s="169">
        <v>950</v>
      </c>
      <c r="N9" s="170"/>
      <c r="O9" s="170"/>
      <c r="P9" s="170"/>
      <c r="Q9" s="170"/>
      <c r="R9" s="170">
        <v>950</v>
      </c>
      <c r="S9" s="170"/>
      <c r="T9" s="170"/>
      <c r="U9" s="170"/>
      <c r="V9" s="170"/>
      <c r="W9" s="170"/>
      <c r="X9" s="163">
        <v>62005026862</v>
      </c>
      <c r="Y9" s="170">
        <v>950</v>
      </c>
      <c r="Z9" s="170"/>
      <c r="AA9" s="170">
        <v>618</v>
      </c>
      <c r="AB9" s="170"/>
      <c r="AC9" s="170"/>
      <c r="AD9" s="170">
        <v>950</v>
      </c>
      <c r="AE9" s="170"/>
      <c r="AF9" s="170"/>
      <c r="AG9" s="170"/>
      <c r="AH9" s="170"/>
      <c r="AI9" s="170">
        <v>950</v>
      </c>
      <c r="AJ9" s="170"/>
      <c r="AK9" s="170"/>
      <c r="AL9" s="170"/>
      <c r="AM9" s="170"/>
      <c r="AN9" s="163">
        <v>62005026862</v>
      </c>
      <c r="AO9" s="170">
        <v>820.45</v>
      </c>
      <c r="AP9" s="170"/>
      <c r="AQ9" s="170">
        <v>618</v>
      </c>
      <c r="AR9" s="170">
        <v>129.55000000000001</v>
      </c>
      <c r="AS9" s="170"/>
      <c r="AT9" s="170">
        <v>452.38</v>
      </c>
      <c r="AU9" s="170"/>
      <c r="AV9" s="170"/>
      <c r="AW9" s="170"/>
      <c r="AX9" s="171"/>
      <c r="AY9" s="22"/>
      <c r="AZ9" s="22"/>
      <c r="BA9" s="22"/>
      <c r="BB9" s="22"/>
      <c r="BC9" s="22"/>
      <c r="BD9" s="22"/>
      <c r="BE9" s="22"/>
      <c r="BF9" s="22"/>
    </row>
    <row r="10" spans="1:58" ht="23.25" hidden="1" customHeight="1">
      <c r="A10" s="163">
        <v>2</v>
      </c>
      <c r="B10" s="164" t="s">
        <v>385</v>
      </c>
      <c r="C10" s="167" t="s">
        <v>386</v>
      </c>
      <c r="D10" s="168" t="s">
        <v>387</v>
      </c>
      <c r="E10" s="168">
        <f t="shared" si="0"/>
        <v>11</v>
      </c>
      <c r="F10" s="163">
        <v>42001028579</v>
      </c>
      <c r="G10" s="103">
        <f t="shared" si="1"/>
        <v>10148</v>
      </c>
      <c r="H10" s="103">
        <f t="shared" ref="H10:L10" si="3">M10+R10+Y10+AD10+AI10+AO10+AT10</f>
        <v>8260</v>
      </c>
      <c r="I10" s="103">
        <f t="shared" si="3"/>
        <v>0</v>
      </c>
      <c r="J10" s="103">
        <f t="shared" si="3"/>
        <v>1888</v>
      </c>
      <c r="K10" s="103">
        <f t="shared" si="3"/>
        <v>0</v>
      </c>
      <c r="L10" s="103">
        <f t="shared" si="3"/>
        <v>0</v>
      </c>
      <c r="M10" s="169">
        <v>1180</v>
      </c>
      <c r="N10" s="170"/>
      <c r="O10" s="170"/>
      <c r="P10" s="170"/>
      <c r="Q10" s="170"/>
      <c r="R10" s="170">
        <v>1180</v>
      </c>
      <c r="S10" s="170"/>
      <c r="T10" s="170"/>
      <c r="U10" s="170"/>
      <c r="V10" s="170"/>
      <c r="W10" s="170"/>
      <c r="X10" s="163">
        <v>42001028579</v>
      </c>
      <c r="Y10" s="170">
        <v>1180</v>
      </c>
      <c r="Z10" s="170"/>
      <c r="AA10" s="170">
        <v>1062</v>
      </c>
      <c r="AB10" s="170"/>
      <c r="AC10" s="170"/>
      <c r="AD10" s="170">
        <v>1180</v>
      </c>
      <c r="AE10" s="170"/>
      <c r="AF10" s="170"/>
      <c r="AG10" s="170"/>
      <c r="AH10" s="170"/>
      <c r="AI10" s="170">
        <v>1180</v>
      </c>
      <c r="AJ10" s="170"/>
      <c r="AK10" s="170"/>
      <c r="AL10" s="170"/>
      <c r="AM10" s="170"/>
      <c r="AN10" s="163">
        <v>42001028579</v>
      </c>
      <c r="AO10" s="170">
        <v>1180</v>
      </c>
      <c r="AP10" s="170"/>
      <c r="AQ10" s="170">
        <v>826</v>
      </c>
      <c r="AR10" s="170"/>
      <c r="AS10" s="170"/>
      <c r="AT10" s="170">
        <v>1180</v>
      </c>
      <c r="AU10" s="170"/>
      <c r="AV10" s="170"/>
      <c r="AW10" s="170"/>
      <c r="AX10" s="171"/>
      <c r="AY10" s="22"/>
      <c r="AZ10" s="22"/>
      <c r="BA10" s="22"/>
      <c r="BB10" s="22"/>
      <c r="BC10" s="22"/>
      <c r="BD10" s="22"/>
      <c r="BE10" s="22"/>
      <c r="BF10" s="22"/>
    </row>
    <row r="11" spans="1:58" ht="12" hidden="1" customHeight="1">
      <c r="A11" s="163">
        <v>3</v>
      </c>
      <c r="B11" s="164" t="s">
        <v>390</v>
      </c>
      <c r="C11" s="167" t="s">
        <v>391</v>
      </c>
      <c r="D11" s="168" t="s">
        <v>387</v>
      </c>
      <c r="E11" s="168">
        <f t="shared" si="0"/>
        <v>10</v>
      </c>
      <c r="F11" s="163">
        <v>1008025764</v>
      </c>
      <c r="G11" s="103">
        <f t="shared" si="1"/>
        <v>10065</v>
      </c>
      <c r="H11" s="103">
        <f t="shared" ref="H11:L11" si="4">M11+R11+Y11+AD11+AI11+AO11+AT11</f>
        <v>8024</v>
      </c>
      <c r="I11" s="103">
        <f t="shared" si="4"/>
        <v>0</v>
      </c>
      <c r="J11" s="103">
        <f t="shared" si="4"/>
        <v>1805</v>
      </c>
      <c r="K11" s="103">
        <f t="shared" si="4"/>
        <v>236</v>
      </c>
      <c r="L11" s="103">
        <f t="shared" si="4"/>
        <v>0</v>
      </c>
      <c r="M11" s="169">
        <v>1180</v>
      </c>
      <c r="N11" s="170"/>
      <c r="O11" s="170"/>
      <c r="P11" s="170"/>
      <c r="Q11" s="170"/>
      <c r="R11" s="170">
        <v>1180</v>
      </c>
      <c r="S11" s="170"/>
      <c r="T11" s="170"/>
      <c r="U11" s="170"/>
      <c r="V11" s="170"/>
      <c r="W11" s="170"/>
      <c r="X11" s="163">
        <v>1008025764</v>
      </c>
      <c r="Y11" s="170">
        <v>944</v>
      </c>
      <c r="Z11" s="170"/>
      <c r="AA11" s="170">
        <v>861</v>
      </c>
      <c r="AB11" s="170">
        <v>236</v>
      </c>
      <c r="AC11" s="170"/>
      <c r="AD11" s="170">
        <v>1180</v>
      </c>
      <c r="AE11" s="170"/>
      <c r="AF11" s="170"/>
      <c r="AG11" s="170"/>
      <c r="AH11" s="170"/>
      <c r="AI11" s="170">
        <v>1180</v>
      </c>
      <c r="AJ11" s="170"/>
      <c r="AK11" s="170"/>
      <c r="AL11" s="170"/>
      <c r="AM11" s="170"/>
      <c r="AN11" s="163">
        <v>1008025764</v>
      </c>
      <c r="AO11" s="170">
        <v>1180</v>
      </c>
      <c r="AP11" s="170"/>
      <c r="AQ11" s="170">
        <v>944</v>
      </c>
      <c r="AR11" s="170"/>
      <c r="AS11" s="170"/>
      <c r="AT11" s="170">
        <v>1180</v>
      </c>
      <c r="AU11" s="170"/>
      <c r="AV11" s="170"/>
      <c r="AW11" s="170"/>
      <c r="AX11" s="171"/>
      <c r="AY11" s="22"/>
      <c r="AZ11" s="22"/>
      <c r="BA11" s="22"/>
      <c r="BB11" s="22"/>
      <c r="BC11" s="22"/>
      <c r="BD11" s="22"/>
      <c r="BE11" s="22"/>
      <c r="BF11" s="22"/>
    </row>
    <row r="12" spans="1:58" ht="27.75" hidden="1" customHeight="1">
      <c r="A12" s="163">
        <v>4</v>
      </c>
      <c r="B12" s="164" t="s">
        <v>393</v>
      </c>
      <c r="C12" s="167" t="s">
        <v>394</v>
      </c>
      <c r="D12" s="168" t="s">
        <v>387</v>
      </c>
      <c r="E12" s="168">
        <f t="shared" si="0"/>
        <v>10</v>
      </c>
      <c r="F12" s="163">
        <v>1003016185</v>
      </c>
      <c r="G12" s="103">
        <f t="shared" si="1"/>
        <v>10030</v>
      </c>
      <c r="H12" s="103">
        <f t="shared" ref="H12:L12" si="5">M12+R12+Y12+AD12+AI12+AO12+AT12</f>
        <v>8260</v>
      </c>
      <c r="I12" s="103">
        <f t="shared" si="5"/>
        <v>0</v>
      </c>
      <c r="J12" s="103">
        <f t="shared" si="5"/>
        <v>1770</v>
      </c>
      <c r="K12" s="103">
        <f t="shared" si="5"/>
        <v>0</v>
      </c>
      <c r="L12" s="103">
        <f t="shared" si="5"/>
        <v>0</v>
      </c>
      <c r="M12" s="169">
        <v>1180</v>
      </c>
      <c r="N12" s="170"/>
      <c r="O12" s="170"/>
      <c r="P12" s="170"/>
      <c r="Q12" s="170"/>
      <c r="R12" s="170">
        <v>1180</v>
      </c>
      <c r="S12" s="170"/>
      <c r="T12" s="170"/>
      <c r="U12" s="170"/>
      <c r="V12" s="170"/>
      <c r="W12" s="170"/>
      <c r="X12" s="163">
        <v>1003016185</v>
      </c>
      <c r="Y12" s="170">
        <v>1180</v>
      </c>
      <c r="Z12" s="170"/>
      <c r="AA12" s="170">
        <v>826</v>
      </c>
      <c r="AB12" s="170"/>
      <c r="AC12" s="170"/>
      <c r="AD12" s="170">
        <v>1180</v>
      </c>
      <c r="AE12" s="170"/>
      <c r="AF12" s="170"/>
      <c r="AG12" s="170"/>
      <c r="AH12" s="170"/>
      <c r="AI12" s="170">
        <v>1180</v>
      </c>
      <c r="AJ12" s="170"/>
      <c r="AK12" s="170"/>
      <c r="AL12" s="170"/>
      <c r="AM12" s="170"/>
      <c r="AN12" s="163">
        <v>1003016185</v>
      </c>
      <c r="AO12" s="170">
        <v>1180</v>
      </c>
      <c r="AP12" s="170"/>
      <c r="AQ12" s="170">
        <v>944</v>
      </c>
      <c r="AR12" s="170"/>
      <c r="AS12" s="170"/>
      <c r="AT12" s="170">
        <v>1180</v>
      </c>
      <c r="AU12" s="170"/>
      <c r="AV12" s="170"/>
      <c r="AW12" s="170"/>
      <c r="AX12" s="171"/>
      <c r="AY12" s="22"/>
      <c r="AZ12" s="22"/>
      <c r="BA12" s="22"/>
      <c r="BB12" s="22"/>
      <c r="BC12" s="22"/>
      <c r="BD12" s="22"/>
      <c r="BE12" s="22"/>
      <c r="BF12" s="22"/>
    </row>
    <row r="13" spans="1:58" ht="12" hidden="1" customHeight="1">
      <c r="A13" s="163">
        <v>5</v>
      </c>
      <c r="B13" s="164" t="s">
        <v>396</v>
      </c>
      <c r="C13" s="167" t="s">
        <v>398</v>
      </c>
      <c r="D13" s="168" t="s">
        <v>387</v>
      </c>
      <c r="E13" s="168">
        <f t="shared" si="0"/>
        <v>10</v>
      </c>
      <c r="F13" s="163">
        <v>1017006915</v>
      </c>
      <c r="G13" s="103">
        <f t="shared" si="1"/>
        <v>10266</v>
      </c>
      <c r="H13" s="103">
        <f t="shared" ref="H13:L13" si="6">M13+R13+Y13+AD13+AI13+AO13+AT13</f>
        <v>8063.34</v>
      </c>
      <c r="I13" s="103">
        <f t="shared" si="6"/>
        <v>0</v>
      </c>
      <c r="J13" s="103">
        <f t="shared" si="6"/>
        <v>2006</v>
      </c>
      <c r="K13" s="103">
        <f t="shared" si="6"/>
        <v>196.66</v>
      </c>
      <c r="L13" s="103">
        <f t="shared" si="6"/>
        <v>0</v>
      </c>
      <c r="M13" s="169">
        <v>1180</v>
      </c>
      <c r="N13" s="170"/>
      <c r="O13" s="170"/>
      <c r="P13" s="170"/>
      <c r="Q13" s="170"/>
      <c r="R13" s="170">
        <v>1180</v>
      </c>
      <c r="S13" s="170"/>
      <c r="T13" s="170"/>
      <c r="U13" s="170"/>
      <c r="V13" s="170"/>
      <c r="W13" s="170"/>
      <c r="X13" s="163">
        <v>1017006915</v>
      </c>
      <c r="Y13" s="170">
        <v>1180</v>
      </c>
      <c r="Z13" s="170"/>
      <c r="AA13" s="170">
        <v>1003</v>
      </c>
      <c r="AB13" s="170"/>
      <c r="AC13" s="170"/>
      <c r="AD13" s="170">
        <v>983.34</v>
      </c>
      <c r="AE13" s="170"/>
      <c r="AF13" s="170"/>
      <c r="AG13" s="170">
        <v>196.66</v>
      </c>
      <c r="AH13" s="170"/>
      <c r="AI13" s="170">
        <v>1180</v>
      </c>
      <c r="AJ13" s="170"/>
      <c r="AK13" s="170"/>
      <c r="AL13" s="170"/>
      <c r="AM13" s="170"/>
      <c r="AN13" s="163">
        <v>1017006915</v>
      </c>
      <c r="AO13" s="170">
        <v>1180</v>
      </c>
      <c r="AP13" s="170"/>
      <c r="AQ13" s="170">
        <v>1003</v>
      </c>
      <c r="AR13" s="170"/>
      <c r="AS13" s="173"/>
      <c r="AT13" s="170">
        <v>1180</v>
      </c>
      <c r="AU13" s="173"/>
      <c r="AV13" s="173"/>
      <c r="AW13" s="173"/>
      <c r="AX13" s="174"/>
      <c r="AY13" s="22"/>
      <c r="AZ13" s="22"/>
      <c r="BA13" s="22"/>
      <c r="BB13" s="22"/>
      <c r="BC13" s="22"/>
      <c r="BD13" s="22"/>
      <c r="BE13" s="22"/>
      <c r="BF13" s="22"/>
    </row>
    <row r="14" spans="1:58" ht="12" hidden="1" customHeight="1">
      <c r="A14" s="163">
        <v>6</v>
      </c>
      <c r="B14" s="164" t="s">
        <v>400</v>
      </c>
      <c r="C14" s="167" t="s">
        <v>26</v>
      </c>
      <c r="D14" s="168" t="s">
        <v>401</v>
      </c>
      <c r="E14" s="168">
        <f t="shared" si="0"/>
        <v>10</v>
      </c>
      <c r="F14" s="163">
        <v>1008024661</v>
      </c>
      <c r="G14" s="103">
        <f t="shared" si="1"/>
        <v>25515</v>
      </c>
      <c r="H14" s="103">
        <f t="shared" ref="H14:L14" si="7">M14+R14+Y14+AD14+AI14+AO14+AT14</f>
        <v>14700</v>
      </c>
      <c r="I14" s="103">
        <f t="shared" si="7"/>
        <v>6615</v>
      </c>
      <c r="J14" s="103">
        <f t="shared" si="7"/>
        <v>4200</v>
      </c>
      <c r="K14" s="103">
        <f t="shared" si="7"/>
        <v>0</v>
      </c>
      <c r="L14" s="103">
        <f t="shared" si="7"/>
        <v>0</v>
      </c>
      <c r="M14" s="169">
        <v>2100</v>
      </c>
      <c r="N14" s="170">
        <v>945</v>
      </c>
      <c r="O14" s="170"/>
      <c r="P14" s="170"/>
      <c r="Q14" s="170"/>
      <c r="R14" s="170">
        <v>2100</v>
      </c>
      <c r="S14" s="170">
        <v>945</v>
      </c>
      <c r="T14" s="170"/>
      <c r="U14" s="170"/>
      <c r="V14" s="170"/>
      <c r="W14" s="170"/>
      <c r="X14" s="163">
        <v>1008024661</v>
      </c>
      <c r="Y14" s="170">
        <v>2100</v>
      </c>
      <c r="Z14" s="170">
        <v>945</v>
      </c>
      <c r="AA14" s="170">
        <v>2100</v>
      </c>
      <c r="AB14" s="170"/>
      <c r="AC14" s="170"/>
      <c r="AD14" s="170">
        <v>2100</v>
      </c>
      <c r="AE14" s="170">
        <v>945</v>
      </c>
      <c r="AF14" s="170"/>
      <c r="AG14" s="170"/>
      <c r="AH14" s="170"/>
      <c r="AI14" s="170">
        <v>2100</v>
      </c>
      <c r="AJ14" s="170">
        <v>945</v>
      </c>
      <c r="AK14" s="170"/>
      <c r="AL14" s="170"/>
      <c r="AM14" s="170"/>
      <c r="AN14" s="163">
        <v>1008024661</v>
      </c>
      <c r="AO14" s="170">
        <v>2100</v>
      </c>
      <c r="AP14" s="170">
        <v>945</v>
      </c>
      <c r="AQ14" s="170">
        <v>2100</v>
      </c>
      <c r="AR14" s="170"/>
      <c r="AS14" s="173"/>
      <c r="AT14" s="170">
        <v>2100</v>
      </c>
      <c r="AU14" s="173">
        <v>945</v>
      </c>
      <c r="AV14" s="173"/>
      <c r="AW14" s="173"/>
      <c r="AX14" s="174"/>
      <c r="AY14" s="175"/>
      <c r="AZ14" s="175"/>
      <c r="BA14" s="175"/>
      <c r="BB14" s="175"/>
      <c r="BC14" s="175"/>
      <c r="BD14" s="175"/>
      <c r="BE14" s="175"/>
      <c r="BF14" s="175"/>
    </row>
    <row r="15" spans="1:58" ht="12" hidden="1" customHeight="1">
      <c r="A15" s="163">
        <v>7</v>
      </c>
      <c r="B15" s="164" t="s">
        <v>403</v>
      </c>
      <c r="C15" s="167" t="s">
        <v>386</v>
      </c>
      <c r="D15" s="168" t="s">
        <v>404</v>
      </c>
      <c r="E15" s="168">
        <f t="shared" si="0"/>
        <v>10</v>
      </c>
      <c r="F15" s="163">
        <v>1019087419</v>
      </c>
      <c r="G15" s="103">
        <f t="shared" si="1"/>
        <v>10148</v>
      </c>
      <c r="H15" s="103">
        <f t="shared" ref="H15:L15" si="8">M15+R15+Y15+AD15+AI15+AO15+AT15</f>
        <v>8260</v>
      </c>
      <c r="I15" s="103">
        <f t="shared" si="8"/>
        <v>0</v>
      </c>
      <c r="J15" s="103">
        <f t="shared" si="8"/>
        <v>1888</v>
      </c>
      <c r="K15" s="103">
        <f t="shared" si="8"/>
        <v>0</v>
      </c>
      <c r="L15" s="103">
        <f t="shared" si="8"/>
        <v>0</v>
      </c>
      <c r="M15" s="169">
        <v>1180</v>
      </c>
      <c r="N15" s="170"/>
      <c r="O15" s="170"/>
      <c r="P15" s="170"/>
      <c r="Q15" s="170"/>
      <c r="R15" s="170">
        <v>1180</v>
      </c>
      <c r="S15" s="170"/>
      <c r="T15" s="170"/>
      <c r="U15" s="170"/>
      <c r="V15" s="170"/>
      <c r="W15" s="170"/>
      <c r="X15" s="163">
        <v>1019087419</v>
      </c>
      <c r="Y15" s="170">
        <v>1180</v>
      </c>
      <c r="Z15" s="170"/>
      <c r="AA15" s="170">
        <v>944</v>
      </c>
      <c r="AB15" s="170"/>
      <c r="AC15" s="170"/>
      <c r="AD15" s="170">
        <v>1180</v>
      </c>
      <c r="AE15" s="170"/>
      <c r="AF15" s="170"/>
      <c r="AG15" s="170"/>
      <c r="AH15" s="170"/>
      <c r="AI15" s="170">
        <v>1180</v>
      </c>
      <c r="AJ15" s="170"/>
      <c r="AK15" s="170"/>
      <c r="AL15" s="170"/>
      <c r="AM15" s="170"/>
      <c r="AN15" s="163">
        <v>1019087419</v>
      </c>
      <c r="AO15" s="170">
        <v>1180</v>
      </c>
      <c r="AP15" s="170"/>
      <c r="AQ15" s="170">
        <v>944</v>
      </c>
      <c r="AR15" s="170"/>
      <c r="AS15" s="170"/>
      <c r="AT15" s="170">
        <v>1180</v>
      </c>
      <c r="AU15" s="170"/>
      <c r="AV15" s="170"/>
      <c r="AW15" s="170"/>
      <c r="AX15" s="171"/>
      <c r="AY15" s="22"/>
      <c r="AZ15" s="22"/>
      <c r="BA15" s="22"/>
      <c r="BB15" s="22"/>
      <c r="BC15" s="22"/>
      <c r="BD15" s="22"/>
      <c r="BE15" s="22"/>
      <c r="BF15" s="22"/>
    </row>
    <row r="16" spans="1:58" ht="12" hidden="1" customHeight="1">
      <c r="A16" s="163">
        <v>8</v>
      </c>
      <c r="B16" s="164" t="s">
        <v>406</v>
      </c>
      <c r="C16" s="167" t="s">
        <v>386</v>
      </c>
      <c r="D16" s="168" t="s">
        <v>387</v>
      </c>
      <c r="E16" s="168">
        <f t="shared" si="0"/>
        <v>10</v>
      </c>
      <c r="F16" s="163">
        <v>1027074249</v>
      </c>
      <c r="G16" s="103">
        <f t="shared" si="1"/>
        <v>10384</v>
      </c>
      <c r="H16" s="103">
        <f t="shared" ref="H16:L16" si="9">M16+R16+Y16+AD16+AI16+AO16+AT16</f>
        <v>8260</v>
      </c>
      <c r="I16" s="103">
        <f t="shared" si="9"/>
        <v>0</v>
      </c>
      <c r="J16" s="103">
        <f t="shared" si="9"/>
        <v>2124</v>
      </c>
      <c r="K16" s="103">
        <f t="shared" si="9"/>
        <v>0</v>
      </c>
      <c r="L16" s="103">
        <f t="shared" si="9"/>
        <v>0</v>
      </c>
      <c r="M16" s="169">
        <v>1180</v>
      </c>
      <c r="N16" s="170"/>
      <c r="O16" s="170"/>
      <c r="P16" s="170"/>
      <c r="Q16" s="170"/>
      <c r="R16" s="170">
        <v>1180</v>
      </c>
      <c r="S16" s="170"/>
      <c r="T16" s="170"/>
      <c r="U16" s="170"/>
      <c r="V16" s="170"/>
      <c r="W16" s="170"/>
      <c r="X16" s="163">
        <v>1027074249</v>
      </c>
      <c r="Y16" s="170">
        <v>1180</v>
      </c>
      <c r="Z16" s="170"/>
      <c r="AA16" s="170">
        <v>1062</v>
      </c>
      <c r="AB16" s="170"/>
      <c r="AC16" s="170"/>
      <c r="AD16" s="170">
        <v>1180</v>
      </c>
      <c r="AE16" s="170"/>
      <c r="AF16" s="170"/>
      <c r="AG16" s="170"/>
      <c r="AH16" s="170"/>
      <c r="AI16" s="170">
        <v>1180</v>
      </c>
      <c r="AJ16" s="170"/>
      <c r="AK16" s="170"/>
      <c r="AL16" s="170"/>
      <c r="AM16" s="170"/>
      <c r="AN16" s="163">
        <v>1027074249</v>
      </c>
      <c r="AO16" s="170">
        <v>1180</v>
      </c>
      <c r="AP16" s="170"/>
      <c r="AQ16" s="170">
        <v>1062</v>
      </c>
      <c r="AR16" s="170"/>
      <c r="AS16" s="170"/>
      <c r="AT16" s="170">
        <v>1180</v>
      </c>
      <c r="AU16" s="170"/>
      <c r="AV16" s="170"/>
      <c r="AW16" s="170"/>
      <c r="AX16" s="171"/>
      <c r="AY16" s="22"/>
      <c r="AZ16" s="22"/>
      <c r="BA16" s="22"/>
      <c r="BB16" s="22"/>
      <c r="BC16" s="22"/>
      <c r="BD16" s="22"/>
      <c r="BE16" s="22"/>
      <c r="BF16" s="22"/>
    </row>
    <row r="17" spans="1:58" ht="12" hidden="1" customHeight="1">
      <c r="A17" s="163">
        <v>9</v>
      </c>
      <c r="B17" s="164" t="s">
        <v>408</v>
      </c>
      <c r="C17" s="167" t="s">
        <v>22</v>
      </c>
      <c r="D17" s="168" t="s">
        <v>401</v>
      </c>
      <c r="E17" s="168">
        <f t="shared" si="0"/>
        <v>10</v>
      </c>
      <c r="F17" s="163">
        <v>1021008053</v>
      </c>
      <c r="G17" s="103">
        <f t="shared" si="1"/>
        <v>420</v>
      </c>
      <c r="H17" s="103">
        <f t="shared" ref="H17:L17" si="10">M17+R17+Y17+AD17+AI17+AO17+AT17</f>
        <v>420</v>
      </c>
      <c r="I17" s="103">
        <f t="shared" si="10"/>
        <v>0</v>
      </c>
      <c r="J17" s="103">
        <f t="shared" si="10"/>
        <v>0</v>
      </c>
      <c r="K17" s="103">
        <f t="shared" si="10"/>
        <v>0</v>
      </c>
      <c r="L17" s="103">
        <f t="shared" si="10"/>
        <v>0</v>
      </c>
      <c r="M17" s="169">
        <v>420</v>
      </c>
      <c r="N17" s="170"/>
      <c r="O17" s="170"/>
      <c r="P17" s="170"/>
      <c r="Q17" s="170"/>
      <c r="R17" s="170"/>
      <c r="S17" s="170"/>
      <c r="T17" s="170"/>
      <c r="U17" s="170"/>
      <c r="V17" s="170"/>
      <c r="W17" s="170"/>
      <c r="X17" s="163">
        <v>1021008053</v>
      </c>
      <c r="Y17" s="170"/>
      <c r="Z17" s="170"/>
      <c r="AA17" s="170"/>
      <c r="AB17" s="170"/>
      <c r="AC17" s="170"/>
      <c r="AD17" s="170"/>
      <c r="AE17" s="170"/>
      <c r="AF17" s="170"/>
      <c r="AG17" s="170"/>
      <c r="AH17" s="170"/>
      <c r="AI17" s="170"/>
      <c r="AJ17" s="170"/>
      <c r="AK17" s="170"/>
      <c r="AL17" s="170"/>
      <c r="AM17" s="170"/>
      <c r="AN17" s="163">
        <v>1021008053</v>
      </c>
      <c r="AO17" s="170"/>
      <c r="AP17" s="170"/>
      <c r="AQ17" s="170"/>
      <c r="AR17" s="170"/>
      <c r="AS17" s="170"/>
      <c r="AT17" s="170"/>
      <c r="AU17" s="170"/>
      <c r="AV17" s="170"/>
      <c r="AW17" s="170"/>
      <c r="AX17" s="171"/>
      <c r="AY17" s="22"/>
      <c r="AZ17" s="22"/>
      <c r="BA17" s="22"/>
      <c r="BB17" s="22"/>
      <c r="BC17" s="22"/>
      <c r="BD17" s="22"/>
      <c r="BE17" s="22"/>
      <c r="BF17" s="22"/>
    </row>
    <row r="18" spans="1:58" ht="12" hidden="1" customHeight="1">
      <c r="A18" s="163">
        <v>10</v>
      </c>
      <c r="B18" s="164" t="s">
        <v>410</v>
      </c>
      <c r="C18" s="167" t="s">
        <v>31</v>
      </c>
      <c r="D18" s="168" t="s">
        <v>387</v>
      </c>
      <c r="E18" s="168">
        <f t="shared" si="0"/>
        <v>10</v>
      </c>
      <c r="F18" s="163">
        <v>1011057920</v>
      </c>
      <c r="G18" s="103">
        <f t="shared" si="1"/>
        <v>10466.65</v>
      </c>
      <c r="H18" s="103">
        <f t="shared" ref="H18:L18" si="11">M18+R18+Y18+AD18+AI18+AO18+AT18</f>
        <v>8366.65</v>
      </c>
      <c r="I18" s="103">
        <f t="shared" si="11"/>
        <v>0</v>
      </c>
      <c r="J18" s="103">
        <f t="shared" si="11"/>
        <v>2100</v>
      </c>
      <c r="K18" s="103">
        <f t="shared" si="11"/>
        <v>0</v>
      </c>
      <c r="L18" s="103">
        <f t="shared" si="11"/>
        <v>0</v>
      </c>
      <c r="M18" s="169">
        <v>1180</v>
      </c>
      <c r="N18" s="170"/>
      <c r="O18" s="170"/>
      <c r="P18" s="170"/>
      <c r="Q18" s="170"/>
      <c r="R18" s="170">
        <v>1180</v>
      </c>
      <c r="S18" s="170"/>
      <c r="T18" s="170"/>
      <c r="U18" s="170"/>
      <c r="V18" s="170"/>
      <c r="W18" s="170"/>
      <c r="X18" s="163">
        <v>1011057920</v>
      </c>
      <c r="Y18" s="170">
        <v>1180</v>
      </c>
      <c r="Z18" s="170"/>
      <c r="AA18" s="170">
        <v>1050</v>
      </c>
      <c r="AB18" s="170"/>
      <c r="AC18" s="170"/>
      <c r="AD18" s="170">
        <v>1286.6500000000001</v>
      </c>
      <c r="AE18" s="170"/>
      <c r="AF18" s="170"/>
      <c r="AG18" s="170"/>
      <c r="AH18" s="170"/>
      <c r="AI18" s="170">
        <v>1180</v>
      </c>
      <c r="AJ18" s="170"/>
      <c r="AK18" s="170"/>
      <c r="AL18" s="170"/>
      <c r="AM18" s="170"/>
      <c r="AN18" s="163">
        <v>1011057920</v>
      </c>
      <c r="AO18" s="170">
        <v>1180</v>
      </c>
      <c r="AP18" s="170"/>
      <c r="AQ18" s="170">
        <v>1050</v>
      </c>
      <c r="AR18" s="170"/>
      <c r="AS18" s="170"/>
      <c r="AT18" s="170">
        <v>1180</v>
      </c>
      <c r="AU18" s="170"/>
      <c r="AV18" s="170"/>
      <c r="AW18" s="170"/>
      <c r="AX18" s="171"/>
      <c r="AY18" s="22"/>
      <c r="AZ18" s="22"/>
      <c r="BA18" s="22"/>
      <c r="BB18" s="22"/>
      <c r="BC18" s="22"/>
      <c r="BD18" s="22"/>
      <c r="BE18" s="22"/>
      <c r="BF18" s="22"/>
    </row>
    <row r="19" spans="1:58" ht="12" hidden="1" customHeight="1">
      <c r="A19" s="163">
        <v>11</v>
      </c>
      <c r="B19" s="164" t="s">
        <v>413</v>
      </c>
      <c r="C19" s="167" t="s">
        <v>414</v>
      </c>
      <c r="D19" s="168" t="s">
        <v>387</v>
      </c>
      <c r="E19" s="168">
        <f t="shared" si="0"/>
        <v>10</v>
      </c>
      <c r="F19" s="163">
        <v>1026009885</v>
      </c>
      <c r="G19" s="103">
        <f t="shared" si="1"/>
        <v>10502</v>
      </c>
      <c r="H19" s="103">
        <f t="shared" ref="H19:L19" si="12">M19+R19+Y19+AD19+AI19+AO19+AT19</f>
        <v>8260</v>
      </c>
      <c r="I19" s="103">
        <f t="shared" si="12"/>
        <v>0</v>
      </c>
      <c r="J19" s="103">
        <f t="shared" si="12"/>
        <v>2242</v>
      </c>
      <c r="K19" s="103">
        <f t="shared" si="12"/>
        <v>0</v>
      </c>
      <c r="L19" s="103">
        <f t="shared" si="12"/>
        <v>0</v>
      </c>
      <c r="M19" s="169">
        <v>1180</v>
      </c>
      <c r="N19" s="170"/>
      <c r="O19" s="170"/>
      <c r="P19" s="170"/>
      <c r="Q19" s="170"/>
      <c r="R19" s="170">
        <v>1180</v>
      </c>
      <c r="S19" s="170"/>
      <c r="T19" s="170"/>
      <c r="U19" s="170"/>
      <c r="V19" s="170"/>
      <c r="W19" s="170"/>
      <c r="X19" s="163">
        <v>1026009885</v>
      </c>
      <c r="Y19" s="170">
        <v>1180</v>
      </c>
      <c r="Z19" s="170"/>
      <c r="AA19" s="170">
        <v>1121</v>
      </c>
      <c r="AB19" s="170"/>
      <c r="AC19" s="170"/>
      <c r="AD19" s="170">
        <v>1180</v>
      </c>
      <c r="AE19" s="170"/>
      <c r="AF19" s="170"/>
      <c r="AG19" s="170"/>
      <c r="AH19" s="170"/>
      <c r="AI19" s="170">
        <v>1180</v>
      </c>
      <c r="AJ19" s="170"/>
      <c r="AK19" s="170"/>
      <c r="AL19" s="170"/>
      <c r="AM19" s="170"/>
      <c r="AN19" s="163">
        <v>1026009885</v>
      </c>
      <c r="AO19" s="170">
        <v>1180</v>
      </c>
      <c r="AP19" s="170"/>
      <c r="AQ19" s="170">
        <v>1121</v>
      </c>
      <c r="AR19" s="170"/>
      <c r="AS19" s="170"/>
      <c r="AT19" s="170">
        <v>1180</v>
      </c>
      <c r="AU19" s="170"/>
      <c r="AV19" s="170"/>
      <c r="AW19" s="170"/>
      <c r="AX19" s="171"/>
      <c r="AY19" s="22"/>
      <c r="AZ19" s="22"/>
      <c r="BA19" s="22"/>
      <c r="BB19" s="22"/>
      <c r="BC19" s="22"/>
      <c r="BD19" s="22"/>
      <c r="BE19" s="22"/>
      <c r="BF19" s="22"/>
    </row>
    <row r="20" spans="1:58" ht="12" hidden="1" customHeight="1">
      <c r="A20" s="163">
        <v>12</v>
      </c>
      <c r="B20" s="164" t="s">
        <v>415</v>
      </c>
      <c r="C20" s="167" t="s">
        <v>416</v>
      </c>
      <c r="D20" s="168" t="s">
        <v>387</v>
      </c>
      <c r="E20" s="168">
        <f t="shared" si="0"/>
        <v>11</v>
      </c>
      <c r="F20" s="163">
        <v>26001030709</v>
      </c>
      <c r="G20" s="103">
        <f t="shared" si="1"/>
        <v>10502</v>
      </c>
      <c r="H20" s="103">
        <f t="shared" ref="H20:L20" si="13">M20+R20+Y20+AD20+AI20+AO20+AT20</f>
        <v>8260</v>
      </c>
      <c r="I20" s="103">
        <f t="shared" si="13"/>
        <v>0</v>
      </c>
      <c r="J20" s="103">
        <f t="shared" si="13"/>
        <v>2242</v>
      </c>
      <c r="K20" s="103">
        <f t="shared" si="13"/>
        <v>0</v>
      </c>
      <c r="L20" s="103">
        <f t="shared" si="13"/>
        <v>0</v>
      </c>
      <c r="M20" s="169">
        <v>1180</v>
      </c>
      <c r="N20" s="170"/>
      <c r="O20" s="170"/>
      <c r="P20" s="170"/>
      <c r="Q20" s="170"/>
      <c r="R20" s="170">
        <v>1180</v>
      </c>
      <c r="S20" s="170"/>
      <c r="T20" s="170"/>
      <c r="U20" s="170"/>
      <c r="V20" s="170"/>
      <c r="W20" s="170"/>
      <c r="X20" s="163">
        <v>26001030709</v>
      </c>
      <c r="Y20" s="170">
        <v>1180</v>
      </c>
      <c r="Z20" s="170"/>
      <c r="AA20" s="170">
        <v>1121</v>
      </c>
      <c r="AB20" s="170"/>
      <c r="AC20" s="170"/>
      <c r="AD20" s="170">
        <v>1180</v>
      </c>
      <c r="AE20" s="170"/>
      <c r="AF20" s="170"/>
      <c r="AG20" s="170"/>
      <c r="AH20" s="170"/>
      <c r="AI20" s="170">
        <v>1180</v>
      </c>
      <c r="AJ20" s="170"/>
      <c r="AK20" s="170"/>
      <c r="AL20" s="170"/>
      <c r="AM20" s="170"/>
      <c r="AN20" s="163">
        <v>26001030709</v>
      </c>
      <c r="AO20" s="170">
        <v>1180</v>
      </c>
      <c r="AP20" s="170"/>
      <c r="AQ20" s="170">
        <v>1121</v>
      </c>
      <c r="AR20" s="170"/>
      <c r="AS20" s="170"/>
      <c r="AT20" s="170">
        <v>1180</v>
      </c>
      <c r="AU20" s="170"/>
      <c r="AV20" s="170"/>
      <c r="AW20" s="170"/>
      <c r="AX20" s="171"/>
      <c r="AY20" s="22"/>
      <c r="AZ20" s="22"/>
      <c r="BA20" s="22"/>
      <c r="BB20" s="22"/>
      <c r="BC20" s="22"/>
      <c r="BD20" s="22"/>
      <c r="BE20" s="22"/>
      <c r="BF20" s="22"/>
    </row>
    <row r="21" spans="1:58" ht="12" hidden="1" customHeight="1">
      <c r="A21" s="163">
        <v>13</v>
      </c>
      <c r="B21" s="164" t="s">
        <v>418</v>
      </c>
      <c r="C21" s="167" t="s">
        <v>398</v>
      </c>
      <c r="D21" s="168" t="s">
        <v>404</v>
      </c>
      <c r="E21" s="168">
        <f t="shared" si="0"/>
        <v>10</v>
      </c>
      <c r="F21" s="163">
        <v>1022009973</v>
      </c>
      <c r="G21" s="103">
        <f t="shared" si="1"/>
        <v>950</v>
      </c>
      <c r="H21" s="103">
        <f t="shared" ref="H21:L21" si="14">M21+R21+Y21+AD21+AI21+AO21+AT21</f>
        <v>950</v>
      </c>
      <c r="I21" s="103">
        <f t="shared" si="14"/>
        <v>0</v>
      </c>
      <c r="J21" s="103">
        <f t="shared" si="14"/>
        <v>0</v>
      </c>
      <c r="K21" s="103">
        <f t="shared" si="14"/>
        <v>0</v>
      </c>
      <c r="L21" s="103">
        <f t="shared" si="14"/>
        <v>0</v>
      </c>
      <c r="M21" s="169">
        <v>950</v>
      </c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63">
        <v>1022009973</v>
      </c>
      <c r="Y21" s="170"/>
      <c r="Z21" s="170"/>
      <c r="AA21" s="170"/>
      <c r="AB21" s="170"/>
      <c r="AC21" s="170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63">
        <v>1022009973</v>
      </c>
      <c r="AO21" s="170"/>
      <c r="AP21" s="170"/>
      <c r="AQ21" s="170"/>
      <c r="AR21" s="170"/>
      <c r="AS21" s="170"/>
      <c r="AT21" s="170"/>
      <c r="AU21" s="170"/>
      <c r="AV21" s="170"/>
      <c r="AW21" s="170"/>
      <c r="AX21" s="171"/>
      <c r="AY21" s="22"/>
      <c r="AZ21" s="22"/>
      <c r="BA21" s="22"/>
      <c r="BB21" s="22"/>
      <c r="BC21" s="22"/>
      <c r="BD21" s="22"/>
      <c r="BE21" s="22"/>
      <c r="BF21" s="22"/>
    </row>
    <row r="22" spans="1:58" ht="12" hidden="1" customHeight="1">
      <c r="A22" s="163">
        <v>14</v>
      </c>
      <c r="B22" s="164" t="s">
        <v>419</v>
      </c>
      <c r="C22" s="167" t="s">
        <v>386</v>
      </c>
      <c r="D22" s="168" t="s">
        <v>387</v>
      </c>
      <c r="E22" s="168">
        <f t="shared" si="0"/>
        <v>10</v>
      </c>
      <c r="F22" s="163">
        <v>1027068698</v>
      </c>
      <c r="G22" s="103">
        <f t="shared" si="1"/>
        <v>10384</v>
      </c>
      <c r="H22" s="103">
        <f t="shared" ref="H22:L22" si="15">M22+R22+Y22+AD22+AI22+AO22+AT22</f>
        <v>8128.89</v>
      </c>
      <c r="I22" s="103">
        <f t="shared" si="15"/>
        <v>0</v>
      </c>
      <c r="J22" s="103">
        <f t="shared" si="15"/>
        <v>2124</v>
      </c>
      <c r="K22" s="103">
        <f t="shared" si="15"/>
        <v>131.11000000000001</v>
      </c>
      <c r="L22" s="103">
        <f t="shared" si="15"/>
        <v>0</v>
      </c>
      <c r="M22" s="169">
        <v>1180</v>
      </c>
      <c r="N22" s="170"/>
      <c r="O22" s="170"/>
      <c r="P22" s="170"/>
      <c r="Q22" s="170"/>
      <c r="R22" s="170">
        <v>1180</v>
      </c>
      <c r="S22" s="170"/>
      <c r="T22" s="170"/>
      <c r="U22" s="170"/>
      <c r="V22" s="170"/>
      <c r="W22" s="170"/>
      <c r="X22" s="163">
        <v>1027068698</v>
      </c>
      <c r="Y22" s="170">
        <v>1180</v>
      </c>
      <c r="Z22" s="170"/>
      <c r="AA22" s="170">
        <v>1062</v>
      </c>
      <c r="AB22" s="170"/>
      <c r="AC22" s="170"/>
      <c r="AD22" s="170">
        <v>1180</v>
      </c>
      <c r="AE22" s="170"/>
      <c r="AF22" s="170"/>
      <c r="AG22" s="170"/>
      <c r="AH22" s="170"/>
      <c r="AI22" s="170">
        <v>1048.8900000000001</v>
      </c>
      <c r="AJ22" s="170"/>
      <c r="AK22" s="170"/>
      <c r="AL22" s="170">
        <v>131.11000000000001</v>
      </c>
      <c r="AM22" s="170"/>
      <c r="AN22" s="163">
        <v>1027068698</v>
      </c>
      <c r="AO22" s="170">
        <v>1180</v>
      </c>
      <c r="AP22" s="170"/>
      <c r="AQ22" s="170">
        <v>1062</v>
      </c>
      <c r="AR22" s="170"/>
      <c r="AS22" s="173"/>
      <c r="AT22" s="170">
        <v>1180</v>
      </c>
      <c r="AU22" s="173"/>
      <c r="AV22" s="173"/>
      <c r="AW22" s="173"/>
      <c r="AX22" s="174"/>
      <c r="AY22" s="175"/>
      <c r="AZ22" s="175"/>
      <c r="BA22" s="175"/>
      <c r="BB22" s="175"/>
      <c r="BC22" s="175"/>
      <c r="BD22" s="175"/>
      <c r="BE22" s="175"/>
      <c r="BF22" s="175"/>
    </row>
    <row r="23" spans="1:58" ht="12" hidden="1" customHeight="1">
      <c r="A23" s="163">
        <v>15</v>
      </c>
      <c r="B23" s="164" t="s">
        <v>421</v>
      </c>
      <c r="C23" s="167" t="s">
        <v>422</v>
      </c>
      <c r="D23" s="168" t="s">
        <v>387</v>
      </c>
      <c r="E23" s="168">
        <f t="shared" si="0"/>
        <v>10</v>
      </c>
      <c r="F23" s="163">
        <v>1008024797</v>
      </c>
      <c r="G23" s="103">
        <f t="shared" si="1"/>
        <v>15674.86</v>
      </c>
      <c r="H23" s="103">
        <f t="shared" ref="H23:L23" si="16">M23+R23+Y23+AD23+AI23+AO23+AT23</f>
        <v>10362.86</v>
      </c>
      <c r="I23" s="103">
        <f t="shared" si="16"/>
        <v>2573</v>
      </c>
      <c r="J23" s="103">
        <f t="shared" si="16"/>
        <v>2739</v>
      </c>
      <c r="K23" s="103">
        <f t="shared" si="16"/>
        <v>0</v>
      </c>
      <c r="L23" s="103">
        <f t="shared" si="16"/>
        <v>0</v>
      </c>
      <c r="M23" s="169">
        <v>1180</v>
      </c>
      <c r="N23" s="170"/>
      <c r="O23" s="170"/>
      <c r="P23" s="170"/>
      <c r="Q23" s="170"/>
      <c r="R23" s="170">
        <v>1180</v>
      </c>
      <c r="S23" s="170"/>
      <c r="T23" s="170"/>
      <c r="U23" s="170"/>
      <c r="V23" s="170"/>
      <c r="W23" s="170"/>
      <c r="X23" s="163">
        <v>1008024797</v>
      </c>
      <c r="Y23" s="170">
        <v>1180</v>
      </c>
      <c r="Z23" s="170"/>
      <c r="AA23" s="170">
        <v>1328</v>
      </c>
      <c r="AB23" s="170"/>
      <c r="AC23" s="170"/>
      <c r="AD23" s="170">
        <v>1842.86</v>
      </c>
      <c r="AE23" s="170">
        <v>581</v>
      </c>
      <c r="AF23" s="170"/>
      <c r="AG23" s="170"/>
      <c r="AH23" s="170"/>
      <c r="AI23" s="170">
        <v>1660</v>
      </c>
      <c r="AJ23" s="170">
        <v>664</v>
      </c>
      <c r="AK23" s="170"/>
      <c r="AL23" s="170"/>
      <c r="AM23" s="170"/>
      <c r="AN23" s="163">
        <v>1008024797</v>
      </c>
      <c r="AO23" s="170">
        <v>1660</v>
      </c>
      <c r="AP23" s="170">
        <v>664</v>
      </c>
      <c r="AQ23" s="170">
        <v>1411</v>
      </c>
      <c r="AR23" s="170"/>
      <c r="AS23" s="170"/>
      <c r="AT23" s="170">
        <v>1660</v>
      </c>
      <c r="AU23" s="170">
        <v>664</v>
      </c>
      <c r="AV23" s="170"/>
      <c r="AW23" s="170"/>
      <c r="AX23" s="171"/>
      <c r="AY23" s="22"/>
      <c r="AZ23" s="22"/>
      <c r="BA23" s="22"/>
      <c r="BB23" s="22"/>
      <c r="BC23" s="22"/>
      <c r="BD23" s="22"/>
      <c r="BE23" s="22"/>
      <c r="BF23" s="22"/>
    </row>
    <row r="24" spans="1:58" ht="12" hidden="1" customHeight="1">
      <c r="A24" s="163">
        <v>16</v>
      </c>
      <c r="B24" s="164" t="s">
        <v>425</v>
      </c>
      <c r="C24" s="167" t="s">
        <v>28</v>
      </c>
      <c r="D24" s="168" t="s">
        <v>426</v>
      </c>
      <c r="E24" s="168">
        <f t="shared" si="0"/>
        <v>11</v>
      </c>
      <c r="F24" s="163">
        <v>12001014449</v>
      </c>
      <c r="G24" s="103">
        <f t="shared" si="1"/>
        <v>12869.45</v>
      </c>
      <c r="H24" s="103">
        <f t="shared" ref="H24:L24" si="17">M24+R24+Y24+AD24+AI24+AO24+AT24</f>
        <v>8765.4500000000007</v>
      </c>
      <c r="I24" s="103">
        <f t="shared" si="17"/>
        <v>3054</v>
      </c>
      <c r="J24" s="103">
        <f t="shared" si="17"/>
        <v>1050</v>
      </c>
      <c r="K24" s="103">
        <f t="shared" si="17"/>
        <v>0</v>
      </c>
      <c r="L24" s="103">
        <f t="shared" si="17"/>
        <v>0</v>
      </c>
      <c r="M24" s="169"/>
      <c r="N24" s="170"/>
      <c r="O24" s="170"/>
      <c r="P24" s="170"/>
      <c r="Q24" s="170"/>
      <c r="R24" s="170"/>
      <c r="S24" s="170"/>
      <c r="T24" s="170"/>
      <c r="U24" s="170"/>
      <c r="V24" s="170"/>
      <c r="W24" s="170"/>
      <c r="X24" s="163">
        <v>12001014449</v>
      </c>
      <c r="Y24" s="170"/>
      <c r="Z24" s="170"/>
      <c r="AA24" s="170"/>
      <c r="AB24" s="170"/>
      <c r="AC24" s="170"/>
      <c r="AD24" s="170">
        <v>2800</v>
      </c>
      <c r="AE24" s="170">
        <v>840</v>
      </c>
      <c r="AF24" s="170"/>
      <c r="AG24" s="170"/>
      <c r="AH24" s="170"/>
      <c r="AI24" s="170">
        <v>2100</v>
      </c>
      <c r="AJ24" s="170">
        <v>840</v>
      </c>
      <c r="AK24" s="170"/>
      <c r="AL24" s="170"/>
      <c r="AM24" s="170"/>
      <c r="AN24" s="163">
        <v>12001014449</v>
      </c>
      <c r="AO24" s="170">
        <v>2100</v>
      </c>
      <c r="AP24" s="170">
        <v>840</v>
      </c>
      <c r="AQ24" s="170">
        <v>1050</v>
      </c>
      <c r="AR24" s="170"/>
      <c r="AS24" s="173"/>
      <c r="AT24" s="170">
        <v>1765.45</v>
      </c>
      <c r="AU24" s="173">
        <v>534</v>
      </c>
      <c r="AV24" s="173"/>
      <c r="AW24" s="173"/>
      <c r="AX24" s="174"/>
      <c r="AY24" s="175"/>
      <c r="AZ24" s="175"/>
      <c r="BA24" s="175"/>
      <c r="BB24" s="175"/>
      <c r="BC24" s="175"/>
      <c r="BD24" s="175"/>
      <c r="BE24" s="175"/>
      <c r="BF24" s="175"/>
    </row>
    <row r="25" spans="1:58" ht="12" hidden="1" customHeight="1">
      <c r="A25" s="163">
        <v>17</v>
      </c>
      <c r="B25" s="164" t="s">
        <v>427</v>
      </c>
      <c r="C25" s="167" t="s">
        <v>428</v>
      </c>
      <c r="D25" s="168" t="s">
        <v>387</v>
      </c>
      <c r="E25" s="168">
        <f t="shared" si="0"/>
        <v>11</v>
      </c>
      <c r="F25" s="163">
        <v>57001052807</v>
      </c>
      <c r="G25" s="103">
        <f t="shared" si="1"/>
        <v>9900</v>
      </c>
      <c r="H25" s="103">
        <f t="shared" ref="H25:L25" si="18">M25+R25+Y25+AD25+AI25+AO25+AT25</f>
        <v>7847</v>
      </c>
      <c r="I25" s="103">
        <f t="shared" si="18"/>
        <v>0</v>
      </c>
      <c r="J25" s="103">
        <f t="shared" si="18"/>
        <v>1640</v>
      </c>
      <c r="K25" s="103">
        <f t="shared" si="18"/>
        <v>0</v>
      </c>
      <c r="L25" s="103">
        <f t="shared" si="18"/>
        <v>413</v>
      </c>
      <c r="M25" s="169">
        <v>1180</v>
      </c>
      <c r="N25" s="170"/>
      <c r="O25" s="170"/>
      <c r="P25" s="170"/>
      <c r="Q25" s="170"/>
      <c r="R25" s="170">
        <v>767</v>
      </c>
      <c r="S25" s="170"/>
      <c r="T25" s="170"/>
      <c r="U25" s="170"/>
      <c r="V25" s="170">
        <v>413</v>
      </c>
      <c r="W25" s="170"/>
      <c r="X25" s="163">
        <v>57001052807</v>
      </c>
      <c r="Y25" s="170">
        <v>1180</v>
      </c>
      <c r="Z25" s="170"/>
      <c r="AA25" s="170">
        <v>814</v>
      </c>
      <c r="AB25" s="170"/>
      <c r="AC25" s="170"/>
      <c r="AD25" s="170">
        <v>1180</v>
      </c>
      <c r="AE25" s="170"/>
      <c r="AF25" s="170"/>
      <c r="AG25" s="170"/>
      <c r="AH25" s="170"/>
      <c r="AI25" s="170">
        <v>1180</v>
      </c>
      <c r="AJ25" s="170"/>
      <c r="AK25" s="170"/>
      <c r="AL25" s="170"/>
      <c r="AM25" s="170"/>
      <c r="AN25" s="163">
        <v>57001052807</v>
      </c>
      <c r="AO25" s="170">
        <v>1180</v>
      </c>
      <c r="AP25" s="170"/>
      <c r="AQ25" s="170">
        <v>826</v>
      </c>
      <c r="AR25" s="170"/>
      <c r="AS25" s="173"/>
      <c r="AT25" s="170">
        <v>1180</v>
      </c>
      <c r="AU25" s="173"/>
      <c r="AV25" s="173"/>
      <c r="AW25" s="173"/>
      <c r="AX25" s="174"/>
      <c r="AY25" s="175"/>
      <c r="AZ25" s="175"/>
      <c r="BA25" s="175"/>
      <c r="BB25" s="175"/>
      <c r="BC25" s="175"/>
      <c r="BD25" s="175"/>
      <c r="BE25" s="175"/>
      <c r="BF25" s="175"/>
    </row>
    <row r="26" spans="1:58" ht="12" hidden="1" customHeight="1">
      <c r="A26" s="163">
        <v>18</v>
      </c>
      <c r="B26" s="164" t="s">
        <v>431</v>
      </c>
      <c r="C26" s="167" t="s">
        <v>432</v>
      </c>
      <c r="D26" s="168" t="s">
        <v>433</v>
      </c>
      <c r="E26" s="168">
        <f t="shared" si="0"/>
        <v>10</v>
      </c>
      <c r="F26" s="163">
        <v>1017006519</v>
      </c>
      <c r="G26" s="103">
        <f t="shared" si="1"/>
        <v>3697.27</v>
      </c>
      <c r="H26" s="103">
        <f t="shared" ref="H26:L26" si="19">M26+R26+Y26+AD26+AI26+AO26+AT26</f>
        <v>2867.27</v>
      </c>
      <c r="I26" s="103">
        <f t="shared" si="19"/>
        <v>830</v>
      </c>
      <c r="J26" s="103">
        <f t="shared" si="19"/>
        <v>0</v>
      </c>
      <c r="K26" s="103">
        <f t="shared" si="19"/>
        <v>0</v>
      </c>
      <c r="L26" s="103">
        <f t="shared" si="19"/>
        <v>0</v>
      </c>
      <c r="M26" s="169"/>
      <c r="N26" s="170"/>
      <c r="O26" s="170"/>
      <c r="P26" s="170"/>
      <c r="Q26" s="170"/>
      <c r="R26" s="170"/>
      <c r="S26" s="170"/>
      <c r="T26" s="170"/>
      <c r="U26" s="170"/>
      <c r="V26" s="170"/>
      <c r="W26" s="170"/>
      <c r="X26" s="163">
        <v>1017006519</v>
      </c>
      <c r="Y26" s="170"/>
      <c r="Z26" s="170"/>
      <c r="AA26" s="170"/>
      <c r="AB26" s="170"/>
      <c r="AC26" s="170"/>
      <c r="AD26" s="170"/>
      <c r="AE26" s="170"/>
      <c r="AF26" s="170"/>
      <c r="AG26" s="170"/>
      <c r="AH26" s="170"/>
      <c r="AI26" s="170"/>
      <c r="AJ26" s="170"/>
      <c r="AK26" s="170"/>
      <c r="AL26" s="170"/>
      <c r="AM26" s="170"/>
      <c r="AN26" s="163">
        <v>1017006519</v>
      </c>
      <c r="AO26" s="170">
        <v>1207.27</v>
      </c>
      <c r="AP26" s="170"/>
      <c r="AQ26" s="170"/>
      <c r="AR26" s="170"/>
      <c r="AS26" s="173"/>
      <c r="AT26" s="170">
        <v>1660</v>
      </c>
      <c r="AU26" s="173">
        <v>830</v>
      </c>
      <c r="AV26" s="173"/>
      <c r="AW26" s="173"/>
      <c r="AX26" s="174"/>
      <c r="AY26" s="175"/>
      <c r="AZ26" s="175"/>
      <c r="BA26" s="175"/>
      <c r="BB26" s="175"/>
      <c r="BC26" s="175"/>
      <c r="BD26" s="175"/>
      <c r="BE26" s="175"/>
      <c r="BF26" s="175"/>
    </row>
    <row r="27" spans="1:58" ht="12" hidden="1" customHeight="1">
      <c r="A27" s="163">
        <v>19</v>
      </c>
      <c r="B27" s="164" t="s">
        <v>436</v>
      </c>
      <c r="C27" s="167" t="s">
        <v>437</v>
      </c>
      <c r="D27" s="168" t="s">
        <v>387</v>
      </c>
      <c r="E27" s="168">
        <f t="shared" si="0"/>
        <v>11</v>
      </c>
      <c r="F27" s="163">
        <v>11001003550</v>
      </c>
      <c r="G27" s="103">
        <f t="shared" si="1"/>
        <v>1475</v>
      </c>
      <c r="H27" s="103">
        <f t="shared" ref="H27:L27" si="20">M27+R27+Y27+AD27+AI27+AO27+AT27</f>
        <v>1475</v>
      </c>
      <c r="I27" s="103">
        <f t="shared" si="20"/>
        <v>0</v>
      </c>
      <c r="J27" s="103">
        <f t="shared" si="20"/>
        <v>0</v>
      </c>
      <c r="K27" s="103">
        <f t="shared" si="20"/>
        <v>0</v>
      </c>
      <c r="L27" s="103">
        <f t="shared" si="20"/>
        <v>0</v>
      </c>
      <c r="M27" s="169">
        <v>1180</v>
      </c>
      <c r="N27" s="170"/>
      <c r="O27" s="170"/>
      <c r="P27" s="170"/>
      <c r="Q27" s="170"/>
      <c r="R27" s="170">
        <v>295</v>
      </c>
      <c r="S27" s="170"/>
      <c r="T27" s="170"/>
      <c r="U27" s="170"/>
      <c r="V27" s="170"/>
      <c r="W27" s="170"/>
      <c r="X27" s="163">
        <v>11001003550</v>
      </c>
      <c r="Y27" s="170"/>
      <c r="Z27" s="170"/>
      <c r="AA27" s="170"/>
      <c r="AB27" s="170"/>
      <c r="AC27" s="170"/>
      <c r="AD27" s="170"/>
      <c r="AE27" s="170"/>
      <c r="AF27" s="170"/>
      <c r="AG27" s="170"/>
      <c r="AH27" s="170"/>
      <c r="AI27" s="170"/>
      <c r="AJ27" s="170"/>
      <c r="AK27" s="170"/>
      <c r="AL27" s="170"/>
      <c r="AM27" s="170"/>
      <c r="AN27" s="163">
        <v>11001003550</v>
      </c>
      <c r="AO27" s="170"/>
      <c r="AP27" s="170"/>
      <c r="AQ27" s="170"/>
      <c r="AR27" s="170"/>
      <c r="AS27" s="173"/>
      <c r="AT27" s="170"/>
      <c r="AU27" s="173"/>
      <c r="AV27" s="173"/>
      <c r="AW27" s="173"/>
      <c r="AX27" s="174"/>
      <c r="AY27" s="175"/>
      <c r="AZ27" s="175"/>
      <c r="BA27" s="175"/>
      <c r="BB27" s="175"/>
      <c r="BC27" s="175"/>
      <c r="BD27" s="175"/>
      <c r="BE27" s="175"/>
      <c r="BF27" s="175"/>
    </row>
    <row r="28" spans="1:58" ht="12" hidden="1" customHeight="1">
      <c r="A28" s="163">
        <v>20</v>
      </c>
      <c r="B28" s="164" t="s">
        <v>439</v>
      </c>
      <c r="C28" s="167" t="s">
        <v>394</v>
      </c>
      <c r="D28" s="168" t="s">
        <v>404</v>
      </c>
      <c r="E28" s="168">
        <f t="shared" si="0"/>
        <v>10</v>
      </c>
      <c r="F28" s="163">
        <v>1001079618</v>
      </c>
      <c r="G28" s="103">
        <f t="shared" si="1"/>
        <v>8100.5</v>
      </c>
      <c r="H28" s="103">
        <f t="shared" ref="H28:L28" si="21">M28+R28+Y28+AD28+AI28+AO28+AT28</f>
        <v>6802.5</v>
      </c>
      <c r="I28" s="103">
        <f t="shared" si="21"/>
        <v>0</v>
      </c>
      <c r="J28" s="103">
        <f t="shared" si="21"/>
        <v>1298</v>
      </c>
      <c r="K28" s="103">
        <f t="shared" si="21"/>
        <v>0</v>
      </c>
      <c r="L28" s="103">
        <f t="shared" si="21"/>
        <v>0</v>
      </c>
      <c r="M28" s="169">
        <v>902.5</v>
      </c>
      <c r="N28" s="170"/>
      <c r="O28" s="170"/>
      <c r="P28" s="170"/>
      <c r="Q28" s="170"/>
      <c r="R28" s="170"/>
      <c r="S28" s="170"/>
      <c r="T28" s="170"/>
      <c r="U28" s="170"/>
      <c r="V28" s="170"/>
      <c r="W28" s="170"/>
      <c r="X28" s="163">
        <v>1001079618</v>
      </c>
      <c r="Y28" s="170">
        <v>1180</v>
      </c>
      <c r="Z28" s="170"/>
      <c r="AA28" s="170">
        <v>354</v>
      </c>
      <c r="AB28" s="170"/>
      <c r="AC28" s="170"/>
      <c r="AD28" s="170">
        <v>1180</v>
      </c>
      <c r="AE28" s="170"/>
      <c r="AF28" s="170"/>
      <c r="AG28" s="170"/>
      <c r="AH28" s="170"/>
      <c r="AI28" s="170">
        <v>1180</v>
      </c>
      <c r="AJ28" s="170"/>
      <c r="AK28" s="170"/>
      <c r="AL28" s="170"/>
      <c r="AM28" s="170"/>
      <c r="AN28" s="163">
        <v>1001079618</v>
      </c>
      <c r="AO28" s="170">
        <v>1180</v>
      </c>
      <c r="AP28" s="170"/>
      <c r="AQ28" s="170">
        <v>944</v>
      </c>
      <c r="AR28" s="170"/>
      <c r="AS28" s="170"/>
      <c r="AT28" s="170">
        <v>1180</v>
      </c>
      <c r="AU28" s="170"/>
      <c r="AV28" s="170"/>
      <c r="AW28" s="170"/>
      <c r="AX28" s="171"/>
      <c r="AY28" s="22"/>
      <c r="AZ28" s="22"/>
      <c r="BA28" s="22"/>
      <c r="BB28" s="22"/>
      <c r="BC28" s="22"/>
      <c r="BD28" s="22"/>
      <c r="BE28" s="22"/>
      <c r="BF28" s="22"/>
    </row>
    <row r="29" spans="1:58" ht="12" hidden="1" customHeight="1">
      <c r="A29" s="163">
        <v>21</v>
      </c>
      <c r="B29" s="164" t="s">
        <v>442</v>
      </c>
      <c r="C29" s="167" t="s">
        <v>32</v>
      </c>
      <c r="D29" s="168" t="s">
        <v>387</v>
      </c>
      <c r="E29" s="168">
        <f t="shared" si="0"/>
        <v>10</v>
      </c>
      <c r="F29" s="163">
        <v>1024028200</v>
      </c>
      <c r="G29" s="103">
        <f t="shared" si="1"/>
        <v>11227</v>
      </c>
      <c r="H29" s="103">
        <f t="shared" ref="H29:L29" si="22">M29+R29+Y29+AD29+AI29+AO29+AT29</f>
        <v>8380</v>
      </c>
      <c r="I29" s="103">
        <f t="shared" si="22"/>
        <v>747</v>
      </c>
      <c r="J29" s="103">
        <f t="shared" si="22"/>
        <v>2100</v>
      </c>
      <c r="K29" s="103">
        <f t="shared" si="22"/>
        <v>0</v>
      </c>
      <c r="L29" s="103">
        <f t="shared" si="22"/>
        <v>0</v>
      </c>
      <c r="M29" s="169">
        <v>1180</v>
      </c>
      <c r="N29" s="170">
        <v>747</v>
      </c>
      <c r="O29" s="170"/>
      <c r="P29" s="170"/>
      <c r="Q29" s="170"/>
      <c r="R29" s="170">
        <v>1300</v>
      </c>
      <c r="S29" s="170"/>
      <c r="T29" s="170"/>
      <c r="U29" s="170"/>
      <c r="V29" s="170"/>
      <c r="W29" s="170"/>
      <c r="X29" s="163">
        <v>1024028200</v>
      </c>
      <c r="Y29" s="170">
        <v>1180</v>
      </c>
      <c r="Z29" s="170"/>
      <c r="AA29" s="170">
        <v>1050</v>
      </c>
      <c r="AB29" s="170"/>
      <c r="AC29" s="170"/>
      <c r="AD29" s="170">
        <v>1180</v>
      </c>
      <c r="AE29" s="170"/>
      <c r="AF29" s="170"/>
      <c r="AG29" s="170"/>
      <c r="AH29" s="170"/>
      <c r="AI29" s="170">
        <v>1180</v>
      </c>
      <c r="AJ29" s="170"/>
      <c r="AK29" s="170"/>
      <c r="AL29" s="170"/>
      <c r="AM29" s="170"/>
      <c r="AN29" s="163">
        <v>1024028200</v>
      </c>
      <c r="AO29" s="170">
        <v>1180</v>
      </c>
      <c r="AP29" s="170"/>
      <c r="AQ29" s="170">
        <v>1050</v>
      </c>
      <c r="AR29" s="170"/>
      <c r="AS29" s="173"/>
      <c r="AT29" s="170">
        <v>1180</v>
      </c>
      <c r="AU29" s="173"/>
      <c r="AV29" s="173"/>
      <c r="AW29" s="173"/>
      <c r="AX29" s="174"/>
      <c r="AY29" s="175"/>
      <c r="AZ29" s="175"/>
      <c r="BA29" s="175"/>
      <c r="BB29" s="175"/>
      <c r="BC29" s="175"/>
      <c r="BD29" s="175"/>
      <c r="BE29" s="175"/>
      <c r="BF29" s="175"/>
    </row>
    <row r="30" spans="1:58" ht="12" hidden="1" customHeight="1">
      <c r="A30" s="163">
        <v>22</v>
      </c>
      <c r="B30" s="164" t="s">
        <v>443</v>
      </c>
      <c r="C30" s="167" t="s">
        <v>22</v>
      </c>
      <c r="D30" s="168" t="s">
        <v>382</v>
      </c>
      <c r="E30" s="168">
        <f t="shared" si="0"/>
        <v>10</v>
      </c>
      <c r="F30" s="163">
        <v>1002023486</v>
      </c>
      <c r="G30" s="103">
        <f t="shared" si="1"/>
        <v>8550.02</v>
      </c>
      <c r="H30" s="103">
        <f t="shared" ref="H30:L30" si="23">M30+R30+Y30+AD30+AI30+AO30+AT30</f>
        <v>6287.28</v>
      </c>
      <c r="I30" s="103">
        <f t="shared" si="23"/>
        <v>0</v>
      </c>
      <c r="J30" s="103">
        <f t="shared" si="23"/>
        <v>1900</v>
      </c>
      <c r="K30" s="103">
        <f t="shared" si="23"/>
        <v>362.74</v>
      </c>
      <c r="L30" s="103">
        <f t="shared" si="23"/>
        <v>0</v>
      </c>
      <c r="M30" s="169">
        <v>807.5</v>
      </c>
      <c r="N30" s="170"/>
      <c r="O30" s="170"/>
      <c r="P30" s="170">
        <v>142.5</v>
      </c>
      <c r="Q30" s="170"/>
      <c r="R30" s="170">
        <v>950</v>
      </c>
      <c r="S30" s="170"/>
      <c r="T30" s="170"/>
      <c r="U30" s="170"/>
      <c r="V30" s="170"/>
      <c r="W30" s="170"/>
      <c r="X30" s="163">
        <v>1002023486</v>
      </c>
      <c r="Y30" s="170">
        <v>950</v>
      </c>
      <c r="Z30" s="170"/>
      <c r="AA30" s="170">
        <v>950</v>
      </c>
      <c r="AB30" s="170"/>
      <c r="AC30" s="170"/>
      <c r="AD30" s="170">
        <v>950</v>
      </c>
      <c r="AE30" s="170"/>
      <c r="AF30" s="170"/>
      <c r="AG30" s="170"/>
      <c r="AH30" s="170"/>
      <c r="AI30" s="170">
        <v>950</v>
      </c>
      <c r="AJ30" s="170"/>
      <c r="AK30" s="170"/>
      <c r="AL30" s="170"/>
      <c r="AM30" s="170"/>
      <c r="AN30" s="163">
        <v>1002023486</v>
      </c>
      <c r="AO30" s="170">
        <v>859.32</v>
      </c>
      <c r="AP30" s="170"/>
      <c r="AQ30" s="170">
        <v>950</v>
      </c>
      <c r="AR30" s="170">
        <v>90.68</v>
      </c>
      <c r="AS30" s="170"/>
      <c r="AT30" s="170">
        <v>820.46</v>
      </c>
      <c r="AU30" s="170"/>
      <c r="AV30" s="170"/>
      <c r="AW30" s="170">
        <v>129.56</v>
      </c>
      <c r="AX30" s="171"/>
      <c r="AY30" s="22"/>
      <c r="AZ30" s="22"/>
      <c r="BA30" s="22"/>
      <c r="BB30" s="22"/>
      <c r="BC30" s="22"/>
      <c r="BD30" s="22"/>
      <c r="BE30" s="22"/>
      <c r="BF30" s="22"/>
    </row>
    <row r="31" spans="1:58" ht="12" hidden="1" customHeight="1">
      <c r="A31" s="163">
        <v>23</v>
      </c>
      <c r="B31" s="164" t="s">
        <v>446</v>
      </c>
      <c r="C31" s="167" t="s">
        <v>391</v>
      </c>
      <c r="D31" s="168" t="s">
        <v>387</v>
      </c>
      <c r="E31" s="168">
        <f t="shared" si="0"/>
        <v>10</v>
      </c>
      <c r="F31" s="163">
        <v>1004005359</v>
      </c>
      <c r="G31" s="103">
        <f t="shared" si="1"/>
        <v>10384</v>
      </c>
      <c r="H31" s="103">
        <f t="shared" ref="H31:L31" si="24">M31+R31+Y31+AD31+AI31+AO31+AT31</f>
        <v>8091.43</v>
      </c>
      <c r="I31" s="103">
        <f t="shared" si="24"/>
        <v>0</v>
      </c>
      <c r="J31" s="103">
        <f t="shared" si="24"/>
        <v>2124</v>
      </c>
      <c r="K31" s="103">
        <f t="shared" si="24"/>
        <v>168.57</v>
      </c>
      <c r="L31" s="103">
        <f t="shared" si="24"/>
        <v>0</v>
      </c>
      <c r="M31" s="169">
        <v>1180</v>
      </c>
      <c r="N31" s="170"/>
      <c r="O31" s="170"/>
      <c r="P31" s="170"/>
      <c r="Q31" s="170"/>
      <c r="R31" s="170">
        <v>1180</v>
      </c>
      <c r="S31" s="170"/>
      <c r="T31" s="170"/>
      <c r="U31" s="170"/>
      <c r="V31" s="170"/>
      <c r="W31" s="170"/>
      <c r="X31" s="163">
        <v>1004005359</v>
      </c>
      <c r="Y31" s="170">
        <v>1180</v>
      </c>
      <c r="Z31" s="170"/>
      <c r="AA31" s="170">
        <v>1180</v>
      </c>
      <c r="AB31" s="170"/>
      <c r="AC31" s="170"/>
      <c r="AD31" s="170">
        <v>1180</v>
      </c>
      <c r="AE31" s="170"/>
      <c r="AF31" s="170"/>
      <c r="AG31" s="170"/>
      <c r="AH31" s="170"/>
      <c r="AI31" s="170">
        <v>1180</v>
      </c>
      <c r="AJ31" s="170"/>
      <c r="AK31" s="170"/>
      <c r="AL31" s="170"/>
      <c r="AM31" s="170"/>
      <c r="AN31" s="163">
        <v>1004005359</v>
      </c>
      <c r="AO31" s="170">
        <v>1180</v>
      </c>
      <c r="AP31" s="170"/>
      <c r="AQ31" s="170">
        <v>944</v>
      </c>
      <c r="AR31" s="170"/>
      <c r="AS31" s="170"/>
      <c r="AT31" s="170">
        <v>1011.43</v>
      </c>
      <c r="AU31" s="170"/>
      <c r="AV31" s="170"/>
      <c r="AW31" s="170">
        <v>168.57</v>
      </c>
      <c r="AX31" s="171"/>
      <c r="AY31" s="22"/>
      <c r="AZ31" s="22"/>
      <c r="BA31" s="22"/>
      <c r="BB31" s="22"/>
      <c r="BC31" s="22"/>
      <c r="BD31" s="22"/>
      <c r="BE31" s="22"/>
      <c r="BF31" s="22"/>
    </row>
    <row r="32" spans="1:58" ht="12" hidden="1" customHeight="1">
      <c r="A32" s="163">
        <v>24</v>
      </c>
      <c r="B32" s="164" t="s">
        <v>448</v>
      </c>
      <c r="C32" s="167" t="s">
        <v>37</v>
      </c>
      <c r="D32" s="168" t="s">
        <v>387</v>
      </c>
      <c r="E32" s="168">
        <f t="shared" si="0"/>
        <v>11</v>
      </c>
      <c r="F32" s="163">
        <v>12001050052</v>
      </c>
      <c r="G32" s="103">
        <f t="shared" si="1"/>
        <v>10654.939999999999</v>
      </c>
      <c r="H32" s="103">
        <f t="shared" ref="H32:L32" si="25">M32+R32+Y32+AD32+AI32+AO32+AT32</f>
        <v>8424.9399999999987</v>
      </c>
      <c r="I32" s="103">
        <f t="shared" si="25"/>
        <v>0</v>
      </c>
      <c r="J32" s="103">
        <f t="shared" si="25"/>
        <v>2230</v>
      </c>
      <c r="K32" s="103">
        <f t="shared" si="25"/>
        <v>0</v>
      </c>
      <c r="L32" s="103">
        <f t="shared" si="25"/>
        <v>0</v>
      </c>
      <c r="M32" s="169">
        <v>1192.5999999999999</v>
      </c>
      <c r="N32" s="170"/>
      <c r="O32" s="170"/>
      <c r="P32" s="170"/>
      <c r="Q32" s="170"/>
      <c r="R32" s="170">
        <v>1180</v>
      </c>
      <c r="S32" s="170"/>
      <c r="T32" s="170"/>
      <c r="U32" s="170"/>
      <c r="V32" s="170"/>
      <c r="W32" s="170"/>
      <c r="X32" s="163">
        <v>12001050052</v>
      </c>
      <c r="Y32" s="170">
        <v>1202.8399999999999</v>
      </c>
      <c r="Z32" s="170"/>
      <c r="AA32" s="170">
        <v>1109</v>
      </c>
      <c r="AB32" s="170"/>
      <c r="AC32" s="170"/>
      <c r="AD32" s="170">
        <v>1309.5</v>
      </c>
      <c r="AE32" s="170"/>
      <c r="AF32" s="170"/>
      <c r="AG32" s="170"/>
      <c r="AH32" s="170"/>
      <c r="AI32" s="170">
        <v>1180</v>
      </c>
      <c r="AJ32" s="170"/>
      <c r="AK32" s="170"/>
      <c r="AL32" s="170"/>
      <c r="AM32" s="170"/>
      <c r="AN32" s="163">
        <v>12001050052</v>
      </c>
      <c r="AO32" s="170">
        <v>1180</v>
      </c>
      <c r="AP32" s="170"/>
      <c r="AQ32" s="170">
        <v>1121</v>
      </c>
      <c r="AR32" s="170"/>
      <c r="AS32" s="170"/>
      <c r="AT32" s="170">
        <v>1180</v>
      </c>
      <c r="AU32" s="170"/>
      <c r="AV32" s="170"/>
      <c r="AW32" s="170"/>
      <c r="AX32" s="171"/>
      <c r="AY32" s="22"/>
      <c r="AZ32" s="22"/>
      <c r="BA32" s="22"/>
      <c r="BB32" s="22"/>
      <c r="BC32" s="22"/>
      <c r="BD32" s="22"/>
      <c r="BE32" s="22"/>
      <c r="BF32" s="22"/>
    </row>
    <row r="33" spans="1:58" ht="12" hidden="1" customHeight="1">
      <c r="A33" s="163">
        <v>25</v>
      </c>
      <c r="B33" s="164" t="s">
        <v>451</v>
      </c>
      <c r="C33" s="167" t="s">
        <v>394</v>
      </c>
      <c r="D33" s="168" t="s">
        <v>387</v>
      </c>
      <c r="E33" s="168">
        <f t="shared" si="0"/>
        <v>11</v>
      </c>
      <c r="F33" s="163">
        <v>61001066184</v>
      </c>
      <c r="G33" s="103">
        <f t="shared" si="1"/>
        <v>2360</v>
      </c>
      <c r="H33" s="103">
        <f t="shared" ref="H33:L33" si="26">M33+R33+Y33+AD33+AI33+AO33+AT33</f>
        <v>2360</v>
      </c>
      <c r="I33" s="103">
        <f t="shared" si="26"/>
        <v>0</v>
      </c>
      <c r="J33" s="103">
        <f t="shared" si="26"/>
        <v>0</v>
      </c>
      <c r="K33" s="103">
        <f t="shared" si="26"/>
        <v>0</v>
      </c>
      <c r="L33" s="103">
        <f t="shared" si="26"/>
        <v>0</v>
      </c>
      <c r="M33" s="169">
        <v>1180</v>
      </c>
      <c r="N33" s="170"/>
      <c r="O33" s="170"/>
      <c r="P33" s="170"/>
      <c r="Q33" s="170"/>
      <c r="R33" s="170">
        <v>1180</v>
      </c>
      <c r="S33" s="170"/>
      <c r="T33" s="170"/>
      <c r="U33" s="170"/>
      <c r="V33" s="170"/>
      <c r="W33" s="170">
        <v>5919.09</v>
      </c>
      <c r="X33" s="163">
        <v>61001066184</v>
      </c>
      <c r="Y33" s="170"/>
      <c r="Z33" s="170"/>
      <c r="AA33" s="170"/>
      <c r="AB33" s="170"/>
      <c r="AC33" s="170"/>
      <c r="AD33" s="170"/>
      <c r="AE33" s="170"/>
      <c r="AF33" s="170"/>
      <c r="AG33" s="170"/>
      <c r="AH33" s="170"/>
      <c r="AI33" s="170"/>
      <c r="AJ33" s="170"/>
      <c r="AK33" s="170"/>
      <c r="AL33" s="170"/>
      <c r="AM33" s="170"/>
      <c r="AN33" s="163">
        <v>61001066184</v>
      </c>
      <c r="AO33" s="170"/>
      <c r="AP33" s="170"/>
      <c r="AQ33" s="170"/>
      <c r="AR33" s="170"/>
      <c r="AS33" s="170"/>
      <c r="AT33" s="170"/>
      <c r="AU33" s="170"/>
      <c r="AV33" s="170"/>
      <c r="AW33" s="170"/>
      <c r="AX33" s="171"/>
      <c r="AY33" s="22"/>
      <c r="AZ33" s="22"/>
      <c r="BA33" s="22"/>
      <c r="BB33" s="22"/>
      <c r="BC33" s="22"/>
      <c r="BD33" s="22"/>
      <c r="BE33" s="22"/>
      <c r="BF33" s="22"/>
    </row>
    <row r="34" spans="1:58" ht="12" hidden="1" customHeight="1">
      <c r="A34" s="163">
        <v>26</v>
      </c>
      <c r="B34" s="164" t="s">
        <v>452</v>
      </c>
      <c r="C34" s="167" t="s">
        <v>416</v>
      </c>
      <c r="D34" s="168" t="s">
        <v>433</v>
      </c>
      <c r="E34" s="168">
        <f t="shared" si="0"/>
        <v>10</v>
      </c>
      <c r="F34" s="163">
        <v>1009002614</v>
      </c>
      <c r="G34" s="103">
        <f t="shared" si="1"/>
        <v>19156</v>
      </c>
      <c r="H34" s="103">
        <f t="shared" ref="H34:L34" si="27">M34+R34+Y34+AD34+AI34+AO34+AT34</f>
        <v>11620</v>
      </c>
      <c r="I34" s="103">
        <f t="shared" si="27"/>
        <v>4648</v>
      </c>
      <c r="J34" s="103">
        <f t="shared" si="27"/>
        <v>2888</v>
      </c>
      <c r="K34" s="103">
        <f t="shared" si="27"/>
        <v>0</v>
      </c>
      <c r="L34" s="103">
        <f t="shared" si="27"/>
        <v>0</v>
      </c>
      <c r="M34" s="169">
        <v>1660</v>
      </c>
      <c r="N34" s="170">
        <v>664</v>
      </c>
      <c r="O34" s="170"/>
      <c r="P34" s="170"/>
      <c r="Q34" s="170"/>
      <c r="R34" s="170">
        <v>1660</v>
      </c>
      <c r="S34" s="170">
        <v>664</v>
      </c>
      <c r="T34" s="170"/>
      <c r="U34" s="170"/>
      <c r="V34" s="170"/>
      <c r="W34" s="170"/>
      <c r="X34" s="163">
        <v>1009002614</v>
      </c>
      <c r="Y34" s="170">
        <v>1660</v>
      </c>
      <c r="Z34" s="170">
        <v>664</v>
      </c>
      <c r="AA34" s="170">
        <v>1494</v>
      </c>
      <c r="AB34" s="170"/>
      <c r="AC34" s="170"/>
      <c r="AD34" s="170">
        <v>1660</v>
      </c>
      <c r="AE34" s="170">
        <v>664</v>
      </c>
      <c r="AF34" s="170"/>
      <c r="AG34" s="170"/>
      <c r="AH34" s="170"/>
      <c r="AI34" s="170">
        <v>1660</v>
      </c>
      <c r="AJ34" s="170">
        <v>664</v>
      </c>
      <c r="AK34" s="170"/>
      <c r="AL34" s="170"/>
      <c r="AM34" s="170"/>
      <c r="AN34" s="163">
        <v>1009002614</v>
      </c>
      <c r="AO34" s="170">
        <v>1660</v>
      </c>
      <c r="AP34" s="170">
        <v>664</v>
      </c>
      <c r="AQ34" s="170">
        <v>1394</v>
      </c>
      <c r="AR34" s="170"/>
      <c r="AS34" s="173"/>
      <c r="AT34" s="170">
        <v>1660</v>
      </c>
      <c r="AU34" s="173">
        <v>664</v>
      </c>
      <c r="AV34" s="173"/>
      <c r="AW34" s="173"/>
      <c r="AX34" s="174"/>
      <c r="AY34" s="175"/>
      <c r="AZ34" s="175"/>
      <c r="BA34" s="175"/>
      <c r="BB34" s="175"/>
      <c r="BC34" s="175"/>
      <c r="BD34" s="175"/>
      <c r="BE34" s="175"/>
      <c r="BF34" s="175"/>
    </row>
    <row r="35" spans="1:58" ht="12" hidden="1" customHeight="1">
      <c r="A35" s="163">
        <v>27</v>
      </c>
      <c r="B35" s="164" t="s">
        <v>456</v>
      </c>
      <c r="C35" s="167" t="s">
        <v>394</v>
      </c>
      <c r="D35" s="168" t="s">
        <v>433</v>
      </c>
      <c r="E35" s="168">
        <f t="shared" si="0"/>
        <v>10</v>
      </c>
      <c r="F35" s="163">
        <v>1008018826</v>
      </c>
      <c r="G35" s="103">
        <f t="shared" si="1"/>
        <v>20583.989999999998</v>
      </c>
      <c r="H35" s="103">
        <f t="shared" ref="H35:L35" si="28">M35+R35+Y35+AD35+AI35+AO35+AT35</f>
        <v>11619.99</v>
      </c>
      <c r="I35" s="103">
        <f t="shared" si="28"/>
        <v>5810</v>
      </c>
      <c r="J35" s="103">
        <f t="shared" si="28"/>
        <v>3154</v>
      </c>
      <c r="K35" s="103">
        <f t="shared" si="28"/>
        <v>0</v>
      </c>
      <c r="L35" s="103">
        <f t="shared" si="28"/>
        <v>0</v>
      </c>
      <c r="M35" s="169">
        <v>1660</v>
      </c>
      <c r="N35" s="170">
        <v>830</v>
      </c>
      <c r="O35" s="170"/>
      <c r="P35" s="170"/>
      <c r="Q35" s="170"/>
      <c r="R35" s="170">
        <v>1660</v>
      </c>
      <c r="S35" s="170">
        <v>830</v>
      </c>
      <c r="T35" s="170"/>
      <c r="U35" s="170"/>
      <c r="V35" s="170"/>
      <c r="W35" s="170"/>
      <c r="X35" s="163">
        <v>1008018826</v>
      </c>
      <c r="Y35" s="170">
        <v>1660</v>
      </c>
      <c r="Z35" s="170">
        <v>830</v>
      </c>
      <c r="AA35" s="170">
        <v>1577</v>
      </c>
      <c r="AB35" s="170"/>
      <c r="AC35" s="170"/>
      <c r="AD35" s="170">
        <v>1660</v>
      </c>
      <c r="AE35" s="170">
        <v>830</v>
      </c>
      <c r="AF35" s="170"/>
      <c r="AG35" s="170"/>
      <c r="AH35" s="170"/>
      <c r="AI35" s="170">
        <v>1660</v>
      </c>
      <c r="AJ35" s="170">
        <v>830</v>
      </c>
      <c r="AK35" s="170"/>
      <c r="AL35" s="170"/>
      <c r="AM35" s="170"/>
      <c r="AN35" s="163">
        <v>1008018826</v>
      </c>
      <c r="AO35" s="170">
        <v>1660</v>
      </c>
      <c r="AP35" s="170">
        <v>830</v>
      </c>
      <c r="AQ35" s="170">
        <v>1577</v>
      </c>
      <c r="AR35" s="170"/>
      <c r="AS35" s="170"/>
      <c r="AT35" s="170">
        <v>1659.99</v>
      </c>
      <c r="AU35" s="170">
        <v>830</v>
      </c>
      <c r="AV35" s="170"/>
      <c r="AW35" s="170"/>
      <c r="AX35" s="171"/>
      <c r="AY35" s="22"/>
      <c r="AZ35" s="22"/>
      <c r="BA35" s="22"/>
      <c r="BB35" s="22"/>
      <c r="BC35" s="22"/>
      <c r="BD35" s="22"/>
      <c r="BE35" s="22"/>
      <c r="BF35" s="22"/>
    </row>
    <row r="36" spans="1:58" ht="12" hidden="1" customHeight="1">
      <c r="A36" s="163">
        <v>28</v>
      </c>
      <c r="B36" s="164" t="s">
        <v>457</v>
      </c>
      <c r="C36" s="167" t="s">
        <v>29</v>
      </c>
      <c r="D36" s="168" t="s">
        <v>387</v>
      </c>
      <c r="E36" s="168">
        <f t="shared" si="0"/>
        <v>10</v>
      </c>
      <c r="F36" s="163">
        <v>1005005339</v>
      </c>
      <c r="G36" s="103">
        <f t="shared" si="1"/>
        <v>10434.450000000001</v>
      </c>
      <c r="H36" s="103">
        <f t="shared" ref="H36:L36" si="29">M36+R36+Y36+AD36+AI36+AO36+AT36</f>
        <v>8431.4500000000007</v>
      </c>
      <c r="I36" s="103">
        <f t="shared" si="29"/>
        <v>0</v>
      </c>
      <c r="J36" s="103">
        <f t="shared" si="29"/>
        <v>2003</v>
      </c>
      <c r="K36" s="103">
        <f t="shared" si="29"/>
        <v>0</v>
      </c>
      <c r="L36" s="103">
        <f t="shared" si="29"/>
        <v>0</v>
      </c>
      <c r="M36" s="169">
        <v>1180</v>
      </c>
      <c r="N36" s="170"/>
      <c r="O36" s="170"/>
      <c r="P36" s="170"/>
      <c r="Q36" s="170"/>
      <c r="R36" s="170">
        <v>1190.8399999999999</v>
      </c>
      <c r="S36" s="170"/>
      <c r="T36" s="170"/>
      <c r="U36" s="170"/>
      <c r="V36" s="170"/>
      <c r="W36" s="170"/>
      <c r="X36" s="163">
        <v>1005005339</v>
      </c>
      <c r="Y36" s="170">
        <v>1180</v>
      </c>
      <c r="Z36" s="170"/>
      <c r="AA36" s="170">
        <v>1000</v>
      </c>
      <c r="AB36" s="170"/>
      <c r="AC36" s="170"/>
      <c r="AD36" s="170">
        <v>1313.33</v>
      </c>
      <c r="AE36" s="170"/>
      <c r="AF36" s="170"/>
      <c r="AG36" s="170"/>
      <c r="AH36" s="170"/>
      <c r="AI36" s="170">
        <v>1184.8</v>
      </c>
      <c r="AJ36" s="170"/>
      <c r="AK36" s="170"/>
      <c r="AL36" s="170"/>
      <c r="AM36" s="170"/>
      <c r="AN36" s="163">
        <v>1005005339</v>
      </c>
      <c r="AO36" s="170">
        <v>1202.48</v>
      </c>
      <c r="AP36" s="170"/>
      <c r="AQ36" s="170">
        <v>1003</v>
      </c>
      <c r="AR36" s="170"/>
      <c r="AS36" s="173"/>
      <c r="AT36" s="170">
        <v>1180</v>
      </c>
      <c r="AU36" s="173"/>
      <c r="AV36" s="173"/>
      <c r="AW36" s="173"/>
      <c r="AX36" s="174"/>
      <c r="AY36" s="175"/>
      <c r="AZ36" s="175"/>
      <c r="BA36" s="175"/>
      <c r="BB36" s="175"/>
      <c r="BC36" s="175"/>
      <c r="BD36" s="175"/>
      <c r="BE36" s="175"/>
      <c r="BF36" s="175"/>
    </row>
    <row r="37" spans="1:58" ht="12" hidden="1" customHeight="1">
      <c r="A37" s="163">
        <v>29</v>
      </c>
      <c r="B37" s="164" t="s">
        <v>458</v>
      </c>
      <c r="C37" s="167" t="s">
        <v>459</v>
      </c>
      <c r="D37" s="168" t="s">
        <v>433</v>
      </c>
      <c r="E37" s="168">
        <f t="shared" si="0"/>
        <v>11</v>
      </c>
      <c r="F37" s="163">
        <v>13001056461</v>
      </c>
      <c r="G37" s="103">
        <f t="shared" si="1"/>
        <v>3003.09</v>
      </c>
      <c r="H37" s="103">
        <f t="shared" ref="H37:L37" si="30">M37+R37+Y37+AD37+AI37+AO37+AT37</f>
        <v>2339.09</v>
      </c>
      <c r="I37" s="103">
        <f t="shared" si="30"/>
        <v>664</v>
      </c>
      <c r="J37" s="103">
        <f t="shared" si="30"/>
        <v>0</v>
      </c>
      <c r="K37" s="103">
        <f t="shared" si="30"/>
        <v>0</v>
      </c>
      <c r="L37" s="103">
        <f t="shared" si="30"/>
        <v>0</v>
      </c>
      <c r="M37" s="169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63">
        <v>13001056461</v>
      </c>
      <c r="Y37" s="170"/>
      <c r="Z37" s="170"/>
      <c r="AA37" s="170"/>
      <c r="AB37" s="170"/>
      <c r="AC37" s="170"/>
      <c r="AD37" s="170"/>
      <c r="AE37" s="170"/>
      <c r="AF37" s="170"/>
      <c r="AG37" s="170"/>
      <c r="AH37" s="170"/>
      <c r="AI37" s="170"/>
      <c r="AJ37" s="170"/>
      <c r="AK37" s="170"/>
      <c r="AL37" s="170"/>
      <c r="AM37" s="170"/>
      <c r="AN37" s="163">
        <v>13001056461</v>
      </c>
      <c r="AO37" s="170"/>
      <c r="AP37" s="170"/>
      <c r="AQ37" s="170"/>
      <c r="AR37" s="170"/>
      <c r="AS37" s="173"/>
      <c r="AT37" s="170">
        <v>2339.09</v>
      </c>
      <c r="AU37" s="173">
        <v>664</v>
      </c>
      <c r="AV37" s="173"/>
      <c r="AW37" s="173"/>
      <c r="AX37" s="174"/>
      <c r="AY37" s="175"/>
      <c r="AZ37" s="175"/>
      <c r="BA37" s="175"/>
      <c r="BB37" s="175"/>
      <c r="BC37" s="175"/>
      <c r="BD37" s="175"/>
      <c r="BE37" s="175"/>
      <c r="BF37" s="175"/>
    </row>
    <row r="38" spans="1:58" ht="12" hidden="1" customHeight="1">
      <c r="A38" s="163">
        <v>30</v>
      </c>
      <c r="B38" s="164" t="s">
        <v>461</v>
      </c>
      <c r="C38" s="167" t="s">
        <v>394</v>
      </c>
      <c r="D38" s="168" t="s">
        <v>404</v>
      </c>
      <c r="E38" s="168">
        <f t="shared" si="0"/>
        <v>10</v>
      </c>
      <c r="F38" s="163">
        <v>1019080252</v>
      </c>
      <c r="G38" s="103">
        <f t="shared" si="1"/>
        <v>7885</v>
      </c>
      <c r="H38" s="103">
        <f t="shared" ref="H38:L38" si="31">M38+R38+Y38+AD38+AI38+AO38+AT38</f>
        <v>6650</v>
      </c>
      <c r="I38" s="103">
        <f t="shared" si="31"/>
        <v>0</v>
      </c>
      <c r="J38" s="103">
        <f t="shared" si="31"/>
        <v>1235</v>
      </c>
      <c r="K38" s="103">
        <f t="shared" si="31"/>
        <v>0</v>
      </c>
      <c r="L38" s="103">
        <f t="shared" si="31"/>
        <v>0</v>
      </c>
      <c r="M38" s="169">
        <v>950</v>
      </c>
      <c r="N38" s="170"/>
      <c r="O38" s="170"/>
      <c r="P38" s="170"/>
      <c r="Q38" s="170"/>
      <c r="R38" s="170">
        <v>950</v>
      </c>
      <c r="S38" s="170"/>
      <c r="T38" s="170"/>
      <c r="U38" s="170"/>
      <c r="V38" s="170"/>
      <c r="W38" s="170"/>
      <c r="X38" s="163">
        <v>1019080252</v>
      </c>
      <c r="Y38" s="170">
        <v>950</v>
      </c>
      <c r="Z38" s="170"/>
      <c r="AA38" s="170">
        <v>475</v>
      </c>
      <c r="AB38" s="170"/>
      <c r="AC38" s="170"/>
      <c r="AD38" s="170">
        <v>950</v>
      </c>
      <c r="AE38" s="170"/>
      <c r="AF38" s="170"/>
      <c r="AG38" s="170"/>
      <c r="AH38" s="170"/>
      <c r="AI38" s="170">
        <v>950</v>
      </c>
      <c r="AJ38" s="170"/>
      <c r="AK38" s="170"/>
      <c r="AL38" s="170"/>
      <c r="AM38" s="170"/>
      <c r="AN38" s="163">
        <v>1019080252</v>
      </c>
      <c r="AO38" s="170">
        <v>950</v>
      </c>
      <c r="AP38" s="170"/>
      <c r="AQ38" s="170">
        <v>760</v>
      </c>
      <c r="AR38" s="170"/>
      <c r="AS38" s="170"/>
      <c r="AT38" s="170">
        <v>950</v>
      </c>
      <c r="AU38" s="177"/>
      <c r="AV38" s="170"/>
      <c r="AW38" s="177"/>
      <c r="AX38" s="171"/>
      <c r="AY38" s="22"/>
      <c r="AZ38" s="22"/>
      <c r="BA38" s="22"/>
      <c r="BB38" s="22"/>
      <c r="BC38" s="22"/>
      <c r="BD38" s="22"/>
      <c r="BE38" s="22"/>
      <c r="BF38" s="22"/>
    </row>
    <row r="39" spans="1:58" ht="12" hidden="1" customHeight="1">
      <c r="A39" s="163">
        <v>31</v>
      </c>
      <c r="B39" s="164" t="s">
        <v>464</v>
      </c>
      <c r="C39" s="167" t="s">
        <v>29</v>
      </c>
      <c r="D39" s="168" t="s">
        <v>387</v>
      </c>
      <c r="E39" s="168">
        <f t="shared" si="0"/>
        <v>11</v>
      </c>
      <c r="F39" s="163">
        <v>62005001442</v>
      </c>
      <c r="G39" s="103">
        <f t="shared" si="1"/>
        <v>10263</v>
      </c>
      <c r="H39" s="103">
        <f t="shared" ref="H39:L39" si="32">M39+R39+Y39+AD39+AI39+AO39+AT39</f>
        <v>8260</v>
      </c>
      <c r="I39" s="103">
        <f t="shared" si="32"/>
        <v>0</v>
      </c>
      <c r="J39" s="103">
        <f t="shared" si="32"/>
        <v>2003</v>
      </c>
      <c r="K39" s="103">
        <f t="shared" si="32"/>
        <v>0</v>
      </c>
      <c r="L39" s="103">
        <f t="shared" si="32"/>
        <v>0</v>
      </c>
      <c r="M39" s="169">
        <v>1180</v>
      </c>
      <c r="N39" s="170"/>
      <c r="O39" s="170"/>
      <c r="P39" s="170"/>
      <c r="Q39" s="170"/>
      <c r="R39" s="170">
        <v>1180</v>
      </c>
      <c r="S39" s="170"/>
      <c r="T39" s="170"/>
      <c r="U39" s="170"/>
      <c r="V39" s="170"/>
      <c r="W39" s="170"/>
      <c r="X39" s="163">
        <v>62005001442</v>
      </c>
      <c r="Y39" s="170">
        <v>1180</v>
      </c>
      <c r="Z39" s="170"/>
      <c r="AA39" s="170">
        <v>1000</v>
      </c>
      <c r="AB39" s="170"/>
      <c r="AC39" s="170"/>
      <c r="AD39" s="170">
        <v>1180</v>
      </c>
      <c r="AE39" s="170"/>
      <c r="AF39" s="170"/>
      <c r="AG39" s="170"/>
      <c r="AH39" s="170"/>
      <c r="AI39" s="170">
        <v>1180</v>
      </c>
      <c r="AJ39" s="170"/>
      <c r="AK39" s="170"/>
      <c r="AL39" s="170"/>
      <c r="AM39" s="170"/>
      <c r="AN39" s="163">
        <v>62005001442</v>
      </c>
      <c r="AO39" s="170">
        <v>1180</v>
      </c>
      <c r="AP39" s="170"/>
      <c r="AQ39" s="170">
        <v>1003</v>
      </c>
      <c r="AR39" s="170"/>
      <c r="AS39" s="173"/>
      <c r="AT39" s="170">
        <v>1180</v>
      </c>
      <c r="AU39" s="173"/>
      <c r="AV39" s="173"/>
      <c r="AW39" s="173"/>
      <c r="AX39" s="174"/>
      <c r="AY39" s="175"/>
      <c r="AZ39" s="175"/>
      <c r="BA39" s="175"/>
      <c r="BB39" s="175"/>
      <c r="BC39" s="175"/>
      <c r="BD39" s="175"/>
      <c r="BE39" s="175"/>
      <c r="BF39" s="175"/>
    </row>
    <row r="40" spans="1:58" ht="12" hidden="1" customHeight="1">
      <c r="A40" s="163">
        <v>32</v>
      </c>
      <c r="B40" s="164" t="s">
        <v>466</v>
      </c>
      <c r="C40" s="167" t="s">
        <v>27</v>
      </c>
      <c r="D40" s="168" t="s">
        <v>426</v>
      </c>
      <c r="E40" s="168">
        <f t="shared" si="0"/>
        <v>10</v>
      </c>
      <c r="F40" s="163">
        <v>1017001815</v>
      </c>
      <c r="G40" s="103">
        <f t="shared" si="1"/>
        <v>22072</v>
      </c>
      <c r="H40" s="103">
        <f t="shared" ref="H40:L40" si="33">M40+R40+Y40+AD40+AI40+AO40+AT40</f>
        <v>12460</v>
      </c>
      <c r="I40" s="103">
        <f t="shared" si="33"/>
        <v>6230</v>
      </c>
      <c r="J40" s="103">
        <f t="shared" si="33"/>
        <v>3382</v>
      </c>
      <c r="K40" s="103">
        <f t="shared" si="33"/>
        <v>0</v>
      </c>
      <c r="L40" s="103">
        <f t="shared" si="33"/>
        <v>0</v>
      </c>
      <c r="M40" s="169">
        <v>1780</v>
      </c>
      <c r="N40" s="170">
        <v>890</v>
      </c>
      <c r="O40" s="170"/>
      <c r="P40" s="170"/>
      <c r="Q40" s="170"/>
      <c r="R40" s="170">
        <v>1780</v>
      </c>
      <c r="S40" s="170">
        <v>890</v>
      </c>
      <c r="T40" s="170"/>
      <c r="U40" s="170"/>
      <c r="V40" s="170"/>
      <c r="W40" s="170"/>
      <c r="X40" s="163">
        <v>1017001815</v>
      </c>
      <c r="Y40" s="170">
        <v>1780</v>
      </c>
      <c r="Z40" s="170">
        <v>890</v>
      </c>
      <c r="AA40" s="170">
        <v>1691</v>
      </c>
      <c r="AB40" s="170"/>
      <c r="AC40" s="170"/>
      <c r="AD40" s="170">
        <v>1780</v>
      </c>
      <c r="AE40" s="170">
        <v>890</v>
      </c>
      <c r="AF40" s="170"/>
      <c r="AG40" s="170"/>
      <c r="AH40" s="170"/>
      <c r="AI40" s="170">
        <v>1780</v>
      </c>
      <c r="AJ40" s="170">
        <v>890</v>
      </c>
      <c r="AK40" s="170"/>
      <c r="AL40" s="170"/>
      <c r="AM40" s="170"/>
      <c r="AN40" s="163">
        <v>1017001815</v>
      </c>
      <c r="AO40" s="170">
        <v>1780</v>
      </c>
      <c r="AP40" s="170">
        <v>890</v>
      </c>
      <c r="AQ40" s="170">
        <v>1691</v>
      </c>
      <c r="AR40" s="170"/>
      <c r="AS40" s="170"/>
      <c r="AT40" s="170">
        <v>1780</v>
      </c>
      <c r="AU40" s="170">
        <v>890</v>
      </c>
      <c r="AV40" s="170"/>
      <c r="AW40" s="170"/>
      <c r="AX40" s="171"/>
      <c r="AY40" s="22"/>
      <c r="AZ40" s="22"/>
      <c r="BA40" s="22"/>
      <c r="BB40" s="22"/>
      <c r="BC40" s="22"/>
      <c r="BD40" s="22"/>
      <c r="BE40" s="22"/>
      <c r="BF40" s="22"/>
    </row>
    <row r="41" spans="1:58" ht="12" hidden="1" customHeight="1">
      <c r="A41" s="163">
        <v>33</v>
      </c>
      <c r="B41" s="164" t="s">
        <v>469</v>
      </c>
      <c r="C41" s="167" t="s">
        <v>386</v>
      </c>
      <c r="D41" s="168" t="s">
        <v>433</v>
      </c>
      <c r="E41" s="168">
        <f t="shared" si="0"/>
        <v>11</v>
      </c>
      <c r="F41" s="163">
        <v>62006000854</v>
      </c>
      <c r="G41" s="103">
        <f t="shared" si="1"/>
        <v>20584</v>
      </c>
      <c r="H41" s="103">
        <f t="shared" ref="H41:L41" si="34">M41+R41+Y41+AD41+AI41+AO41+AT41</f>
        <v>11620</v>
      </c>
      <c r="I41" s="103">
        <f t="shared" si="34"/>
        <v>5810</v>
      </c>
      <c r="J41" s="103">
        <f t="shared" si="34"/>
        <v>3154</v>
      </c>
      <c r="K41" s="103">
        <f t="shared" si="34"/>
        <v>0</v>
      </c>
      <c r="L41" s="103">
        <f t="shared" si="34"/>
        <v>0</v>
      </c>
      <c r="M41" s="169">
        <v>1660</v>
      </c>
      <c r="N41" s="170">
        <v>830</v>
      </c>
      <c r="O41" s="170"/>
      <c r="P41" s="170"/>
      <c r="Q41" s="170"/>
      <c r="R41" s="170">
        <v>1660</v>
      </c>
      <c r="S41" s="170">
        <v>830</v>
      </c>
      <c r="T41" s="170"/>
      <c r="U41" s="170"/>
      <c r="V41" s="170"/>
      <c r="W41" s="170"/>
      <c r="X41" s="163">
        <v>62006000854</v>
      </c>
      <c r="Y41" s="170">
        <v>1660</v>
      </c>
      <c r="Z41" s="170">
        <v>830</v>
      </c>
      <c r="AA41" s="170">
        <v>1577</v>
      </c>
      <c r="AB41" s="170"/>
      <c r="AC41" s="170"/>
      <c r="AD41" s="170">
        <v>1660</v>
      </c>
      <c r="AE41" s="170">
        <v>830</v>
      </c>
      <c r="AF41" s="170"/>
      <c r="AG41" s="170"/>
      <c r="AH41" s="170"/>
      <c r="AI41" s="170">
        <v>1660</v>
      </c>
      <c r="AJ41" s="170">
        <v>830</v>
      </c>
      <c r="AK41" s="170"/>
      <c r="AL41" s="170"/>
      <c r="AM41" s="170"/>
      <c r="AN41" s="163">
        <v>62006000854</v>
      </c>
      <c r="AO41" s="170">
        <v>1660</v>
      </c>
      <c r="AP41" s="170">
        <v>830</v>
      </c>
      <c r="AQ41" s="170">
        <v>1577</v>
      </c>
      <c r="AR41" s="170"/>
      <c r="AS41" s="173"/>
      <c r="AT41" s="170">
        <v>1660</v>
      </c>
      <c r="AU41" s="173">
        <v>830</v>
      </c>
      <c r="AV41" s="173"/>
      <c r="AW41" s="173"/>
      <c r="AX41" s="174"/>
      <c r="AY41" s="175"/>
      <c r="AZ41" s="175"/>
      <c r="BA41" s="175"/>
      <c r="BB41" s="175"/>
      <c r="BC41" s="175"/>
      <c r="BD41" s="175"/>
      <c r="BE41" s="175"/>
      <c r="BF41" s="175"/>
    </row>
    <row r="42" spans="1:58" ht="12" hidden="1" customHeight="1">
      <c r="A42" s="163">
        <v>34</v>
      </c>
      <c r="B42" s="164" t="s">
        <v>470</v>
      </c>
      <c r="C42" s="167" t="s">
        <v>398</v>
      </c>
      <c r="D42" s="168" t="s">
        <v>387</v>
      </c>
      <c r="E42" s="168">
        <f t="shared" si="0"/>
        <v>10</v>
      </c>
      <c r="F42" s="163">
        <v>1018001391</v>
      </c>
      <c r="G42" s="103">
        <f t="shared" si="1"/>
        <v>10266</v>
      </c>
      <c r="H42" s="103">
        <f t="shared" ref="H42:L42" si="35">M42+R42+Y42+AD42+AI42+AO42+AT42</f>
        <v>8260</v>
      </c>
      <c r="I42" s="103">
        <f t="shared" si="35"/>
        <v>0</v>
      </c>
      <c r="J42" s="103">
        <f t="shared" si="35"/>
        <v>2006</v>
      </c>
      <c r="K42" s="103">
        <f t="shared" si="35"/>
        <v>0</v>
      </c>
      <c r="L42" s="103">
        <f t="shared" si="35"/>
        <v>0</v>
      </c>
      <c r="M42" s="169">
        <v>1180</v>
      </c>
      <c r="N42" s="170"/>
      <c r="O42" s="170"/>
      <c r="P42" s="170"/>
      <c r="Q42" s="170"/>
      <c r="R42" s="170">
        <v>1180</v>
      </c>
      <c r="S42" s="170"/>
      <c r="T42" s="170"/>
      <c r="U42" s="170"/>
      <c r="V42" s="170"/>
      <c r="W42" s="170"/>
      <c r="X42" s="163">
        <v>1018001391</v>
      </c>
      <c r="Y42" s="170">
        <v>1180</v>
      </c>
      <c r="Z42" s="170"/>
      <c r="AA42" s="170">
        <v>1003</v>
      </c>
      <c r="AB42" s="170"/>
      <c r="AC42" s="170"/>
      <c r="AD42" s="170">
        <v>1180</v>
      </c>
      <c r="AE42" s="170"/>
      <c r="AF42" s="170"/>
      <c r="AG42" s="170"/>
      <c r="AH42" s="170"/>
      <c r="AI42" s="170">
        <v>1180</v>
      </c>
      <c r="AJ42" s="170"/>
      <c r="AK42" s="170"/>
      <c r="AL42" s="170"/>
      <c r="AM42" s="170"/>
      <c r="AN42" s="163">
        <v>1018001391</v>
      </c>
      <c r="AO42" s="170">
        <v>1180</v>
      </c>
      <c r="AP42" s="170"/>
      <c r="AQ42" s="170">
        <v>1003</v>
      </c>
      <c r="AR42" s="170"/>
      <c r="AS42" s="170"/>
      <c r="AT42" s="170">
        <v>1180</v>
      </c>
      <c r="AU42" s="170"/>
      <c r="AV42" s="170"/>
      <c r="AW42" s="170"/>
      <c r="AX42" s="171"/>
      <c r="AY42" s="22"/>
      <c r="AZ42" s="22"/>
      <c r="BA42" s="22"/>
      <c r="BB42" s="22"/>
      <c r="BC42" s="22"/>
      <c r="BD42" s="22"/>
      <c r="BE42" s="22"/>
      <c r="BF42" s="22"/>
    </row>
    <row r="43" spans="1:58" ht="12" hidden="1" customHeight="1">
      <c r="A43" s="163">
        <v>35</v>
      </c>
      <c r="B43" s="164" t="s">
        <v>472</v>
      </c>
      <c r="C43" s="167" t="s">
        <v>473</v>
      </c>
      <c r="D43" s="168" t="s">
        <v>404</v>
      </c>
      <c r="E43" s="168">
        <f t="shared" si="0"/>
        <v>11</v>
      </c>
      <c r="F43" s="163">
        <v>60001134088</v>
      </c>
      <c r="G43" s="103">
        <f t="shared" si="1"/>
        <v>5064.62</v>
      </c>
      <c r="H43" s="103">
        <f t="shared" ref="H43:L43" si="36">M43+R43+Y43+AD43+AI43+AO43+AT43</f>
        <v>4155.12</v>
      </c>
      <c r="I43" s="103">
        <f t="shared" si="36"/>
        <v>0</v>
      </c>
      <c r="J43" s="103">
        <f t="shared" si="36"/>
        <v>767</v>
      </c>
      <c r="K43" s="103">
        <f t="shared" si="36"/>
        <v>142.5</v>
      </c>
      <c r="L43" s="103">
        <f t="shared" si="36"/>
        <v>0</v>
      </c>
      <c r="M43" s="169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63">
        <v>60001134088</v>
      </c>
      <c r="Y43" s="170"/>
      <c r="Z43" s="170"/>
      <c r="AA43" s="170"/>
      <c r="AB43" s="170"/>
      <c r="AC43" s="170"/>
      <c r="AD43" s="170">
        <v>1447.62</v>
      </c>
      <c r="AE43" s="170"/>
      <c r="AF43" s="170"/>
      <c r="AG43" s="170"/>
      <c r="AH43" s="170"/>
      <c r="AI43" s="170">
        <v>950</v>
      </c>
      <c r="AJ43" s="170"/>
      <c r="AK43" s="170"/>
      <c r="AL43" s="170"/>
      <c r="AM43" s="170"/>
      <c r="AN43" s="163">
        <v>60001134088</v>
      </c>
      <c r="AO43" s="170">
        <v>807.5</v>
      </c>
      <c r="AP43" s="170"/>
      <c r="AQ43" s="170">
        <v>767</v>
      </c>
      <c r="AR43" s="170">
        <v>142.5</v>
      </c>
      <c r="AS43" s="173"/>
      <c r="AT43" s="170">
        <v>950</v>
      </c>
      <c r="AU43" s="173"/>
      <c r="AV43" s="173"/>
      <c r="AW43" s="173"/>
      <c r="AX43" s="174"/>
      <c r="AY43" s="175"/>
      <c r="AZ43" s="175"/>
      <c r="BA43" s="175"/>
      <c r="BB43" s="175"/>
      <c r="BC43" s="175"/>
      <c r="BD43" s="175"/>
      <c r="BE43" s="175"/>
      <c r="BF43" s="175"/>
    </row>
    <row r="44" spans="1:58" ht="12" hidden="1" customHeight="1">
      <c r="A44" s="163">
        <v>36</v>
      </c>
      <c r="B44" s="164" t="s">
        <v>476</v>
      </c>
      <c r="C44" s="167" t="s">
        <v>422</v>
      </c>
      <c r="D44" s="168" t="s">
        <v>404</v>
      </c>
      <c r="E44" s="168">
        <f t="shared" si="0"/>
        <v>11</v>
      </c>
      <c r="F44" s="163">
        <v>47001032059</v>
      </c>
      <c r="G44" s="103">
        <f t="shared" si="1"/>
        <v>8170</v>
      </c>
      <c r="H44" s="103">
        <f t="shared" ref="H44:L44" si="37">M44+R44+Y44+AD44+AI44+AO44+AT44</f>
        <v>6650</v>
      </c>
      <c r="I44" s="103">
        <f t="shared" si="37"/>
        <v>0</v>
      </c>
      <c r="J44" s="103">
        <f t="shared" si="37"/>
        <v>1520</v>
      </c>
      <c r="K44" s="103">
        <f t="shared" si="37"/>
        <v>0</v>
      </c>
      <c r="L44" s="103">
        <f t="shared" si="37"/>
        <v>0</v>
      </c>
      <c r="M44" s="169">
        <v>950</v>
      </c>
      <c r="N44" s="170"/>
      <c r="O44" s="170"/>
      <c r="P44" s="170"/>
      <c r="Q44" s="170"/>
      <c r="R44" s="170">
        <v>950</v>
      </c>
      <c r="S44" s="170"/>
      <c r="T44" s="170"/>
      <c r="U44" s="170"/>
      <c r="V44" s="170"/>
      <c r="W44" s="170"/>
      <c r="X44" s="163">
        <v>47001032059</v>
      </c>
      <c r="Y44" s="170">
        <v>950</v>
      </c>
      <c r="Z44" s="170"/>
      <c r="AA44" s="170">
        <v>760</v>
      </c>
      <c r="AB44" s="170"/>
      <c r="AC44" s="170"/>
      <c r="AD44" s="170">
        <v>950</v>
      </c>
      <c r="AE44" s="170"/>
      <c r="AF44" s="170"/>
      <c r="AG44" s="170"/>
      <c r="AH44" s="170"/>
      <c r="AI44" s="170">
        <v>950</v>
      </c>
      <c r="AJ44" s="170"/>
      <c r="AK44" s="170"/>
      <c r="AL44" s="170"/>
      <c r="AM44" s="170"/>
      <c r="AN44" s="163">
        <v>47001032059</v>
      </c>
      <c r="AO44" s="170">
        <v>950</v>
      </c>
      <c r="AP44" s="170"/>
      <c r="AQ44" s="170">
        <v>760</v>
      </c>
      <c r="AR44" s="170"/>
      <c r="AS44" s="173"/>
      <c r="AT44" s="170">
        <v>950</v>
      </c>
      <c r="AU44" s="173"/>
      <c r="AV44" s="173"/>
      <c r="AW44" s="173"/>
      <c r="AX44" s="174"/>
      <c r="AY44" s="175"/>
      <c r="AZ44" s="175"/>
      <c r="BA44" s="175"/>
      <c r="BB44" s="175"/>
      <c r="BC44" s="175"/>
      <c r="BD44" s="175"/>
      <c r="BE44" s="175"/>
      <c r="BF44" s="175"/>
    </row>
    <row r="45" spans="1:58" ht="12" hidden="1" customHeight="1">
      <c r="A45" s="163">
        <v>37</v>
      </c>
      <c r="B45" s="164" t="s">
        <v>478</v>
      </c>
      <c r="C45" s="167" t="s">
        <v>479</v>
      </c>
      <c r="D45" s="168" t="s">
        <v>8</v>
      </c>
      <c r="E45" s="168">
        <f t="shared" si="0"/>
        <v>10</v>
      </c>
      <c r="F45" s="163">
        <v>1015011386</v>
      </c>
      <c r="G45" s="103">
        <f t="shared" si="1"/>
        <v>34000</v>
      </c>
      <c r="H45" s="103">
        <f t="shared" ref="H45:L45" si="38">M45+R45+Y45+AD45+AI45+AO45+AT45</f>
        <v>19040</v>
      </c>
      <c r="I45" s="103">
        <f t="shared" si="38"/>
        <v>9520</v>
      </c>
      <c r="J45" s="103">
        <f t="shared" si="38"/>
        <v>5440</v>
      </c>
      <c r="K45" s="103">
        <f t="shared" si="38"/>
        <v>0</v>
      </c>
      <c r="L45" s="103">
        <f t="shared" si="38"/>
        <v>0</v>
      </c>
      <c r="M45" s="169">
        <v>2720</v>
      </c>
      <c r="N45" s="170">
        <v>1360</v>
      </c>
      <c r="O45" s="170"/>
      <c r="P45" s="170"/>
      <c r="Q45" s="170"/>
      <c r="R45" s="170">
        <v>2720</v>
      </c>
      <c r="S45" s="170">
        <v>1360</v>
      </c>
      <c r="T45" s="170"/>
      <c r="U45" s="170"/>
      <c r="V45" s="170"/>
      <c r="W45" s="170"/>
      <c r="X45" s="163">
        <v>1015011386</v>
      </c>
      <c r="Y45" s="170">
        <v>2720</v>
      </c>
      <c r="Z45" s="170">
        <v>1360</v>
      </c>
      <c r="AA45" s="170">
        <v>2720</v>
      </c>
      <c r="AB45" s="170"/>
      <c r="AC45" s="170"/>
      <c r="AD45" s="170">
        <v>2720</v>
      </c>
      <c r="AE45" s="170">
        <v>1360</v>
      </c>
      <c r="AF45" s="170"/>
      <c r="AG45" s="170"/>
      <c r="AH45" s="170"/>
      <c r="AI45" s="170">
        <v>2720</v>
      </c>
      <c r="AJ45" s="170">
        <v>1360</v>
      </c>
      <c r="AK45" s="170"/>
      <c r="AL45" s="170"/>
      <c r="AM45" s="170"/>
      <c r="AN45" s="163">
        <v>1015011386</v>
      </c>
      <c r="AO45" s="170">
        <v>2720</v>
      </c>
      <c r="AP45" s="170">
        <v>1360</v>
      </c>
      <c r="AQ45" s="170">
        <v>2720</v>
      </c>
      <c r="AR45" s="170"/>
      <c r="AS45" s="173"/>
      <c r="AT45" s="170">
        <v>2720</v>
      </c>
      <c r="AU45" s="173">
        <v>1360</v>
      </c>
      <c r="AV45" s="173"/>
      <c r="AW45" s="173"/>
      <c r="AX45" s="174"/>
      <c r="AY45" s="175"/>
      <c r="AZ45" s="175"/>
      <c r="BA45" s="175"/>
      <c r="BB45" s="175"/>
      <c r="BC45" s="175"/>
      <c r="BD45" s="175"/>
      <c r="BE45" s="175"/>
      <c r="BF45" s="175"/>
    </row>
    <row r="46" spans="1:58" ht="12" hidden="1" customHeight="1">
      <c r="A46" s="163">
        <v>38</v>
      </c>
      <c r="B46" s="164" t="s">
        <v>480</v>
      </c>
      <c r="C46" s="167" t="s">
        <v>432</v>
      </c>
      <c r="D46" s="168" t="s">
        <v>481</v>
      </c>
      <c r="E46" s="168">
        <f t="shared" si="0"/>
        <v>11</v>
      </c>
      <c r="F46" s="163">
        <v>36001010392</v>
      </c>
      <c r="G46" s="103">
        <f t="shared" si="1"/>
        <v>14402.35</v>
      </c>
      <c r="H46" s="103">
        <f t="shared" ref="H46:L46" si="39">M46+R46+Y46+AD46+AI46+AO46+AT46</f>
        <v>10186.35</v>
      </c>
      <c r="I46" s="103">
        <f t="shared" si="39"/>
        <v>2490</v>
      </c>
      <c r="J46" s="103">
        <f t="shared" si="39"/>
        <v>1726</v>
      </c>
      <c r="K46" s="103">
        <f t="shared" si="39"/>
        <v>0</v>
      </c>
      <c r="L46" s="103">
        <f t="shared" si="39"/>
        <v>0</v>
      </c>
      <c r="M46" s="169">
        <v>1660</v>
      </c>
      <c r="N46" s="170">
        <v>498</v>
      </c>
      <c r="O46" s="170"/>
      <c r="P46" s="170"/>
      <c r="Q46" s="170"/>
      <c r="R46" s="170">
        <v>1660</v>
      </c>
      <c r="S46" s="170">
        <v>498</v>
      </c>
      <c r="T46" s="170"/>
      <c r="U46" s="170"/>
      <c r="V46" s="170"/>
      <c r="W46" s="170"/>
      <c r="X46" s="163">
        <v>36001010392</v>
      </c>
      <c r="Y46" s="170">
        <v>1660</v>
      </c>
      <c r="Z46" s="170">
        <v>498</v>
      </c>
      <c r="AA46" s="170">
        <v>1145</v>
      </c>
      <c r="AB46" s="170"/>
      <c r="AC46" s="170"/>
      <c r="AD46" s="170">
        <v>1660</v>
      </c>
      <c r="AE46" s="170">
        <v>498</v>
      </c>
      <c r="AF46" s="170"/>
      <c r="AG46" s="170"/>
      <c r="AH46" s="170"/>
      <c r="AI46" s="170">
        <v>1660</v>
      </c>
      <c r="AJ46" s="170">
        <v>498</v>
      </c>
      <c r="AK46" s="170"/>
      <c r="AL46" s="170"/>
      <c r="AM46" s="170"/>
      <c r="AN46" s="163">
        <v>36001010392</v>
      </c>
      <c r="AO46" s="170">
        <v>1056.3499999999999</v>
      </c>
      <c r="AP46" s="170"/>
      <c r="AQ46" s="170">
        <v>581</v>
      </c>
      <c r="AR46" s="170"/>
      <c r="AS46" s="173"/>
      <c r="AT46" s="170">
        <v>830</v>
      </c>
      <c r="AU46" s="173"/>
      <c r="AV46" s="173"/>
      <c r="AW46" s="173"/>
      <c r="AX46" s="174"/>
      <c r="AY46" s="175"/>
      <c r="AZ46" s="175"/>
      <c r="BA46" s="175"/>
      <c r="BB46" s="175"/>
      <c r="BC46" s="175"/>
      <c r="BD46" s="175"/>
      <c r="BE46" s="175"/>
      <c r="BF46" s="175"/>
    </row>
    <row r="47" spans="1:58" ht="12" hidden="1" customHeight="1">
      <c r="A47" s="163">
        <v>39</v>
      </c>
      <c r="B47" s="164" t="s">
        <v>483</v>
      </c>
      <c r="C47" s="167" t="s">
        <v>25</v>
      </c>
      <c r="D47" s="168" t="s">
        <v>404</v>
      </c>
      <c r="E47" s="168">
        <f t="shared" si="0"/>
        <v>10</v>
      </c>
      <c r="F47" s="163">
        <v>1012029942</v>
      </c>
      <c r="G47" s="103">
        <f t="shared" si="1"/>
        <v>8360</v>
      </c>
      <c r="H47" s="103">
        <f t="shared" ref="H47:L47" si="40">M47+R47+Y47+AD47+AI47+AO47+AT47</f>
        <v>6650</v>
      </c>
      <c r="I47" s="103">
        <f t="shared" si="40"/>
        <v>0</v>
      </c>
      <c r="J47" s="103">
        <f t="shared" si="40"/>
        <v>1710</v>
      </c>
      <c r="K47" s="103">
        <f t="shared" si="40"/>
        <v>0</v>
      </c>
      <c r="L47" s="103">
        <f t="shared" si="40"/>
        <v>0</v>
      </c>
      <c r="M47" s="169">
        <v>950</v>
      </c>
      <c r="N47" s="170"/>
      <c r="O47" s="170"/>
      <c r="P47" s="170"/>
      <c r="Q47" s="170"/>
      <c r="R47" s="170">
        <v>950</v>
      </c>
      <c r="S47" s="170"/>
      <c r="T47" s="170"/>
      <c r="U47" s="170"/>
      <c r="V47" s="170"/>
      <c r="W47" s="170"/>
      <c r="X47" s="163">
        <v>1012029942</v>
      </c>
      <c r="Y47" s="170">
        <v>950</v>
      </c>
      <c r="Z47" s="170"/>
      <c r="AA47" s="170">
        <v>855</v>
      </c>
      <c r="AB47" s="170"/>
      <c r="AC47" s="170"/>
      <c r="AD47" s="170">
        <v>950</v>
      </c>
      <c r="AE47" s="170"/>
      <c r="AF47" s="170"/>
      <c r="AG47" s="170"/>
      <c r="AH47" s="170"/>
      <c r="AI47" s="170">
        <v>950</v>
      </c>
      <c r="AJ47" s="170"/>
      <c r="AK47" s="170"/>
      <c r="AL47" s="170"/>
      <c r="AM47" s="170"/>
      <c r="AN47" s="163">
        <v>1012029942</v>
      </c>
      <c r="AO47" s="170">
        <v>950</v>
      </c>
      <c r="AP47" s="170"/>
      <c r="AQ47" s="170">
        <v>855</v>
      </c>
      <c r="AR47" s="170"/>
      <c r="AS47" s="170"/>
      <c r="AT47" s="170">
        <v>950</v>
      </c>
      <c r="AU47" s="170"/>
      <c r="AV47" s="170"/>
      <c r="AW47" s="170"/>
      <c r="AX47" s="171"/>
      <c r="AY47" s="22"/>
      <c r="AZ47" s="22"/>
      <c r="BA47" s="22"/>
      <c r="BB47" s="22"/>
      <c r="BC47" s="22"/>
      <c r="BD47" s="22"/>
      <c r="BE47" s="22"/>
      <c r="BF47" s="22"/>
    </row>
    <row r="48" spans="1:58" ht="12" hidden="1" customHeight="1">
      <c r="A48" s="163">
        <v>40</v>
      </c>
      <c r="B48" s="164" t="s">
        <v>484</v>
      </c>
      <c r="C48" s="167" t="s">
        <v>33</v>
      </c>
      <c r="D48" s="168" t="s">
        <v>426</v>
      </c>
      <c r="E48" s="168">
        <f t="shared" si="0"/>
        <v>10</v>
      </c>
      <c r="F48" s="163">
        <v>1009011503</v>
      </c>
      <c r="G48" s="103">
        <f t="shared" si="1"/>
        <v>21894</v>
      </c>
      <c r="H48" s="103">
        <f t="shared" ref="H48:L48" si="41">M48+R48+Y48+AD48+AI48+AO48+AT48</f>
        <v>12460</v>
      </c>
      <c r="I48" s="103">
        <f t="shared" si="41"/>
        <v>5874</v>
      </c>
      <c r="J48" s="103">
        <f t="shared" si="41"/>
        <v>3560</v>
      </c>
      <c r="K48" s="103">
        <f t="shared" si="41"/>
        <v>0</v>
      </c>
      <c r="L48" s="103">
        <f t="shared" si="41"/>
        <v>0</v>
      </c>
      <c r="M48" s="169">
        <v>1780</v>
      </c>
      <c r="N48" s="170">
        <v>712</v>
      </c>
      <c r="O48" s="170"/>
      <c r="P48" s="170"/>
      <c r="Q48" s="170"/>
      <c r="R48" s="170">
        <v>1780</v>
      </c>
      <c r="S48" s="170">
        <v>712</v>
      </c>
      <c r="T48" s="170"/>
      <c r="U48" s="170"/>
      <c r="V48" s="170"/>
      <c r="W48" s="170"/>
      <c r="X48" s="163">
        <v>1009011503</v>
      </c>
      <c r="Y48" s="170">
        <v>1780</v>
      </c>
      <c r="Z48" s="170">
        <v>890</v>
      </c>
      <c r="AA48" s="170">
        <v>1780</v>
      </c>
      <c r="AB48" s="170"/>
      <c r="AC48" s="170"/>
      <c r="AD48" s="170">
        <v>1780</v>
      </c>
      <c r="AE48" s="170">
        <v>890</v>
      </c>
      <c r="AF48" s="170"/>
      <c r="AG48" s="170"/>
      <c r="AH48" s="170"/>
      <c r="AI48" s="170">
        <v>1780</v>
      </c>
      <c r="AJ48" s="170">
        <v>890</v>
      </c>
      <c r="AK48" s="170"/>
      <c r="AL48" s="170"/>
      <c r="AM48" s="170"/>
      <c r="AN48" s="163">
        <v>1009011503</v>
      </c>
      <c r="AO48" s="170">
        <v>1780</v>
      </c>
      <c r="AP48" s="170">
        <v>890</v>
      </c>
      <c r="AQ48" s="170">
        <v>1780</v>
      </c>
      <c r="AR48" s="170"/>
      <c r="AS48" s="170"/>
      <c r="AT48" s="170">
        <v>1780</v>
      </c>
      <c r="AU48" s="170">
        <v>890</v>
      </c>
      <c r="AV48" s="170"/>
      <c r="AW48" s="170"/>
      <c r="AX48" s="171"/>
      <c r="AY48" s="22"/>
      <c r="AZ48" s="22"/>
      <c r="BA48" s="22"/>
      <c r="BB48" s="22"/>
      <c r="BC48" s="22"/>
      <c r="BD48" s="22"/>
      <c r="BE48" s="22"/>
      <c r="BF48" s="22"/>
    </row>
    <row r="49" spans="1:58" ht="12" hidden="1" customHeight="1">
      <c r="A49" s="163">
        <v>41</v>
      </c>
      <c r="B49" s="164" t="s">
        <v>485</v>
      </c>
      <c r="C49" s="167" t="s">
        <v>28</v>
      </c>
      <c r="D49" s="168" t="s">
        <v>481</v>
      </c>
      <c r="E49" s="168">
        <f t="shared" si="0"/>
        <v>10</v>
      </c>
      <c r="F49" s="163">
        <v>1026006443</v>
      </c>
      <c r="G49" s="103">
        <f t="shared" si="1"/>
        <v>5781.76</v>
      </c>
      <c r="H49" s="103">
        <f t="shared" ref="H49:L49" si="42">M49+R49+Y49+AD49+AI49+AO49+AT49</f>
        <v>4584.76</v>
      </c>
      <c r="I49" s="103">
        <f t="shared" si="42"/>
        <v>0</v>
      </c>
      <c r="J49" s="103">
        <f t="shared" si="42"/>
        <v>1197</v>
      </c>
      <c r="K49" s="103">
        <f t="shared" si="42"/>
        <v>0</v>
      </c>
      <c r="L49" s="103">
        <f t="shared" si="42"/>
        <v>0</v>
      </c>
      <c r="M49" s="169">
        <v>830</v>
      </c>
      <c r="N49" s="170"/>
      <c r="O49" s="170"/>
      <c r="P49" s="170"/>
      <c r="Q49" s="170"/>
      <c r="R49" s="170">
        <v>830</v>
      </c>
      <c r="S49" s="170"/>
      <c r="T49" s="170"/>
      <c r="U49" s="170"/>
      <c r="V49" s="170"/>
      <c r="W49" s="170"/>
      <c r="X49" s="163">
        <v>1026006443</v>
      </c>
      <c r="Y49" s="170">
        <v>316.19</v>
      </c>
      <c r="Z49" s="170"/>
      <c r="AA49" s="170">
        <v>500</v>
      </c>
      <c r="AB49" s="170"/>
      <c r="AC49" s="170"/>
      <c r="AD49" s="170">
        <v>948.57</v>
      </c>
      <c r="AE49" s="170"/>
      <c r="AF49" s="170"/>
      <c r="AG49" s="170"/>
      <c r="AH49" s="170"/>
      <c r="AI49" s="170">
        <v>830</v>
      </c>
      <c r="AJ49" s="170"/>
      <c r="AK49" s="170"/>
      <c r="AL49" s="170"/>
      <c r="AM49" s="170"/>
      <c r="AN49" s="163">
        <v>1026006443</v>
      </c>
      <c r="AO49" s="170">
        <v>830</v>
      </c>
      <c r="AP49" s="170"/>
      <c r="AQ49" s="170">
        <v>697</v>
      </c>
      <c r="AR49" s="170"/>
      <c r="AS49" s="170"/>
      <c r="AT49" s="170"/>
      <c r="AU49" s="170"/>
      <c r="AV49" s="170"/>
      <c r="AW49" s="170"/>
      <c r="AX49" s="171"/>
      <c r="AY49" s="22"/>
      <c r="AZ49" s="22"/>
      <c r="BA49" s="22"/>
      <c r="BB49" s="22"/>
      <c r="BC49" s="22"/>
      <c r="BD49" s="22"/>
      <c r="BE49" s="22"/>
      <c r="BF49" s="22"/>
    </row>
    <row r="50" spans="1:58" ht="12" hidden="1" customHeight="1">
      <c r="A50" s="163">
        <v>42</v>
      </c>
      <c r="B50" s="164" t="s">
        <v>488</v>
      </c>
      <c r="C50" s="167" t="s">
        <v>22</v>
      </c>
      <c r="D50" s="168" t="s">
        <v>156</v>
      </c>
      <c r="E50" s="168">
        <f t="shared" si="0"/>
        <v>10</v>
      </c>
      <c r="F50" s="163">
        <v>1005004895</v>
      </c>
      <c r="G50" s="103">
        <f t="shared" si="1"/>
        <v>9690</v>
      </c>
      <c r="H50" s="103">
        <f t="shared" ref="H50:L50" si="43">M50+R50+Y50+AD50+AI50+AO50+AT50</f>
        <v>6650</v>
      </c>
      <c r="I50" s="103">
        <f t="shared" si="43"/>
        <v>1140</v>
      </c>
      <c r="J50" s="103">
        <f t="shared" si="43"/>
        <v>1900</v>
      </c>
      <c r="K50" s="103">
        <f t="shared" si="43"/>
        <v>0</v>
      </c>
      <c r="L50" s="103">
        <f t="shared" si="43"/>
        <v>0</v>
      </c>
      <c r="M50" s="169">
        <v>950</v>
      </c>
      <c r="N50" s="170"/>
      <c r="O50" s="170"/>
      <c r="P50" s="170"/>
      <c r="Q50" s="170"/>
      <c r="R50" s="170">
        <v>950</v>
      </c>
      <c r="S50" s="170"/>
      <c r="T50" s="170"/>
      <c r="U50" s="170"/>
      <c r="V50" s="170"/>
      <c r="W50" s="170"/>
      <c r="X50" s="163">
        <v>1005004895</v>
      </c>
      <c r="Y50" s="170">
        <v>950</v>
      </c>
      <c r="Z50" s="170">
        <v>228</v>
      </c>
      <c r="AA50" s="170">
        <v>950</v>
      </c>
      <c r="AB50" s="170"/>
      <c r="AC50" s="170"/>
      <c r="AD50" s="170">
        <v>950</v>
      </c>
      <c r="AE50" s="170">
        <v>228</v>
      </c>
      <c r="AF50" s="170"/>
      <c r="AG50" s="170"/>
      <c r="AH50" s="170"/>
      <c r="AI50" s="170">
        <v>950</v>
      </c>
      <c r="AJ50" s="170">
        <v>228</v>
      </c>
      <c r="AK50" s="170"/>
      <c r="AL50" s="170"/>
      <c r="AM50" s="170"/>
      <c r="AN50" s="163">
        <v>1005004895</v>
      </c>
      <c r="AO50" s="170">
        <v>950</v>
      </c>
      <c r="AP50" s="170">
        <v>228</v>
      </c>
      <c r="AQ50" s="170">
        <v>950</v>
      </c>
      <c r="AR50" s="170"/>
      <c r="AS50" s="173"/>
      <c r="AT50" s="170">
        <v>950</v>
      </c>
      <c r="AU50" s="173">
        <v>228</v>
      </c>
      <c r="AV50" s="173"/>
      <c r="AW50" s="173"/>
      <c r="AX50" s="174"/>
      <c r="AY50" s="175"/>
      <c r="AZ50" s="175"/>
      <c r="BA50" s="175"/>
      <c r="BB50" s="175"/>
      <c r="BC50" s="175"/>
      <c r="BD50" s="175"/>
      <c r="BE50" s="175"/>
      <c r="BF50" s="175"/>
    </row>
    <row r="51" spans="1:58" ht="12" hidden="1" customHeight="1">
      <c r="A51" s="163">
        <v>43</v>
      </c>
      <c r="B51" s="164" t="s">
        <v>490</v>
      </c>
      <c r="C51" s="167" t="s">
        <v>28</v>
      </c>
      <c r="D51" s="168" t="s">
        <v>426</v>
      </c>
      <c r="E51" s="168">
        <f t="shared" si="0"/>
        <v>10</v>
      </c>
      <c r="F51" s="163">
        <v>1011010138</v>
      </c>
      <c r="G51" s="103">
        <f t="shared" si="1"/>
        <v>10502</v>
      </c>
      <c r="H51" s="103">
        <f t="shared" ref="H51:L51" si="44">M51+R51+Y51+AD51+AI51+AO51+AT51</f>
        <v>7882.8600000000006</v>
      </c>
      <c r="I51" s="103">
        <f t="shared" si="44"/>
        <v>1602</v>
      </c>
      <c r="J51" s="103">
        <f t="shared" si="44"/>
        <v>0</v>
      </c>
      <c r="K51" s="103">
        <f t="shared" si="44"/>
        <v>1017.14</v>
      </c>
      <c r="L51" s="103">
        <f t="shared" si="44"/>
        <v>0</v>
      </c>
      <c r="M51" s="169">
        <v>1780</v>
      </c>
      <c r="N51" s="170">
        <v>801</v>
      </c>
      <c r="O51" s="170"/>
      <c r="P51" s="170"/>
      <c r="Q51" s="170"/>
      <c r="R51" s="170">
        <v>1780</v>
      </c>
      <c r="S51" s="170">
        <v>801</v>
      </c>
      <c r="T51" s="170"/>
      <c r="U51" s="170"/>
      <c r="V51" s="170"/>
      <c r="W51" s="170"/>
      <c r="X51" s="163">
        <v>1011010138</v>
      </c>
      <c r="Y51" s="170">
        <v>678.1</v>
      </c>
      <c r="Z51" s="170"/>
      <c r="AA51" s="170"/>
      <c r="AB51" s="170">
        <v>1017.14</v>
      </c>
      <c r="AC51" s="170"/>
      <c r="AD51" s="170">
        <v>1864.76</v>
      </c>
      <c r="AE51" s="170"/>
      <c r="AF51" s="170"/>
      <c r="AG51" s="170"/>
      <c r="AH51" s="170"/>
      <c r="AI51" s="170">
        <v>1780</v>
      </c>
      <c r="AJ51" s="170"/>
      <c r="AK51" s="170"/>
      <c r="AL51" s="170"/>
      <c r="AM51" s="170"/>
      <c r="AN51" s="163">
        <v>1011010138</v>
      </c>
      <c r="AO51" s="170"/>
      <c r="AP51" s="170"/>
      <c r="AQ51" s="170"/>
      <c r="AR51" s="170"/>
      <c r="AS51" s="170"/>
      <c r="AT51" s="170"/>
      <c r="AU51" s="170"/>
      <c r="AV51" s="170"/>
      <c r="AW51" s="170"/>
      <c r="AX51" s="171"/>
      <c r="AY51" s="22"/>
      <c r="AZ51" s="22"/>
      <c r="BA51" s="22"/>
      <c r="BB51" s="22"/>
      <c r="BC51" s="22"/>
      <c r="BD51" s="22"/>
      <c r="BE51" s="22"/>
      <c r="BF51" s="22"/>
    </row>
    <row r="52" spans="1:58" ht="12" hidden="1" customHeight="1">
      <c r="A52" s="163">
        <v>44</v>
      </c>
      <c r="B52" s="164" t="s">
        <v>493</v>
      </c>
      <c r="C52" s="167" t="s">
        <v>30</v>
      </c>
      <c r="D52" s="168" t="s">
        <v>387</v>
      </c>
      <c r="E52" s="168">
        <f t="shared" si="0"/>
        <v>10</v>
      </c>
      <c r="F52" s="163">
        <v>1011031128</v>
      </c>
      <c r="G52" s="103">
        <f t="shared" si="1"/>
        <v>10901.34</v>
      </c>
      <c r="H52" s="103">
        <f t="shared" ref="H52:L52" si="45">M52+R52+Y52+AD52+AI52+AO52+AT52</f>
        <v>8706.34</v>
      </c>
      <c r="I52" s="103">
        <f t="shared" si="45"/>
        <v>0</v>
      </c>
      <c r="J52" s="103">
        <f t="shared" si="45"/>
        <v>2195</v>
      </c>
      <c r="K52" s="103">
        <f t="shared" si="45"/>
        <v>0</v>
      </c>
      <c r="L52" s="103">
        <f t="shared" si="45"/>
        <v>0</v>
      </c>
      <c r="M52" s="169">
        <v>1276</v>
      </c>
      <c r="N52" s="170"/>
      <c r="O52" s="170"/>
      <c r="P52" s="170"/>
      <c r="Q52" s="170"/>
      <c r="R52" s="170">
        <v>1180</v>
      </c>
      <c r="S52" s="170"/>
      <c r="T52" s="170"/>
      <c r="U52" s="170"/>
      <c r="V52" s="170"/>
      <c r="W52" s="170"/>
      <c r="X52" s="163">
        <v>1011031128</v>
      </c>
      <c r="Y52" s="170">
        <v>1180</v>
      </c>
      <c r="Z52" s="170"/>
      <c r="AA52" s="170">
        <v>1050</v>
      </c>
      <c r="AB52" s="170"/>
      <c r="AC52" s="170"/>
      <c r="AD52" s="170">
        <v>1250.3399999999999</v>
      </c>
      <c r="AE52" s="170"/>
      <c r="AF52" s="170"/>
      <c r="AG52" s="170"/>
      <c r="AH52" s="170"/>
      <c r="AI52" s="170">
        <v>1460</v>
      </c>
      <c r="AJ52" s="170"/>
      <c r="AK52" s="170"/>
      <c r="AL52" s="170"/>
      <c r="AM52" s="170"/>
      <c r="AN52" s="163">
        <v>1011031128</v>
      </c>
      <c r="AO52" s="170">
        <v>1180</v>
      </c>
      <c r="AP52" s="170"/>
      <c r="AQ52" s="170">
        <v>1145</v>
      </c>
      <c r="AR52" s="170"/>
      <c r="AS52" s="173"/>
      <c r="AT52" s="170">
        <v>1180</v>
      </c>
      <c r="AU52" s="173"/>
      <c r="AV52" s="173"/>
      <c r="AW52" s="173"/>
      <c r="AX52" s="174"/>
      <c r="AY52" s="175"/>
      <c r="AZ52" s="175"/>
      <c r="BA52" s="175"/>
      <c r="BB52" s="175"/>
      <c r="BC52" s="175"/>
      <c r="BD52" s="175"/>
      <c r="BE52" s="175"/>
      <c r="BF52" s="175"/>
    </row>
    <row r="53" spans="1:58" ht="12" hidden="1" customHeight="1">
      <c r="A53" s="163">
        <v>45</v>
      </c>
      <c r="B53" s="164" t="s">
        <v>494</v>
      </c>
      <c r="C53" s="167" t="s">
        <v>495</v>
      </c>
      <c r="D53" s="168" t="s">
        <v>433</v>
      </c>
      <c r="E53" s="168">
        <f t="shared" si="0"/>
        <v>10</v>
      </c>
      <c r="F53" s="163">
        <v>1026012885</v>
      </c>
      <c r="G53" s="103">
        <f t="shared" si="1"/>
        <v>19892.28</v>
      </c>
      <c r="H53" s="103">
        <f t="shared" ref="H53:L53" si="46">M53+R53+Y53+AD53+AI53+AO53+AT53</f>
        <v>7138</v>
      </c>
      <c r="I53" s="103">
        <f t="shared" si="46"/>
        <v>2407</v>
      </c>
      <c r="J53" s="103">
        <f t="shared" si="46"/>
        <v>1411</v>
      </c>
      <c r="K53" s="103">
        <f t="shared" si="46"/>
        <v>0</v>
      </c>
      <c r="L53" s="103">
        <f t="shared" si="46"/>
        <v>8936.2800000000007</v>
      </c>
      <c r="M53" s="169">
        <v>1660</v>
      </c>
      <c r="N53" s="170">
        <v>498</v>
      </c>
      <c r="O53" s="170"/>
      <c r="P53" s="170"/>
      <c r="Q53" s="170"/>
      <c r="R53" s="170">
        <v>1660</v>
      </c>
      <c r="S53" s="170">
        <v>498</v>
      </c>
      <c r="T53" s="170"/>
      <c r="U53" s="170"/>
      <c r="V53" s="170"/>
      <c r="W53" s="170"/>
      <c r="X53" s="163">
        <v>1026012885</v>
      </c>
      <c r="Y53" s="170">
        <v>1660</v>
      </c>
      <c r="Z53" s="170">
        <v>664</v>
      </c>
      <c r="AA53" s="170">
        <v>1411</v>
      </c>
      <c r="AB53" s="170"/>
      <c r="AC53" s="170"/>
      <c r="AD53" s="170">
        <v>1660</v>
      </c>
      <c r="AE53" s="170">
        <v>747</v>
      </c>
      <c r="AF53" s="170"/>
      <c r="AG53" s="170"/>
      <c r="AH53" s="170"/>
      <c r="AI53" s="170">
        <v>498</v>
      </c>
      <c r="AJ53" s="170"/>
      <c r="AK53" s="170"/>
      <c r="AL53" s="170"/>
      <c r="AM53" s="170">
        <v>8936.2800000000007</v>
      </c>
      <c r="AN53" s="163">
        <v>1026012885</v>
      </c>
      <c r="AO53" s="170"/>
      <c r="AP53" s="170"/>
      <c r="AQ53" s="170"/>
      <c r="AR53" s="170"/>
      <c r="AS53" s="170"/>
      <c r="AT53" s="170"/>
      <c r="AU53" s="170"/>
      <c r="AV53" s="170"/>
      <c r="AW53" s="170"/>
      <c r="AX53" s="171"/>
      <c r="AY53" s="22"/>
      <c r="AZ53" s="22"/>
      <c r="BA53" s="22"/>
      <c r="BB53" s="22"/>
      <c r="BC53" s="22"/>
      <c r="BD53" s="22"/>
      <c r="BE53" s="22"/>
      <c r="BF53" s="22"/>
    </row>
    <row r="54" spans="1:58" ht="12" hidden="1" customHeight="1">
      <c r="A54" s="163">
        <v>46</v>
      </c>
      <c r="B54" s="164" t="s">
        <v>496</v>
      </c>
      <c r="C54" s="167" t="s">
        <v>25</v>
      </c>
      <c r="D54" s="168" t="s">
        <v>387</v>
      </c>
      <c r="E54" s="168">
        <f t="shared" si="0"/>
        <v>11</v>
      </c>
      <c r="F54" s="163">
        <v>29001005686</v>
      </c>
      <c r="G54" s="103">
        <f t="shared" si="1"/>
        <v>1180</v>
      </c>
      <c r="H54" s="103">
        <f t="shared" ref="H54:L54" si="47">M54+R54+Y54+AD54+AI54+AO54+AT54</f>
        <v>1180</v>
      </c>
      <c r="I54" s="103">
        <f t="shared" si="47"/>
        <v>0</v>
      </c>
      <c r="J54" s="103">
        <f t="shared" si="47"/>
        <v>0</v>
      </c>
      <c r="K54" s="103">
        <f t="shared" si="47"/>
        <v>0</v>
      </c>
      <c r="L54" s="103">
        <f t="shared" si="47"/>
        <v>0</v>
      </c>
      <c r="M54" s="169"/>
      <c r="N54" s="170"/>
      <c r="O54" s="170"/>
      <c r="P54" s="170"/>
      <c r="Q54" s="170"/>
      <c r="R54" s="170"/>
      <c r="S54" s="170"/>
      <c r="T54" s="170"/>
      <c r="U54" s="170"/>
      <c r="V54" s="170"/>
      <c r="W54" s="170"/>
      <c r="X54" s="163">
        <v>29001005686</v>
      </c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63">
        <v>29001005686</v>
      </c>
      <c r="AO54" s="170">
        <v>1180</v>
      </c>
      <c r="AP54" s="170"/>
      <c r="AQ54" s="170"/>
      <c r="AR54" s="170"/>
      <c r="AS54" s="173"/>
      <c r="AT54" s="170"/>
      <c r="AU54" s="173"/>
      <c r="AV54" s="173"/>
      <c r="AW54" s="173"/>
      <c r="AX54" s="174"/>
      <c r="AY54" s="22"/>
      <c r="AZ54" s="22"/>
      <c r="BA54" s="22"/>
      <c r="BB54" s="22"/>
      <c r="BC54" s="22"/>
      <c r="BD54" s="22"/>
      <c r="BE54" s="22"/>
      <c r="BF54" s="22"/>
    </row>
    <row r="55" spans="1:58" ht="12" hidden="1" customHeight="1">
      <c r="A55" s="163">
        <v>47</v>
      </c>
      <c r="B55" s="178" t="s">
        <v>500</v>
      </c>
      <c r="C55" s="167" t="s">
        <v>437</v>
      </c>
      <c r="D55" s="168" t="s">
        <v>404</v>
      </c>
      <c r="E55" s="168">
        <f t="shared" si="0"/>
        <v>10</v>
      </c>
      <c r="F55" s="163">
        <v>1030018438</v>
      </c>
      <c r="G55" s="103">
        <f t="shared" si="1"/>
        <v>7980</v>
      </c>
      <c r="H55" s="103">
        <f t="shared" ref="H55:L55" si="48">M55+R55+Y55+AD55+AI55+AO55+AT55</f>
        <v>5332.96</v>
      </c>
      <c r="I55" s="103">
        <f t="shared" si="48"/>
        <v>0</v>
      </c>
      <c r="J55" s="103">
        <f t="shared" si="48"/>
        <v>1330</v>
      </c>
      <c r="K55" s="103">
        <f t="shared" si="48"/>
        <v>1317.04</v>
      </c>
      <c r="L55" s="103">
        <f t="shared" si="48"/>
        <v>0</v>
      </c>
      <c r="M55" s="169">
        <v>617.5</v>
      </c>
      <c r="N55" s="170"/>
      <c r="O55" s="170"/>
      <c r="P55" s="170">
        <v>332.5</v>
      </c>
      <c r="Q55" s="170"/>
      <c r="R55" s="170">
        <v>950</v>
      </c>
      <c r="S55" s="170"/>
      <c r="T55" s="170"/>
      <c r="U55" s="170"/>
      <c r="V55" s="170"/>
      <c r="W55" s="170"/>
      <c r="X55" s="163">
        <v>1030018438</v>
      </c>
      <c r="Y55" s="170">
        <v>570</v>
      </c>
      <c r="Z55" s="170"/>
      <c r="AA55" s="170">
        <v>665</v>
      </c>
      <c r="AB55" s="170">
        <v>380</v>
      </c>
      <c r="AC55" s="170"/>
      <c r="AD55" s="170">
        <v>950</v>
      </c>
      <c r="AE55" s="170"/>
      <c r="AF55" s="170"/>
      <c r="AG55" s="170"/>
      <c r="AH55" s="170"/>
      <c r="AI55" s="170">
        <v>950</v>
      </c>
      <c r="AJ55" s="170"/>
      <c r="AK55" s="170"/>
      <c r="AL55" s="170"/>
      <c r="AM55" s="170"/>
      <c r="AN55" s="163">
        <v>1030018438</v>
      </c>
      <c r="AO55" s="170">
        <v>950</v>
      </c>
      <c r="AP55" s="170"/>
      <c r="AQ55" s="170">
        <v>665</v>
      </c>
      <c r="AR55" s="170"/>
      <c r="AS55" s="179"/>
      <c r="AT55" s="170">
        <v>345.46</v>
      </c>
      <c r="AU55" s="179"/>
      <c r="AV55" s="179"/>
      <c r="AW55" s="177">
        <v>604.54</v>
      </c>
      <c r="AX55" s="180"/>
      <c r="AY55" s="3"/>
      <c r="AZ55" s="3"/>
      <c r="BA55" s="3"/>
      <c r="BB55" s="3"/>
      <c r="BC55" s="3"/>
      <c r="BD55" s="3"/>
      <c r="BE55" s="3"/>
      <c r="BF55" s="3"/>
    </row>
    <row r="56" spans="1:58" ht="12" hidden="1" customHeight="1">
      <c r="A56" s="163">
        <v>48</v>
      </c>
      <c r="B56" s="164" t="s">
        <v>503</v>
      </c>
      <c r="C56" s="167" t="s">
        <v>504</v>
      </c>
      <c r="D56" s="168" t="s">
        <v>404</v>
      </c>
      <c r="E56" s="168">
        <f t="shared" si="0"/>
        <v>10</v>
      </c>
      <c r="F56" s="163">
        <v>1009018697</v>
      </c>
      <c r="G56" s="103">
        <f t="shared" si="1"/>
        <v>3035</v>
      </c>
      <c r="H56" s="103">
        <f t="shared" ref="H56:L56" si="49">M56+R56+Y56+AD56+AI56+AO56+AT56</f>
        <v>1235</v>
      </c>
      <c r="I56" s="103">
        <f t="shared" si="49"/>
        <v>0</v>
      </c>
      <c r="J56" s="103">
        <f t="shared" si="49"/>
        <v>0</v>
      </c>
      <c r="K56" s="103">
        <f t="shared" si="49"/>
        <v>1800</v>
      </c>
      <c r="L56" s="103">
        <f t="shared" si="49"/>
        <v>0</v>
      </c>
      <c r="M56" s="169">
        <v>1235</v>
      </c>
      <c r="N56" s="170"/>
      <c r="O56" s="170"/>
      <c r="P56" s="170"/>
      <c r="Q56" s="170"/>
      <c r="R56" s="170"/>
      <c r="S56" s="170"/>
      <c r="T56" s="170"/>
      <c r="U56" s="170">
        <v>1800</v>
      </c>
      <c r="V56" s="170"/>
      <c r="W56" s="170"/>
      <c r="X56" s="163">
        <v>1009018697</v>
      </c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63">
        <v>1009018697</v>
      </c>
      <c r="AO56" s="170"/>
      <c r="AP56" s="170"/>
      <c r="AQ56" s="170"/>
      <c r="AR56" s="170"/>
      <c r="AS56" s="173"/>
      <c r="AT56" s="170"/>
      <c r="AU56" s="173"/>
      <c r="AV56" s="173"/>
      <c r="AW56" s="173"/>
      <c r="AX56" s="174"/>
      <c r="AY56" s="175"/>
      <c r="AZ56" s="175"/>
      <c r="BA56" s="175"/>
      <c r="BB56" s="175"/>
      <c r="BC56" s="175"/>
      <c r="BD56" s="175"/>
      <c r="BE56" s="175"/>
      <c r="BF56" s="175"/>
    </row>
    <row r="57" spans="1:58" ht="12" hidden="1" customHeight="1">
      <c r="A57" s="163">
        <v>49</v>
      </c>
      <c r="B57" s="164" t="s">
        <v>506</v>
      </c>
      <c r="C57" s="167" t="s">
        <v>36</v>
      </c>
      <c r="D57" s="168" t="s">
        <v>426</v>
      </c>
      <c r="E57" s="168">
        <f t="shared" si="0"/>
        <v>10</v>
      </c>
      <c r="F57" s="163">
        <v>1024038913</v>
      </c>
      <c r="G57" s="103">
        <f t="shared" si="1"/>
        <v>24885</v>
      </c>
      <c r="H57" s="103">
        <f t="shared" ref="H57:L57" si="50">M57+R57+Y57+AD57+AI57+AO57+AT57</f>
        <v>13813.34</v>
      </c>
      <c r="I57" s="103">
        <f t="shared" si="50"/>
        <v>5985</v>
      </c>
      <c r="J57" s="103">
        <f t="shared" si="50"/>
        <v>4200</v>
      </c>
      <c r="K57" s="103">
        <f t="shared" si="50"/>
        <v>466.66</v>
      </c>
      <c r="L57" s="103">
        <f t="shared" si="50"/>
        <v>420</v>
      </c>
      <c r="M57" s="169">
        <v>2100</v>
      </c>
      <c r="N57" s="170">
        <v>945</v>
      </c>
      <c r="O57" s="170"/>
      <c r="P57" s="170"/>
      <c r="Q57" s="170"/>
      <c r="R57" s="170">
        <v>1680</v>
      </c>
      <c r="S57" s="170">
        <v>945</v>
      </c>
      <c r="T57" s="170"/>
      <c r="U57" s="170"/>
      <c r="V57" s="170">
        <v>420</v>
      </c>
      <c r="W57" s="170"/>
      <c r="X57" s="163">
        <v>1024038913</v>
      </c>
      <c r="Y57" s="170">
        <v>2100</v>
      </c>
      <c r="Z57" s="170">
        <v>945</v>
      </c>
      <c r="AA57" s="170">
        <v>2100</v>
      </c>
      <c r="AB57" s="170"/>
      <c r="AC57" s="170"/>
      <c r="AD57" s="170">
        <v>2100</v>
      </c>
      <c r="AE57" s="170">
        <v>1050</v>
      </c>
      <c r="AF57" s="170"/>
      <c r="AG57" s="170"/>
      <c r="AH57" s="170"/>
      <c r="AI57" s="170">
        <v>1633.34</v>
      </c>
      <c r="AJ57" s="170">
        <v>1050</v>
      </c>
      <c r="AK57" s="170"/>
      <c r="AL57" s="170">
        <v>466.66</v>
      </c>
      <c r="AM57" s="170"/>
      <c r="AN57" s="163">
        <v>1024038913</v>
      </c>
      <c r="AO57" s="170">
        <v>2100</v>
      </c>
      <c r="AP57" s="170">
        <v>1050</v>
      </c>
      <c r="AQ57" s="170">
        <v>2100</v>
      </c>
      <c r="AR57" s="170"/>
      <c r="AS57" s="170"/>
      <c r="AT57" s="170">
        <v>2100</v>
      </c>
      <c r="AU57" s="170"/>
      <c r="AV57" s="170"/>
      <c r="AW57" s="170"/>
      <c r="AX57" s="171"/>
      <c r="AY57" s="22"/>
      <c r="AZ57" s="22"/>
      <c r="BA57" s="22"/>
      <c r="BB57" s="22"/>
      <c r="BC57" s="22"/>
      <c r="BD57" s="22"/>
      <c r="BE57" s="22"/>
      <c r="BF57" s="22"/>
    </row>
    <row r="58" spans="1:58" ht="12" hidden="1" customHeight="1">
      <c r="A58" s="163">
        <v>50</v>
      </c>
      <c r="B58" s="164" t="s">
        <v>507</v>
      </c>
      <c r="C58" s="167" t="s">
        <v>31</v>
      </c>
      <c r="D58" s="168" t="s">
        <v>387</v>
      </c>
      <c r="E58" s="168">
        <f t="shared" si="0"/>
        <v>10</v>
      </c>
      <c r="F58" s="163">
        <v>1013015725</v>
      </c>
      <c r="G58" s="103">
        <f t="shared" si="1"/>
        <v>12580.470000000001</v>
      </c>
      <c r="H58" s="103">
        <f t="shared" ref="H58:L58" si="51">M58+R58+Y58+AD58+AI58+AO58+AT58</f>
        <v>3192.56</v>
      </c>
      <c r="I58" s="103">
        <f t="shared" si="51"/>
        <v>0</v>
      </c>
      <c r="J58" s="103">
        <f t="shared" si="51"/>
        <v>1050</v>
      </c>
      <c r="K58" s="103">
        <f t="shared" si="51"/>
        <v>2294.44</v>
      </c>
      <c r="L58" s="103">
        <f t="shared" si="51"/>
        <v>6043.47</v>
      </c>
      <c r="M58" s="169">
        <v>767</v>
      </c>
      <c r="N58" s="170"/>
      <c r="O58" s="170"/>
      <c r="P58" s="170">
        <v>413</v>
      </c>
      <c r="Q58" s="170"/>
      <c r="R58" s="170">
        <v>1180</v>
      </c>
      <c r="S58" s="170"/>
      <c r="T58" s="170"/>
      <c r="U58" s="170"/>
      <c r="V58" s="170"/>
      <c r="W58" s="170"/>
      <c r="X58" s="163">
        <v>1013015725</v>
      </c>
      <c r="Y58" s="170">
        <v>1180</v>
      </c>
      <c r="Z58" s="170"/>
      <c r="AA58" s="170">
        <v>1050</v>
      </c>
      <c r="AB58" s="170"/>
      <c r="AC58" s="170"/>
      <c r="AD58" s="170">
        <v>65.56</v>
      </c>
      <c r="AE58" s="170"/>
      <c r="AF58" s="170"/>
      <c r="AG58" s="170">
        <v>721.11</v>
      </c>
      <c r="AH58" s="170"/>
      <c r="AI58" s="170"/>
      <c r="AJ58" s="170"/>
      <c r="AK58" s="170"/>
      <c r="AL58" s="170">
        <v>1160.33</v>
      </c>
      <c r="AM58" s="170">
        <v>6043.47</v>
      </c>
      <c r="AN58" s="163">
        <v>1013015725</v>
      </c>
      <c r="AO58" s="170"/>
      <c r="AP58" s="170"/>
      <c r="AQ58" s="170"/>
      <c r="AR58" s="170"/>
      <c r="AS58" s="173"/>
      <c r="AT58" s="170"/>
      <c r="AU58" s="173"/>
      <c r="AV58" s="173"/>
      <c r="AW58" s="173"/>
      <c r="AX58" s="174"/>
      <c r="AY58" s="175"/>
      <c r="AZ58" s="175"/>
      <c r="BA58" s="175"/>
      <c r="BB58" s="175"/>
      <c r="BC58" s="175"/>
      <c r="BD58" s="175"/>
      <c r="BE58" s="175"/>
      <c r="BF58" s="175"/>
    </row>
    <row r="59" spans="1:58" ht="12" hidden="1" customHeight="1">
      <c r="A59" s="163">
        <v>51</v>
      </c>
      <c r="B59" s="164" t="s">
        <v>509</v>
      </c>
      <c r="C59" s="167" t="s">
        <v>37</v>
      </c>
      <c r="D59" s="168" t="s">
        <v>387</v>
      </c>
      <c r="E59" s="168">
        <f t="shared" si="0"/>
        <v>10</v>
      </c>
      <c r="F59" s="163">
        <v>1024039799</v>
      </c>
      <c r="G59" s="103">
        <f t="shared" si="1"/>
        <v>3894</v>
      </c>
      <c r="H59" s="103">
        <f t="shared" ref="H59:L59" si="52">M59+R59+Y59+AD59+AI59+AO59+AT59</f>
        <v>1534</v>
      </c>
      <c r="I59" s="103">
        <f t="shared" si="52"/>
        <v>0</v>
      </c>
      <c r="J59" s="103">
        <f t="shared" si="52"/>
        <v>0</v>
      </c>
      <c r="K59" s="103">
        <f t="shared" si="52"/>
        <v>2360</v>
      </c>
      <c r="L59" s="103">
        <f t="shared" si="52"/>
        <v>0</v>
      </c>
      <c r="M59" s="169">
        <v>1180</v>
      </c>
      <c r="N59" s="170"/>
      <c r="O59" s="170"/>
      <c r="P59" s="170"/>
      <c r="Q59" s="170"/>
      <c r="R59" s="170">
        <v>354</v>
      </c>
      <c r="S59" s="170"/>
      <c r="T59" s="170"/>
      <c r="U59" s="170">
        <v>2360</v>
      </c>
      <c r="V59" s="170"/>
      <c r="W59" s="170"/>
      <c r="X59" s="163">
        <v>1024039799</v>
      </c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63">
        <v>1024039799</v>
      </c>
      <c r="AO59" s="170"/>
      <c r="AP59" s="170"/>
      <c r="AQ59" s="170"/>
      <c r="AR59" s="170"/>
      <c r="AS59" s="170"/>
      <c r="AT59" s="170"/>
      <c r="AU59" s="170"/>
      <c r="AV59" s="170"/>
      <c r="AW59" s="170"/>
      <c r="AX59" s="171"/>
      <c r="AY59" s="22"/>
      <c r="AZ59" s="22"/>
      <c r="BA59" s="22"/>
      <c r="BB59" s="22"/>
      <c r="BC59" s="22"/>
      <c r="BD59" s="22"/>
      <c r="BE59" s="22"/>
      <c r="BF59" s="22"/>
    </row>
    <row r="60" spans="1:58" ht="12" hidden="1" customHeight="1">
      <c r="A60" s="163">
        <v>52</v>
      </c>
      <c r="B60" s="164" t="s">
        <v>510</v>
      </c>
      <c r="C60" s="167" t="s">
        <v>511</v>
      </c>
      <c r="D60" s="168" t="s">
        <v>433</v>
      </c>
      <c r="E60" s="168">
        <f t="shared" si="0"/>
        <v>10</v>
      </c>
      <c r="F60" s="163">
        <v>1030040618</v>
      </c>
      <c r="G60" s="103">
        <f t="shared" si="1"/>
        <v>18980</v>
      </c>
      <c r="H60" s="103">
        <f t="shared" ref="H60:L60" si="53">M60+R60+Y60+AD60+AI60+AO60+AT60</f>
        <v>11620</v>
      </c>
      <c r="I60" s="103">
        <f t="shared" si="53"/>
        <v>4316</v>
      </c>
      <c r="J60" s="103">
        <f t="shared" si="53"/>
        <v>3044</v>
      </c>
      <c r="K60" s="103">
        <f t="shared" si="53"/>
        <v>0</v>
      </c>
      <c r="L60" s="103">
        <f t="shared" si="53"/>
        <v>0</v>
      </c>
      <c r="M60" s="169">
        <v>1660</v>
      </c>
      <c r="N60" s="170">
        <v>664</v>
      </c>
      <c r="O60" s="170"/>
      <c r="P60" s="170"/>
      <c r="Q60" s="170"/>
      <c r="R60" s="170">
        <v>1660</v>
      </c>
      <c r="S60" s="170">
        <v>664</v>
      </c>
      <c r="T60" s="170"/>
      <c r="U60" s="170"/>
      <c r="V60" s="170"/>
      <c r="W60" s="170"/>
      <c r="X60" s="163">
        <v>1030040618</v>
      </c>
      <c r="Y60" s="170">
        <v>1660</v>
      </c>
      <c r="Z60" s="170">
        <v>664</v>
      </c>
      <c r="AA60" s="170">
        <v>1500</v>
      </c>
      <c r="AB60" s="170"/>
      <c r="AC60" s="170"/>
      <c r="AD60" s="170">
        <v>1660</v>
      </c>
      <c r="AE60" s="170">
        <v>664</v>
      </c>
      <c r="AF60" s="170"/>
      <c r="AG60" s="170"/>
      <c r="AH60" s="170"/>
      <c r="AI60" s="170">
        <v>1660</v>
      </c>
      <c r="AJ60" s="170">
        <v>664</v>
      </c>
      <c r="AK60" s="170"/>
      <c r="AL60" s="170"/>
      <c r="AM60" s="170"/>
      <c r="AN60" s="163">
        <v>1030040618</v>
      </c>
      <c r="AO60" s="170">
        <v>1660</v>
      </c>
      <c r="AP60" s="170">
        <v>664</v>
      </c>
      <c r="AQ60" s="170">
        <v>1544</v>
      </c>
      <c r="AR60" s="170"/>
      <c r="AS60" s="170"/>
      <c r="AT60" s="170">
        <v>1660</v>
      </c>
      <c r="AU60" s="170">
        <v>332</v>
      </c>
      <c r="AV60" s="170"/>
      <c r="AW60" s="170"/>
      <c r="AX60" s="171"/>
      <c r="AY60" s="22"/>
      <c r="AZ60" s="22"/>
      <c r="BA60" s="22"/>
      <c r="BB60" s="22"/>
      <c r="BC60" s="22"/>
      <c r="BD60" s="22"/>
      <c r="BE60" s="22"/>
      <c r="BF60" s="22"/>
    </row>
    <row r="61" spans="1:58" ht="12" customHeight="1">
      <c r="A61" s="163">
        <v>53</v>
      </c>
      <c r="B61" s="164" t="s">
        <v>513</v>
      </c>
      <c r="C61" s="167" t="s">
        <v>514</v>
      </c>
      <c r="D61" s="168" t="s">
        <v>387</v>
      </c>
      <c r="E61" s="168">
        <f t="shared" si="0"/>
        <v>10</v>
      </c>
      <c r="F61" s="163">
        <v>1017031809</v>
      </c>
      <c r="G61" s="103">
        <f t="shared" si="1"/>
        <v>6686.67</v>
      </c>
      <c r="H61" s="103">
        <f t="shared" ref="H61:L61" si="54">M61+R61+Y61+AD61+AI61+AO61+AT61</f>
        <v>4914.12</v>
      </c>
      <c r="I61" s="103">
        <f t="shared" si="54"/>
        <v>0</v>
      </c>
      <c r="J61" s="103">
        <f t="shared" si="54"/>
        <v>1180</v>
      </c>
      <c r="K61" s="103">
        <f t="shared" si="54"/>
        <v>592.54999999999995</v>
      </c>
      <c r="L61" s="103">
        <f t="shared" si="54"/>
        <v>0</v>
      </c>
      <c r="M61" s="169"/>
      <c r="N61" s="170"/>
      <c r="O61" s="170"/>
      <c r="P61" s="170"/>
      <c r="Q61" s="170"/>
      <c r="R61" s="170"/>
      <c r="S61" s="170"/>
      <c r="T61" s="170"/>
      <c r="U61" s="170"/>
      <c r="V61" s="170"/>
      <c r="W61" s="170"/>
      <c r="X61" s="163">
        <v>1017031809</v>
      </c>
      <c r="Y61" s="170">
        <v>786.67</v>
      </c>
      <c r="Z61" s="170"/>
      <c r="AA61" s="170"/>
      <c r="AB61" s="170"/>
      <c r="AC61" s="170"/>
      <c r="AD61" s="170">
        <v>1180</v>
      </c>
      <c r="AE61" s="170"/>
      <c r="AF61" s="170"/>
      <c r="AG61" s="170"/>
      <c r="AH61" s="170"/>
      <c r="AI61" s="170">
        <v>1180</v>
      </c>
      <c r="AJ61" s="170"/>
      <c r="AK61" s="170"/>
      <c r="AL61" s="170"/>
      <c r="AM61" s="170"/>
      <c r="AN61" s="163">
        <v>1017031809</v>
      </c>
      <c r="AO61" s="170">
        <v>1180</v>
      </c>
      <c r="AP61" s="170"/>
      <c r="AQ61" s="170">
        <v>1180</v>
      </c>
      <c r="AR61" s="170"/>
      <c r="AS61" s="119"/>
      <c r="AT61" s="170">
        <v>587.45000000000005</v>
      </c>
      <c r="AU61" s="119"/>
      <c r="AV61" s="119"/>
      <c r="AW61" s="119">
        <v>592.54999999999995</v>
      </c>
      <c r="AX61" s="104"/>
      <c r="AY61" s="22"/>
      <c r="AZ61" s="22"/>
      <c r="BA61" s="22"/>
      <c r="BB61" s="22"/>
      <c r="BC61" s="22"/>
      <c r="BD61" s="22"/>
      <c r="BE61" s="22"/>
      <c r="BF61" s="22"/>
    </row>
    <row r="62" spans="1:58" ht="12" hidden="1" customHeight="1">
      <c r="A62" s="163">
        <v>54</v>
      </c>
      <c r="B62" s="164" t="s">
        <v>516</v>
      </c>
      <c r="C62" s="167" t="s">
        <v>511</v>
      </c>
      <c r="D62" s="168" t="s">
        <v>387</v>
      </c>
      <c r="E62" s="168">
        <f t="shared" si="0"/>
        <v>10</v>
      </c>
      <c r="F62" s="163">
        <v>1004000924</v>
      </c>
      <c r="G62" s="103">
        <f t="shared" si="1"/>
        <v>10223</v>
      </c>
      <c r="H62" s="103">
        <f t="shared" ref="H62:L62" si="55">M62+R62+Y62+AD62+AI62+AO62+AT62</f>
        <v>8260</v>
      </c>
      <c r="I62" s="103">
        <f t="shared" si="55"/>
        <v>0</v>
      </c>
      <c r="J62" s="103">
        <f t="shared" si="55"/>
        <v>1963</v>
      </c>
      <c r="K62" s="103">
        <f t="shared" si="55"/>
        <v>0</v>
      </c>
      <c r="L62" s="103">
        <f t="shared" si="55"/>
        <v>0</v>
      </c>
      <c r="M62" s="169">
        <v>1180</v>
      </c>
      <c r="N62" s="170"/>
      <c r="O62" s="170"/>
      <c r="P62" s="170"/>
      <c r="Q62" s="170"/>
      <c r="R62" s="170">
        <v>1180</v>
      </c>
      <c r="S62" s="170"/>
      <c r="T62" s="170"/>
      <c r="U62" s="170"/>
      <c r="V62" s="170"/>
      <c r="W62" s="170"/>
      <c r="X62" s="163">
        <v>1004000924</v>
      </c>
      <c r="Y62" s="170">
        <v>1180</v>
      </c>
      <c r="Z62" s="170"/>
      <c r="AA62" s="170">
        <v>960</v>
      </c>
      <c r="AB62" s="170"/>
      <c r="AC62" s="170"/>
      <c r="AD62" s="170">
        <v>1180</v>
      </c>
      <c r="AE62" s="170"/>
      <c r="AF62" s="170"/>
      <c r="AG62" s="170"/>
      <c r="AH62" s="170"/>
      <c r="AI62" s="170">
        <v>1180</v>
      </c>
      <c r="AJ62" s="170"/>
      <c r="AK62" s="170"/>
      <c r="AL62" s="170"/>
      <c r="AM62" s="170"/>
      <c r="AN62" s="163">
        <v>1004000924</v>
      </c>
      <c r="AO62" s="170">
        <v>1180</v>
      </c>
      <c r="AP62" s="170"/>
      <c r="AQ62" s="170">
        <v>1003</v>
      </c>
      <c r="AR62" s="170"/>
      <c r="AS62" s="170"/>
      <c r="AT62" s="170">
        <v>1180</v>
      </c>
      <c r="AU62" s="170"/>
      <c r="AV62" s="170"/>
      <c r="AW62" s="170"/>
      <c r="AX62" s="171"/>
      <c r="AY62" s="22"/>
      <c r="AZ62" s="22"/>
      <c r="BA62" s="22"/>
      <c r="BB62" s="22"/>
      <c r="BC62" s="22"/>
      <c r="BD62" s="22"/>
      <c r="BE62" s="22"/>
      <c r="BF62" s="22"/>
    </row>
    <row r="63" spans="1:58" ht="12" hidden="1" customHeight="1">
      <c r="A63" s="163">
        <v>55</v>
      </c>
      <c r="B63" s="164" t="s">
        <v>519</v>
      </c>
      <c r="C63" s="167" t="s">
        <v>31</v>
      </c>
      <c r="D63" s="168" t="s">
        <v>387</v>
      </c>
      <c r="E63" s="168">
        <f t="shared" si="0"/>
        <v>10</v>
      </c>
      <c r="F63" s="163">
        <v>1021003799</v>
      </c>
      <c r="G63" s="103">
        <f t="shared" si="1"/>
        <v>9180</v>
      </c>
      <c r="H63" s="103">
        <f t="shared" ref="H63:L63" si="56">M63+R63+Y63+AD63+AI63+AO63+AT63</f>
        <v>7080</v>
      </c>
      <c r="I63" s="103">
        <f t="shared" si="56"/>
        <v>0</v>
      </c>
      <c r="J63" s="103">
        <f t="shared" si="56"/>
        <v>2100</v>
      </c>
      <c r="K63" s="103">
        <f t="shared" si="56"/>
        <v>0</v>
      </c>
      <c r="L63" s="103">
        <f t="shared" si="56"/>
        <v>0</v>
      </c>
      <c r="M63" s="169">
        <v>1180</v>
      </c>
      <c r="N63" s="170"/>
      <c r="O63" s="170"/>
      <c r="P63" s="170"/>
      <c r="Q63" s="170"/>
      <c r="R63" s="170">
        <v>1180</v>
      </c>
      <c r="S63" s="170"/>
      <c r="T63" s="170"/>
      <c r="U63" s="170"/>
      <c r="V63" s="170"/>
      <c r="W63" s="170"/>
      <c r="X63" s="163">
        <v>1021003799</v>
      </c>
      <c r="Y63" s="170">
        <v>1180</v>
      </c>
      <c r="Z63" s="170"/>
      <c r="AA63" s="170">
        <v>1050</v>
      </c>
      <c r="AB63" s="170"/>
      <c r="AC63" s="170"/>
      <c r="AD63" s="170">
        <v>1180</v>
      </c>
      <c r="AE63" s="170"/>
      <c r="AF63" s="170"/>
      <c r="AG63" s="170"/>
      <c r="AH63" s="170"/>
      <c r="AI63" s="170">
        <v>1180</v>
      </c>
      <c r="AJ63" s="170"/>
      <c r="AK63" s="170"/>
      <c r="AL63" s="170"/>
      <c r="AM63" s="170"/>
      <c r="AN63" s="163">
        <v>1021003799</v>
      </c>
      <c r="AO63" s="170">
        <v>1180</v>
      </c>
      <c r="AP63" s="170"/>
      <c r="AQ63" s="170">
        <v>1050</v>
      </c>
      <c r="AR63" s="170"/>
      <c r="AS63" s="173"/>
      <c r="AT63" s="170"/>
      <c r="AU63" s="173"/>
      <c r="AV63" s="173"/>
      <c r="AW63" s="173"/>
      <c r="AX63" s="174"/>
      <c r="AY63" s="175"/>
      <c r="AZ63" s="175"/>
      <c r="BA63" s="175"/>
      <c r="BB63" s="175"/>
      <c r="BC63" s="175"/>
      <c r="BD63" s="175"/>
      <c r="BE63" s="175"/>
      <c r="BF63" s="175"/>
    </row>
    <row r="64" spans="1:58" ht="12" hidden="1" customHeight="1">
      <c r="A64" s="163">
        <v>56</v>
      </c>
      <c r="B64" s="164" t="s">
        <v>520</v>
      </c>
      <c r="C64" s="167" t="s">
        <v>33</v>
      </c>
      <c r="D64" s="168" t="s">
        <v>401</v>
      </c>
      <c r="E64" s="168">
        <f t="shared" si="0"/>
        <v>10</v>
      </c>
      <c r="F64" s="163">
        <v>1009005356</v>
      </c>
      <c r="G64" s="103">
        <f t="shared" si="1"/>
        <v>13230</v>
      </c>
      <c r="H64" s="103">
        <f t="shared" ref="H64:L64" si="57">M64+R64+Y64+AD64+AI64+AO64+AT64</f>
        <v>8400</v>
      </c>
      <c r="I64" s="103">
        <f t="shared" si="57"/>
        <v>2730</v>
      </c>
      <c r="J64" s="103">
        <f t="shared" si="57"/>
        <v>2100</v>
      </c>
      <c r="K64" s="103">
        <f t="shared" si="57"/>
        <v>0</v>
      </c>
      <c r="L64" s="103">
        <f t="shared" si="57"/>
        <v>0</v>
      </c>
      <c r="M64" s="169">
        <v>2100</v>
      </c>
      <c r="N64" s="170">
        <v>840</v>
      </c>
      <c r="O64" s="170"/>
      <c r="P64" s="170"/>
      <c r="Q64" s="170"/>
      <c r="R64" s="170">
        <v>2100</v>
      </c>
      <c r="S64" s="170">
        <v>840</v>
      </c>
      <c r="T64" s="170"/>
      <c r="U64" s="170"/>
      <c r="V64" s="170"/>
      <c r="W64" s="170"/>
      <c r="X64" s="163">
        <v>1009005356</v>
      </c>
      <c r="Y64" s="170">
        <v>2100</v>
      </c>
      <c r="Z64" s="170">
        <v>1050</v>
      </c>
      <c r="AA64" s="170">
        <v>2100</v>
      </c>
      <c r="AB64" s="170"/>
      <c r="AC64" s="170"/>
      <c r="AD64" s="170">
        <v>2100</v>
      </c>
      <c r="AE64" s="170"/>
      <c r="AF64" s="170"/>
      <c r="AG64" s="170"/>
      <c r="AH64" s="170"/>
      <c r="AI64" s="170"/>
      <c r="AJ64" s="170"/>
      <c r="AK64" s="170"/>
      <c r="AL64" s="170"/>
      <c r="AM64" s="170"/>
      <c r="AN64" s="163">
        <v>1009005356</v>
      </c>
      <c r="AO64" s="170"/>
      <c r="AP64" s="170"/>
      <c r="AQ64" s="170"/>
      <c r="AR64" s="170"/>
      <c r="AS64" s="170"/>
      <c r="AT64" s="170"/>
      <c r="AU64" s="170"/>
      <c r="AV64" s="170"/>
      <c r="AW64" s="170"/>
      <c r="AX64" s="171"/>
      <c r="AY64" s="22"/>
      <c r="AZ64" s="22"/>
      <c r="BA64" s="22"/>
      <c r="BB64" s="22"/>
      <c r="BC64" s="22"/>
      <c r="BD64" s="22"/>
      <c r="BE64" s="22"/>
      <c r="BF64" s="22"/>
    </row>
    <row r="65" spans="1:58" ht="12" customHeight="1">
      <c r="A65" s="163">
        <v>57</v>
      </c>
      <c r="B65" s="164" t="s">
        <v>521</v>
      </c>
      <c r="C65" s="167" t="s">
        <v>504</v>
      </c>
      <c r="D65" s="168" t="s">
        <v>433</v>
      </c>
      <c r="E65" s="168">
        <f t="shared" si="0"/>
        <v>10</v>
      </c>
      <c r="F65" s="163">
        <v>1017003527</v>
      </c>
      <c r="G65" s="103">
        <f t="shared" si="1"/>
        <v>20071</v>
      </c>
      <c r="H65" s="103">
        <f t="shared" ref="H65:L65" si="58">M65+R65+Y65+AD65+AI65+AO65+AT65</f>
        <v>11688</v>
      </c>
      <c r="I65" s="103">
        <f t="shared" si="58"/>
        <v>5395</v>
      </c>
      <c r="J65" s="103">
        <f t="shared" si="58"/>
        <v>2988</v>
      </c>
      <c r="K65" s="103">
        <f t="shared" si="58"/>
        <v>0</v>
      </c>
      <c r="L65" s="103">
        <f t="shared" si="58"/>
        <v>0</v>
      </c>
      <c r="M65" s="169">
        <v>1660</v>
      </c>
      <c r="N65" s="170">
        <v>664</v>
      </c>
      <c r="O65" s="170"/>
      <c r="P65" s="170"/>
      <c r="Q65" s="170"/>
      <c r="R65" s="170">
        <v>1660</v>
      </c>
      <c r="S65" s="170">
        <v>664</v>
      </c>
      <c r="T65" s="170"/>
      <c r="U65" s="170"/>
      <c r="V65" s="170"/>
      <c r="W65" s="170"/>
      <c r="X65" s="163">
        <v>1017003527</v>
      </c>
      <c r="Y65" s="170">
        <v>1660</v>
      </c>
      <c r="Z65" s="170">
        <v>747</v>
      </c>
      <c r="AA65" s="170">
        <v>1494</v>
      </c>
      <c r="AB65" s="170"/>
      <c r="AC65" s="170"/>
      <c r="AD65" s="170">
        <v>1660</v>
      </c>
      <c r="AE65" s="170">
        <v>830</v>
      </c>
      <c r="AF65" s="170"/>
      <c r="AG65" s="170"/>
      <c r="AH65" s="170"/>
      <c r="AI65" s="170">
        <v>1726</v>
      </c>
      <c r="AJ65" s="170">
        <v>830</v>
      </c>
      <c r="AK65" s="170"/>
      <c r="AL65" s="170"/>
      <c r="AM65" s="170"/>
      <c r="AN65" s="163">
        <v>1017003527</v>
      </c>
      <c r="AO65" s="170">
        <v>1660</v>
      </c>
      <c r="AP65" s="170">
        <v>830</v>
      </c>
      <c r="AQ65" s="170">
        <v>1494</v>
      </c>
      <c r="AR65" s="170"/>
      <c r="AS65" s="170"/>
      <c r="AT65" s="170">
        <v>1662</v>
      </c>
      <c r="AU65" s="170">
        <v>830</v>
      </c>
      <c r="AV65" s="170"/>
      <c r="AW65" s="170"/>
      <c r="AX65" s="171"/>
      <c r="AY65" s="22"/>
      <c r="AZ65" s="22"/>
      <c r="BA65" s="22"/>
      <c r="BB65" s="22"/>
      <c r="BC65" s="22"/>
      <c r="BD65" s="22"/>
      <c r="BE65" s="22"/>
      <c r="BF65" s="22"/>
    </row>
    <row r="66" spans="1:58" ht="12" customHeight="1">
      <c r="A66" s="163">
        <v>58</v>
      </c>
      <c r="B66" s="164" t="s">
        <v>524</v>
      </c>
      <c r="C66" s="167" t="s">
        <v>525</v>
      </c>
      <c r="D66" s="168" t="s">
        <v>433</v>
      </c>
      <c r="E66" s="168">
        <f t="shared" si="0"/>
        <v>10</v>
      </c>
      <c r="F66" s="163">
        <v>1007005162</v>
      </c>
      <c r="G66" s="103">
        <f t="shared" si="1"/>
        <v>21095.11</v>
      </c>
      <c r="H66" s="103">
        <f t="shared" ref="H66:L66" si="59">M66+R66+Y66+AD66+AI66+AO66+AT66</f>
        <v>12505.11</v>
      </c>
      <c r="I66" s="103">
        <f t="shared" si="59"/>
        <v>5600</v>
      </c>
      <c r="J66" s="103">
        <f t="shared" si="59"/>
        <v>2990</v>
      </c>
      <c r="K66" s="103">
        <f t="shared" si="59"/>
        <v>0</v>
      </c>
      <c r="L66" s="103">
        <f t="shared" si="59"/>
        <v>0</v>
      </c>
      <c r="M66" s="169">
        <v>1660</v>
      </c>
      <c r="N66" s="170">
        <v>664</v>
      </c>
      <c r="O66" s="170"/>
      <c r="P66" s="170"/>
      <c r="Q66" s="170"/>
      <c r="R66" s="170">
        <v>1744</v>
      </c>
      <c r="S66" s="170">
        <v>664</v>
      </c>
      <c r="T66" s="170"/>
      <c r="U66" s="170"/>
      <c r="V66" s="170"/>
      <c r="W66" s="170"/>
      <c r="X66" s="163">
        <v>1007005162</v>
      </c>
      <c r="Y66" s="170">
        <v>1978</v>
      </c>
      <c r="Z66" s="170">
        <v>801</v>
      </c>
      <c r="AA66" s="170">
        <v>1513</v>
      </c>
      <c r="AB66" s="170"/>
      <c r="AC66" s="170"/>
      <c r="AD66" s="170">
        <v>1783.11</v>
      </c>
      <c r="AE66" s="170">
        <v>801</v>
      </c>
      <c r="AF66" s="170"/>
      <c r="AG66" s="170"/>
      <c r="AH66" s="170"/>
      <c r="AI66" s="170">
        <v>1780</v>
      </c>
      <c r="AJ66" s="170">
        <v>890</v>
      </c>
      <c r="AK66" s="170"/>
      <c r="AL66" s="170"/>
      <c r="AM66" s="170"/>
      <c r="AN66" s="163">
        <v>1007005162</v>
      </c>
      <c r="AO66" s="170">
        <v>1780</v>
      </c>
      <c r="AP66" s="170">
        <v>890</v>
      </c>
      <c r="AQ66" s="170">
        <v>1477</v>
      </c>
      <c r="AR66" s="170"/>
      <c r="AS66" s="173"/>
      <c r="AT66" s="170">
        <v>1780</v>
      </c>
      <c r="AU66" s="173">
        <v>890</v>
      </c>
      <c r="AV66" s="173"/>
      <c r="AW66" s="173"/>
      <c r="AX66" s="174"/>
      <c r="AY66" s="175"/>
      <c r="AZ66" s="175"/>
      <c r="BA66" s="175"/>
      <c r="BB66" s="175"/>
      <c r="BC66" s="175"/>
      <c r="BD66" s="175"/>
      <c r="BE66" s="175"/>
      <c r="BF66" s="175"/>
    </row>
    <row r="67" spans="1:58" ht="12" hidden="1" customHeight="1">
      <c r="A67" s="163">
        <v>59</v>
      </c>
      <c r="B67" s="164" t="s">
        <v>526</v>
      </c>
      <c r="C67" s="167" t="s">
        <v>511</v>
      </c>
      <c r="D67" s="168" t="s">
        <v>387</v>
      </c>
      <c r="E67" s="168">
        <f t="shared" si="0"/>
        <v>11</v>
      </c>
      <c r="F67" s="163">
        <v>34001001808</v>
      </c>
      <c r="G67" s="103">
        <f t="shared" si="1"/>
        <v>9019</v>
      </c>
      <c r="H67" s="103">
        <f t="shared" ref="H67:L67" si="60">M67+R67+Y67+AD67+AI67+AO67+AT67</f>
        <v>7080</v>
      </c>
      <c r="I67" s="103">
        <f t="shared" si="60"/>
        <v>0</v>
      </c>
      <c r="J67" s="103">
        <f t="shared" si="60"/>
        <v>1939</v>
      </c>
      <c r="K67" s="103">
        <f t="shared" si="60"/>
        <v>0</v>
      </c>
      <c r="L67" s="103">
        <f t="shared" si="60"/>
        <v>0</v>
      </c>
      <c r="M67" s="169">
        <v>1180</v>
      </c>
      <c r="N67" s="170"/>
      <c r="O67" s="170"/>
      <c r="P67" s="170"/>
      <c r="Q67" s="170"/>
      <c r="R67" s="170">
        <v>1180</v>
      </c>
      <c r="S67" s="170"/>
      <c r="T67" s="170"/>
      <c r="U67" s="170"/>
      <c r="V67" s="170"/>
      <c r="W67" s="170"/>
      <c r="X67" s="163">
        <v>34001001808</v>
      </c>
      <c r="Y67" s="170">
        <v>1180</v>
      </c>
      <c r="Z67" s="170"/>
      <c r="AA67" s="170">
        <v>960</v>
      </c>
      <c r="AB67" s="170"/>
      <c r="AC67" s="170"/>
      <c r="AD67" s="170">
        <v>1180</v>
      </c>
      <c r="AE67" s="170"/>
      <c r="AF67" s="170"/>
      <c r="AG67" s="170"/>
      <c r="AH67" s="170"/>
      <c r="AI67" s="170">
        <v>1180</v>
      </c>
      <c r="AJ67" s="170"/>
      <c r="AK67" s="170"/>
      <c r="AL67" s="170"/>
      <c r="AM67" s="170"/>
      <c r="AN67" s="163">
        <v>34001001808</v>
      </c>
      <c r="AO67" s="170">
        <v>1180</v>
      </c>
      <c r="AP67" s="170"/>
      <c r="AQ67" s="170">
        <v>979</v>
      </c>
      <c r="AR67" s="170"/>
      <c r="AS67" s="173"/>
      <c r="AT67" s="170"/>
      <c r="AU67" s="173"/>
      <c r="AV67" s="173"/>
      <c r="AW67" s="173"/>
      <c r="AX67" s="174"/>
      <c r="AY67" s="175"/>
      <c r="AZ67" s="175"/>
      <c r="BA67" s="175"/>
      <c r="BB67" s="175"/>
      <c r="BC67" s="175"/>
      <c r="BD67" s="175"/>
      <c r="BE67" s="175"/>
      <c r="BF67" s="175"/>
    </row>
    <row r="68" spans="1:58" ht="12" hidden="1" customHeight="1">
      <c r="A68" s="163">
        <v>60</v>
      </c>
      <c r="B68" s="164" t="s">
        <v>528</v>
      </c>
      <c r="C68" s="167" t="s">
        <v>511</v>
      </c>
      <c r="D68" s="168" t="s">
        <v>387</v>
      </c>
      <c r="E68" s="168">
        <f t="shared" si="0"/>
        <v>10</v>
      </c>
      <c r="F68" s="163">
        <v>1008009646</v>
      </c>
      <c r="G68" s="103">
        <f t="shared" si="1"/>
        <v>10768.99</v>
      </c>
      <c r="H68" s="103">
        <f t="shared" ref="H68:L68" si="61">M68+R68+Y68+AD68+AI68+AO68+AT68</f>
        <v>8849.99</v>
      </c>
      <c r="I68" s="103">
        <f t="shared" si="61"/>
        <v>0</v>
      </c>
      <c r="J68" s="103">
        <f t="shared" si="61"/>
        <v>1919</v>
      </c>
      <c r="K68" s="103">
        <f t="shared" si="61"/>
        <v>0</v>
      </c>
      <c r="L68" s="103">
        <f t="shared" si="61"/>
        <v>0</v>
      </c>
      <c r="M68" s="169">
        <v>1180</v>
      </c>
      <c r="N68" s="170"/>
      <c r="O68" s="170"/>
      <c r="P68" s="170"/>
      <c r="Q68" s="170"/>
      <c r="R68" s="170">
        <v>1180</v>
      </c>
      <c r="S68" s="170"/>
      <c r="T68" s="170"/>
      <c r="U68" s="170"/>
      <c r="V68" s="170"/>
      <c r="W68" s="170"/>
      <c r="X68" s="163">
        <v>1008009646</v>
      </c>
      <c r="Y68" s="170">
        <v>1180</v>
      </c>
      <c r="Z68" s="170"/>
      <c r="AA68" s="170">
        <v>940</v>
      </c>
      <c r="AB68" s="170"/>
      <c r="AC68" s="170"/>
      <c r="AD68" s="170">
        <v>1180</v>
      </c>
      <c r="AE68" s="170"/>
      <c r="AF68" s="170"/>
      <c r="AG68" s="170"/>
      <c r="AH68" s="170"/>
      <c r="AI68" s="170">
        <v>1180</v>
      </c>
      <c r="AJ68" s="170"/>
      <c r="AK68" s="170"/>
      <c r="AL68" s="170"/>
      <c r="AM68" s="170"/>
      <c r="AN68" s="163">
        <v>1008009646</v>
      </c>
      <c r="AO68" s="170">
        <v>1180</v>
      </c>
      <c r="AP68" s="170"/>
      <c r="AQ68" s="170">
        <v>979</v>
      </c>
      <c r="AR68" s="170"/>
      <c r="AS68" s="170"/>
      <c r="AT68" s="170">
        <v>1769.99</v>
      </c>
      <c r="AU68" s="170"/>
      <c r="AV68" s="170"/>
      <c r="AW68" s="170"/>
      <c r="AX68" s="171"/>
      <c r="AY68" s="22"/>
      <c r="AZ68" s="22"/>
      <c r="BA68" s="22"/>
      <c r="BB68" s="22"/>
      <c r="BC68" s="22"/>
      <c r="BD68" s="22"/>
      <c r="BE68" s="22"/>
      <c r="BF68" s="22"/>
    </row>
    <row r="69" spans="1:58" ht="12" hidden="1" customHeight="1">
      <c r="A69" s="163">
        <v>61</v>
      </c>
      <c r="B69" s="164" t="s">
        <v>529</v>
      </c>
      <c r="C69" s="167" t="s">
        <v>386</v>
      </c>
      <c r="D69" s="168" t="s">
        <v>387</v>
      </c>
      <c r="E69" s="168">
        <f t="shared" si="0"/>
        <v>11</v>
      </c>
      <c r="F69" s="163">
        <v>60001138692</v>
      </c>
      <c r="G69" s="103">
        <f t="shared" si="1"/>
        <v>10148</v>
      </c>
      <c r="H69" s="103">
        <f t="shared" ref="H69:L69" si="62">M69+R69+Y69+AD69+AI69+AO69+AT69</f>
        <v>8260</v>
      </c>
      <c r="I69" s="103">
        <f t="shared" si="62"/>
        <v>0</v>
      </c>
      <c r="J69" s="103">
        <f t="shared" si="62"/>
        <v>1888</v>
      </c>
      <c r="K69" s="103">
        <f t="shared" si="62"/>
        <v>0</v>
      </c>
      <c r="L69" s="103">
        <f t="shared" si="62"/>
        <v>0</v>
      </c>
      <c r="M69" s="169">
        <v>1180</v>
      </c>
      <c r="N69" s="170"/>
      <c r="O69" s="170"/>
      <c r="P69" s="170"/>
      <c r="Q69" s="170"/>
      <c r="R69" s="170">
        <v>1180</v>
      </c>
      <c r="S69" s="170"/>
      <c r="T69" s="170"/>
      <c r="U69" s="170"/>
      <c r="V69" s="170"/>
      <c r="W69" s="170"/>
      <c r="X69" s="163">
        <v>60001138692</v>
      </c>
      <c r="Y69" s="170">
        <v>1180</v>
      </c>
      <c r="Z69" s="170"/>
      <c r="AA69" s="170">
        <v>1062</v>
      </c>
      <c r="AB69" s="170"/>
      <c r="AC69" s="170"/>
      <c r="AD69" s="170">
        <v>1180</v>
      </c>
      <c r="AE69" s="170"/>
      <c r="AF69" s="170"/>
      <c r="AG69" s="170"/>
      <c r="AH69" s="170"/>
      <c r="AI69" s="170">
        <v>1180</v>
      </c>
      <c r="AJ69" s="170"/>
      <c r="AK69" s="170"/>
      <c r="AL69" s="170"/>
      <c r="AM69" s="170"/>
      <c r="AN69" s="163">
        <v>60001138692</v>
      </c>
      <c r="AO69" s="170">
        <v>1180</v>
      </c>
      <c r="AP69" s="170"/>
      <c r="AQ69" s="170">
        <v>826</v>
      </c>
      <c r="AR69" s="170"/>
      <c r="AS69" s="170"/>
      <c r="AT69" s="170">
        <v>1180</v>
      </c>
      <c r="AU69" s="170"/>
      <c r="AV69" s="170"/>
      <c r="AW69" s="170"/>
      <c r="AX69" s="171"/>
      <c r="AY69" s="22"/>
      <c r="AZ69" s="22"/>
      <c r="BA69" s="22"/>
      <c r="BB69" s="22"/>
      <c r="BC69" s="22"/>
      <c r="BD69" s="22"/>
      <c r="BE69" s="22"/>
      <c r="BF69" s="22"/>
    </row>
    <row r="70" spans="1:58" ht="12" hidden="1" customHeight="1">
      <c r="A70" s="163">
        <v>62</v>
      </c>
      <c r="B70" s="164" t="s">
        <v>531</v>
      </c>
      <c r="C70" s="167" t="s">
        <v>391</v>
      </c>
      <c r="D70" s="168" t="s">
        <v>387</v>
      </c>
      <c r="E70" s="168">
        <f t="shared" si="0"/>
        <v>10</v>
      </c>
      <c r="F70" s="163">
        <v>1024048628</v>
      </c>
      <c r="G70" s="103">
        <f t="shared" si="1"/>
        <v>11084.09</v>
      </c>
      <c r="H70" s="103">
        <f t="shared" ref="H70:L70" si="63">M70+R70+Y70+AD70+AI70+AO70+AT70</f>
        <v>9279.09</v>
      </c>
      <c r="I70" s="103">
        <f t="shared" si="63"/>
        <v>0</v>
      </c>
      <c r="J70" s="103">
        <f t="shared" si="63"/>
        <v>1805</v>
      </c>
      <c r="K70" s="103">
        <f t="shared" si="63"/>
        <v>0</v>
      </c>
      <c r="L70" s="103">
        <f t="shared" si="63"/>
        <v>0</v>
      </c>
      <c r="M70" s="169">
        <v>1180</v>
      </c>
      <c r="N70" s="170"/>
      <c r="O70" s="170"/>
      <c r="P70" s="170"/>
      <c r="Q70" s="170"/>
      <c r="R70" s="170">
        <v>1180</v>
      </c>
      <c r="S70" s="170"/>
      <c r="T70" s="170"/>
      <c r="U70" s="170"/>
      <c r="V70" s="170"/>
      <c r="W70" s="170"/>
      <c r="X70" s="163">
        <v>1024048628</v>
      </c>
      <c r="Y70" s="170">
        <v>1180</v>
      </c>
      <c r="Z70" s="170"/>
      <c r="AA70" s="170">
        <v>861</v>
      </c>
      <c r="AB70" s="170"/>
      <c r="AC70" s="170"/>
      <c r="AD70" s="170">
        <v>1180</v>
      </c>
      <c r="AE70" s="170"/>
      <c r="AF70" s="170"/>
      <c r="AG70" s="170"/>
      <c r="AH70" s="170"/>
      <c r="AI70" s="170">
        <v>1180</v>
      </c>
      <c r="AJ70" s="170"/>
      <c r="AK70" s="170"/>
      <c r="AL70" s="170"/>
      <c r="AM70" s="170"/>
      <c r="AN70" s="163">
        <v>1024048628</v>
      </c>
      <c r="AO70" s="170">
        <v>1180</v>
      </c>
      <c r="AP70" s="170"/>
      <c r="AQ70" s="170">
        <v>944</v>
      </c>
      <c r="AR70" s="170"/>
      <c r="AS70" s="173"/>
      <c r="AT70" s="170">
        <v>2199.09</v>
      </c>
      <c r="AU70" s="173"/>
      <c r="AV70" s="173"/>
      <c r="AW70" s="173"/>
      <c r="AX70" s="174"/>
      <c r="AY70" s="175"/>
      <c r="AZ70" s="175"/>
      <c r="BA70" s="175"/>
      <c r="BB70" s="175"/>
      <c r="BC70" s="175"/>
      <c r="BD70" s="175"/>
      <c r="BE70" s="175"/>
      <c r="BF70" s="175"/>
    </row>
    <row r="71" spans="1:58" ht="12" hidden="1" customHeight="1">
      <c r="A71" s="163">
        <v>63</v>
      </c>
      <c r="B71" s="164" t="s">
        <v>532</v>
      </c>
      <c r="C71" s="167" t="s">
        <v>533</v>
      </c>
      <c r="D71" s="168" t="s">
        <v>387</v>
      </c>
      <c r="E71" s="168">
        <f t="shared" si="0"/>
        <v>10</v>
      </c>
      <c r="F71" s="163">
        <v>1020008794</v>
      </c>
      <c r="G71" s="103">
        <f t="shared" si="1"/>
        <v>10228.17</v>
      </c>
      <c r="H71" s="103">
        <f t="shared" ref="H71:L71" si="64">M71+R71+Y71+AD71+AI71+AO71+AT71</f>
        <v>8195.9500000000007</v>
      </c>
      <c r="I71" s="103">
        <f t="shared" si="64"/>
        <v>0</v>
      </c>
      <c r="J71" s="103">
        <f t="shared" si="64"/>
        <v>1770</v>
      </c>
      <c r="K71" s="103">
        <f t="shared" si="64"/>
        <v>262.22000000000003</v>
      </c>
      <c r="L71" s="103">
        <f t="shared" si="64"/>
        <v>0</v>
      </c>
      <c r="M71" s="169">
        <v>1180</v>
      </c>
      <c r="N71" s="170"/>
      <c r="O71" s="170"/>
      <c r="P71" s="170"/>
      <c r="Q71" s="170"/>
      <c r="R71" s="170">
        <v>1276</v>
      </c>
      <c r="S71" s="170"/>
      <c r="T71" s="170"/>
      <c r="U71" s="170"/>
      <c r="V71" s="170"/>
      <c r="W71" s="170"/>
      <c r="X71" s="163">
        <v>1020008794</v>
      </c>
      <c r="Y71" s="170">
        <v>1180</v>
      </c>
      <c r="Z71" s="170"/>
      <c r="AA71" s="170">
        <v>944</v>
      </c>
      <c r="AB71" s="170"/>
      <c r="AC71" s="170"/>
      <c r="AD71" s="170">
        <v>1180</v>
      </c>
      <c r="AE71" s="170"/>
      <c r="AF71" s="170"/>
      <c r="AG71" s="170"/>
      <c r="AH71" s="170"/>
      <c r="AI71" s="170">
        <v>917.78</v>
      </c>
      <c r="AJ71" s="170"/>
      <c r="AK71" s="170"/>
      <c r="AL71" s="170">
        <v>262.22000000000003</v>
      </c>
      <c r="AM71" s="170"/>
      <c r="AN71" s="163">
        <v>1020008794</v>
      </c>
      <c r="AO71" s="170">
        <v>1180</v>
      </c>
      <c r="AP71" s="170"/>
      <c r="AQ71" s="170">
        <v>826</v>
      </c>
      <c r="AR71" s="170"/>
      <c r="AS71" s="173"/>
      <c r="AT71" s="170">
        <v>1282.17</v>
      </c>
      <c r="AU71" s="173"/>
      <c r="AV71" s="173"/>
      <c r="AW71" s="173"/>
      <c r="AX71" s="174"/>
      <c r="AY71" s="175"/>
      <c r="AZ71" s="175"/>
      <c r="BA71" s="175"/>
      <c r="BB71" s="175"/>
      <c r="BC71" s="175"/>
      <c r="BD71" s="175"/>
      <c r="BE71" s="175"/>
      <c r="BF71" s="175"/>
    </row>
    <row r="72" spans="1:58" ht="12" hidden="1" customHeight="1">
      <c r="A72" s="163">
        <v>64</v>
      </c>
      <c r="B72" s="164" t="s">
        <v>535</v>
      </c>
      <c r="C72" s="167" t="s">
        <v>37</v>
      </c>
      <c r="D72" s="168" t="s">
        <v>387</v>
      </c>
      <c r="E72" s="168">
        <f t="shared" si="0"/>
        <v>10</v>
      </c>
      <c r="F72" s="163">
        <v>1008028430</v>
      </c>
      <c r="G72" s="103">
        <f t="shared" si="1"/>
        <v>1770</v>
      </c>
      <c r="H72" s="103">
        <f t="shared" ref="H72:L72" si="65">M72+R72+Y72+AD72+AI72+AO72+AT72</f>
        <v>1770</v>
      </c>
      <c r="I72" s="103">
        <f t="shared" si="65"/>
        <v>0</v>
      </c>
      <c r="J72" s="103">
        <f t="shared" si="65"/>
        <v>0</v>
      </c>
      <c r="K72" s="103">
        <f t="shared" si="65"/>
        <v>0</v>
      </c>
      <c r="L72" s="103">
        <f t="shared" si="65"/>
        <v>0</v>
      </c>
      <c r="M72" s="169">
        <v>1180</v>
      </c>
      <c r="N72" s="170"/>
      <c r="O72" s="170"/>
      <c r="P72" s="170"/>
      <c r="Q72" s="170"/>
      <c r="R72" s="170">
        <v>590</v>
      </c>
      <c r="S72" s="170"/>
      <c r="T72" s="170"/>
      <c r="U72" s="170"/>
      <c r="V72" s="170"/>
      <c r="W72" s="170"/>
      <c r="X72" s="163">
        <v>1008028430</v>
      </c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63">
        <v>1008028430</v>
      </c>
      <c r="AO72" s="170"/>
      <c r="AP72" s="170"/>
      <c r="AQ72" s="170"/>
      <c r="AR72" s="170"/>
      <c r="AS72" s="170"/>
      <c r="AT72" s="170"/>
      <c r="AU72" s="170"/>
      <c r="AV72" s="170"/>
      <c r="AW72" s="170"/>
      <c r="AX72" s="171"/>
      <c r="AY72" s="22"/>
      <c r="AZ72" s="22"/>
      <c r="BA72" s="22"/>
      <c r="BB72" s="22"/>
      <c r="BC72" s="22"/>
      <c r="BD72" s="22"/>
      <c r="BE72" s="22"/>
      <c r="BF72" s="22"/>
    </row>
    <row r="73" spans="1:58" ht="12" hidden="1" customHeight="1">
      <c r="A73" s="163">
        <v>65</v>
      </c>
      <c r="B73" s="164" t="s">
        <v>536</v>
      </c>
      <c r="C73" s="167" t="s">
        <v>537</v>
      </c>
      <c r="D73" s="168" t="s">
        <v>387</v>
      </c>
      <c r="E73" s="168">
        <f t="shared" si="0"/>
        <v>10</v>
      </c>
      <c r="F73" s="163">
        <v>1006013596</v>
      </c>
      <c r="G73" s="103">
        <f t="shared" si="1"/>
        <v>9544.73</v>
      </c>
      <c r="H73" s="103">
        <f t="shared" ref="H73:L73" si="66">M73+R73+Y73+AD73+AI73+AO73+AT73</f>
        <v>8093.73</v>
      </c>
      <c r="I73" s="103">
        <f t="shared" si="66"/>
        <v>0</v>
      </c>
      <c r="J73" s="103">
        <f t="shared" si="66"/>
        <v>1451</v>
      </c>
      <c r="K73" s="103">
        <f t="shared" si="66"/>
        <v>0</v>
      </c>
      <c r="L73" s="103">
        <f t="shared" si="66"/>
        <v>0</v>
      </c>
      <c r="M73" s="169">
        <v>1180</v>
      </c>
      <c r="N73" s="170"/>
      <c r="O73" s="170"/>
      <c r="P73" s="170"/>
      <c r="Q73" s="170"/>
      <c r="R73" s="170">
        <v>1121</v>
      </c>
      <c r="S73" s="170"/>
      <c r="T73" s="170"/>
      <c r="U73" s="170"/>
      <c r="V73" s="170"/>
      <c r="W73" s="170"/>
      <c r="X73" s="163">
        <v>1006013596</v>
      </c>
      <c r="Y73" s="170">
        <v>1180</v>
      </c>
      <c r="Z73" s="170"/>
      <c r="AA73" s="170">
        <v>743</v>
      </c>
      <c r="AB73" s="170"/>
      <c r="AC73" s="170"/>
      <c r="AD73" s="170">
        <v>1180</v>
      </c>
      <c r="AE73" s="170"/>
      <c r="AF73" s="170"/>
      <c r="AG73" s="170"/>
      <c r="AH73" s="170"/>
      <c r="AI73" s="170">
        <v>1180</v>
      </c>
      <c r="AJ73" s="170"/>
      <c r="AK73" s="170"/>
      <c r="AL73" s="170"/>
      <c r="AM73" s="170"/>
      <c r="AN73" s="163">
        <v>1006013596</v>
      </c>
      <c r="AO73" s="170">
        <v>1072.73</v>
      </c>
      <c r="AP73" s="170"/>
      <c r="AQ73" s="170">
        <v>708</v>
      </c>
      <c r="AR73" s="170"/>
      <c r="AS73" s="170"/>
      <c r="AT73" s="170">
        <v>1180</v>
      </c>
      <c r="AU73" s="170"/>
      <c r="AV73" s="170"/>
      <c r="AW73" s="170"/>
      <c r="AX73" s="171"/>
      <c r="AY73" s="22"/>
      <c r="AZ73" s="22"/>
      <c r="BA73" s="22"/>
      <c r="BB73" s="22"/>
      <c r="BC73" s="22"/>
      <c r="BD73" s="22"/>
      <c r="BE73" s="22"/>
      <c r="BF73" s="22"/>
    </row>
    <row r="74" spans="1:58" ht="12" hidden="1" customHeight="1">
      <c r="A74" s="163">
        <v>66</v>
      </c>
      <c r="B74" s="164" t="s">
        <v>540</v>
      </c>
      <c r="C74" s="167" t="s">
        <v>541</v>
      </c>
      <c r="D74" s="168" t="s">
        <v>433</v>
      </c>
      <c r="E74" s="168">
        <f t="shared" si="0"/>
        <v>10</v>
      </c>
      <c r="F74" s="163">
        <v>1026001024</v>
      </c>
      <c r="G74" s="103">
        <f t="shared" si="1"/>
        <v>15853</v>
      </c>
      <c r="H74" s="103">
        <f t="shared" ref="H74:L74" si="67">M74+R74+Y74+AD74+AI74+AO74+AT74</f>
        <v>9379</v>
      </c>
      <c r="I74" s="103">
        <f t="shared" si="67"/>
        <v>3901</v>
      </c>
      <c r="J74" s="103">
        <f t="shared" si="67"/>
        <v>2573</v>
      </c>
      <c r="K74" s="103">
        <f t="shared" si="67"/>
        <v>0</v>
      </c>
      <c r="L74" s="103">
        <f t="shared" si="67"/>
        <v>0</v>
      </c>
      <c r="M74" s="169"/>
      <c r="N74" s="170"/>
      <c r="O74" s="170"/>
      <c r="P74" s="170"/>
      <c r="Q74" s="170"/>
      <c r="R74" s="170">
        <v>1079</v>
      </c>
      <c r="S74" s="170">
        <v>664</v>
      </c>
      <c r="T74" s="170"/>
      <c r="U74" s="170"/>
      <c r="V74" s="170"/>
      <c r="W74" s="170"/>
      <c r="X74" s="163">
        <v>1026001024</v>
      </c>
      <c r="Y74" s="170">
        <v>1660</v>
      </c>
      <c r="Z74" s="170">
        <v>664</v>
      </c>
      <c r="AA74" s="170">
        <v>1328</v>
      </c>
      <c r="AB74" s="170"/>
      <c r="AC74" s="170"/>
      <c r="AD74" s="170">
        <v>1660</v>
      </c>
      <c r="AE74" s="170">
        <v>581</v>
      </c>
      <c r="AF74" s="170"/>
      <c r="AG74" s="170"/>
      <c r="AH74" s="170"/>
      <c r="AI74" s="170">
        <v>1660</v>
      </c>
      <c r="AJ74" s="170">
        <v>664</v>
      </c>
      <c r="AK74" s="170"/>
      <c r="AL74" s="170"/>
      <c r="AM74" s="170"/>
      <c r="AN74" s="163">
        <v>1026001024</v>
      </c>
      <c r="AO74" s="170">
        <v>1660</v>
      </c>
      <c r="AP74" s="170">
        <v>664</v>
      </c>
      <c r="AQ74" s="170">
        <v>1245</v>
      </c>
      <c r="AR74" s="170"/>
      <c r="AS74" s="170"/>
      <c r="AT74" s="170">
        <v>1660</v>
      </c>
      <c r="AU74" s="170">
        <v>664</v>
      </c>
      <c r="AV74" s="170"/>
      <c r="AW74" s="170"/>
      <c r="AX74" s="171"/>
      <c r="AY74" s="22"/>
      <c r="AZ74" s="22"/>
      <c r="BA74" s="22"/>
      <c r="BB74" s="22"/>
      <c r="BC74" s="22"/>
      <c r="BD74" s="22"/>
      <c r="BE74" s="22"/>
      <c r="BF74" s="22"/>
    </row>
    <row r="75" spans="1:58" ht="12" hidden="1" customHeight="1">
      <c r="A75" s="163">
        <v>67</v>
      </c>
      <c r="B75" s="164" t="s">
        <v>542</v>
      </c>
      <c r="C75" s="167" t="s">
        <v>31</v>
      </c>
      <c r="D75" s="168" t="s">
        <v>387</v>
      </c>
      <c r="E75" s="168">
        <f t="shared" si="0"/>
        <v>10</v>
      </c>
      <c r="F75" s="163">
        <v>1025013648</v>
      </c>
      <c r="G75" s="103">
        <f t="shared" si="1"/>
        <v>10360</v>
      </c>
      <c r="H75" s="103">
        <f t="shared" ref="H75:L75" si="68">M75+R75+Y75+AD75+AI75+AO75+AT75</f>
        <v>8260</v>
      </c>
      <c r="I75" s="103">
        <f t="shared" si="68"/>
        <v>0</v>
      </c>
      <c r="J75" s="103">
        <f t="shared" si="68"/>
        <v>2100</v>
      </c>
      <c r="K75" s="103">
        <f t="shared" si="68"/>
        <v>0</v>
      </c>
      <c r="L75" s="103">
        <f t="shared" si="68"/>
        <v>0</v>
      </c>
      <c r="M75" s="169">
        <v>1180</v>
      </c>
      <c r="N75" s="170"/>
      <c r="O75" s="170"/>
      <c r="P75" s="170"/>
      <c r="Q75" s="170"/>
      <c r="R75" s="170">
        <v>1180</v>
      </c>
      <c r="S75" s="170"/>
      <c r="T75" s="170"/>
      <c r="U75" s="170"/>
      <c r="V75" s="170"/>
      <c r="W75" s="170"/>
      <c r="X75" s="163">
        <v>1025013648</v>
      </c>
      <c r="Y75" s="170">
        <v>1180</v>
      </c>
      <c r="Z75" s="170"/>
      <c r="AA75" s="170">
        <v>1050</v>
      </c>
      <c r="AB75" s="170"/>
      <c r="AC75" s="170"/>
      <c r="AD75" s="170">
        <v>1180</v>
      </c>
      <c r="AE75" s="170"/>
      <c r="AF75" s="170"/>
      <c r="AG75" s="170"/>
      <c r="AH75" s="170"/>
      <c r="AI75" s="170">
        <v>1180</v>
      </c>
      <c r="AJ75" s="170"/>
      <c r="AK75" s="170"/>
      <c r="AL75" s="170"/>
      <c r="AM75" s="170"/>
      <c r="AN75" s="163">
        <v>1025013648</v>
      </c>
      <c r="AO75" s="170">
        <v>1180</v>
      </c>
      <c r="AP75" s="170"/>
      <c r="AQ75" s="170">
        <v>1050</v>
      </c>
      <c r="AR75" s="170"/>
      <c r="AS75" s="170"/>
      <c r="AT75" s="170">
        <v>1180</v>
      </c>
      <c r="AU75" s="170"/>
      <c r="AV75" s="170"/>
      <c r="AW75" s="170"/>
      <c r="AX75" s="171"/>
      <c r="AY75" s="22"/>
      <c r="AZ75" s="22"/>
      <c r="BA75" s="22"/>
      <c r="BB75" s="22"/>
      <c r="BC75" s="22"/>
      <c r="BD75" s="22"/>
      <c r="BE75" s="22"/>
      <c r="BF75" s="22"/>
    </row>
    <row r="76" spans="1:58" ht="12" hidden="1" customHeight="1">
      <c r="A76" s="163">
        <v>68</v>
      </c>
      <c r="B76" s="164" t="s">
        <v>544</v>
      </c>
      <c r="C76" s="167" t="s">
        <v>25</v>
      </c>
      <c r="D76" s="168" t="s">
        <v>387</v>
      </c>
      <c r="E76" s="168">
        <f t="shared" si="0"/>
        <v>10</v>
      </c>
      <c r="F76" s="163">
        <v>1005011151</v>
      </c>
      <c r="G76" s="103">
        <f t="shared" si="1"/>
        <v>10963</v>
      </c>
      <c r="H76" s="103">
        <f t="shared" ref="H76:L76" si="69">M76+R76+Y76+AD76+AI76+AO76+AT76</f>
        <v>8308</v>
      </c>
      <c r="I76" s="103">
        <f t="shared" si="69"/>
        <v>0</v>
      </c>
      <c r="J76" s="103">
        <f t="shared" si="69"/>
        <v>2655</v>
      </c>
      <c r="K76" s="103">
        <f t="shared" si="69"/>
        <v>0</v>
      </c>
      <c r="L76" s="103">
        <f t="shared" si="69"/>
        <v>0</v>
      </c>
      <c r="M76" s="169">
        <v>1228</v>
      </c>
      <c r="N76" s="170"/>
      <c r="O76" s="170"/>
      <c r="P76" s="170"/>
      <c r="Q76" s="170"/>
      <c r="R76" s="170">
        <v>1180</v>
      </c>
      <c r="S76" s="170"/>
      <c r="T76" s="170"/>
      <c r="U76" s="170"/>
      <c r="V76" s="170"/>
      <c r="W76" s="170"/>
      <c r="X76" s="163">
        <v>1005011151</v>
      </c>
      <c r="Y76" s="170">
        <v>1180</v>
      </c>
      <c r="Z76" s="170"/>
      <c r="AA76" s="170">
        <v>885</v>
      </c>
      <c r="AB76" s="170"/>
      <c r="AC76" s="170"/>
      <c r="AD76" s="170">
        <v>1180</v>
      </c>
      <c r="AE76" s="170"/>
      <c r="AF76" s="170">
        <v>885</v>
      </c>
      <c r="AG76" s="170"/>
      <c r="AH76" s="170"/>
      <c r="AI76" s="170">
        <v>1180</v>
      </c>
      <c r="AJ76" s="170"/>
      <c r="AK76" s="170"/>
      <c r="AL76" s="170"/>
      <c r="AM76" s="170"/>
      <c r="AN76" s="163">
        <v>1005011151</v>
      </c>
      <c r="AO76" s="170">
        <v>1180</v>
      </c>
      <c r="AP76" s="170"/>
      <c r="AQ76" s="170">
        <v>885</v>
      </c>
      <c r="AR76" s="170"/>
      <c r="AS76" s="170"/>
      <c r="AT76" s="170">
        <v>1180</v>
      </c>
      <c r="AU76" s="170"/>
      <c r="AV76" s="170"/>
      <c r="AW76" s="170"/>
      <c r="AX76" s="171"/>
      <c r="AY76" s="22"/>
      <c r="AZ76" s="22"/>
      <c r="BA76" s="22"/>
      <c r="BB76" s="22"/>
      <c r="BC76" s="22"/>
      <c r="BD76" s="22"/>
      <c r="BE76" s="22"/>
      <c r="BF76" s="22"/>
    </row>
    <row r="77" spans="1:58" ht="12" hidden="1" customHeight="1">
      <c r="A77" s="163">
        <v>69</v>
      </c>
      <c r="B77" s="164" t="s">
        <v>545</v>
      </c>
      <c r="C77" s="167" t="s">
        <v>29</v>
      </c>
      <c r="D77" s="168" t="s">
        <v>387</v>
      </c>
      <c r="E77" s="168">
        <f t="shared" si="0"/>
        <v>10</v>
      </c>
      <c r="F77" s="163">
        <v>1030016316</v>
      </c>
      <c r="G77" s="103">
        <f t="shared" si="1"/>
        <v>1475</v>
      </c>
      <c r="H77" s="103">
        <f t="shared" ref="H77:L77" si="70">M77+R77+Y77+AD77+AI77+AO77+AT77</f>
        <v>1475</v>
      </c>
      <c r="I77" s="103">
        <f t="shared" si="70"/>
        <v>0</v>
      </c>
      <c r="J77" s="103">
        <f t="shared" si="70"/>
        <v>0</v>
      </c>
      <c r="K77" s="103">
        <f t="shared" si="70"/>
        <v>0</v>
      </c>
      <c r="L77" s="103">
        <f t="shared" si="70"/>
        <v>0</v>
      </c>
      <c r="M77" s="169">
        <v>1180</v>
      </c>
      <c r="N77" s="170"/>
      <c r="O77" s="170"/>
      <c r="P77" s="170"/>
      <c r="Q77" s="170"/>
      <c r="R77" s="170">
        <v>295</v>
      </c>
      <c r="S77" s="170"/>
      <c r="T77" s="170"/>
      <c r="U77" s="170"/>
      <c r="V77" s="170"/>
      <c r="W77" s="170"/>
      <c r="X77" s="163">
        <v>1030016316</v>
      </c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63">
        <v>1030016316</v>
      </c>
      <c r="AO77" s="170"/>
      <c r="AP77" s="170"/>
      <c r="AQ77" s="170"/>
      <c r="AR77" s="170"/>
      <c r="AS77" s="173"/>
      <c r="AT77" s="170"/>
      <c r="AU77" s="173"/>
      <c r="AV77" s="173"/>
      <c r="AW77" s="173"/>
      <c r="AX77" s="174"/>
      <c r="AY77" s="175"/>
      <c r="AZ77" s="175"/>
      <c r="BA77" s="175"/>
      <c r="BB77" s="175"/>
      <c r="BC77" s="175"/>
      <c r="BD77" s="175"/>
      <c r="BE77" s="175"/>
      <c r="BF77" s="175"/>
    </row>
    <row r="78" spans="1:58" ht="12" hidden="1" customHeight="1">
      <c r="A78" s="163">
        <v>70</v>
      </c>
      <c r="B78" s="164" t="s">
        <v>546</v>
      </c>
      <c r="C78" s="167" t="s">
        <v>437</v>
      </c>
      <c r="D78" s="168" t="s">
        <v>404</v>
      </c>
      <c r="E78" s="168">
        <f t="shared" si="0"/>
        <v>11</v>
      </c>
      <c r="F78" s="163">
        <v>20001051050</v>
      </c>
      <c r="G78" s="103">
        <f t="shared" si="1"/>
        <v>7980</v>
      </c>
      <c r="H78" s="103">
        <f t="shared" ref="H78:L78" si="71">M78+R78+Y78+AD78+AI78+AO78+AT78</f>
        <v>6205.23</v>
      </c>
      <c r="I78" s="103">
        <f t="shared" si="71"/>
        <v>0</v>
      </c>
      <c r="J78" s="103">
        <f t="shared" si="71"/>
        <v>1330</v>
      </c>
      <c r="K78" s="103">
        <f t="shared" si="71"/>
        <v>444.77</v>
      </c>
      <c r="L78" s="103">
        <f t="shared" si="71"/>
        <v>0</v>
      </c>
      <c r="M78" s="169">
        <v>950</v>
      </c>
      <c r="N78" s="170"/>
      <c r="O78" s="170"/>
      <c r="P78" s="170"/>
      <c r="Q78" s="170"/>
      <c r="R78" s="170">
        <v>950</v>
      </c>
      <c r="S78" s="170"/>
      <c r="T78" s="170"/>
      <c r="U78" s="170"/>
      <c r="V78" s="170"/>
      <c r="W78" s="170"/>
      <c r="X78" s="163">
        <v>20001051050</v>
      </c>
      <c r="Y78" s="170">
        <v>950</v>
      </c>
      <c r="Z78" s="170"/>
      <c r="AA78" s="170">
        <v>665</v>
      </c>
      <c r="AB78" s="170"/>
      <c r="AC78" s="170"/>
      <c r="AD78" s="170">
        <v>950</v>
      </c>
      <c r="AE78" s="170"/>
      <c r="AF78" s="170"/>
      <c r="AG78" s="170"/>
      <c r="AH78" s="170"/>
      <c r="AI78" s="170">
        <v>950</v>
      </c>
      <c r="AJ78" s="170"/>
      <c r="AK78" s="170"/>
      <c r="AL78" s="170"/>
      <c r="AM78" s="170"/>
      <c r="AN78" s="163">
        <v>20001051050</v>
      </c>
      <c r="AO78" s="170">
        <v>505.23</v>
      </c>
      <c r="AP78" s="170"/>
      <c r="AQ78" s="170">
        <v>665</v>
      </c>
      <c r="AR78" s="170">
        <v>444.77</v>
      </c>
      <c r="AS78" s="170"/>
      <c r="AT78" s="170">
        <v>950</v>
      </c>
      <c r="AU78" s="170"/>
      <c r="AV78" s="170"/>
      <c r="AW78" s="170"/>
      <c r="AX78" s="171"/>
      <c r="AY78" s="22"/>
      <c r="AZ78" s="22"/>
      <c r="BA78" s="22"/>
      <c r="BB78" s="22"/>
      <c r="BC78" s="22"/>
      <c r="BD78" s="22"/>
      <c r="BE78" s="22"/>
      <c r="BF78" s="22"/>
    </row>
    <row r="79" spans="1:58" ht="12" hidden="1" customHeight="1">
      <c r="A79" s="163">
        <v>71</v>
      </c>
      <c r="B79" s="164" t="s">
        <v>548</v>
      </c>
      <c r="C79" s="167" t="s">
        <v>549</v>
      </c>
      <c r="D79" s="168" t="s">
        <v>433</v>
      </c>
      <c r="E79" s="168">
        <f t="shared" si="0"/>
        <v>10</v>
      </c>
      <c r="F79" s="163">
        <v>1004005997</v>
      </c>
      <c r="G79" s="103">
        <f t="shared" si="1"/>
        <v>19837</v>
      </c>
      <c r="H79" s="103">
        <f t="shared" ref="H79:L79" si="72">M79+R79+Y79+AD79+AI79+AO79+AT79</f>
        <v>11620</v>
      </c>
      <c r="I79" s="103">
        <f t="shared" si="72"/>
        <v>5063</v>
      </c>
      <c r="J79" s="103">
        <f t="shared" si="72"/>
        <v>3154</v>
      </c>
      <c r="K79" s="103">
        <f t="shared" si="72"/>
        <v>0</v>
      </c>
      <c r="L79" s="103">
        <f t="shared" si="72"/>
        <v>0</v>
      </c>
      <c r="M79" s="169">
        <v>1660</v>
      </c>
      <c r="N79" s="170">
        <v>498</v>
      </c>
      <c r="O79" s="170"/>
      <c r="P79" s="170"/>
      <c r="Q79" s="170"/>
      <c r="R79" s="170">
        <v>1660</v>
      </c>
      <c r="S79" s="170">
        <v>498</v>
      </c>
      <c r="T79" s="170"/>
      <c r="U79" s="170"/>
      <c r="V79" s="170"/>
      <c r="W79" s="170"/>
      <c r="X79" s="163">
        <v>1004005997</v>
      </c>
      <c r="Y79" s="170">
        <v>1660</v>
      </c>
      <c r="Z79" s="170">
        <v>747</v>
      </c>
      <c r="AA79" s="170">
        <v>1660</v>
      </c>
      <c r="AB79" s="170"/>
      <c r="AC79" s="170"/>
      <c r="AD79" s="170">
        <v>1660</v>
      </c>
      <c r="AE79" s="170">
        <v>830</v>
      </c>
      <c r="AF79" s="170"/>
      <c r="AG79" s="170"/>
      <c r="AH79" s="170"/>
      <c r="AI79" s="170">
        <v>1660</v>
      </c>
      <c r="AJ79" s="170">
        <v>830</v>
      </c>
      <c r="AK79" s="170"/>
      <c r="AL79" s="170"/>
      <c r="AM79" s="170"/>
      <c r="AN79" s="163">
        <v>1004005997</v>
      </c>
      <c r="AO79" s="170">
        <v>1660</v>
      </c>
      <c r="AP79" s="170">
        <v>830</v>
      </c>
      <c r="AQ79" s="170">
        <v>1494</v>
      </c>
      <c r="AR79" s="170"/>
      <c r="AS79" s="173"/>
      <c r="AT79" s="170">
        <v>1660</v>
      </c>
      <c r="AU79" s="173">
        <v>830</v>
      </c>
      <c r="AV79" s="173"/>
      <c r="AW79" s="173"/>
      <c r="AX79" s="174"/>
      <c r="AY79" s="175"/>
      <c r="AZ79" s="175"/>
      <c r="BA79" s="175"/>
      <c r="BB79" s="175"/>
      <c r="BC79" s="175"/>
      <c r="BD79" s="175"/>
      <c r="BE79" s="175"/>
      <c r="BF79" s="175"/>
    </row>
    <row r="80" spans="1:58" ht="12" hidden="1" customHeight="1">
      <c r="A80" s="163">
        <v>72</v>
      </c>
      <c r="B80" s="164" t="s">
        <v>551</v>
      </c>
      <c r="C80" s="167" t="s">
        <v>537</v>
      </c>
      <c r="D80" s="168" t="s">
        <v>387</v>
      </c>
      <c r="E80" s="168">
        <f t="shared" si="0"/>
        <v>10</v>
      </c>
      <c r="F80" s="163">
        <v>1024055473</v>
      </c>
      <c r="G80" s="103">
        <f t="shared" si="1"/>
        <v>1180</v>
      </c>
      <c r="H80" s="103">
        <f t="shared" ref="H80:L80" si="73">M80+R80+Y80+AD80+AI80+AO80+AT80</f>
        <v>1180</v>
      </c>
      <c r="I80" s="103">
        <f t="shared" si="73"/>
        <v>0</v>
      </c>
      <c r="J80" s="103">
        <f t="shared" si="73"/>
        <v>0</v>
      </c>
      <c r="K80" s="103">
        <f t="shared" si="73"/>
        <v>0</v>
      </c>
      <c r="L80" s="103">
        <f t="shared" si="73"/>
        <v>0</v>
      </c>
      <c r="M80" s="169">
        <v>1180</v>
      </c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63">
        <v>1024055473</v>
      </c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63">
        <v>1024055473</v>
      </c>
      <c r="AO80" s="170"/>
      <c r="AP80" s="170"/>
      <c r="AQ80" s="170"/>
      <c r="AR80" s="170"/>
      <c r="AS80" s="170"/>
      <c r="AT80" s="170"/>
      <c r="AU80" s="170"/>
      <c r="AV80" s="170"/>
      <c r="AW80" s="170"/>
      <c r="AX80" s="171"/>
      <c r="AY80" s="22"/>
      <c r="AZ80" s="22"/>
      <c r="BA80" s="22"/>
      <c r="BB80" s="22"/>
      <c r="BC80" s="22"/>
      <c r="BD80" s="22"/>
      <c r="BE80" s="22"/>
      <c r="BF80" s="22"/>
    </row>
    <row r="81" spans="1:58" ht="12" hidden="1" customHeight="1">
      <c r="A81" s="163">
        <v>73</v>
      </c>
      <c r="B81" s="164" t="s">
        <v>552</v>
      </c>
      <c r="C81" s="167" t="s">
        <v>473</v>
      </c>
      <c r="D81" s="168" t="s">
        <v>387</v>
      </c>
      <c r="E81" s="168">
        <f t="shared" si="0"/>
        <v>11</v>
      </c>
      <c r="F81" s="163">
        <v>13001061457</v>
      </c>
      <c r="G81" s="103">
        <f t="shared" si="1"/>
        <v>10226.130000000001</v>
      </c>
      <c r="H81" s="103">
        <f t="shared" ref="H81:L81" si="74">M81+R81+Y81+AD81+AI81+AO81+AT81</f>
        <v>8161.13</v>
      </c>
      <c r="I81" s="103">
        <f t="shared" si="74"/>
        <v>0</v>
      </c>
      <c r="J81" s="103">
        <f t="shared" si="74"/>
        <v>1829</v>
      </c>
      <c r="K81" s="103">
        <f t="shared" si="74"/>
        <v>236</v>
      </c>
      <c r="L81" s="103">
        <f t="shared" si="74"/>
        <v>0</v>
      </c>
      <c r="M81" s="169">
        <v>944</v>
      </c>
      <c r="N81" s="170"/>
      <c r="O81" s="170"/>
      <c r="P81" s="170">
        <v>236</v>
      </c>
      <c r="Q81" s="170"/>
      <c r="R81" s="170">
        <v>1180</v>
      </c>
      <c r="S81" s="170"/>
      <c r="T81" s="170"/>
      <c r="U81" s="170"/>
      <c r="V81" s="170"/>
      <c r="W81" s="170"/>
      <c r="X81" s="163">
        <v>13001061457</v>
      </c>
      <c r="Y81" s="170">
        <v>1180</v>
      </c>
      <c r="Z81" s="170"/>
      <c r="AA81" s="170">
        <v>944</v>
      </c>
      <c r="AB81" s="170"/>
      <c r="AC81" s="170"/>
      <c r="AD81" s="170">
        <v>1180</v>
      </c>
      <c r="AE81" s="170"/>
      <c r="AF81" s="170"/>
      <c r="AG81" s="170"/>
      <c r="AH81" s="170"/>
      <c r="AI81" s="170">
        <v>1180</v>
      </c>
      <c r="AJ81" s="170"/>
      <c r="AK81" s="170"/>
      <c r="AL81" s="170"/>
      <c r="AM81" s="170"/>
      <c r="AN81" s="163">
        <v>13001061457</v>
      </c>
      <c r="AO81" s="170">
        <v>1180</v>
      </c>
      <c r="AP81" s="170"/>
      <c r="AQ81" s="170">
        <v>885</v>
      </c>
      <c r="AR81" s="170"/>
      <c r="AS81" s="170"/>
      <c r="AT81" s="170">
        <v>1317.13</v>
      </c>
      <c r="AU81" s="170"/>
      <c r="AV81" s="170"/>
      <c r="AW81" s="170"/>
      <c r="AX81" s="171"/>
      <c r="AY81" s="22"/>
      <c r="AZ81" s="22"/>
      <c r="BA81" s="22"/>
      <c r="BB81" s="22"/>
      <c r="BC81" s="22"/>
      <c r="BD81" s="22"/>
      <c r="BE81" s="22"/>
      <c r="BF81" s="22"/>
    </row>
    <row r="82" spans="1:58" ht="12" hidden="1" customHeight="1">
      <c r="A82" s="163">
        <v>74</v>
      </c>
      <c r="B82" s="164" t="s">
        <v>554</v>
      </c>
      <c r="C82" s="167" t="s">
        <v>391</v>
      </c>
      <c r="D82" s="168" t="s">
        <v>387</v>
      </c>
      <c r="E82" s="168">
        <f t="shared" si="0"/>
        <v>11</v>
      </c>
      <c r="F82" s="163">
        <v>65002001289</v>
      </c>
      <c r="G82" s="103">
        <f t="shared" si="1"/>
        <v>10301</v>
      </c>
      <c r="H82" s="103">
        <f t="shared" ref="H82:L82" si="75">M82+R82+Y82+AD82+AI82+AO82+AT82</f>
        <v>8260</v>
      </c>
      <c r="I82" s="103">
        <f t="shared" si="75"/>
        <v>0</v>
      </c>
      <c r="J82" s="103">
        <f t="shared" si="75"/>
        <v>2041</v>
      </c>
      <c r="K82" s="103">
        <f t="shared" si="75"/>
        <v>0</v>
      </c>
      <c r="L82" s="103">
        <f t="shared" si="75"/>
        <v>0</v>
      </c>
      <c r="M82" s="169">
        <v>1180</v>
      </c>
      <c r="N82" s="170"/>
      <c r="O82" s="170"/>
      <c r="P82" s="170"/>
      <c r="Q82" s="170"/>
      <c r="R82" s="170">
        <v>1180</v>
      </c>
      <c r="S82" s="170"/>
      <c r="T82" s="170"/>
      <c r="U82" s="170"/>
      <c r="V82" s="170"/>
      <c r="W82" s="170"/>
      <c r="X82" s="163">
        <v>65002001289</v>
      </c>
      <c r="Y82" s="170">
        <v>1180</v>
      </c>
      <c r="Z82" s="170"/>
      <c r="AA82" s="170">
        <v>1097</v>
      </c>
      <c r="AB82" s="170"/>
      <c r="AC82" s="170"/>
      <c r="AD82" s="170">
        <v>1180</v>
      </c>
      <c r="AE82" s="170"/>
      <c r="AF82" s="170"/>
      <c r="AG82" s="170"/>
      <c r="AH82" s="170"/>
      <c r="AI82" s="170">
        <v>1180</v>
      </c>
      <c r="AJ82" s="170"/>
      <c r="AK82" s="170"/>
      <c r="AL82" s="170"/>
      <c r="AM82" s="170"/>
      <c r="AN82" s="163">
        <v>65002001289</v>
      </c>
      <c r="AO82" s="170">
        <v>1180</v>
      </c>
      <c r="AP82" s="170"/>
      <c r="AQ82" s="170">
        <v>944</v>
      </c>
      <c r="AR82" s="170"/>
      <c r="AS82" s="173"/>
      <c r="AT82" s="170">
        <v>1180</v>
      </c>
      <c r="AU82" s="173"/>
      <c r="AV82" s="173"/>
      <c r="AW82" s="173"/>
      <c r="AX82" s="174"/>
      <c r="AY82" s="175"/>
      <c r="AZ82" s="175"/>
      <c r="BA82" s="175"/>
      <c r="BB82" s="175"/>
      <c r="BC82" s="175"/>
      <c r="BD82" s="175"/>
      <c r="BE82" s="175"/>
      <c r="BF82" s="175"/>
    </row>
    <row r="83" spans="1:58" ht="12" hidden="1" customHeight="1">
      <c r="A83" s="163">
        <v>75</v>
      </c>
      <c r="B83" s="164" t="s">
        <v>555</v>
      </c>
      <c r="C83" s="167" t="s">
        <v>511</v>
      </c>
      <c r="D83" s="168" t="s">
        <v>387</v>
      </c>
      <c r="E83" s="168">
        <f t="shared" si="0"/>
        <v>10</v>
      </c>
      <c r="F83" s="163">
        <v>1012014374</v>
      </c>
      <c r="G83" s="103">
        <f t="shared" si="1"/>
        <v>9019</v>
      </c>
      <c r="H83" s="103">
        <f t="shared" ref="H83:L83" si="76">M83+R83+Y83+AD83+AI83+AO83+AT83</f>
        <v>7080</v>
      </c>
      <c r="I83" s="103">
        <f t="shared" si="76"/>
        <v>0</v>
      </c>
      <c r="J83" s="103">
        <f t="shared" si="76"/>
        <v>1939</v>
      </c>
      <c r="K83" s="103">
        <f t="shared" si="76"/>
        <v>0</v>
      </c>
      <c r="L83" s="103">
        <f t="shared" si="76"/>
        <v>0</v>
      </c>
      <c r="M83" s="169">
        <v>1180</v>
      </c>
      <c r="N83" s="170"/>
      <c r="O83" s="170"/>
      <c r="P83" s="170"/>
      <c r="Q83" s="170"/>
      <c r="R83" s="170">
        <v>1180</v>
      </c>
      <c r="S83" s="170"/>
      <c r="T83" s="170"/>
      <c r="U83" s="170"/>
      <c r="V83" s="170"/>
      <c r="W83" s="170"/>
      <c r="X83" s="163">
        <v>1012014374</v>
      </c>
      <c r="Y83" s="170">
        <v>1180</v>
      </c>
      <c r="Z83" s="170"/>
      <c r="AA83" s="170">
        <v>960</v>
      </c>
      <c r="AB83" s="170"/>
      <c r="AC83" s="170"/>
      <c r="AD83" s="170">
        <v>1180</v>
      </c>
      <c r="AE83" s="170"/>
      <c r="AF83" s="170"/>
      <c r="AG83" s="170"/>
      <c r="AH83" s="170"/>
      <c r="AI83" s="170">
        <v>1180</v>
      </c>
      <c r="AJ83" s="170"/>
      <c r="AK83" s="170"/>
      <c r="AL83" s="170"/>
      <c r="AM83" s="170"/>
      <c r="AN83" s="163">
        <v>1012014374</v>
      </c>
      <c r="AO83" s="170">
        <v>1180</v>
      </c>
      <c r="AP83" s="170"/>
      <c r="AQ83" s="170">
        <v>979</v>
      </c>
      <c r="AR83" s="170"/>
      <c r="AS83" s="173"/>
      <c r="AT83" s="170"/>
      <c r="AU83" s="173"/>
      <c r="AV83" s="173"/>
      <c r="AW83" s="173"/>
      <c r="AX83" s="174"/>
      <c r="AY83" s="22"/>
      <c r="AZ83" s="22"/>
      <c r="BA83" s="22"/>
      <c r="BB83" s="22"/>
      <c r="BC83" s="22"/>
      <c r="BD83" s="22"/>
      <c r="BE83" s="22"/>
      <c r="BF83" s="22"/>
    </row>
    <row r="84" spans="1:58" ht="12" hidden="1" customHeight="1">
      <c r="A84" s="163">
        <v>76</v>
      </c>
      <c r="B84" s="164" t="s">
        <v>557</v>
      </c>
      <c r="C84" s="211" t="s">
        <v>394</v>
      </c>
      <c r="D84" s="168" t="s">
        <v>387</v>
      </c>
      <c r="E84" s="168">
        <f t="shared" si="0"/>
        <v>10</v>
      </c>
      <c r="F84" s="163">
        <v>1005032802</v>
      </c>
      <c r="G84" s="103">
        <f t="shared" si="1"/>
        <v>10148</v>
      </c>
      <c r="H84" s="103">
        <f t="shared" ref="H84:L84" si="77">M84+R84+Y84+AD84+AI84+AO84+AT84</f>
        <v>8142</v>
      </c>
      <c r="I84" s="103">
        <f t="shared" si="77"/>
        <v>0</v>
      </c>
      <c r="J84" s="103">
        <f t="shared" si="77"/>
        <v>1888</v>
      </c>
      <c r="K84" s="103">
        <f t="shared" si="77"/>
        <v>118</v>
      </c>
      <c r="L84" s="103">
        <f t="shared" si="77"/>
        <v>0</v>
      </c>
      <c r="M84" s="169">
        <v>1062</v>
      </c>
      <c r="N84" s="170"/>
      <c r="O84" s="170"/>
      <c r="P84" s="170">
        <v>118</v>
      </c>
      <c r="Q84" s="170"/>
      <c r="R84" s="170">
        <v>1180</v>
      </c>
      <c r="S84" s="170"/>
      <c r="T84" s="170"/>
      <c r="U84" s="170"/>
      <c r="V84" s="170"/>
      <c r="W84" s="170"/>
      <c r="X84" s="163">
        <v>1005032802</v>
      </c>
      <c r="Y84" s="170">
        <v>1180</v>
      </c>
      <c r="Z84" s="170"/>
      <c r="AA84" s="170">
        <v>826</v>
      </c>
      <c r="AB84" s="170"/>
      <c r="AC84" s="170"/>
      <c r="AD84" s="170">
        <v>1180</v>
      </c>
      <c r="AE84" s="170"/>
      <c r="AF84" s="170"/>
      <c r="AG84" s="170"/>
      <c r="AH84" s="170"/>
      <c r="AI84" s="170">
        <v>1180</v>
      </c>
      <c r="AJ84" s="170"/>
      <c r="AK84" s="170"/>
      <c r="AL84" s="170"/>
      <c r="AM84" s="170"/>
      <c r="AN84" s="163">
        <v>1005032802</v>
      </c>
      <c r="AO84" s="170">
        <v>1180</v>
      </c>
      <c r="AP84" s="170"/>
      <c r="AQ84" s="170">
        <v>1062</v>
      </c>
      <c r="AR84" s="170"/>
      <c r="AS84" s="173"/>
      <c r="AT84" s="170">
        <v>1180</v>
      </c>
      <c r="AU84" s="173"/>
      <c r="AV84" s="173"/>
      <c r="AW84" s="173"/>
      <c r="AX84" s="174"/>
      <c r="AY84" s="22"/>
      <c r="AZ84" s="22"/>
      <c r="BA84" s="22"/>
      <c r="BB84" s="22"/>
      <c r="BC84" s="22"/>
      <c r="BD84" s="22"/>
      <c r="BE84" s="22"/>
      <c r="BF84" s="22"/>
    </row>
    <row r="85" spans="1:58" ht="12" hidden="1" customHeight="1">
      <c r="A85" s="163">
        <v>77</v>
      </c>
      <c r="B85" s="164" t="s">
        <v>560</v>
      </c>
      <c r="C85" s="167" t="s">
        <v>32</v>
      </c>
      <c r="D85" s="168" t="s">
        <v>433</v>
      </c>
      <c r="E85" s="168">
        <f t="shared" si="0"/>
        <v>11</v>
      </c>
      <c r="F85" s="163">
        <v>18001002003</v>
      </c>
      <c r="G85" s="103">
        <f t="shared" si="1"/>
        <v>14985.71</v>
      </c>
      <c r="H85" s="103">
        <f t="shared" ref="H85:L85" si="78">M85+R85+Y85+AD85+AI85+AO85+AT85</f>
        <v>8425.7099999999991</v>
      </c>
      <c r="I85" s="103">
        <f t="shared" si="78"/>
        <v>4565</v>
      </c>
      <c r="J85" s="103">
        <f t="shared" si="78"/>
        <v>1995</v>
      </c>
      <c r="K85" s="103">
        <f t="shared" si="78"/>
        <v>0</v>
      </c>
      <c r="L85" s="103">
        <f t="shared" si="78"/>
        <v>0</v>
      </c>
      <c r="M85" s="169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63">
        <v>18001002003</v>
      </c>
      <c r="Y85" s="170">
        <v>1785.71</v>
      </c>
      <c r="Z85" s="170">
        <v>913</v>
      </c>
      <c r="AA85" s="170">
        <v>335</v>
      </c>
      <c r="AB85" s="170"/>
      <c r="AC85" s="170"/>
      <c r="AD85" s="170">
        <v>1660</v>
      </c>
      <c r="AE85" s="170">
        <v>913</v>
      </c>
      <c r="AF85" s="170"/>
      <c r="AG85" s="170"/>
      <c r="AH85" s="170"/>
      <c r="AI85" s="170">
        <v>1660</v>
      </c>
      <c r="AJ85" s="170">
        <v>913</v>
      </c>
      <c r="AK85" s="170"/>
      <c r="AL85" s="170"/>
      <c r="AM85" s="170"/>
      <c r="AN85" s="163">
        <v>18001002003</v>
      </c>
      <c r="AO85" s="170">
        <v>1660</v>
      </c>
      <c r="AP85" s="170">
        <v>913</v>
      </c>
      <c r="AQ85" s="170">
        <v>1660</v>
      </c>
      <c r="AR85" s="170"/>
      <c r="AS85" s="173"/>
      <c r="AT85" s="170">
        <v>1660</v>
      </c>
      <c r="AU85" s="173">
        <v>913</v>
      </c>
      <c r="AV85" s="173"/>
      <c r="AW85" s="173"/>
      <c r="AX85" s="174"/>
      <c r="AY85" s="175"/>
      <c r="AZ85" s="175"/>
      <c r="BA85" s="175"/>
      <c r="BB85" s="175"/>
      <c r="BC85" s="175"/>
      <c r="BD85" s="175"/>
      <c r="BE85" s="175"/>
      <c r="BF85" s="175"/>
    </row>
    <row r="86" spans="1:58" ht="12" hidden="1" customHeight="1">
      <c r="A86" s="163">
        <v>78</v>
      </c>
      <c r="B86" s="164" t="s">
        <v>562</v>
      </c>
      <c r="C86" s="167" t="s">
        <v>563</v>
      </c>
      <c r="D86" s="168" t="s">
        <v>387</v>
      </c>
      <c r="E86" s="168">
        <f t="shared" si="0"/>
        <v>10</v>
      </c>
      <c r="F86" s="163">
        <v>1026008637</v>
      </c>
      <c r="G86" s="103">
        <f t="shared" si="1"/>
        <v>14353</v>
      </c>
      <c r="H86" s="103">
        <f t="shared" ref="H86:L86" si="79">M86+R86+Y86+AD86+AI86+AO86+AT86</f>
        <v>9532</v>
      </c>
      <c r="I86" s="103">
        <f t="shared" si="79"/>
        <v>2407</v>
      </c>
      <c r="J86" s="103">
        <f t="shared" si="79"/>
        <v>2414</v>
      </c>
      <c r="K86" s="103">
        <f t="shared" si="79"/>
        <v>0</v>
      </c>
      <c r="L86" s="103">
        <f t="shared" si="79"/>
        <v>0</v>
      </c>
      <c r="M86" s="169">
        <v>1180</v>
      </c>
      <c r="N86" s="170"/>
      <c r="O86" s="170"/>
      <c r="P86" s="170"/>
      <c r="Q86" s="170"/>
      <c r="R86" s="170">
        <v>1180</v>
      </c>
      <c r="S86" s="170"/>
      <c r="T86" s="170"/>
      <c r="U86" s="170"/>
      <c r="V86" s="170"/>
      <c r="W86" s="170"/>
      <c r="X86" s="163">
        <v>1026008637</v>
      </c>
      <c r="Y86" s="170">
        <v>1180</v>
      </c>
      <c r="Z86" s="170"/>
      <c r="AA86" s="170">
        <v>1003</v>
      </c>
      <c r="AB86" s="170"/>
      <c r="AC86" s="170"/>
      <c r="AD86" s="170">
        <v>1180</v>
      </c>
      <c r="AE86" s="170"/>
      <c r="AF86" s="170"/>
      <c r="AG86" s="170"/>
      <c r="AH86" s="170"/>
      <c r="AI86" s="170">
        <v>1492</v>
      </c>
      <c r="AJ86" s="170">
        <v>747</v>
      </c>
      <c r="AK86" s="170"/>
      <c r="AL86" s="170"/>
      <c r="AM86" s="170"/>
      <c r="AN86" s="163">
        <v>1026008637</v>
      </c>
      <c r="AO86" s="170">
        <v>1660</v>
      </c>
      <c r="AP86" s="170">
        <v>830</v>
      </c>
      <c r="AQ86" s="170">
        <v>1411</v>
      </c>
      <c r="AR86" s="170"/>
      <c r="AS86" s="170"/>
      <c r="AT86" s="170">
        <v>1660</v>
      </c>
      <c r="AU86" s="170">
        <v>830</v>
      </c>
      <c r="AV86" s="170"/>
      <c r="AW86" s="170"/>
      <c r="AX86" s="171"/>
      <c r="AY86" s="22"/>
      <c r="AZ86" s="22"/>
      <c r="BA86" s="22"/>
      <c r="BB86" s="22"/>
      <c r="BC86" s="22"/>
      <c r="BD86" s="22"/>
      <c r="BE86" s="22"/>
      <c r="BF86" s="22"/>
    </row>
    <row r="87" spans="1:58" ht="12" hidden="1" customHeight="1">
      <c r="A87" s="163">
        <v>79</v>
      </c>
      <c r="B87" s="164" t="s">
        <v>564</v>
      </c>
      <c r="C87" s="167" t="s">
        <v>25</v>
      </c>
      <c r="D87" s="168" t="s">
        <v>404</v>
      </c>
      <c r="E87" s="168">
        <f t="shared" si="0"/>
        <v>10</v>
      </c>
      <c r="F87" s="163">
        <v>1019068605</v>
      </c>
      <c r="G87" s="103">
        <f t="shared" si="1"/>
        <v>9731</v>
      </c>
      <c r="H87" s="103">
        <f t="shared" ref="H87:L87" si="80">M87+R87+Y87+AD87+AI87+AO87+AT87</f>
        <v>7961</v>
      </c>
      <c r="I87" s="103">
        <f t="shared" si="80"/>
        <v>0</v>
      </c>
      <c r="J87" s="103">
        <f t="shared" si="80"/>
        <v>1770</v>
      </c>
      <c r="K87" s="103">
        <f t="shared" si="80"/>
        <v>0</v>
      </c>
      <c r="L87" s="103">
        <f t="shared" si="80"/>
        <v>0</v>
      </c>
      <c r="M87" s="169">
        <v>950</v>
      </c>
      <c r="N87" s="170"/>
      <c r="O87" s="170"/>
      <c r="P87" s="170"/>
      <c r="Q87" s="170"/>
      <c r="R87" s="170">
        <v>1111</v>
      </c>
      <c r="S87" s="170"/>
      <c r="T87" s="170"/>
      <c r="U87" s="170"/>
      <c r="V87" s="170"/>
      <c r="W87" s="170"/>
      <c r="X87" s="163">
        <v>1019068605</v>
      </c>
      <c r="Y87" s="170">
        <v>1180</v>
      </c>
      <c r="Z87" s="170"/>
      <c r="AA87" s="170">
        <v>944</v>
      </c>
      <c r="AB87" s="170"/>
      <c r="AC87" s="170"/>
      <c r="AD87" s="170">
        <v>1180</v>
      </c>
      <c r="AE87" s="170"/>
      <c r="AF87" s="170"/>
      <c r="AG87" s="170"/>
      <c r="AH87" s="170"/>
      <c r="AI87" s="170">
        <v>1180</v>
      </c>
      <c r="AJ87" s="170"/>
      <c r="AK87" s="170"/>
      <c r="AL87" s="170"/>
      <c r="AM87" s="170"/>
      <c r="AN87" s="163">
        <v>1019068605</v>
      </c>
      <c r="AO87" s="170">
        <v>1180</v>
      </c>
      <c r="AP87" s="170"/>
      <c r="AQ87" s="170">
        <v>826</v>
      </c>
      <c r="AR87" s="170"/>
      <c r="AS87" s="173"/>
      <c r="AT87" s="170">
        <v>1180</v>
      </c>
      <c r="AU87" s="173"/>
      <c r="AV87" s="173"/>
      <c r="AW87" s="173"/>
      <c r="AX87" s="174"/>
      <c r="AY87" s="175"/>
      <c r="AZ87" s="175"/>
      <c r="BA87" s="175"/>
      <c r="BB87" s="175"/>
      <c r="BC87" s="175"/>
      <c r="BD87" s="175"/>
      <c r="BE87" s="175"/>
      <c r="BF87" s="175"/>
    </row>
    <row r="88" spans="1:58" ht="12" hidden="1" customHeight="1">
      <c r="A88" s="163">
        <v>80</v>
      </c>
      <c r="B88" s="164" t="s">
        <v>567</v>
      </c>
      <c r="C88" s="167" t="s">
        <v>386</v>
      </c>
      <c r="D88" s="168" t="s">
        <v>387</v>
      </c>
      <c r="E88" s="168">
        <f t="shared" si="0"/>
        <v>10</v>
      </c>
      <c r="F88" s="163">
        <v>1005019673</v>
      </c>
      <c r="G88" s="103">
        <f t="shared" si="1"/>
        <v>10148</v>
      </c>
      <c r="H88" s="103">
        <f t="shared" ref="H88:L88" si="81">M88+R88+Y88+AD88+AI88+AO88+AT88</f>
        <v>8260</v>
      </c>
      <c r="I88" s="103">
        <f t="shared" si="81"/>
        <v>0</v>
      </c>
      <c r="J88" s="103">
        <f t="shared" si="81"/>
        <v>1888</v>
      </c>
      <c r="K88" s="103">
        <f t="shared" si="81"/>
        <v>0</v>
      </c>
      <c r="L88" s="103">
        <f t="shared" si="81"/>
        <v>0</v>
      </c>
      <c r="M88" s="169">
        <v>1180</v>
      </c>
      <c r="N88" s="170"/>
      <c r="O88" s="170"/>
      <c r="P88" s="170"/>
      <c r="Q88" s="170"/>
      <c r="R88" s="170">
        <v>1180</v>
      </c>
      <c r="S88" s="170"/>
      <c r="T88" s="170"/>
      <c r="U88" s="170"/>
      <c r="V88" s="170"/>
      <c r="W88" s="170"/>
      <c r="X88" s="163">
        <v>1005019673</v>
      </c>
      <c r="Y88" s="170">
        <v>1180</v>
      </c>
      <c r="Z88" s="170"/>
      <c r="AA88" s="170">
        <v>1062</v>
      </c>
      <c r="AB88" s="170"/>
      <c r="AC88" s="170"/>
      <c r="AD88" s="170">
        <v>1180</v>
      </c>
      <c r="AE88" s="170"/>
      <c r="AF88" s="170"/>
      <c r="AG88" s="170"/>
      <c r="AH88" s="170"/>
      <c r="AI88" s="170">
        <v>1180</v>
      </c>
      <c r="AJ88" s="170"/>
      <c r="AK88" s="170"/>
      <c r="AL88" s="170"/>
      <c r="AM88" s="170"/>
      <c r="AN88" s="163">
        <v>1005019673</v>
      </c>
      <c r="AO88" s="170">
        <v>1180</v>
      </c>
      <c r="AP88" s="170"/>
      <c r="AQ88" s="170">
        <v>826</v>
      </c>
      <c r="AR88" s="170"/>
      <c r="AS88" s="173"/>
      <c r="AT88" s="170">
        <v>1180</v>
      </c>
      <c r="AU88" s="173"/>
      <c r="AV88" s="173"/>
      <c r="AW88" s="173"/>
      <c r="AX88" s="174"/>
      <c r="AY88" s="175"/>
      <c r="AZ88" s="175"/>
      <c r="BA88" s="175"/>
      <c r="BB88" s="175"/>
      <c r="BC88" s="175"/>
      <c r="BD88" s="175"/>
      <c r="BE88" s="175"/>
      <c r="BF88" s="175"/>
    </row>
    <row r="89" spans="1:58" ht="12" hidden="1" customHeight="1">
      <c r="A89" s="163">
        <v>81</v>
      </c>
      <c r="B89" s="164" t="s">
        <v>568</v>
      </c>
      <c r="C89" s="167" t="s">
        <v>525</v>
      </c>
      <c r="D89" s="168" t="s">
        <v>387</v>
      </c>
      <c r="E89" s="168">
        <f t="shared" si="0"/>
        <v>11</v>
      </c>
      <c r="F89" s="163">
        <v>62004009098</v>
      </c>
      <c r="G89" s="103">
        <f t="shared" si="1"/>
        <v>10502</v>
      </c>
      <c r="H89" s="103">
        <f t="shared" ref="H89:L89" si="82">M89+R89+Y89+AD89+AI89+AO89+AT89</f>
        <v>7538.8899999999994</v>
      </c>
      <c r="I89" s="103">
        <f t="shared" si="82"/>
        <v>0</v>
      </c>
      <c r="J89" s="103">
        <f t="shared" si="82"/>
        <v>2242</v>
      </c>
      <c r="K89" s="103">
        <f t="shared" si="82"/>
        <v>721.11</v>
      </c>
      <c r="L89" s="103">
        <f t="shared" si="82"/>
        <v>0</v>
      </c>
      <c r="M89" s="169">
        <v>1180</v>
      </c>
      <c r="N89" s="170"/>
      <c r="O89" s="170"/>
      <c r="P89" s="170"/>
      <c r="Q89" s="170"/>
      <c r="R89" s="170">
        <v>1180</v>
      </c>
      <c r="S89" s="170"/>
      <c r="T89" s="170"/>
      <c r="U89" s="170"/>
      <c r="V89" s="170"/>
      <c r="W89" s="170"/>
      <c r="X89" s="163">
        <v>62004009098</v>
      </c>
      <c r="Y89" s="170">
        <v>1180</v>
      </c>
      <c r="Z89" s="170"/>
      <c r="AA89" s="170">
        <v>1180</v>
      </c>
      <c r="AB89" s="170"/>
      <c r="AC89" s="170"/>
      <c r="AD89" s="170">
        <v>458.89</v>
      </c>
      <c r="AE89" s="170"/>
      <c r="AF89" s="170"/>
      <c r="AG89" s="170">
        <v>721.11</v>
      </c>
      <c r="AH89" s="170"/>
      <c r="AI89" s="170">
        <v>1287.27</v>
      </c>
      <c r="AJ89" s="170"/>
      <c r="AK89" s="170"/>
      <c r="AL89" s="170"/>
      <c r="AM89" s="170"/>
      <c r="AN89" s="163">
        <v>62004009098</v>
      </c>
      <c r="AO89" s="170">
        <v>1072.73</v>
      </c>
      <c r="AP89" s="170"/>
      <c r="AQ89" s="170">
        <v>1062</v>
      </c>
      <c r="AR89" s="170"/>
      <c r="AS89" s="173"/>
      <c r="AT89" s="170">
        <v>1180</v>
      </c>
      <c r="AU89" s="173"/>
      <c r="AV89" s="173"/>
      <c r="AW89" s="173"/>
      <c r="AX89" s="174"/>
      <c r="AY89" s="175"/>
      <c r="AZ89" s="175"/>
      <c r="BA89" s="175"/>
      <c r="BB89" s="175"/>
      <c r="BC89" s="175"/>
      <c r="BD89" s="175"/>
      <c r="BE89" s="175"/>
      <c r="BF89" s="175"/>
    </row>
    <row r="90" spans="1:58" ht="12" hidden="1" customHeight="1">
      <c r="A90" s="163">
        <v>82</v>
      </c>
      <c r="B90" s="164" t="s">
        <v>571</v>
      </c>
      <c r="C90" s="167" t="s">
        <v>428</v>
      </c>
      <c r="D90" s="168" t="s">
        <v>433</v>
      </c>
      <c r="E90" s="168">
        <f t="shared" si="0"/>
        <v>11</v>
      </c>
      <c r="F90" s="163">
        <v>62001018835</v>
      </c>
      <c r="G90" s="103">
        <f t="shared" si="1"/>
        <v>19920</v>
      </c>
      <c r="H90" s="103">
        <f t="shared" ref="H90:L90" si="83">M90+R90+Y90+AD90+AI90+AO90+AT90</f>
        <v>11620</v>
      </c>
      <c r="I90" s="103">
        <f t="shared" si="83"/>
        <v>4980</v>
      </c>
      <c r="J90" s="103">
        <f t="shared" si="83"/>
        <v>3320</v>
      </c>
      <c r="K90" s="103">
        <f t="shared" si="83"/>
        <v>0</v>
      </c>
      <c r="L90" s="103">
        <f t="shared" si="83"/>
        <v>0</v>
      </c>
      <c r="M90" s="169">
        <v>1660</v>
      </c>
      <c r="N90" s="170">
        <v>664</v>
      </c>
      <c r="O90" s="170"/>
      <c r="P90" s="170"/>
      <c r="Q90" s="170"/>
      <c r="R90" s="170">
        <v>1660</v>
      </c>
      <c r="S90" s="170">
        <v>664</v>
      </c>
      <c r="T90" s="170"/>
      <c r="U90" s="170"/>
      <c r="V90" s="170"/>
      <c r="W90" s="170"/>
      <c r="X90" s="163">
        <v>62001018835</v>
      </c>
      <c r="Y90" s="170">
        <v>1660</v>
      </c>
      <c r="Z90" s="170">
        <v>664</v>
      </c>
      <c r="AA90" s="170">
        <v>1660</v>
      </c>
      <c r="AB90" s="170"/>
      <c r="AC90" s="170"/>
      <c r="AD90" s="170">
        <v>1660</v>
      </c>
      <c r="AE90" s="170">
        <v>747</v>
      </c>
      <c r="AF90" s="170"/>
      <c r="AG90" s="170"/>
      <c r="AH90" s="170"/>
      <c r="AI90" s="170">
        <v>1660</v>
      </c>
      <c r="AJ90" s="170">
        <v>747</v>
      </c>
      <c r="AK90" s="170"/>
      <c r="AL90" s="170"/>
      <c r="AM90" s="170"/>
      <c r="AN90" s="163">
        <v>62001018835</v>
      </c>
      <c r="AO90" s="170">
        <v>1660</v>
      </c>
      <c r="AP90" s="170">
        <v>747</v>
      </c>
      <c r="AQ90" s="170">
        <v>1660</v>
      </c>
      <c r="AR90" s="170"/>
      <c r="AS90" s="173"/>
      <c r="AT90" s="170">
        <v>1660</v>
      </c>
      <c r="AU90" s="173">
        <v>747</v>
      </c>
      <c r="AV90" s="173"/>
      <c r="AW90" s="173"/>
      <c r="AX90" s="174"/>
      <c r="AY90" s="175"/>
      <c r="AZ90" s="175"/>
      <c r="BA90" s="175"/>
      <c r="BB90" s="175"/>
      <c r="BC90" s="175"/>
      <c r="BD90" s="175"/>
      <c r="BE90" s="175"/>
      <c r="BF90" s="175"/>
    </row>
    <row r="91" spans="1:58" ht="12" hidden="1" customHeight="1">
      <c r="A91" s="163">
        <v>83</v>
      </c>
      <c r="B91" s="164" t="s">
        <v>574</v>
      </c>
      <c r="C91" s="167" t="s">
        <v>30</v>
      </c>
      <c r="D91" s="168" t="s">
        <v>387</v>
      </c>
      <c r="E91" s="168">
        <f t="shared" si="0"/>
        <v>10</v>
      </c>
      <c r="F91" s="163">
        <v>1011059517</v>
      </c>
      <c r="G91" s="103">
        <f t="shared" si="1"/>
        <v>10310</v>
      </c>
      <c r="H91" s="103">
        <f t="shared" ref="H91:L91" si="84">M91+R91+Y91+AD91+AI91+AO91+AT91</f>
        <v>8260</v>
      </c>
      <c r="I91" s="103">
        <f t="shared" si="84"/>
        <v>0</v>
      </c>
      <c r="J91" s="103">
        <f t="shared" si="84"/>
        <v>2050</v>
      </c>
      <c r="K91" s="103">
        <f t="shared" si="84"/>
        <v>0</v>
      </c>
      <c r="L91" s="103">
        <f t="shared" si="84"/>
        <v>0</v>
      </c>
      <c r="M91" s="169">
        <v>1180</v>
      </c>
      <c r="N91" s="170"/>
      <c r="O91" s="170"/>
      <c r="P91" s="170"/>
      <c r="Q91" s="170"/>
      <c r="R91" s="170">
        <v>1180</v>
      </c>
      <c r="S91" s="170"/>
      <c r="T91" s="170"/>
      <c r="U91" s="170"/>
      <c r="V91" s="170"/>
      <c r="W91" s="170"/>
      <c r="X91" s="163">
        <v>1011059517</v>
      </c>
      <c r="Y91" s="170">
        <v>1180</v>
      </c>
      <c r="Z91" s="170"/>
      <c r="AA91" s="170">
        <v>1000</v>
      </c>
      <c r="AB91" s="170"/>
      <c r="AC91" s="170"/>
      <c r="AD91" s="170">
        <v>1180</v>
      </c>
      <c r="AE91" s="170"/>
      <c r="AF91" s="170"/>
      <c r="AG91" s="170"/>
      <c r="AH91" s="170"/>
      <c r="AI91" s="170">
        <v>1180</v>
      </c>
      <c r="AJ91" s="170"/>
      <c r="AK91" s="170"/>
      <c r="AL91" s="170"/>
      <c r="AM91" s="170"/>
      <c r="AN91" s="163">
        <v>1011059517</v>
      </c>
      <c r="AO91" s="170">
        <v>1180</v>
      </c>
      <c r="AP91" s="170"/>
      <c r="AQ91" s="170">
        <v>1050</v>
      </c>
      <c r="AR91" s="170"/>
      <c r="AS91" s="173"/>
      <c r="AT91" s="170">
        <v>1180</v>
      </c>
      <c r="AU91" s="173"/>
      <c r="AV91" s="173"/>
      <c r="AW91" s="173"/>
      <c r="AX91" s="174"/>
      <c r="AY91" s="175"/>
      <c r="AZ91" s="175"/>
      <c r="BA91" s="175"/>
      <c r="BB91" s="175"/>
      <c r="BC91" s="175"/>
      <c r="BD91" s="175"/>
      <c r="BE91" s="175"/>
      <c r="BF91" s="175"/>
    </row>
    <row r="92" spans="1:58" ht="12" hidden="1" customHeight="1">
      <c r="A92" s="163">
        <v>84</v>
      </c>
      <c r="B92" s="164" t="s">
        <v>576</v>
      </c>
      <c r="C92" s="167" t="s">
        <v>22</v>
      </c>
      <c r="D92" s="168" t="s">
        <v>382</v>
      </c>
      <c r="E92" s="168">
        <f t="shared" si="0"/>
        <v>10</v>
      </c>
      <c r="F92" s="163">
        <v>1001019691</v>
      </c>
      <c r="G92" s="103">
        <f t="shared" si="1"/>
        <v>7696</v>
      </c>
      <c r="H92" s="103">
        <f t="shared" ref="H92:L92" si="85">M92+R92+Y92+AD92+AI92+AO92+AT92</f>
        <v>6650</v>
      </c>
      <c r="I92" s="103">
        <f t="shared" si="85"/>
        <v>0</v>
      </c>
      <c r="J92" s="103">
        <f t="shared" si="85"/>
        <v>1046</v>
      </c>
      <c r="K92" s="103">
        <f t="shared" si="85"/>
        <v>0</v>
      </c>
      <c r="L92" s="103">
        <f t="shared" si="85"/>
        <v>0</v>
      </c>
      <c r="M92" s="169">
        <v>950</v>
      </c>
      <c r="N92" s="170"/>
      <c r="O92" s="170"/>
      <c r="P92" s="170"/>
      <c r="Q92" s="170"/>
      <c r="R92" s="170">
        <v>950</v>
      </c>
      <c r="S92" s="170"/>
      <c r="T92" s="170"/>
      <c r="U92" s="170"/>
      <c r="V92" s="170"/>
      <c r="W92" s="170"/>
      <c r="X92" s="163">
        <v>1001019691</v>
      </c>
      <c r="Y92" s="170">
        <v>950</v>
      </c>
      <c r="Z92" s="170"/>
      <c r="AA92" s="170">
        <v>523</v>
      </c>
      <c r="AB92" s="170"/>
      <c r="AC92" s="170"/>
      <c r="AD92" s="170">
        <v>950</v>
      </c>
      <c r="AE92" s="170"/>
      <c r="AF92" s="170"/>
      <c r="AG92" s="170"/>
      <c r="AH92" s="170"/>
      <c r="AI92" s="170">
        <v>950</v>
      </c>
      <c r="AJ92" s="170"/>
      <c r="AK92" s="170"/>
      <c r="AL92" s="170"/>
      <c r="AM92" s="170"/>
      <c r="AN92" s="163">
        <v>1001019691</v>
      </c>
      <c r="AO92" s="170">
        <v>950</v>
      </c>
      <c r="AP92" s="170"/>
      <c r="AQ92" s="170">
        <v>523</v>
      </c>
      <c r="AR92" s="170"/>
      <c r="AS92" s="173"/>
      <c r="AT92" s="170">
        <v>950</v>
      </c>
      <c r="AU92" s="173"/>
      <c r="AV92" s="173"/>
      <c r="AW92" s="173"/>
      <c r="AX92" s="174"/>
      <c r="AY92" s="175"/>
      <c r="AZ92" s="175"/>
      <c r="BA92" s="175"/>
      <c r="BB92" s="175"/>
      <c r="BC92" s="175"/>
      <c r="BD92" s="175"/>
      <c r="BE92" s="175"/>
      <c r="BF92" s="175"/>
    </row>
    <row r="93" spans="1:58" ht="12" hidden="1" customHeight="1">
      <c r="A93" s="163">
        <v>85</v>
      </c>
      <c r="B93" s="164" t="s">
        <v>580</v>
      </c>
      <c r="C93" s="167" t="s">
        <v>37</v>
      </c>
      <c r="D93" s="168" t="s">
        <v>387</v>
      </c>
      <c r="E93" s="168">
        <f t="shared" si="0"/>
        <v>10</v>
      </c>
      <c r="F93" s="163">
        <v>1005037882</v>
      </c>
      <c r="G93" s="103">
        <f t="shared" si="1"/>
        <v>13377.68</v>
      </c>
      <c r="H93" s="103">
        <f t="shared" ref="H93:L93" si="86">M93+R93+Y93+AD93+AI93+AO93+AT93</f>
        <v>10485.68</v>
      </c>
      <c r="I93" s="103">
        <f t="shared" si="86"/>
        <v>600</v>
      </c>
      <c r="J93" s="103">
        <f t="shared" si="86"/>
        <v>2292</v>
      </c>
      <c r="K93" s="103">
        <f t="shared" si="86"/>
        <v>0</v>
      </c>
      <c r="L93" s="103">
        <f t="shared" si="86"/>
        <v>0</v>
      </c>
      <c r="M93" s="169">
        <v>1444</v>
      </c>
      <c r="N93" s="170"/>
      <c r="O93" s="170"/>
      <c r="P93" s="170"/>
      <c r="Q93" s="170"/>
      <c r="R93" s="170">
        <v>1660</v>
      </c>
      <c r="S93" s="170"/>
      <c r="T93" s="170"/>
      <c r="U93" s="170"/>
      <c r="V93" s="170"/>
      <c r="W93" s="170"/>
      <c r="X93" s="163">
        <v>1005037882</v>
      </c>
      <c r="Y93" s="170">
        <v>1660</v>
      </c>
      <c r="Z93" s="170">
        <v>600</v>
      </c>
      <c r="AA93" s="170">
        <v>1112</v>
      </c>
      <c r="AB93" s="170"/>
      <c r="AC93" s="170"/>
      <c r="AD93" s="170">
        <v>1660</v>
      </c>
      <c r="AE93" s="170"/>
      <c r="AF93" s="170"/>
      <c r="AG93" s="170"/>
      <c r="AH93" s="170"/>
      <c r="AI93" s="170">
        <v>1228</v>
      </c>
      <c r="AJ93" s="170"/>
      <c r="AK93" s="170"/>
      <c r="AL93" s="170"/>
      <c r="AM93" s="170"/>
      <c r="AN93" s="163">
        <v>1005037882</v>
      </c>
      <c r="AO93" s="170">
        <v>1289.0899999999999</v>
      </c>
      <c r="AP93" s="170"/>
      <c r="AQ93" s="170">
        <v>1180</v>
      </c>
      <c r="AR93" s="170"/>
      <c r="AS93" s="173"/>
      <c r="AT93" s="170">
        <v>1544.59</v>
      </c>
      <c r="AU93" s="173"/>
      <c r="AV93" s="173"/>
      <c r="AW93" s="173"/>
      <c r="AX93" s="174"/>
      <c r="AY93" s="175"/>
      <c r="AZ93" s="175"/>
      <c r="BA93" s="175"/>
      <c r="BB93" s="175"/>
      <c r="BC93" s="175"/>
      <c r="BD93" s="175"/>
      <c r="BE93" s="175"/>
      <c r="BF93" s="175"/>
    </row>
    <row r="94" spans="1:58" ht="12" hidden="1" customHeight="1">
      <c r="A94" s="163">
        <v>86</v>
      </c>
      <c r="B94" s="164" t="s">
        <v>583</v>
      </c>
      <c r="C94" s="167" t="s">
        <v>422</v>
      </c>
      <c r="D94" s="168" t="s">
        <v>387</v>
      </c>
      <c r="E94" s="168">
        <f t="shared" si="0"/>
        <v>10</v>
      </c>
      <c r="F94" s="163">
        <v>1025013295</v>
      </c>
      <c r="G94" s="103">
        <f t="shared" si="1"/>
        <v>10148</v>
      </c>
      <c r="H94" s="103">
        <f t="shared" ref="H94:L94" si="87">M94+R94+Y94+AD94+AI94+AO94+AT94</f>
        <v>8260</v>
      </c>
      <c r="I94" s="103">
        <f t="shared" si="87"/>
        <v>0</v>
      </c>
      <c r="J94" s="103">
        <f t="shared" si="87"/>
        <v>1888</v>
      </c>
      <c r="K94" s="103">
        <f t="shared" si="87"/>
        <v>0</v>
      </c>
      <c r="L94" s="103">
        <f t="shared" si="87"/>
        <v>0</v>
      </c>
      <c r="M94" s="169">
        <v>1180</v>
      </c>
      <c r="N94" s="170"/>
      <c r="O94" s="170"/>
      <c r="P94" s="170"/>
      <c r="Q94" s="170"/>
      <c r="R94" s="170">
        <v>1180</v>
      </c>
      <c r="S94" s="170"/>
      <c r="T94" s="170"/>
      <c r="U94" s="170"/>
      <c r="V94" s="170"/>
      <c r="W94" s="170"/>
      <c r="X94" s="163">
        <v>1025013295</v>
      </c>
      <c r="Y94" s="170">
        <v>1180</v>
      </c>
      <c r="Z94" s="170"/>
      <c r="AA94" s="170">
        <v>944</v>
      </c>
      <c r="AB94" s="170"/>
      <c r="AC94" s="170"/>
      <c r="AD94" s="170">
        <v>1180</v>
      </c>
      <c r="AE94" s="170"/>
      <c r="AF94" s="170"/>
      <c r="AG94" s="170"/>
      <c r="AH94" s="170"/>
      <c r="AI94" s="170">
        <v>1180</v>
      </c>
      <c r="AJ94" s="170"/>
      <c r="AK94" s="170"/>
      <c r="AL94" s="170"/>
      <c r="AM94" s="170"/>
      <c r="AN94" s="163">
        <v>1025013295</v>
      </c>
      <c r="AO94" s="170">
        <v>1180</v>
      </c>
      <c r="AP94" s="170"/>
      <c r="AQ94" s="170">
        <v>944</v>
      </c>
      <c r="AR94" s="170"/>
      <c r="AS94" s="173"/>
      <c r="AT94" s="170">
        <v>1180</v>
      </c>
      <c r="AU94" s="173"/>
      <c r="AV94" s="173"/>
      <c r="AW94" s="173"/>
      <c r="AX94" s="174"/>
      <c r="AY94" s="175"/>
      <c r="AZ94" s="175"/>
      <c r="BA94" s="175"/>
      <c r="BB94" s="175"/>
      <c r="BC94" s="175"/>
      <c r="BD94" s="175"/>
      <c r="BE94" s="175"/>
      <c r="BF94" s="175"/>
    </row>
    <row r="95" spans="1:58" ht="12" hidden="1" customHeight="1">
      <c r="A95" s="163">
        <v>87</v>
      </c>
      <c r="B95" s="164" t="s">
        <v>586</v>
      </c>
      <c r="C95" s="167" t="s">
        <v>437</v>
      </c>
      <c r="D95" s="168" t="s">
        <v>387</v>
      </c>
      <c r="E95" s="168">
        <f t="shared" si="0"/>
        <v>10</v>
      </c>
      <c r="F95" s="163">
        <v>1003016564</v>
      </c>
      <c r="G95" s="103">
        <f t="shared" si="1"/>
        <v>10620</v>
      </c>
      <c r="H95" s="103">
        <f t="shared" ref="H95:L95" si="88">M95+R95+Y95+AD95+AI95+AO95+AT95</f>
        <v>8260</v>
      </c>
      <c r="I95" s="103">
        <f t="shared" si="88"/>
        <v>0</v>
      </c>
      <c r="J95" s="103">
        <f t="shared" si="88"/>
        <v>2360</v>
      </c>
      <c r="K95" s="103">
        <f t="shared" si="88"/>
        <v>0</v>
      </c>
      <c r="L95" s="103">
        <f t="shared" si="88"/>
        <v>0</v>
      </c>
      <c r="M95" s="169">
        <v>1180</v>
      </c>
      <c r="N95" s="170"/>
      <c r="O95" s="170"/>
      <c r="P95" s="170"/>
      <c r="Q95" s="170"/>
      <c r="R95" s="170">
        <v>1180</v>
      </c>
      <c r="S95" s="170"/>
      <c r="T95" s="170"/>
      <c r="U95" s="170"/>
      <c r="V95" s="170"/>
      <c r="W95" s="170"/>
      <c r="X95" s="163">
        <v>1003016564</v>
      </c>
      <c r="Y95" s="170">
        <v>1180</v>
      </c>
      <c r="Z95" s="170"/>
      <c r="AA95" s="170">
        <v>1180</v>
      </c>
      <c r="AB95" s="170"/>
      <c r="AC95" s="170"/>
      <c r="AD95" s="170">
        <v>1180</v>
      </c>
      <c r="AE95" s="170"/>
      <c r="AF95" s="170"/>
      <c r="AG95" s="170"/>
      <c r="AH95" s="170"/>
      <c r="AI95" s="170">
        <v>1180</v>
      </c>
      <c r="AJ95" s="170"/>
      <c r="AK95" s="170"/>
      <c r="AL95" s="170"/>
      <c r="AM95" s="170"/>
      <c r="AN95" s="163">
        <v>1003016564</v>
      </c>
      <c r="AO95" s="170">
        <v>1180</v>
      </c>
      <c r="AP95" s="170"/>
      <c r="AQ95" s="170">
        <v>1180</v>
      </c>
      <c r="AR95" s="170"/>
      <c r="AS95" s="170"/>
      <c r="AT95" s="170">
        <v>1180</v>
      </c>
      <c r="AU95" s="170"/>
      <c r="AV95" s="170"/>
      <c r="AW95" s="170"/>
      <c r="AX95" s="171"/>
      <c r="AY95" s="22"/>
      <c r="AZ95" s="22"/>
      <c r="BA95" s="22"/>
      <c r="BB95" s="22"/>
      <c r="BC95" s="22"/>
      <c r="BD95" s="22"/>
      <c r="BE95" s="22"/>
      <c r="BF95" s="22"/>
    </row>
    <row r="96" spans="1:58" ht="12" hidden="1" customHeight="1">
      <c r="A96" s="163">
        <v>88</v>
      </c>
      <c r="B96" s="164" t="s">
        <v>589</v>
      </c>
      <c r="C96" s="167" t="s">
        <v>533</v>
      </c>
      <c r="D96" s="168" t="s">
        <v>481</v>
      </c>
      <c r="E96" s="168">
        <f t="shared" si="0"/>
        <v>10</v>
      </c>
      <c r="F96" s="163">
        <v>1001075873</v>
      </c>
      <c r="G96" s="103">
        <f t="shared" si="1"/>
        <v>8419.9</v>
      </c>
      <c r="H96" s="103">
        <f t="shared" ref="H96:L96" si="89">M96+R96+Y96+AD96+AI96+AO96+AT96</f>
        <v>6709.9</v>
      </c>
      <c r="I96" s="103">
        <f t="shared" si="89"/>
        <v>0</v>
      </c>
      <c r="J96" s="103">
        <f t="shared" si="89"/>
        <v>1710</v>
      </c>
      <c r="K96" s="103">
        <f t="shared" si="89"/>
        <v>0</v>
      </c>
      <c r="L96" s="103">
        <f t="shared" si="89"/>
        <v>0</v>
      </c>
      <c r="M96" s="169">
        <v>830</v>
      </c>
      <c r="N96" s="170"/>
      <c r="O96" s="170"/>
      <c r="P96" s="170"/>
      <c r="Q96" s="170"/>
      <c r="R96" s="170">
        <v>914</v>
      </c>
      <c r="S96" s="170"/>
      <c r="T96" s="170"/>
      <c r="U96" s="170"/>
      <c r="V96" s="170"/>
      <c r="W96" s="170"/>
      <c r="X96" s="163">
        <v>1001075873</v>
      </c>
      <c r="Y96" s="170">
        <v>950</v>
      </c>
      <c r="Z96" s="170"/>
      <c r="AA96" s="170">
        <v>760</v>
      </c>
      <c r="AB96" s="170"/>
      <c r="AC96" s="170"/>
      <c r="AD96" s="170">
        <v>950</v>
      </c>
      <c r="AE96" s="170"/>
      <c r="AF96" s="170"/>
      <c r="AG96" s="170"/>
      <c r="AH96" s="170"/>
      <c r="AI96" s="170">
        <v>950</v>
      </c>
      <c r="AJ96" s="170"/>
      <c r="AK96" s="170"/>
      <c r="AL96" s="170"/>
      <c r="AM96" s="170"/>
      <c r="AN96" s="163">
        <v>1001075873</v>
      </c>
      <c r="AO96" s="170">
        <v>950</v>
      </c>
      <c r="AP96" s="170"/>
      <c r="AQ96" s="170">
        <v>950</v>
      </c>
      <c r="AR96" s="170"/>
      <c r="AS96" s="170"/>
      <c r="AT96" s="170">
        <v>1165.9000000000001</v>
      </c>
      <c r="AU96" s="170"/>
      <c r="AV96" s="170"/>
      <c r="AW96" s="170"/>
      <c r="AX96" s="171"/>
      <c r="AY96" s="22"/>
      <c r="AZ96" s="22"/>
      <c r="BA96" s="22"/>
      <c r="BB96" s="22"/>
      <c r="BC96" s="22"/>
      <c r="BD96" s="22"/>
      <c r="BE96" s="22"/>
      <c r="BF96" s="22"/>
    </row>
    <row r="97" spans="1:58" ht="12" hidden="1" customHeight="1">
      <c r="A97" s="163">
        <v>89</v>
      </c>
      <c r="B97" s="164" t="s">
        <v>591</v>
      </c>
      <c r="C97" s="167" t="s">
        <v>35</v>
      </c>
      <c r="D97" s="168" t="s">
        <v>426</v>
      </c>
      <c r="E97" s="168">
        <f t="shared" si="0"/>
        <v>10</v>
      </c>
      <c r="F97" s="163">
        <v>1017013793</v>
      </c>
      <c r="G97" s="103">
        <f t="shared" si="1"/>
        <v>20648</v>
      </c>
      <c r="H97" s="103">
        <f t="shared" ref="H97:L97" si="90">M97+R97+Y97+AD97+AI97+AO97+AT97</f>
        <v>12460</v>
      </c>
      <c r="I97" s="103">
        <f t="shared" si="90"/>
        <v>4984</v>
      </c>
      <c r="J97" s="103">
        <f t="shared" si="90"/>
        <v>3204</v>
      </c>
      <c r="K97" s="103">
        <f t="shared" si="90"/>
        <v>0</v>
      </c>
      <c r="L97" s="103">
        <f t="shared" si="90"/>
        <v>0</v>
      </c>
      <c r="M97" s="169">
        <v>1780</v>
      </c>
      <c r="N97" s="170">
        <v>712</v>
      </c>
      <c r="O97" s="170"/>
      <c r="P97" s="170"/>
      <c r="Q97" s="170"/>
      <c r="R97" s="170">
        <v>1780</v>
      </c>
      <c r="S97" s="170">
        <v>712</v>
      </c>
      <c r="T97" s="170"/>
      <c r="U97" s="170"/>
      <c r="V97" s="170"/>
      <c r="W97" s="170"/>
      <c r="X97" s="163">
        <v>1017013793</v>
      </c>
      <c r="Y97" s="170">
        <v>1780</v>
      </c>
      <c r="Z97" s="170">
        <v>712</v>
      </c>
      <c r="AA97" s="170">
        <v>1602</v>
      </c>
      <c r="AB97" s="170"/>
      <c r="AC97" s="170"/>
      <c r="AD97" s="170">
        <v>1780</v>
      </c>
      <c r="AE97" s="170">
        <v>712</v>
      </c>
      <c r="AF97" s="170"/>
      <c r="AG97" s="170"/>
      <c r="AH97" s="170"/>
      <c r="AI97" s="170">
        <v>1780</v>
      </c>
      <c r="AJ97" s="170">
        <v>712</v>
      </c>
      <c r="AK97" s="170"/>
      <c r="AL97" s="170"/>
      <c r="AM97" s="170"/>
      <c r="AN97" s="163">
        <v>1017013793</v>
      </c>
      <c r="AO97" s="170">
        <v>1780</v>
      </c>
      <c r="AP97" s="170">
        <v>712</v>
      </c>
      <c r="AQ97" s="170">
        <v>1602</v>
      </c>
      <c r="AR97" s="170"/>
      <c r="AS97" s="170"/>
      <c r="AT97" s="170">
        <v>1780</v>
      </c>
      <c r="AU97" s="170">
        <v>712</v>
      </c>
      <c r="AV97" s="170"/>
      <c r="AW97" s="170"/>
      <c r="AX97" s="171"/>
      <c r="AY97" s="22"/>
      <c r="AZ97" s="22"/>
      <c r="BA97" s="22"/>
      <c r="BB97" s="22"/>
      <c r="BC97" s="22"/>
      <c r="BD97" s="22"/>
      <c r="BE97" s="22"/>
      <c r="BF97" s="22"/>
    </row>
    <row r="98" spans="1:58" ht="12" hidden="1" customHeight="1">
      <c r="A98" s="163">
        <v>90</v>
      </c>
      <c r="B98" s="164" t="s">
        <v>594</v>
      </c>
      <c r="C98" s="167" t="s">
        <v>25</v>
      </c>
      <c r="D98" s="168" t="s">
        <v>387</v>
      </c>
      <c r="E98" s="168">
        <f t="shared" si="0"/>
        <v>11</v>
      </c>
      <c r="F98" s="163">
        <v>41001000295</v>
      </c>
      <c r="G98" s="103">
        <f t="shared" si="1"/>
        <v>10295.85</v>
      </c>
      <c r="H98" s="103">
        <f t="shared" ref="H98:L98" si="91">M98+R98+Y98+AD98+AI98+AO98+AT98</f>
        <v>8466.85</v>
      </c>
      <c r="I98" s="103">
        <f t="shared" si="91"/>
        <v>0</v>
      </c>
      <c r="J98" s="103">
        <f t="shared" si="91"/>
        <v>1829</v>
      </c>
      <c r="K98" s="103">
        <f t="shared" si="91"/>
        <v>0</v>
      </c>
      <c r="L98" s="103">
        <f t="shared" si="91"/>
        <v>0</v>
      </c>
      <c r="M98" s="169">
        <v>1204</v>
      </c>
      <c r="N98" s="170"/>
      <c r="O98" s="170"/>
      <c r="P98" s="170"/>
      <c r="Q98" s="170"/>
      <c r="R98" s="170">
        <v>1180</v>
      </c>
      <c r="S98" s="170"/>
      <c r="T98" s="170"/>
      <c r="U98" s="170"/>
      <c r="V98" s="170"/>
      <c r="W98" s="170"/>
      <c r="X98" s="163">
        <v>41001000295</v>
      </c>
      <c r="Y98" s="170">
        <v>1180</v>
      </c>
      <c r="Z98" s="170"/>
      <c r="AA98" s="170">
        <v>944</v>
      </c>
      <c r="AB98" s="170"/>
      <c r="AC98" s="170"/>
      <c r="AD98" s="170">
        <v>1180</v>
      </c>
      <c r="AE98" s="170"/>
      <c r="AF98" s="170"/>
      <c r="AG98" s="170"/>
      <c r="AH98" s="170"/>
      <c r="AI98" s="170">
        <v>1180</v>
      </c>
      <c r="AJ98" s="170"/>
      <c r="AK98" s="170"/>
      <c r="AL98" s="170"/>
      <c r="AM98" s="170"/>
      <c r="AN98" s="163">
        <v>41001000295</v>
      </c>
      <c r="AO98" s="170">
        <v>1180</v>
      </c>
      <c r="AP98" s="170"/>
      <c r="AQ98" s="170">
        <v>885</v>
      </c>
      <c r="AR98" s="170"/>
      <c r="AS98" s="173"/>
      <c r="AT98" s="170">
        <v>1362.85</v>
      </c>
      <c r="AU98" s="173"/>
      <c r="AV98" s="173"/>
      <c r="AW98" s="173"/>
      <c r="AX98" s="174"/>
      <c r="AY98" s="175"/>
      <c r="AZ98" s="175"/>
      <c r="BA98" s="175"/>
      <c r="BB98" s="175"/>
      <c r="BC98" s="175"/>
      <c r="BD98" s="175"/>
      <c r="BE98" s="175"/>
      <c r="BF98" s="175"/>
    </row>
    <row r="99" spans="1:58" ht="12" hidden="1" customHeight="1">
      <c r="A99" s="163">
        <v>91</v>
      </c>
      <c r="B99" s="164" t="s">
        <v>598</v>
      </c>
      <c r="C99" s="167" t="s">
        <v>599</v>
      </c>
      <c r="D99" s="168" t="s">
        <v>401</v>
      </c>
      <c r="E99" s="168">
        <f t="shared" si="0"/>
        <v>10</v>
      </c>
      <c r="F99" s="163">
        <v>1017015926</v>
      </c>
      <c r="G99" s="103">
        <f t="shared" si="1"/>
        <v>26250</v>
      </c>
      <c r="H99" s="103">
        <f t="shared" ref="H99:L99" si="92">M99+R99+Y99+AD99+AI99+AO99+AT99</f>
        <v>14700</v>
      </c>
      <c r="I99" s="103">
        <f t="shared" si="92"/>
        <v>7350</v>
      </c>
      <c r="J99" s="103">
        <f t="shared" si="92"/>
        <v>4200</v>
      </c>
      <c r="K99" s="103">
        <f t="shared" si="92"/>
        <v>0</v>
      </c>
      <c r="L99" s="103">
        <f t="shared" si="92"/>
        <v>0</v>
      </c>
      <c r="M99" s="169">
        <v>2100</v>
      </c>
      <c r="N99" s="170">
        <v>1050</v>
      </c>
      <c r="O99" s="170"/>
      <c r="P99" s="170"/>
      <c r="Q99" s="170"/>
      <c r="R99" s="170">
        <v>2100</v>
      </c>
      <c r="S99" s="170">
        <v>1050</v>
      </c>
      <c r="T99" s="170"/>
      <c r="U99" s="170"/>
      <c r="V99" s="170"/>
      <c r="W99" s="170"/>
      <c r="X99" s="163">
        <v>1017015926</v>
      </c>
      <c r="Y99" s="170">
        <v>2100</v>
      </c>
      <c r="Z99" s="170">
        <v>1050</v>
      </c>
      <c r="AA99" s="170">
        <v>2100</v>
      </c>
      <c r="AB99" s="170"/>
      <c r="AC99" s="170"/>
      <c r="AD99" s="170">
        <v>2100</v>
      </c>
      <c r="AE99" s="170">
        <v>1050</v>
      </c>
      <c r="AF99" s="170"/>
      <c r="AG99" s="170"/>
      <c r="AH99" s="170"/>
      <c r="AI99" s="170">
        <v>2100</v>
      </c>
      <c r="AJ99" s="170">
        <v>1050</v>
      </c>
      <c r="AK99" s="170"/>
      <c r="AL99" s="170"/>
      <c r="AM99" s="170"/>
      <c r="AN99" s="163">
        <v>1017015926</v>
      </c>
      <c r="AO99" s="170">
        <v>2100</v>
      </c>
      <c r="AP99" s="170">
        <v>1050</v>
      </c>
      <c r="AQ99" s="170">
        <v>2100</v>
      </c>
      <c r="AR99" s="170"/>
      <c r="AS99" s="170"/>
      <c r="AT99" s="170">
        <v>2100</v>
      </c>
      <c r="AU99" s="170">
        <v>1050</v>
      </c>
      <c r="AV99" s="170"/>
      <c r="AW99" s="170"/>
      <c r="AX99" s="171"/>
      <c r="AY99" s="22"/>
      <c r="AZ99" s="22"/>
      <c r="BA99" s="22"/>
      <c r="BB99" s="22"/>
      <c r="BC99" s="22"/>
      <c r="BD99" s="22"/>
      <c r="BE99" s="22"/>
      <c r="BF99" s="22"/>
    </row>
    <row r="100" spans="1:58" ht="12" hidden="1" customHeight="1">
      <c r="A100" s="163">
        <v>92</v>
      </c>
      <c r="B100" s="164" t="s">
        <v>604</v>
      </c>
      <c r="C100" s="167" t="s">
        <v>537</v>
      </c>
      <c r="D100" s="168" t="s">
        <v>387</v>
      </c>
      <c r="E100" s="168">
        <f t="shared" si="0"/>
        <v>11</v>
      </c>
      <c r="F100" s="163">
        <v>19001054087</v>
      </c>
      <c r="G100" s="103">
        <f t="shared" si="1"/>
        <v>627.54</v>
      </c>
      <c r="H100" s="103">
        <f t="shared" ref="H100:L100" si="93">M100+R100+Y100+AD100+AI100+AO100+AT100</f>
        <v>53.64</v>
      </c>
      <c r="I100" s="103">
        <f t="shared" si="93"/>
        <v>0</v>
      </c>
      <c r="J100" s="103">
        <f t="shared" si="93"/>
        <v>0</v>
      </c>
      <c r="K100" s="103">
        <f t="shared" si="93"/>
        <v>0</v>
      </c>
      <c r="L100" s="103">
        <f t="shared" si="93"/>
        <v>573.9</v>
      </c>
      <c r="M100" s="169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63">
        <v>19001054087</v>
      </c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>
        <v>573.9</v>
      </c>
      <c r="AN100" s="163">
        <v>19001054087</v>
      </c>
      <c r="AO100" s="170">
        <v>53.64</v>
      </c>
      <c r="AP100" s="170"/>
      <c r="AQ100" s="170"/>
      <c r="AR100" s="170"/>
      <c r="AS100" s="170"/>
      <c r="AT100" s="170"/>
      <c r="AU100" s="170"/>
      <c r="AV100" s="170"/>
      <c r="AW100" s="170"/>
      <c r="AX100" s="171"/>
      <c r="AY100" s="22"/>
      <c r="AZ100" s="22"/>
      <c r="BA100" s="22"/>
      <c r="BB100" s="22"/>
      <c r="BC100" s="22"/>
      <c r="BD100" s="22"/>
      <c r="BE100" s="22"/>
      <c r="BF100" s="22"/>
    </row>
    <row r="101" spans="1:58" ht="12" hidden="1" customHeight="1">
      <c r="A101" s="163">
        <v>93</v>
      </c>
      <c r="B101" s="164" t="s">
        <v>606</v>
      </c>
      <c r="C101" s="167" t="s">
        <v>35</v>
      </c>
      <c r="D101" s="168" t="s">
        <v>481</v>
      </c>
      <c r="E101" s="168">
        <f t="shared" si="0"/>
        <v>11</v>
      </c>
      <c r="F101" s="163">
        <v>59002002506</v>
      </c>
      <c r="G101" s="103">
        <f t="shared" si="1"/>
        <v>7304</v>
      </c>
      <c r="H101" s="103">
        <f t="shared" ref="H101:L101" si="94">M101+R101+Y101+AD101+AI101+AO101+AT101</f>
        <v>5810</v>
      </c>
      <c r="I101" s="103">
        <f t="shared" si="94"/>
        <v>0</v>
      </c>
      <c r="J101" s="103">
        <f t="shared" si="94"/>
        <v>1494</v>
      </c>
      <c r="K101" s="103">
        <f t="shared" si="94"/>
        <v>0</v>
      </c>
      <c r="L101" s="103">
        <f t="shared" si="94"/>
        <v>0</v>
      </c>
      <c r="M101" s="169">
        <v>830</v>
      </c>
      <c r="N101" s="170"/>
      <c r="O101" s="170"/>
      <c r="P101" s="170"/>
      <c r="Q101" s="170"/>
      <c r="R101" s="170">
        <v>830</v>
      </c>
      <c r="S101" s="170"/>
      <c r="T101" s="170"/>
      <c r="U101" s="170"/>
      <c r="V101" s="170"/>
      <c r="W101" s="170"/>
      <c r="X101" s="163">
        <v>59002002506</v>
      </c>
      <c r="Y101" s="170">
        <v>830</v>
      </c>
      <c r="Z101" s="170"/>
      <c r="AA101" s="170">
        <v>747</v>
      </c>
      <c r="AB101" s="170"/>
      <c r="AC101" s="170"/>
      <c r="AD101" s="170">
        <v>830</v>
      </c>
      <c r="AE101" s="170"/>
      <c r="AF101" s="170"/>
      <c r="AG101" s="170"/>
      <c r="AH101" s="170"/>
      <c r="AI101" s="170">
        <v>830</v>
      </c>
      <c r="AJ101" s="170"/>
      <c r="AK101" s="170"/>
      <c r="AL101" s="170"/>
      <c r="AM101" s="170"/>
      <c r="AN101" s="163">
        <v>59002002506</v>
      </c>
      <c r="AO101" s="170">
        <v>830</v>
      </c>
      <c r="AP101" s="170"/>
      <c r="AQ101" s="170">
        <v>747</v>
      </c>
      <c r="AR101" s="170"/>
      <c r="AS101" s="170"/>
      <c r="AT101" s="170">
        <v>830</v>
      </c>
      <c r="AU101" s="170"/>
      <c r="AV101" s="170"/>
      <c r="AW101" s="170"/>
      <c r="AX101" s="171"/>
      <c r="AY101" s="22"/>
      <c r="AZ101" s="22"/>
      <c r="BA101" s="22"/>
      <c r="BB101" s="22"/>
      <c r="BC101" s="22"/>
      <c r="BD101" s="22"/>
      <c r="BE101" s="22"/>
      <c r="BF101" s="22"/>
    </row>
    <row r="102" spans="1:58" ht="12" hidden="1" customHeight="1">
      <c r="A102" s="163">
        <v>94</v>
      </c>
      <c r="B102" s="164" t="s">
        <v>609</v>
      </c>
      <c r="C102" s="167" t="s">
        <v>36</v>
      </c>
      <c r="D102" s="168" t="s">
        <v>481</v>
      </c>
      <c r="E102" s="168">
        <f t="shared" si="0"/>
        <v>10</v>
      </c>
      <c r="F102" s="163">
        <v>1011074273</v>
      </c>
      <c r="G102" s="103">
        <f t="shared" si="1"/>
        <v>7270</v>
      </c>
      <c r="H102" s="103">
        <f t="shared" ref="H102:L102" si="95">M102+R102+Y102+AD102+AI102+AO102+AT102</f>
        <v>5644</v>
      </c>
      <c r="I102" s="103">
        <f t="shared" si="95"/>
        <v>0</v>
      </c>
      <c r="J102" s="103">
        <f t="shared" si="95"/>
        <v>1460</v>
      </c>
      <c r="K102" s="103">
        <f t="shared" si="95"/>
        <v>166</v>
      </c>
      <c r="L102" s="103">
        <f t="shared" si="95"/>
        <v>0</v>
      </c>
      <c r="M102" s="169">
        <v>664</v>
      </c>
      <c r="N102" s="170"/>
      <c r="O102" s="170"/>
      <c r="P102" s="170">
        <v>166</v>
      </c>
      <c r="Q102" s="170"/>
      <c r="R102" s="170">
        <v>830</v>
      </c>
      <c r="S102" s="170"/>
      <c r="T102" s="170"/>
      <c r="U102" s="170"/>
      <c r="V102" s="170"/>
      <c r="W102" s="170"/>
      <c r="X102" s="163">
        <v>1011074273</v>
      </c>
      <c r="Y102" s="170">
        <v>830</v>
      </c>
      <c r="Z102" s="170"/>
      <c r="AA102" s="170">
        <v>730</v>
      </c>
      <c r="AB102" s="170"/>
      <c r="AC102" s="170"/>
      <c r="AD102" s="170">
        <v>830</v>
      </c>
      <c r="AE102" s="170"/>
      <c r="AF102" s="170"/>
      <c r="AG102" s="170"/>
      <c r="AH102" s="170"/>
      <c r="AI102" s="170">
        <v>830</v>
      </c>
      <c r="AJ102" s="170"/>
      <c r="AK102" s="170"/>
      <c r="AL102" s="170"/>
      <c r="AM102" s="170"/>
      <c r="AN102" s="163">
        <v>1011074273</v>
      </c>
      <c r="AO102" s="170">
        <v>830</v>
      </c>
      <c r="AP102" s="170"/>
      <c r="AQ102" s="170">
        <v>730</v>
      </c>
      <c r="AR102" s="170"/>
      <c r="AS102" s="173"/>
      <c r="AT102" s="170">
        <v>830</v>
      </c>
      <c r="AU102" s="173"/>
      <c r="AV102" s="173"/>
      <c r="AW102" s="173"/>
      <c r="AX102" s="174"/>
      <c r="AY102" s="175"/>
      <c r="AZ102" s="175"/>
      <c r="BA102" s="175"/>
      <c r="BB102" s="175"/>
      <c r="BC102" s="175"/>
      <c r="BD102" s="175"/>
      <c r="BE102" s="175"/>
      <c r="BF102" s="175"/>
    </row>
    <row r="103" spans="1:58" ht="12" hidden="1" customHeight="1">
      <c r="A103" s="163">
        <v>95</v>
      </c>
      <c r="B103" s="164" t="s">
        <v>610</v>
      </c>
      <c r="C103" s="167" t="s">
        <v>37</v>
      </c>
      <c r="D103" s="168" t="s">
        <v>387</v>
      </c>
      <c r="E103" s="168">
        <f t="shared" si="0"/>
        <v>10</v>
      </c>
      <c r="F103" s="163">
        <v>1012029490</v>
      </c>
      <c r="G103" s="103">
        <f t="shared" si="1"/>
        <v>1292.3800000000001</v>
      </c>
      <c r="H103" s="103">
        <f t="shared" ref="H103:L103" si="96">M103+R103+Y103+AD103+AI103+AO103+AT103</f>
        <v>1292.3800000000001</v>
      </c>
      <c r="I103" s="103">
        <f t="shared" si="96"/>
        <v>0</v>
      </c>
      <c r="J103" s="103">
        <f t="shared" si="96"/>
        <v>0</v>
      </c>
      <c r="K103" s="103">
        <f t="shared" si="96"/>
        <v>0</v>
      </c>
      <c r="L103" s="103">
        <f t="shared" si="96"/>
        <v>0</v>
      </c>
      <c r="M103" s="169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63">
        <v>1012029490</v>
      </c>
      <c r="Y103" s="170"/>
      <c r="Z103" s="170"/>
      <c r="AA103" s="170"/>
      <c r="AB103" s="170"/>
      <c r="AC103" s="170"/>
      <c r="AD103" s="170">
        <v>1292.3800000000001</v>
      </c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63">
        <v>1012029490</v>
      </c>
      <c r="AO103" s="170"/>
      <c r="AP103" s="170"/>
      <c r="AQ103" s="170"/>
      <c r="AR103" s="170"/>
      <c r="AS103" s="173"/>
      <c r="AT103" s="170"/>
      <c r="AU103" s="173"/>
      <c r="AV103" s="173"/>
      <c r="AW103" s="173"/>
      <c r="AX103" s="174"/>
      <c r="AY103" s="175"/>
      <c r="AZ103" s="175"/>
      <c r="BA103" s="175"/>
      <c r="BB103" s="175"/>
      <c r="BC103" s="175"/>
      <c r="BD103" s="175"/>
      <c r="BE103" s="175"/>
      <c r="BF103" s="175"/>
    </row>
    <row r="104" spans="1:58" ht="12" hidden="1" customHeight="1">
      <c r="A104" s="163">
        <v>96</v>
      </c>
      <c r="B104" s="164" t="s">
        <v>613</v>
      </c>
      <c r="C104" s="167" t="s">
        <v>437</v>
      </c>
      <c r="D104" s="168" t="s">
        <v>433</v>
      </c>
      <c r="E104" s="168">
        <f t="shared" si="0"/>
        <v>10</v>
      </c>
      <c r="F104" s="163">
        <v>1024000076</v>
      </c>
      <c r="G104" s="103">
        <f t="shared" si="1"/>
        <v>20863.34</v>
      </c>
      <c r="H104" s="103">
        <f t="shared" ref="H104:L104" si="97">M104+R104+Y104+AD104+AI104+AO104+AT104</f>
        <v>12148.34</v>
      </c>
      <c r="I104" s="103">
        <f t="shared" si="97"/>
        <v>5395</v>
      </c>
      <c r="J104" s="103">
        <f t="shared" si="97"/>
        <v>3320</v>
      </c>
      <c r="K104" s="103">
        <f t="shared" si="97"/>
        <v>0</v>
      </c>
      <c r="L104" s="103">
        <f t="shared" si="97"/>
        <v>0</v>
      </c>
      <c r="M104" s="169">
        <v>1682</v>
      </c>
      <c r="N104" s="170">
        <v>664</v>
      </c>
      <c r="O104" s="170"/>
      <c r="P104" s="170"/>
      <c r="Q104" s="170"/>
      <c r="R104" s="170">
        <v>1748</v>
      </c>
      <c r="S104" s="170">
        <v>664</v>
      </c>
      <c r="T104" s="170"/>
      <c r="U104" s="170"/>
      <c r="V104" s="170"/>
      <c r="W104" s="170"/>
      <c r="X104" s="163">
        <v>1024000076</v>
      </c>
      <c r="Y104" s="170">
        <v>1664.75</v>
      </c>
      <c r="Z104" s="170">
        <v>747</v>
      </c>
      <c r="AA104" s="170">
        <v>1660</v>
      </c>
      <c r="AB104" s="170"/>
      <c r="AC104" s="170"/>
      <c r="AD104" s="170">
        <v>1660</v>
      </c>
      <c r="AE104" s="170">
        <v>830</v>
      </c>
      <c r="AF104" s="170"/>
      <c r="AG104" s="170"/>
      <c r="AH104" s="170"/>
      <c r="AI104" s="170">
        <v>1759.31</v>
      </c>
      <c r="AJ104" s="170">
        <v>830</v>
      </c>
      <c r="AK104" s="170"/>
      <c r="AL104" s="170"/>
      <c r="AM104" s="170"/>
      <c r="AN104" s="163">
        <v>1024000076</v>
      </c>
      <c r="AO104" s="170">
        <v>1660</v>
      </c>
      <c r="AP104" s="170">
        <v>830</v>
      </c>
      <c r="AQ104" s="170">
        <v>1660</v>
      </c>
      <c r="AR104" s="170"/>
      <c r="AS104" s="170"/>
      <c r="AT104" s="170">
        <v>1974.28</v>
      </c>
      <c r="AU104" s="170">
        <v>830</v>
      </c>
      <c r="AV104" s="170"/>
      <c r="AW104" s="170"/>
      <c r="AX104" s="171"/>
      <c r="AY104" s="22"/>
      <c r="AZ104" s="22"/>
      <c r="BA104" s="22"/>
      <c r="BB104" s="22"/>
      <c r="BC104" s="22"/>
      <c r="BD104" s="22"/>
      <c r="BE104" s="22"/>
      <c r="BF104" s="22"/>
    </row>
    <row r="105" spans="1:58" ht="12" hidden="1" customHeight="1">
      <c r="A105" s="163">
        <v>97</v>
      </c>
      <c r="B105" s="164" t="s">
        <v>614</v>
      </c>
      <c r="C105" s="167" t="s">
        <v>391</v>
      </c>
      <c r="D105" s="168" t="s">
        <v>387</v>
      </c>
      <c r="E105" s="168">
        <f t="shared" si="0"/>
        <v>11</v>
      </c>
      <c r="F105" s="163">
        <v>14001000836</v>
      </c>
      <c r="G105" s="103">
        <f t="shared" si="1"/>
        <v>10301</v>
      </c>
      <c r="H105" s="103">
        <f t="shared" ref="H105:L105" si="98">M105+R105+Y105+AD105+AI105+AO105+AT105</f>
        <v>8260</v>
      </c>
      <c r="I105" s="103">
        <f t="shared" si="98"/>
        <v>0</v>
      </c>
      <c r="J105" s="103">
        <f t="shared" si="98"/>
        <v>2041</v>
      </c>
      <c r="K105" s="103">
        <f t="shared" si="98"/>
        <v>0</v>
      </c>
      <c r="L105" s="103">
        <f t="shared" si="98"/>
        <v>0</v>
      </c>
      <c r="M105" s="169">
        <v>1180</v>
      </c>
      <c r="N105" s="170"/>
      <c r="O105" s="170"/>
      <c r="P105" s="170"/>
      <c r="Q105" s="170"/>
      <c r="R105" s="170">
        <v>1180</v>
      </c>
      <c r="S105" s="170"/>
      <c r="T105" s="170"/>
      <c r="U105" s="170"/>
      <c r="V105" s="170"/>
      <c r="W105" s="170"/>
      <c r="X105" s="163">
        <v>14001000836</v>
      </c>
      <c r="Y105" s="170">
        <v>1180</v>
      </c>
      <c r="Z105" s="170"/>
      <c r="AA105" s="170">
        <v>1097</v>
      </c>
      <c r="AB105" s="170"/>
      <c r="AC105" s="170"/>
      <c r="AD105" s="170">
        <v>1180</v>
      </c>
      <c r="AE105" s="170"/>
      <c r="AF105" s="170"/>
      <c r="AG105" s="170"/>
      <c r="AH105" s="170"/>
      <c r="AI105" s="170">
        <v>1180</v>
      </c>
      <c r="AJ105" s="170"/>
      <c r="AK105" s="170"/>
      <c r="AL105" s="170"/>
      <c r="AM105" s="170"/>
      <c r="AN105" s="163">
        <v>14001000836</v>
      </c>
      <c r="AO105" s="170">
        <v>1180</v>
      </c>
      <c r="AP105" s="170"/>
      <c r="AQ105" s="170">
        <v>944</v>
      </c>
      <c r="AR105" s="170"/>
      <c r="AS105" s="170"/>
      <c r="AT105" s="170">
        <v>1180</v>
      </c>
      <c r="AU105" s="170"/>
      <c r="AV105" s="170"/>
      <c r="AW105" s="170"/>
      <c r="AX105" s="171"/>
      <c r="AY105" s="22"/>
      <c r="AZ105" s="22"/>
      <c r="BA105" s="22"/>
      <c r="BB105" s="22"/>
      <c r="BC105" s="22"/>
      <c r="BD105" s="22"/>
      <c r="BE105" s="22"/>
      <c r="BF105" s="22"/>
    </row>
    <row r="106" spans="1:58" ht="12" hidden="1" customHeight="1">
      <c r="A106" s="163">
        <v>98</v>
      </c>
      <c r="B106" s="164" t="s">
        <v>618</v>
      </c>
      <c r="C106" s="167" t="s">
        <v>511</v>
      </c>
      <c r="D106" s="168" t="s">
        <v>387</v>
      </c>
      <c r="E106" s="168">
        <f t="shared" si="0"/>
        <v>11</v>
      </c>
      <c r="F106" s="163">
        <v>60002003094</v>
      </c>
      <c r="G106" s="103">
        <f t="shared" si="1"/>
        <v>9019</v>
      </c>
      <c r="H106" s="103">
        <f t="shared" ref="H106:L106" si="99">M106+R106+Y106+AD106+AI106+AO106+AT106</f>
        <v>7080</v>
      </c>
      <c r="I106" s="103">
        <f t="shared" si="99"/>
        <v>0</v>
      </c>
      <c r="J106" s="103">
        <f t="shared" si="99"/>
        <v>1939</v>
      </c>
      <c r="K106" s="103">
        <f t="shared" si="99"/>
        <v>0</v>
      </c>
      <c r="L106" s="103">
        <f t="shared" si="99"/>
        <v>0</v>
      </c>
      <c r="M106" s="169">
        <v>1180</v>
      </c>
      <c r="N106" s="170"/>
      <c r="O106" s="170"/>
      <c r="P106" s="170"/>
      <c r="Q106" s="170"/>
      <c r="R106" s="170">
        <v>1180</v>
      </c>
      <c r="S106" s="170"/>
      <c r="T106" s="170"/>
      <c r="U106" s="170"/>
      <c r="V106" s="170"/>
      <c r="W106" s="170"/>
      <c r="X106" s="163">
        <v>60002003094</v>
      </c>
      <c r="Y106" s="170">
        <v>1180</v>
      </c>
      <c r="Z106" s="170"/>
      <c r="AA106" s="170">
        <v>960</v>
      </c>
      <c r="AB106" s="170"/>
      <c r="AC106" s="170"/>
      <c r="AD106" s="170">
        <v>1180</v>
      </c>
      <c r="AE106" s="170"/>
      <c r="AF106" s="170"/>
      <c r="AG106" s="170"/>
      <c r="AH106" s="170"/>
      <c r="AI106" s="170">
        <v>1180</v>
      </c>
      <c r="AJ106" s="170"/>
      <c r="AK106" s="170"/>
      <c r="AL106" s="170"/>
      <c r="AM106" s="170"/>
      <c r="AN106" s="163">
        <v>60002003094</v>
      </c>
      <c r="AO106" s="170">
        <v>1180</v>
      </c>
      <c r="AP106" s="170"/>
      <c r="AQ106" s="170">
        <v>979</v>
      </c>
      <c r="AR106" s="170"/>
      <c r="AS106" s="170"/>
      <c r="AT106" s="170"/>
      <c r="AU106" s="170"/>
      <c r="AV106" s="170"/>
      <c r="AW106" s="170"/>
      <c r="AX106" s="171"/>
      <c r="AY106" s="22"/>
      <c r="AZ106" s="22"/>
      <c r="BA106" s="22"/>
      <c r="BB106" s="22"/>
      <c r="BC106" s="22"/>
      <c r="BD106" s="22"/>
      <c r="BE106" s="22"/>
      <c r="BF106" s="22"/>
    </row>
    <row r="107" spans="1:58" ht="12" hidden="1" customHeight="1">
      <c r="A107" s="163">
        <v>99</v>
      </c>
      <c r="B107" s="164" t="s">
        <v>619</v>
      </c>
      <c r="C107" s="167" t="s">
        <v>29</v>
      </c>
      <c r="D107" s="168" t="s">
        <v>433</v>
      </c>
      <c r="E107" s="168">
        <f t="shared" si="0"/>
        <v>10</v>
      </c>
      <c r="F107" s="163">
        <v>1008011458</v>
      </c>
      <c r="G107" s="103">
        <f t="shared" si="1"/>
        <v>18100</v>
      </c>
      <c r="H107" s="103">
        <f t="shared" ref="H107:L107" si="100">M107+R107+Y107+AD107+AI107+AO107+AT107</f>
        <v>11620</v>
      </c>
      <c r="I107" s="103">
        <f t="shared" si="100"/>
        <v>3486</v>
      </c>
      <c r="J107" s="103">
        <f t="shared" si="100"/>
        <v>2994</v>
      </c>
      <c r="K107" s="103">
        <f t="shared" si="100"/>
        <v>0</v>
      </c>
      <c r="L107" s="103">
        <f t="shared" si="100"/>
        <v>0</v>
      </c>
      <c r="M107" s="169">
        <v>1660</v>
      </c>
      <c r="N107" s="170">
        <v>498</v>
      </c>
      <c r="O107" s="170"/>
      <c r="P107" s="170"/>
      <c r="Q107" s="170"/>
      <c r="R107" s="170">
        <v>1660</v>
      </c>
      <c r="S107" s="170">
        <v>498</v>
      </c>
      <c r="T107" s="170"/>
      <c r="U107" s="170"/>
      <c r="V107" s="170"/>
      <c r="W107" s="170"/>
      <c r="X107" s="163">
        <v>1008011458</v>
      </c>
      <c r="Y107" s="170">
        <v>1660</v>
      </c>
      <c r="Z107" s="170">
        <v>498</v>
      </c>
      <c r="AA107" s="170">
        <v>1450</v>
      </c>
      <c r="AB107" s="170"/>
      <c r="AC107" s="170"/>
      <c r="AD107" s="170">
        <v>1660</v>
      </c>
      <c r="AE107" s="170">
        <v>498</v>
      </c>
      <c r="AF107" s="170"/>
      <c r="AG107" s="170"/>
      <c r="AH107" s="170"/>
      <c r="AI107" s="170">
        <v>1660</v>
      </c>
      <c r="AJ107" s="170">
        <v>498</v>
      </c>
      <c r="AK107" s="170"/>
      <c r="AL107" s="170"/>
      <c r="AM107" s="170"/>
      <c r="AN107" s="163">
        <v>1008011458</v>
      </c>
      <c r="AO107" s="170">
        <v>1660</v>
      </c>
      <c r="AP107" s="170">
        <v>498</v>
      </c>
      <c r="AQ107" s="170">
        <v>1544</v>
      </c>
      <c r="AR107" s="170"/>
      <c r="AS107" s="170"/>
      <c r="AT107" s="170">
        <v>1660</v>
      </c>
      <c r="AU107" s="170">
        <v>498</v>
      </c>
      <c r="AV107" s="170"/>
      <c r="AW107" s="170"/>
      <c r="AX107" s="171"/>
      <c r="AY107" s="22"/>
      <c r="AZ107" s="22"/>
      <c r="BA107" s="22"/>
      <c r="BB107" s="22"/>
      <c r="BC107" s="22"/>
      <c r="BD107" s="22"/>
      <c r="BE107" s="22"/>
      <c r="BF107" s="22"/>
    </row>
    <row r="108" spans="1:58" ht="12" hidden="1" customHeight="1">
      <c r="A108" s="163">
        <v>100</v>
      </c>
      <c r="B108" s="164" t="s">
        <v>623</v>
      </c>
      <c r="C108" s="167" t="s">
        <v>479</v>
      </c>
      <c r="D108" s="168" t="s">
        <v>8</v>
      </c>
      <c r="E108" s="168">
        <f t="shared" si="0"/>
        <v>10</v>
      </c>
      <c r="F108" s="163">
        <v>1030000417</v>
      </c>
      <c r="G108" s="103">
        <f t="shared" si="1"/>
        <v>34000</v>
      </c>
      <c r="H108" s="103">
        <f t="shared" ref="H108:L108" si="101">M108+R108+Y108+AD108+AI108+AO108+AT108</f>
        <v>19040</v>
      </c>
      <c r="I108" s="103">
        <f t="shared" si="101"/>
        <v>9520</v>
      </c>
      <c r="J108" s="103">
        <f t="shared" si="101"/>
        <v>5440</v>
      </c>
      <c r="K108" s="103">
        <f t="shared" si="101"/>
        <v>0</v>
      </c>
      <c r="L108" s="103">
        <f t="shared" si="101"/>
        <v>0</v>
      </c>
      <c r="M108" s="169">
        <v>2720</v>
      </c>
      <c r="N108" s="170">
        <v>1360</v>
      </c>
      <c r="O108" s="170"/>
      <c r="P108" s="170"/>
      <c r="Q108" s="170"/>
      <c r="R108" s="170">
        <v>2720</v>
      </c>
      <c r="S108" s="170">
        <v>1360</v>
      </c>
      <c r="T108" s="170"/>
      <c r="U108" s="170"/>
      <c r="V108" s="170"/>
      <c r="W108" s="170"/>
      <c r="X108" s="163">
        <v>1030000417</v>
      </c>
      <c r="Y108" s="170">
        <v>2720</v>
      </c>
      <c r="Z108" s="170">
        <v>1360</v>
      </c>
      <c r="AA108" s="170">
        <v>2720</v>
      </c>
      <c r="AB108" s="170"/>
      <c r="AC108" s="170"/>
      <c r="AD108" s="170">
        <v>2720</v>
      </c>
      <c r="AE108" s="170">
        <v>1360</v>
      </c>
      <c r="AF108" s="170"/>
      <c r="AG108" s="170"/>
      <c r="AH108" s="170"/>
      <c r="AI108" s="170">
        <v>2720</v>
      </c>
      <c r="AJ108" s="170">
        <v>1360</v>
      </c>
      <c r="AK108" s="170"/>
      <c r="AL108" s="170"/>
      <c r="AM108" s="170"/>
      <c r="AN108" s="163">
        <v>1030000417</v>
      </c>
      <c r="AO108" s="170">
        <v>2720</v>
      </c>
      <c r="AP108" s="170">
        <v>1360</v>
      </c>
      <c r="AQ108" s="170">
        <v>2720</v>
      </c>
      <c r="AR108" s="170"/>
      <c r="AS108" s="170"/>
      <c r="AT108" s="170">
        <v>2720</v>
      </c>
      <c r="AU108" s="170">
        <v>1360</v>
      </c>
      <c r="AV108" s="170"/>
      <c r="AW108" s="170"/>
      <c r="AX108" s="171"/>
      <c r="AY108" s="22"/>
      <c r="AZ108" s="22"/>
      <c r="BA108" s="22"/>
      <c r="BB108" s="22"/>
      <c r="BC108" s="22"/>
      <c r="BD108" s="22"/>
      <c r="BE108" s="22"/>
      <c r="BF108" s="22"/>
    </row>
    <row r="109" spans="1:58" ht="12" hidden="1" customHeight="1">
      <c r="A109" s="163">
        <v>101</v>
      </c>
      <c r="B109" s="164" t="s">
        <v>626</v>
      </c>
      <c r="C109" s="167" t="s">
        <v>473</v>
      </c>
      <c r="D109" s="168" t="s">
        <v>404</v>
      </c>
      <c r="E109" s="168">
        <f t="shared" si="0"/>
        <v>11</v>
      </c>
      <c r="F109" s="163">
        <v>57001003862</v>
      </c>
      <c r="G109" s="103">
        <f t="shared" si="1"/>
        <v>9702.369999999999</v>
      </c>
      <c r="H109" s="103">
        <f t="shared" ref="H109:L109" si="102">M109+R109+Y109+AD109+AI109+AO109+AT109</f>
        <v>7932.37</v>
      </c>
      <c r="I109" s="103">
        <f t="shared" si="102"/>
        <v>0</v>
      </c>
      <c r="J109" s="103">
        <f t="shared" si="102"/>
        <v>1770</v>
      </c>
      <c r="K109" s="103">
        <f t="shared" si="102"/>
        <v>0</v>
      </c>
      <c r="L109" s="103">
        <f t="shared" si="102"/>
        <v>0</v>
      </c>
      <c r="M109" s="169">
        <v>950</v>
      </c>
      <c r="N109" s="170"/>
      <c r="O109" s="170"/>
      <c r="P109" s="170"/>
      <c r="Q109" s="170"/>
      <c r="R109" s="170">
        <v>1111</v>
      </c>
      <c r="S109" s="170"/>
      <c r="T109" s="170"/>
      <c r="U109" s="170"/>
      <c r="V109" s="170"/>
      <c r="W109" s="170"/>
      <c r="X109" s="163">
        <v>57001003862</v>
      </c>
      <c r="Y109" s="170">
        <v>1180</v>
      </c>
      <c r="Z109" s="170"/>
      <c r="AA109" s="170">
        <v>944</v>
      </c>
      <c r="AB109" s="170"/>
      <c r="AC109" s="170"/>
      <c r="AD109" s="170">
        <v>1180</v>
      </c>
      <c r="AE109" s="170"/>
      <c r="AF109" s="170"/>
      <c r="AG109" s="170"/>
      <c r="AH109" s="170"/>
      <c r="AI109" s="170">
        <v>1151.3699999999999</v>
      </c>
      <c r="AJ109" s="170"/>
      <c r="AK109" s="170"/>
      <c r="AL109" s="170"/>
      <c r="AM109" s="170"/>
      <c r="AN109" s="163">
        <v>57001003862</v>
      </c>
      <c r="AO109" s="170">
        <v>1180</v>
      </c>
      <c r="AP109" s="170"/>
      <c r="AQ109" s="170">
        <v>826</v>
      </c>
      <c r="AR109" s="170"/>
      <c r="AS109" s="173"/>
      <c r="AT109" s="170">
        <v>1180</v>
      </c>
      <c r="AU109" s="173"/>
      <c r="AV109" s="173"/>
      <c r="AW109" s="173"/>
      <c r="AX109" s="174"/>
      <c r="AY109" s="175"/>
      <c r="AZ109" s="175"/>
      <c r="BA109" s="175"/>
      <c r="BB109" s="175"/>
      <c r="BC109" s="175"/>
      <c r="BD109" s="175"/>
      <c r="BE109" s="175"/>
      <c r="BF109" s="175"/>
    </row>
    <row r="110" spans="1:58" ht="12" hidden="1" customHeight="1">
      <c r="A110" s="163">
        <v>102</v>
      </c>
      <c r="B110" s="164" t="s">
        <v>629</v>
      </c>
      <c r="C110" s="167" t="s">
        <v>599</v>
      </c>
      <c r="D110" s="168" t="s">
        <v>426</v>
      </c>
      <c r="E110" s="168">
        <f t="shared" si="0"/>
        <v>10</v>
      </c>
      <c r="F110" s="163">
        <v>1024025965</v>
      </c>
      <c r="G110" s="103">
        <f t="shared" si="1"/>
        <v>22978.18</v>
      </c>
      <c r="H110" s="103">
        <f t="shared" ref="H110:L110" si="103">M110+R110+Y110+AD110+AI110+AO110+AT110</f>
        <v>12476.18</v>
      </c>
      <c r="I110" s="103">
        <f t="shared" si="103"/>
        <v>6230</v>
      </c>
      <c r="J110" s="103">
        <f t="shared" si="103"/>
        <v>3560</v>
      </c>
      <c r="K110" s="103">
        <f t="shared" si="103"/>
        <v>712</v>
      </c>
      <c r="L110" s="103">
        <f t="shared" si="103"/>
        <v>0</v>
      </c>
      <c r="M110" s="169">
        <v>1780</v>
      </c>
      <c r="N110" s="170">
        <v>890</v>
      </c>
      <c r="O110" s="170"/>
      <c r="P110" s="170"/>
      <c r="Q110" s="170"/>
      <c r="R110" s="170">
        <v>1780</v>
      </c>
      <c r="S110" s="170">
        <v>890</v>
      </c>
      <c r="T110" s="170"/>
      <c r="U110" s="170"/>
      <c r="V110" s="170"/>
      <c r="W110" s="170"/>
      <c r="X110" s="163">
        <v>1024025965</v>
      </c>
      <c r="Y110" s="170">
        <v>1780</v>
      </c>
      <c r="Z110" s="170">
        <v>890</v>
      </c>
      <c r="AA110" s="170">
        <v>1780</v>
      </c>
      <c r="AB110" s="170"/>
      <c r="AC110" s="170"/>
      <c r="AD110" s="170">
        <v>1780</v>
      </c>
      <c r="AE110" s="170">
        <v>890</v>
      </c>
      <c r="AF110" s="170"/>
      <c r="AG110" s="170"/>
      <c r="AH110" s="170"/>
      <c r="AI110" s="170">
        <v>1068</v>
      </c>
      <c r="AJ110" s="170">
        <v>890</v>
      </c>
      <c r="AK110" s="170"/>
      <c r="AL110" s="170">
        <v>712</v>
      </c>
      <c r="AM110" s="170"/>
      <c r="AN110" s="163">
        <v>1024025965</v>
      </c>
      <c r="AO110" s="170">
        <v>1780</v>
      </c>
      <c r="AP110" s="170">
        <v>890</v>
      </c>
      <c r="AQ110" s="170">
        <v>1780</v>
      </c>
      <c r="AR110" s="170"/>
      <c r="AS110" s="170"/>
      <c r="AT110" s="170">
        <v>2508.1799999999998</v>
      </c>
      <c r="AU110" s="170">
        <v>890</v>
      </c>
      <c r="AV110" s="170"/>
      <c r="AW110" s="170"/>
      <c r="AX110" s="171"/>
      <c r="AY110" s="22"/>
      <c r="AZ110" s="22"/>
      <c r="BA110" s="22"/>
      <c r="BB110" s="22"/>
      <c r="BC110" s="22"/>
      <c r="BD110" s="22"/>
      <c r="BE110" s="22"/>
      <c r="BF110" s="22"/>
    </row>
    <row r="111" spans="1:58" ht="12" hidden="1" customHeight="1">
      <c r="A111" s="163">
        <v>103</v>
      </c>
      <c r="B111" s="164" t="s">
        <v>632</v>
      </c>
      <c r="C111" s="167" t="s">
        <v>633</v>
      </c>
      <c r="D111" s="168" t="s">
        <v>433</v>
      </c>
      <c r="E111" s="168">
        <f t="shared" si="0"/>
        <v>10</v>
      </c>
      <c r="F111" s="163">
        <v>1029012636</v>
      </c>
      <c r="G111" s="103">
        <f t="shared" si="1"/>
        <v>20584</v>
      </c>
      <c r="H111" s="103">
        <f t="shared" ref="H111:L111" si="104">M111+R111+Y111+AD111+AI111+AO111+AT111</f>
        <v>11620</v>
      </c>
      <c r="I111" s="103">
        <f t="shared" si="104"/>
        <v>5810</v>
      </c>
      <c r="J111" s="103">
        <f t="shared" si="104"/>
        <v>3154</v>
      </c>
      <c r="K111" s="103">
        <f t="shared" si="104"/>
        <v>0</v>
      </c>
      <c r="L111" s="103">
        <f t="shared" si="104"/>
        <v>0</v>
      </c>
      <c r="M111" s="169">
        <v>1660</v>
      </c>
      <c r="N111" s="170">
        <v>830</v>
      </c>
      <c r="O111" s="170"/>
      <c r="P111" s="170"/>
      <c r="Q111" s="170"/>
      <c r="R111" s="170">
        <v>1660</v>
      </c>
      <c r="S111" s="170">
        <v>830</v>
      </c>
      <c r="T111" s="170"/>
      <c r="U111" s="170"/>
      <c r="V111" s="170"/>
      <c r="W111" s="170"/>
      <c r="X111" s="163">
        <v>1029012636</v>
      </c>
      <c r="Y111" s="170">
        <v>1660</v>
      </c>
      <c r="Z111" s="170">
        <v>830</v>
      </c>
      <c r="AA111" s="170">
        <v>1577</v>
      </c>
      <c r="AB111" s="170"/>
      <c r="AC111" s="170"/>
      <c r="AD111" s="170">
        <v>1660</v>
      </c>
      <c r="AE111" s="170">
        <v>830</v>
      </c>
      <c r="AF111" s="170"/>
      <c r="AG111" s="170"/>
      <c r="AH111" s="170"/>
      <c r="AI111" s="170">
        <v>1660</v>
      </c>
      <c r="AJ111" s="170">
        <v>830</v>
      </c>
      <c r="AK111" s="170"/>
      <c r="AL111" s="170"/>
      <c r="AM111" s="170"/>
      <c r="AN111" s="163">
        <v>1029012636</v>
      </c>
      <c r="AO111" s="170">
        <v>1660</v>
      </c>
      <c r="AP111" s="170">
        <v>830</v>
      </c>
      <c r="AQ111" s="170">
        <v>1577</v>
      </c>
      <c r="AR111" s="170"/>
      <c r="AS111" s="170"/>
      <c r="AT111" s="170">
        <v>1660</v>
      </c>
      <c r="AU111" s="170">
        <v>830</v>
      </c>
      <c r="AV111" s="170"/>
      <c r="AW111" s="170"/>
      <c r="AX111" s="171"/>
      <c r="AY111" s="22"/>
      <c r="AZ111" s="22"/>
      <c r="BA111" s="22"/>
      <c r="BB111" s="22"/>
      <c r="BC111" s="22"/>
      <c r="BD111" s="22"/>
      <c r="BE111" s="22"/>
      <c r="BF111" s="22"/>
    </row>
    <row r="112" spans="1:58" ht="12" hidden="1" customHeight="1">
      <c r="A112" s="163">
        <v>104</v>
      </c>
      <c r="B112" s="164" t="s">
        <v>637</v>
      </c>
      <c r="C112" s="167" t="s">
        <v>511</v>
      </c>
      <c r="D112" s="168" t="s">
        <v>387</v>
      </c>
      <c r="E112" s="168">
        <f t="shared" si="0"/>
        <v>10</v>
      </c>
      <c r="F112" s="163">
        <v>1019002681</v>
      </c>
      <c r="G112" s="103">
        <f t="shared" si="1"/>
        <v>3894</v>
      </c>
      <c r="H112" s="103">
        <f t="shared" ref="H112:L112" si="105">M112+R112+Y112+AD112+AI112+AO112+AT112</f>
        <v>1534</v>
      </c>
      <c r="I112" s="103">
        <f t="shared" si="105"/>
        <v>0</v>
      </c>
      <c r="J112" s="103">
        <f t="shared" si="105"/>
        <v>0</v>
      </c>
      <c r="K112" s="103">
        <f t="shared" si="105"/>
        <v>2360</v>
      </c>
      <c r="L112" s="103">
        <f t="shared" si="105"/>
        <v>0</v>
      </c>
      <c r="M112" s="169">
        <v>1180</v>
      </c>
      <c r="N112" s="170"/>
      <c r="O112" s="170"/>
      <c r="P112" s="170"/>
      <c r="Q112" s="170"/>
      <c r="R112" s="170">
        <v>354</v>
      </c>
      <c r="S112" s="170"/>
      <c r="T112" s="170"/>
      <c r="U112" s="170">
        <v>2360</v>
      </c>
      <c r="V112" s="170"/>
      <c r="W112" s="170"/>
      <c r="X112" s="163">
        <v>1019002681</v>
      </c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63">
        <v>1019002681</v>
      </c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1"/>
      <c r="AY112" s="22"/>
      <c r="AZ112" s="22"/>
      <c r="BA112" s="22"/>
      <c r="BB112" s="22"/>
      <c r="BC112" s="22"/>
      <c r="BD112" s="22"/>
      <c r="BE112" s="22"/>
      <c r="BF112" s="22"/>
    </row>
    <row r="113" spans="1:58" ht="12" hidden="1" customHeight="1">
      <c r="A113" s="163">
        <v>105</v>
      </c>
      <c r="B113" s="164" t="s">
        <v>639</v>
      </c>
      <c r="C113" s="167" t="s">
        <v>391</v>
      </c>
      <c r="D113" s="168" t="s">
        <v>387</v>
      </c>
      <c r="E113" s="168">
        <f t="shared" si="0"/>
        <v>10</v>
      </c>
      <c r="F113" s="163">
        <v>1019032399</v>
      </c>
      <c r="G113" s="103">
        <f t="shared" si="1"/>
        <v>10065</v>
      </c>
      <c r="H113" s="103">
        <f t="shared" ref="H113:L113" si="106">M113+R113+Y113+AD113+AI113+AO113+AT113</f>
        <v>8260</v>
      </c>
      <c r="I113" s="103">
        <f t="shared" si="106"/>
        <v>0</v>
      </c>
      <c r="J113" s="103">
        <f t="shared" si="106"/>
        <v>1805</v>
      </c>
      <c r="K113" s="103">
        <f t="shared" si="106"/>
        <v>0</v>
      </c>
      <c r="L113" s="103">
        <f t="shared" si="106"/>
        <v>0</v>
      </c>
      <c r="M113" s="169">
        <v>1180</v>
      </c>
      <c r="N113" s="170"/>
      <c r="O113" s="170"/>
      <c r="P113" s="170"/>
      <c r="Q113" s="170"/>
      <c r="R113" s="170">
        <v>1180</v>
      </c>
      <c r="S113" s="170"/>
      <c r="T113" s="170"/>
      <c r="U113" s="170"/>
      <c r="V113" s="170"/>
      <c r="W113" s="170"/>
      <c r="X113" s="163">
        <v>1019032399</v>
      </c>
      <c r="Y113" s="170">
        <v>1180</v>
      </c>
      <c r="Z113" s="170"/>
      <c r="AA113" s="170">
        <v>861</v>
      </c>
      <c r="AB113" s="170"/>
      <c r="AC113" s="170"/>
      <c r="AD113" s="170">
        <v>1180</v>
      </c>
      <c r="AE113" s="170"/>
      <c r="AF113" s="170"/>
      <c r="AG113" s="170"/>
      <c r="AH113" s="170"/>
      <c r="AI113" s="170">
        <v>1180</v>
      </c>
      <c r="AJ113" s="170"/>
      <c r="AK113" s="170"/>
      <c r="AL113" s="170"/>
      <c r="AM113" s="170"/>
      <c r="AN113" s="163">
        <v>1019032399</v>
      </c>
      <c r="AO113" s="170">
        <v>1180</v>
      </c>
      <c r="AP113" s="170"/>
      <c r="AQ113" s="170">
        <v>944</v>
      </c>
      <c r="AR113" s="170"/>
      <c r="AS113" s="173"/>
      <c r="AT113" s="170">
        <v>1180</v>
      </c>
      <c r="AU113" s="173"/>
      <c r="AV113" s="173"/>
      <c r="AW113" s="173"/>
      <c r="AX113" s="174"/>
      <c r="AY113" s="22"/>
      <c r="AZ113" s="22"/>
      <c r="BA113" s="22"/>
      <c r="BB113" s="22"/>
      <c r="BC113" s="22"/>
      <c r="BD113" s="22"/>
      <c r="BE113" s="22"/>
      <c r="BF113" s="22"/>
    </row>
    <row r="114" spans="1:58" ht="12" hidden="1" customHeight="1">
      <c r="A114" s="163">
        <v>106</v>
      </c>
      <c r="B114" s="164" t="s">
        <v>642</v>
      </c>
      <c r="C114" s="167" t="s">
        <v>386</v>
      </c>
      <c r="D114" s="168" t="s">
        <v>387</v>
      </c>
      <c r="E114" s="168">
        <f t="shared" si="0"/>
        <v>10</v>
      </c>
      <c r="F114" s="163">
        <v>1008047088</v>
      </c>
      <c r="G114" s="103">
        <f t="shared" si="1"/>
        <v>10089</v>
      </c>
      <c r="H114" s="103">
        <f t="shared" ref="H114:L114" si="107">M114+R114+Y114+AD114+AI114+AO114+AT114</f>
        <v>7434</v>
      </c>
      <c r="I114" s="103">
        <f t="shared" si="107"/>
        <v>0</v>
      </c>
      <c r="J114" s="103">
        <f t="shared" si="107"/>
        <v>1829</v>
      </c>
      <c r="K114" s="103">
        <f t="shared" si="107"/>
        <v>354</v>
      </c>
      <c r="L114" s="103">
        <f t="shared" si="107"/>
        <v>472</v>
      </c>
      <c r="M114" s="169">
        <v>1180</v>
      </c>
      <c r="N114" s="170"/>
      <c r="O114" s="170"/>
      <c r="P114" s="170"/>
      <c r="Q114" s="170"/>
      <c r="R114" s="170">
        <v>708</v>
      </c>
      <c r="S114" s="170"/>
      <c r="T114" s="170"/>
      <c r="U114" s="170"/>
      <c r="V114" s="170">
        <v>472</v>
      </c>
      <c r="W114" s="170"/>
      <c r="X114" s="163">
        <v>1008047088</v>
      </c>
      <c r="Y114" s="170">
        <v>826</v>
      </c>
      <c r="Z114" s="170"/>
      <c r="AA114" s="170">
        <v>1003</v>
      </c>
      <c r="AB114" s="170">
        <v>354</v>
      </c>
      <c r="AC114" s="170"/>
      <c r="AD114" s="170">
        <v>1180</v>
      </c>
      <c r="AE114" s="170"/>
      <c r="AF114" s="170"/>
      <c r="AG114" s="170"/>
      <c r="AH114" s="170"/>
      <c r="AI114" s="170">
        <v>1180</v>
      </c>
      <c r="AJ114" s="170"/>
      <c r="AK114" s="170"/>
      <c r="AL114" s="170"/>
      <c r="AM114" s="170"/>
      <c r="AN114" s="163">
        <v>1008047088</v>
      </c>
      <c r="AO114" s="170">
        <v>1180</v>
      </c>
      <c r="AP114" s="170"/>
      <c r="AQ114" s="170">
        <v>826</v>
      </c>
      <c r="AR114" s="170"/>
      <c r="AS114" s="173"/>
      <c r="AT114" s="170">
        <v>1180</v>
      </c>
      <c r="AU114" s="173"/>
      <c r="AV114" s="173"/>
      <c r="AW114" s="173"/>
      <c r="AX114" s="174"/>
      <c r="AY114" s="175"/>
      <c r="AZ114" s="175"/>
      <c r="BA114" s="175"/>
      <c r="BB114" s="175"/>
      <c r="BC114" s="175"/>
      <c r="BD114" s="175"/>
      <c r="BE114" s="175"/>
      <c r="BF114" s="175"/>
    </row>
    <row r="115" spans="1:58" ht="12" hidden="1" customHeight="1">
      <c r="A115" s="163">
        <v>107</v>
      </c>
      <c r="B115" s="164" t="s">
        <v>645</v>
      </c>
      <c r="C115" s="167" t="s">
        <v>25</v>
      </c>
      <c r="D115" s="168" t="s">
        <v>404</v>
      </c>
      <c r="E115" s="168">
        <f t="shared" si="0"/>
        <v>10</v>
      </c>
      <c r="F115" s="163">
        <v>1030021666</v>
      </c>
      <c r="G115" s="103">
        <f t="shared" si="1"/>
        <v>8076</v>
      </c>
      <c r="H115" s="103">
        <f t="shared" ref="H115:L115" si="108">M115+R115+Y115+AD115+AI115+AO115+AT115</f>
        <v>6650</v>
      </c>
      <c r="I115" s="103">
        <f t="shared" si="108"/>
        <v>0</v>
      </c>
      <c r="J115" s="103">
        <f t="shared" si="108"/>
        <v>1426</v>
      </c>
      <c r="K115" s="103">
        <f t="shared" si="108"/>
        <v>0</v>
      </c>
      <c r="L115" s="103">
        <f t="shared" si="108"/>
        <v>0</v>
      </c>
      <c r="M115" s="169">
        <v>950</v>
      </c>
      <c r="N115" s="170"/>
      <c r="O115" s="170"/>
      <c r="P115" s="170"/>
      <c r="Q115" s="170"/>
      <c r="R115" s="170">
        <v>950</v>
      </c>
      <c r="S115" s="170"/>
      <c r="T115" s="170"/>
      <c r="U115" s="170"/>
      <c r="V115" s="170"/>
      <c r="W115" s="170"/>
      <c r="X115" s="163">
        <v>1030021666</v>
      </c>
      <c r="Y115" s="170">
        <v>950</v>
      </c>
      <c r="Z115" s="170"/>
      <c r="AA115" s="170">
        <v>713</v>
      </c>
      <c r="AB115" s="170"/>
      <c r="AC115" s="170"/>
      <c r="AD115" s="170">
        <v>950</v>
      </c>
      <c r="AE115" s="170"/>
      <c r="AF115" s="170"/>
      <c r="AG115" s="170"/>
      <c r="AH115" s="170"/>
      <c r="AI115" s="170">
        <v>950</v>
      </c>
      <c r="AJ115" s="170"/>
      <c r="AK115" s="170"/>
      <c r="AL115" s="170"/>
      <c r="AM115" s="170"/>
      <c r="AN115" s="163">
        <v>1030021666</v>
      </c>
      <c r="AO115" s="170">
        <v>950</v>
      </c>
      <c r="AP115" s="170"/>
      <c r="AQ115" s="170">
        <v>713</v>
      </c>
      <c r="AR115" s="170"/>
      <c r="AS115" s="173"/>
      <c r="AT115" s="170">
        <v>950</v>
      </c>
      <c r="AU115" s="173"/>
      <c r="AV115" s="173"/>
      <c r="AW115" s="173"/>
      <c r="AX115" s="174"/>
      <c r="AY115" s="175"/>
      <c r="AZ115" s="175"/>
      <c r="BA115" s="175"/>
      <c r="BB115" s="175"/>
      <c r="BC115" s="175"/>
      <c r="BD115" s="175"/>
      <c r="BE115" s="175"/>
      <c r="BF115" s="175"/>
    </row>
    <row r="116" spans="1:58" ht="12" hidden="1" customHeight="1">
      <c r="A116" s="163">
        <v>108</v>
      </c>
      <c r="B116" s="164" t="s">
        <v>648</v>
      </c>
      <c r="C116" s="167" t="s">
        <v>650</v>
      </c>
      <c r="D116" s="168" t="s">
        <v>387</v>
      </c>
      <c r="E116" s="168">
        <f t="shared" si="0"/>
        <v>11</v>
      </c>
      <c r="F116" s="163">
        <v>35001012214</v>
      </c>
      <c r="G116" s="103">
        <f t="shared" si="1"/>
        <v>10748.73</v>
      </c>
      <c r="H116" s="103">
        <f t="shared" ref="H116:L116" si="109">M116+R116+Y116+AD116+AI116+AO116+AT116</f>
        <v>8742.73</v>
      </c>
      <c r="I116" s="103">
        <f t="shared" si="109"/>
        <v>0</v>
      </c>
      <c r="J116" s="103">
        <f t="shared" si="109"/>
        <v>2006</v>
      </c>
      <c r="K116" s="103">
        <f t="shared" si="109"/>
        <v>0</v>
      </c>
      <c r="L116" s="103">
        <f t="shared" si="109"/>
        <v>0</v>
      </c>
      <c r="M116" s="169">
        <v>1180</v>
      </c>
      <c r="N116" s="170"/>
      <c r="O116" s="170"/>
      <c r="P116" s="170"/>
      <c r="Q116" s="170"/>
      <c r="R116" s="170">
        <v>1180</v>
      </c>
      <c r="S116" s="170"/>
      <c r="T116" s="170"/>
      <c r="U116" s="170"/>
      <c r="V116" s="170"/>
      <c r="W116" s="170"/>
      <c r="X116" s="163">
        <v>35001012214</v>
      </c>
      <c r="Y116" s="170">
        <v>1180</v>
      </c>
      <c r="Z116" s="170"/>
      <c r="AA116" s="170">
        <v>1062</v>
      </c>
      <c r="AB116" s="170"/>
      <c r="AC116" s="170"/>
      <c r="AD116" s="170">
        <v>1180</v>
      </c>
      <c r="AE116" s="170"/>
      <c r="AF116" s="170"/>
      <c r="AG116" s="170"/>
      <c r="AH116" s="170"/>
      <c r="AI116" s="170">
        <v>1180</v>
      </c>
      <c r="AJ116" s="170"/>
      <c r="AK116" s="170"/>
      <c r="AL116" s="170"/>
      <c r="AM116" s="170"/>
      <c r="AN116" s="163">
        <v>35001012214</v>
      </c>
      <c r="AO116" s="170">
        <v>1180</v>
      </c>
      <c r="AP116" s="170"/>
      <c r="AQ116" s="170">
        <v>944</v>
      </c>
      <c r="AR116" s="170"/>
      <c r="AS116" s="170"/>
      <c r="AT116" s="170">
        <v>1662.73</v>
      </c>
      <c r="AU116" s="170"/>
      <c r="AV116" s="170"/>
      <c r="AW116" s="170"/>
      <c r="AX116" s="171"/>
      <c r="AY116" s="22"/>
      <c r="AZ116" s="22"/>
      <c r="BA116" s="22"/>
      <c r="BB116" s="22"/>
      <c r="BC116" s="22"/>
      <c r="BD116" s="22"/>
      <c r="BE116" s="22"/>
      <c r="BF116" s="22"/>
    </row>
    <row r="117" spans="1:58" ht="12" hidden="1" customHeight="1">
      <c r="A117" s="163">
        <v>109</v>
      </c>
      <c r="B117" s="164" t="s">
        <v>652</v>
      </c>
      <c r="C117" s="167" t="s">
        <v>29</v>
      </c>
      <c r="D117" s="168" t="s">
        <v>387</v>
      </c>
      <c r="E117" s="168">
        <f t="shared" si="0"/>
        <v>11</v>
      </c>
      <c r="F117" s="163">
        <v>62001030537</v>
      </c>
      <c r="G117" s="103">
        <f t="shared" si="1"/>
        <v>10263</v>
      </c>
      <c r="H117" s="103">
        <f t="shared" ref="H117:L117" si="110">M117+R117+Y117+AD117+AI117+AO117+AT117</f>
        <v>8260</v>
      </c>
      <c r="I117" s="103">
        <f t="shared" si="110"/>
        <v>0</v>
      </c>
      <c r="J117" s="103">
        <f t="shared" si="110"/>
        <v>2003</v>
      </c>
      <c r="K117" s="103">
        <f t="shared" si="110"/>
        <v>0</v>
      </c>
      <c r="L117" s="103">
        <f t="shared" si="110"/>
        <v>0</v>
      </c>
      <c r="M117" s="169">
        <v>1180</v>
      </c>
      <c r="N117" s="170"/>
      <c r="O117" s="170"/>
      <c r="P117" s="170"/>
      <c r="Q117" s="170"/>
      <c r="R117" s="170">
        <v>1180</v>
      </c>
      <c r="S117" s="170"/>
      <c r="T117" s="170"/>
      <c r="U117" s="170"/>
      <c r="V117" s="170"/>
      <c r="W117" s="170"/>
      <c r="X117" s="163">
        <v>62001030537</v>
      </c>
      <c r="Y117" s="170">
        <v>1180</v>
      </c>
      <c r="Z117" s="170"/>
      <c r="AA117" s="170">
        <v>1000</v>
      </c>
      <c r="AB117" s="170"/>
      <c r="AC117" s="170"/>
      <c r="AD117" s="170">
        <v>1180</v>
      </c>
      <c r="AE117" s="170"/>
      <c r="AF117" s="170"/>
      <c r="AG117" s="170"/>
      <c r="AH117" s="170"/>
      <c r="AI117" s="170">
        <v>1180</v>
      </c>
      <c r="AJ117" s="170"/>
      <c r="AK117" s="170"/>
      <c r="AL117" s="170"/>
      <c r="AM117" s="170"/>
      <c r="AN117" s="163">
        <v>62001030537</v>
      </c>
      <c r="AO117" s="170">
        <v>1180</v>
      </c>
      <c r="AP117" s="170"/>
      <c r="AQ117" s="170">
        <v>1003</v>
      </c>
      <c r="AR117" s="170"/>
      <c r="AS117" s="173"/>
      <c r="AT117" s="170">
        <v>1180</v>
      </c>
      <c r="AU117" s="173"/>
      <c r="AV117" s="173"/>
      <c r="AW117" s="173"/>
      <c r="AX117" s="174"/>
      <c r="AY117" s="175"/>
      <c r="AZ117" s="175"/>
      <c r="BA117" s="175"/>
      <c r="BB117" s="175"/>
      <c r="BC117" s="175"/>
      <c r="BD117" s="175"/>
      <c r="BE117" s="175"/>
      <c r="BF117" s="175"/>
    </row>
    <row r="118" spans="1:58" ht="12" hidden="1" customHeight="1">
      <c r="A118" s="163">
        <v>110</v>
      </c>
      <c r="B118" s="164" t="s">
        <v>655</v>
      </c>
      <c r="C118" s="167" t="s">
        <v>459</v>
      </c>
      <c r="D118" s="168" t="s">
        <v>387</v>
      </c>
      <c r="E118" s="168">
        <f t="shared" si="0"/>
        <v>11</v>
      </c>
      <c r="F118" s="163">
        <v>38001038532</v>
      </c>
      <c r="G118" s="103">
        <f t="shared" si="1"/>
        <v>10221.049999999999</v>
      </c>
      <c r="H118" s="103">
        <f t="shared" ref="H118:L118" si="111">M118+R118+Y118+AD118+AI118+AO118+AT118</f>
        <v>1118.67</v>
      </c>
      <c r="I118" s="103">
        <f t="shared" si="111"/>
        <v>0</v>
      </c>
      <c r="J118" s="103">
        <f t="shared" si="111"/>
        <v>0</v>
      </c>
      <c r="K118" s="103">
        <f t="shared" si="111"/>
        <v>0</v>
      </c>
      <c r="L118" s="103">
        <f t="shared" si="111"/>
        <v>9102.3799999999992</v>
      </c>
      <c r="M118" s="169">
        <v>332</v>
      </c>
      <c r="N118" s="170"/>
      <c r="O118" s="170"/>
      <c r="P118" s="170"/>
      <c r="Q118" s="170">
        <v>9102.3799999999992</v>
      </c>
      <c r="R118" s="170"/>
      <c r="S118" s="170"/>
      <c r="T118" s="170"/>
      <c r="U118" s="170"/>
      <c r="V118" s="170"/>
      <c r="W118" s="170"/>
      <c r="X118" s="163">
        <v>38001038532</v>
      </c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63">
        <v>38001038532</v>
      </c>
      <c r="AO118" s="170"/>
      <c r="AP118" s="170"/>
      <c r="AQ118" s="170"/>
      <c r="AR118" s="170"/>
      <c r="AS118" s="173"/>
      <c r="AT118" s="170">
        <v>786.67</v>
      </c>
      <c r="AU118" s="173"/>
      <c r="AV118" s="173"/>
      <c r="AW118" s="173"/>
      <c r="AX118" s="174"/>
      <c r="AY118" s="175"/>
      <c r="AZ118" s="175"/>
      <c r="BA118" s="175"/>
      <c r="BB118" s="175"/>
      <c r="BC118" s="175"/>
      <c r="BD118" s="175"/>
      <c r="BE118" s="175"/>
      <c r="BF118" s="175"/>
    </row>
    <row r="119" spans="1:58" ht="12" hidden="1" customHeight="1">
      <c r="A119" s="163">
        <v>111</v>
      </c>
      <c r="B119" s="225" t="s">
        <v>658</v>
      </c>
      <c r="C119" s="167" t="s">
        <v>660</v>
      </c>
      <c r="D119" s="168" t="s">
        <v>426</v>
      </c>
      <c r="E119" s="168">
        <f t="shared" si="0"/>
        <v>10</v>
      </c>
      <c r="F119" s="163">
        <v>1010013557</v>
      </c>
      <c r="G119" s="103">
        <f t="shared" si="1"/>
        <v>21472</v>
      </c>
      <c r="H119" s="103">
        <f t="shared" ref="H119:L119" si="112">M119+R119+Y119+AD119+AI119+AO119+AT119</f>
        <v>12264</v>
      </c>
      <c r="I119" s="103">
        <f t="shared" si="112"/>
        <v>5648</v>
      </c>
      <c r="J119" s="103">
        <f t="shared" si="112"/>
        <v>3560</v>
      </c>
      <c r="K119" s="103">
        <f t="shared" si="112"/>
        <v>0</v>
      </c>
      <c r="L119" s="103">
        <f t="shared" si="112"/>
        <v>0</v>
      </c>
      <c r="M119" s="169"/>
      <c r="N119" s="170">
        <v>664</v>
      </c>
      <c r="O119" s="170"/>
      <c r="P119" s="170"/>
      <c r="Q119" s="170"/>
      <c r="R119" s="170">
        <v>2474</v>
      </c>
      <c r="S119" s="170">
        <v>534</v>
      </c>
      <c r="T119" s="170"/>
      <c r="U119" s="170"/>
      <c r="V119" s="170"/>
      <c r="W119" s="170"/>
      <c r="X119" s="163">
        <v>1010013557</v>
      </c>
      <c r="Y119" s="170">
        <v>1780</v>
      </c>
      <c r="Z119" s="170">
        <v>890</v>
      </c>
      <c r="AA119" s="170">
        <v>1780</v>
      </c>
      <c r="AB119" s="170"/>
      <c r="AC119" s="170"/>
      <c r="AD119" s="170">
        <v>1780</v>
      </c>
      <c r="AE119" s="170">
        <v>890</v>
      </c>
      <c r="AF119" s="170"/>
      <c r="AG119" s="170"/>
      <c r="AH119" s="170"/>
      <c r="AI119" s="170">
        <v>1780</v>
      </c>
      <c r="AJ119" s="170">
        <v>890</v>
      </c>
      <c r="AK119" s="170"/>
      <c r="AL119" s="170"/>
      <c r="AM119" s="170"/>
      <c r="AN119" s="163">
        <v>1010013557</v>
      </c>
      <c r="AO119" s="170">
        <v>1780</v>
      </c>
      <c r="AP119" s="170">
        <v>890</v>
      </c>
      <c r="AQ119" s="170">
        <v>1780</v>
      </c>
      <c r="AR119" s="170"/>
      <c r="AS119" s="226"/>
      <c r="AT119" s="170">
        <v>2670</v>
      </c>
      <c r="AU119" s="226">
        <v>890</v>
      </c>
      <c r="AV119" s="226"/>
      <c r="AW119" s="226"/>
      <c r="AX119" s="227"/>
      <c r="AY119" s="228"/>
      <c r="AZ119" s="228"/>
      <c r="BA119" s="228"/>
      <c r="BB119" s="228"/>
      <c r="BC119" s="228"/>
      <c r="BD119" s="228"/>
      <c r="BE119" s="228"/>
      <c r="BF119" s="228"/>
    </row>
    <row r="120" spans="1:58" ht="12" hidden="1" customHeight="1">
      <c r="A120" s="163">
        <v>112</v>
      </c>
      <c r="B120" s="164" t="s">
        <v>664</v>
      </c>
      <c r="C120" s="167" t="s">
        <v>394</v>
      </c>
      <c r="D120" s="168" t="s">
        <v>426</v>
      </c>
      <c r="E120" s="168">
        <f t="shared" si="0"/>
        <v>11</v>
      </c>
      <c r="F120" s="163">
        <v>12001082411</v>
      </c>
      <c r="G120" s="103">
        <f t="shared" si="1"/>
        <v>9912</v>
      </c>
      <c r="H120" s="103">
        <f t="shared" ref="H120:L120" si="113">M120+R120+Y120+AD120+AI120+AO120+AT120</f>
        <v>8260</v>
      </c>
      <c r="I120" s="103">
        <f t="shared" si="113"/>
        <v>0</v>
      </c>
      <c r="J120" s="103">
        <f t="shared" si="113"/>
        <v>1652</v>
      </c>
      <c r="K120" s="103">
        <f t="shared" si="113"/>
        <v>0</v>
      </c>
      <c r="L120" s="103">
        <f t="shared" si="113"/>
        <v>0</v>
      </c>
      <c r="M120" s="169">
        <v>1180</v>
      </c>
      <c r="N120" s="170"/>
      <c r="O120" s="170"/>
      <c r="P120" s="170"/>
      <c r="Q120" s="170"/>
      <c r="R120" s="170">
        <v>1180</v>
      </c>
      <c r="S120" s="170"/>
      <c r="T120" s="170"/>
      <c r="U120" s="170"/>
      <c r="V120" s="170"/>
      <c r="W120" s="170"/>
      <c r="X120" s="163">
        <v>12001082411</v>
      </c>
      <c r="Y120" s="170">
        <v>1180</v>
      </c>
      <c r="Z120" s="170"/>
      <c r="AA120" s="170">
        <v>708</v>
      </c>
      <c r="AB120" s="170"/>
      <c r="AC120" s="170"/>
      <c r="AD120" s="170">
        <v>1180</v>
      </c>
      <c r="AE120" s="170"/>
      <c r="AF120" s="170"/>
      <c r="AG120" s="170"/>
      <c r="AH120" s="170"/>
      <c r="AI120" s="170">
        <v>1180</v>
      </c>
      <c r="AJ120" s="170"/>
      <c r="AK120" s="170"/>
      <c r="AL120" s="170"/>
      <c r="AM120" s="170"/>
      <c r="AN120" s="163">
        <v>12001082411</v>
      </c>
      <c r="AO120" s="170">
        <v>1180</v>
      </c>
      <c r="AP120" s="170"/>
      <c r="AQ120" s="170">
        <v>944</v>
      </c>
      <c r="AR120" s="170"/>
      <c r="AS120" s="170"/>
      <c r="AT120" s="170">
        <v>1180</v>
      </c>
      <c r="AU120" s="170"/>
      <c r="AV120" s="170"/>
      <c r="AW120" s="170"/>
      <c r="AX120" s="171"/>
      <c r="AY120" s="22"/>
      <c r="AZ120" s="22"/>
      <c r="BA120" s="22"/>
      <c r="BB120" s="22"/>
      <c r="BC120" s="22"/>
      <c r="BD120" s="22"/>
      <c r="BE120" s="22"/>
      <c r="BF120" s="22"/>
    </row>
    <row r="121" spans="1:58" ht="12" hidden="1" customHeight="1">
      <c r="A121" s="163">
        <v>113</v>
      </c>
      <c r="B121" s="164" t="s">
        <v>665</v>
      </c>
      <c r="C121" s="167" t="s">
        <v>32</v>
      </c>
      <c r="D121" s="168" t="s">
        <v>387</v>
      </c>
      <c r="E121" s="168">
        <f t="shared" si="0"/>
        <v>11</v>
      </c>
      <c r="F121" s="163">
        <v>62001024055</v>
      </c>
      <c r="G121" s="103">
        <f t="shared" si="1"/>
        <v>12951.13</v>
      </c>
      <c r="H121" s="103">
        <f t="shared" ref="H121:L121" si="114">M121+R121+Y121+AD121+AI121+AO121+AT121</f>
        <v>9188.56</v>
      </c>
      <c r="I121" s="103">
        <f t="shared" si="114"/>
        <v>1494</v>
      </c>
      <c r="J121" s="103">
        <f t="shared" si="114"/>
        <v>2100</v>
      </c>
      <c r="K121" s="103">
        <f t="shared" si="114"/>
        <v>168.57</v>
      </c>
      <c r="L121" s="103">
        <f t="shared" si="114"/>
        <v>0</v>
      </c>
      <c r="M121" s="169">
        <v>1660</v>
      </c>
      <c r="N121" s="170">
        <v>747</v>
      </c>
      <c r="O121" s="170"/>
      <c r="P121" s="170"/>
      <c r="Q121" s="170"/>
      <c r="R121" s="170">
        <v>1660</v>
      </c>
      <c r="S121" s="170">
        <v>747</v>
      </c>
      <c r="T121" s="170"/>
      <c r="U121" s="170"/>
      <c r="V121" s="170"/>
      <c r="W121" s="170"/>
      <c r="X121" s="163">
        <v>62001024055</v>
      </c>
      <c r="Y121" s="170">
        <v>1148.56</v>
      </c>
      <c r="Z121" s="170"/>
      <c r="AA121" s="170">
        <v>1050</v>
      </c>
      <c r="AB121" s="170">
        <v>168.57</v>
      </c>
      <c r="AC121" s="170"/>
      <c r="AD121" s="170">
        <v>1180</v>
      </c>
      <c r="AE121" s="170"/>
      <c r="AF121" s="170"/>
      <c r="AG121" s="170"/>
      <c r="AH121" s="170"/>
      <c r="AI121" s="170">
        <v>1180</v>
      </c>
      <c r="AJ121" s="170"/>
      <c r="AK121" s="170"/>
      <c r="AL121" s="170"/>
      <c r="AM121" s="170"/>
      <c r="AN121" s="163">
        <v>62001024055</v>
      </c>
      <c r="AO121" s="170">
        <v>1180</v>
      </c>
      <c r="AP121" s="170"/>
      <c r="AQ121" s="170">
        <v>1050</v>
      </c>
      <c r="AR121" s="170"/>
      <c r="AS121" s="173"/>
      <c r="AT121" s="170">
        <v>1180</v>
      </c>
      <c r="AU121" s="173"/>
      <c r="AV121" s="173"/>
      <c r="AW121" s="173"/>
      <c r="AX121" s="174"/>
      <c r="AY121" s="175"/>
      <c r="AZ121" s="175"/>
      <c r="BA121" s="175"/>
      <c r="BB121" s="175"/>
      <c r="BC121" s="175"/>
      <c r="BD121" s="175"/>
      <c r="BE121" s="175"/>
      <c r="BF121" s="175"/>
    </row>
    <row r="122" spans="1:58" ht="12" hidden="1" customHeight="1">
      <c r="A122" s="163">
        <v>114</v>
      </c>
      <c r="B122" s="164" t="s">
        <v>666</v>
      </c>
      <c r="C122" s="167" t="s">
        <v>30</v>
      </c>
      <c r="D122" s="168" t="s">
        <v>387</v>
      </c>
      <c r="E122" s="168">
        <f t="shared" si="0"/>
        <v>10</v>
      </c>
      <c r="F122" s="163">
        <v>1011047306</v>
      </c>
      <c r="G122" s="103">
        <f t="shared" si="1"/>
        <v>10310</v>
      </c>
      <c r="H122" s="103">
        <f t="shared" ref="H122:L122" si="115">M122+R122+Y122+AD122+AI122+AO122+AT122</f>
        <v>8260</v>
      </c>
      <c r="I122" s="103">
        <f t="shared" si="115"/>
        <v>0</v>
      </c>
      <c r="J122" s="103">
        <f t="shared" si="115"/>
        <v>2050</v>
      </c>
      <c r="K122" s="103">
        <f t="shared" si="115"/>
        <v>0</v>
      </c>
      <c r="L122" s="103">
        <f t="shared" si="115"/>
        <v>0</v>
      </c>
      <c r="M122" s="169">
        <v>1180</v>
      </c>
      <c r="N122" s="170"/>
      <c r="O122" s="170"/>
      <c r="P122" s="170"/>
      <c r="Q122" s="170"/>
      <c r="R122" s="170">
        <v>1180</v>
      </c>
      <c r="S122" s="170"/>
      <c r="T122" s="170"/>
      <c r="U122" s="170"/>
      <c r="V122" s="170"/>
      <c r="W122" s="170"/>
      <c r="X122" s="163">
        <v>1011047306</v>
      </c>
      <c r="Y122" s="170">
        <v>1180</v>
      </c>
      <c r="Z122" s="170"/>
      <c r="AA122" s="170">
        <v>1000</v>
      </c>
      <c r="AB122" s="170"/>
      <c r="AC122" s="170"/>
      <c r="AD122" s="170">
        <v>1180</v>
      </c>
      <c r="AE122" s="170"/>
      <c r="AF122" s="170"/>
      <c r="AG122" s="170"/>
      <c r="AH122" s="170"/>
      <c r="AI122" s="170">
        <v>1180</v>
      </c>
      <c r="AJ122" s="170"/>
      <c r="AK122" s="170"/>
      <c r="AL122" s="170"/>
      <c r="AM122" s="170"/>
      <c r="AN122" s="163">
        <v>1011047306</v>
      </c>
      <c r="AO122" s="170">
        <v>1180</v>
      </c>
      <c r="AP122" s="170"/>
      <c r="AQ122" s="170">
        <v>1050</v>
      </c>
      <c r="AR122" s="170"/>
      <c r="AS122" s="173"/>
      <c r="AT122" s="170">
        <v>1180</v>
      </c>
      <c r="AU122" s="173"/>
      <c r="AV122" s="173"/>
      <c r="AW122" s="173"/>
      <c r="AX122" s="174"/>
      <c r="AY122" s="175"/>
      <c r="AZ122" s="175"/>
      <c r="BA122" s="175"/>
      <c r="BB122" s="175"/>
      <c r="BC122" s="175"/>
      <c r="BD122" s="175"/>
      <c r="BE122" s="175"/>
      <c r="BF122" s="175"/>
    </row>
    <row r="123" spans="1:58" ht="12" hidden="1" customHeight="1">
      <c r="A123" s="163">
        <v>115</v>
      </c>
      <c r="B123" s="164" t="s">
        <v>668</v>
      </c>
      <c r="C123" s="167" t="s">
        <v>391</v>
      </c>
      <c r="D123" s="168" t="s">
        <v>387</v>
      </c>
      <c r="E123" s="168">
        <f t="shared" si="0"/>
        <v>10</v>
      </c>
      <c r="F123" s="163">
        <v>1008014299</v>
      </c>
      <c r="G123" s="103">
        <f t="shared" si="1"/>
        <v>10065</v>
      </c>
      <c r="H123" s="103">
        <f t="shared" ref="H123:L123" si="116">M123+R123+Y123+AD123+AI123+AO123+AT123</f>
        <v>7833.89</v>
      </c>
      <c r="I123" s="103">
        <f t="shared" si="116"/>
        <v>0</v>
      </c>
      <c r="J123" s="103">
        <f t="shared" si="116"/>
        <v>1805</v>
      </c>
      <c r="K123" s="103">
        <f t="shared" si="116"/>
        <v>426.11</v>
      </c>
      <c r="L123" s="103">
        <f t="shared" si="116"/>
        <v>0</v>
      </c>
      <c r="M123" s="169">
        <v>1180</v>
      </c>
      <c r="N123" s="170"/>
      <c r="O123" s="170"/>
      <c r="P123" s="170"/>
      <c r="Q123" s="170"/>
      <c r="R123" s="170">
        <v>1180</v>
      </c>
      <c r="S123" s="170"/>
      <c r="T123" s="170"/>
      <c r="U123" s="170"/>
      <c r="V123" s="170"/>
      <c r="W123" s="170"/>
      <c r="X123" s="163">
        <v>1008014299</v>
      </c>
      <c r="Y123" s="170">
        <v>1180</v>
      </c>
      <c r="Z123" s="170"/>
      <c r="AA123" s="170">
        <v>861</v>
      </c>
      <c r="AB123" s="170"/>
      <c r="AC123" s="170"/>
      <c r="AD123" s="170">
        <v>1180</v>
      </c>
      <c r="AE123" s="170"/>
      <c r="AF123" s="170"/>
      <c r="AG123" s="170"/>
      <c r="AH123" s="170"/>
      <c r="AI123" s="170">
        <v>1180</v>
      </c>
      <c r="AJ123" s="170"/>
      <c r="AK123" s="170"/>
      <c r="AL123" s="170"/>
      <c r="AM123" s="170"/>
      <c r="AN123" s="163">
        <v>1008014299</v>
      </c>
      <c r="AO123" s="170">
        <v>753.89</v>
      </c>
      <c r="AP123" s="170"/>
      <c r="AQ123" s="170">
        <v>944</v>
      </c>
      <c r="AR123" s="170">
        <v>426.11</v>
      </c>
      <c r="AS123" s="173"/>
      <c r="AT123" s="170">
        <v>1180</v>
      </c>
      <c r="AU123" s="173"/>
      <c r="AV123" s="173"/>
      <c r="AW123" s="173"/>
      <c r="AX123" s="174"/>
      <c r="AY123" s="175"/>
      <c r="AZ123" s="175"/>
      <c r="BA123" s="175"/>
      <c r="BB123" s="175"/>
      <c r="BC123" s="175"/>
      <c r="BD123" s="175"/>
      <c r="BE123" s="175"/>
      <c r="BF123" s="175"/>
    </row>
    <row r="124" spans="1:58" ht="12" hidden="1" customHeight="1">
      <c r="A124" s="163">
        <v>116</v>
      </c>
      <c r="B124" s="164" t="s">
        <v>670</v>
      </c>
      <c r="C124" s="167" t="s">
        <v>479</v>
      </c>
      <c r="D124" s="168" t="s">
        <v>8</v>
      </c>
      <c r="E124" s="168">
        <f t="shared" si="0"/>
        <v>10</v>
      </c>
      <c r="F124" s="163">
        <v>1019020642</v>
      </c>
      <c r="G124" s="103">
        <f t="shared" si="1"/>
        <v>34000</v>
      </c>
      <c r="H124" s="103">
        <f t="shared" ref="H124:L124" si="117">M124+R124+Y124+AD124+AI124+AO124+AT124</f>
        <v>19040</v>
      </c>
      <c r="I124" s="103">
        <f t="shared" si="117"/>
        <v>9520</v>
      </c>
      <c r="J124" s="103">
        <f t="shared" si="117"/>
        <v>5440</v>
      </c>
      <c r="K124" s="103">
        <f t="shared" si="117"/>
        <v>0</v>
      </c>
      <c r="L124" s="103">
        <f t="shared" si="117"/>
        <v>0</v>
      </c>
      <c r="M124" s="169">
        <v>2720</v>
      </c>
      <c r="N124" s="170">
        <v>1360</v>
      </c>
      <c r="O124" s="170"/>
      <c r="P124" s="170"/>
      <c r="Q124" s="170"/>
      <c r="R124" s="170">
        <v>2720</v>
      </c>
      <c r="S124" s="170">
        <v>1360</v>
      </c>
      <c r="T124" s="170"/>
      <c r="U124" s="170"/>
      <c r="V124" s="170"/>
      <c r="W124" s="170"/>
      <c r="X124" s="163">
        <v>1019020642</v>
      </c>
      <c r="Y124" s="170">
        <v>2720</v>
      </c>
      <c r="Z124" s="170">
        <v>1360</v>
      </c>
      <c r="AA124" s="170">
        <v>2720</v>
      </c>
      <c r="AB124" s="170"/>
      <c r="AC124" s="170"/>
      <c r="AD124" s="170">
        <v>2720</v>
      </c>
      <c r="AE124" s="170">
        <v>1360</v>
      </c>
      <c r="AF124" s="170"/>
      <c r="AG124" s="170"/>
      <c r="AH124" s="170"/>
      <c r="AI124" s="170">
        <v>2720</v>
      </c>
      <c r="AJ124" s="170">
        <v>1360</v>
      </c>
      <c r="AK124" s="170"/>
      <c r="AL124" s="170"/>
      <c r="AM124" s="170"/>
      <c r="AN124" s="163">
        <v>1019020642</v>
      </c>
      <c r="AO124" s="170">
        <v>2720</v>
      </c>
      <c r="AP124" s="170">
        <v>1360</v>
      </c>
      <c r="AQ124" s="170">
        <v>2720</v>
      </c>
      <c r="AR124" s="170"/>
      <c r="AS124" s="170"/>
      <c r="AT124" s="170">
        <v>2720</v>
      </c>
      <c r="AU124" s="170">
        <v>1360</v>
      </c>
      <c r="AV124" s="170"/>
      <c r="AW124" s="170"/>
      <c r="AX124" s="171"/>
      <c r="AY124" s="22"/>
      <c r="AZ124" s="22"/>
      <c r="BA124" s="22"/>
      <c r="BB124" s="22"/>
      <c r="BC124" s="22"/>
      <c r="BD124" s="22"/>
      <c r="BE124" s="22"/>
      <c r="BF124" s="22"/>
    </row>
    <row r="125" spans="1:58" ht="12" hidden="1" customHeight="1">
      <c r="A125" s="163">
        <v>117</v>
      </c>
      <c r="B125" s="164" t="s">
        <v>672</v>
      </c>
      <c r="C125" s="167" t="s">
        <v>30</v>
      </c>
      <c r="D125" s="168" t="s">
        <v>387</v>
      </c>
      <c r="E125" s="168">
        <f t="shared" si="0"/>
        <v>10</v>
      </c>
      <c r="F125" s="163">
        <v>1009018951</v>
      </c>
      <c r="G125" s="103">
        <f t="shared" si="1"/>
        <v>10163</v>
      </c>
      <c r="H125" s="103">
        <f t="shared" ref="H125:L125" si="118">M125+R125+Y125+AD125+AI125+AO125+AT125</f>
        <v>8260</v>
      </c>
      <c r="I125" s="103">
        <f t="shared" si="118"/>
        <v>0</v>
      </c>
      <c r="J125" s="103">
        <f t="shared" si="118"/>
        <v>1903</v>
      </c>
      <c r="K125" s="103">
        <f t="shared" si="118"/>
        <v>0</v>
      </c>
      <c r="L125" s="103">
        <f t="shared" si="118"/>
        <v>0</v>
      </c>
      <c r="M125" s="169">
        <v>1180</v>
      </c>
      <c r="N125" s="170"/>
      <c r="O125" s="170"/>
      <c r="P125" s="170"/>
      <c r="Q125" s="170"/>
      <c r="R125" s="170">
        <v>1180</v>
      </c>
      <c r="S125" s="170"/>
      <c r="T125" s="170"/>
      <c r="U125" s="170"/>
      <c r="V125" s="170"/>
      <c r="W125" s="170"/>
      <c r="X125" s="163">
        <v>1009018951</v>
      </c>
      <c r="Y125" s="170">
        <v>1180</v>
      </c>
      <c r="Z125" s="170"/>
      <c r="AA125" s="170">
        <v>900</v>
      </c>
      <c r="AB125" s="170"/>
      <c r="AC125" s="170"/>
      <c r="AD125" s="170">
        <v>1180</v>
      </c>
      <c r="AE125" s="170"/>
      <c r="AF125" s="170"/>
      <c r="AG125" s="170"/>
      <c r="AH125" s="170"/>
      <c r="AI125" s="170">
        <v>1180</v>
      </c>
      <c r="AJ125" s="170"/>
      <c r="AK125" s="170"/>
      <c r="AL125" s="170"/>
      <c r="AM125" s="170"/>
      <c r="AN125" s="163">
        <v>1009018951</v>
      </c>
      <c r="AO125" s="170">
        <v>1180</v>
      </c>
      <c r="AP125" s="170"/>
      <c r="AQ125" s="170">
        <v>1003</v>
      </c>
      <c r="AR125" s="170"/>
      <c r="AS125" s="173"/>
      <c r="AT125" s="170">
        <v>1180</v>
      </c>
      <c r="AU125" s="173"/>
      <c r="AV125" s="173"/>
      <c r="AW125" s="173"/>
      <c r="AX125" s="174"/>
      <c r="AY125" s="175"/>
      <c r="AZ125" s="175"/>
      <c r="BA125" s="175"/>
      <c r="BB125" s="175"/>
      <c r="BC125" s="175"/>
      <c r="BD125" s="175"/>
      <c r="BE125" s="175"/>
      <c r="BF125" s="175"/>
    </row>
    <row r="126" spans="1:58" ht="12" hidden="1" customHeight="1">
      <c r="A126" s="163">
        <v>118</v>
      </c>
      <c r="B126" s="164" t="s">
        <v>229</v>
      </c>
      <c r="C126" s="167" t="s">
        <v>633</v>
      </c>
      <c r="D126" s="168" t="s">
        <v>387</v>
      </c>
      <c r="E126" s="168">
        <f t="shared" si="0"/>
        <v>11</v>
      </c>
      <c r="F126" s="163">
        <v>58001030875</v>
      </c>
      <c r="G126" s="103">
        <f t="shared" si="1"/>
        <v>10313.15</v>
      </c>
      <c r="H126" s="103">
        <f t="shared" ref="H126:L126" si="119">M126+R126+Y126+AD126+AI126+AO126+AT126</f>
        <v>8307.15</v>
      </c>
      <c r="I126" s="103">
        <f t="shared" si="119"/>
        <v>0</v>
      </c>
      <c r="J126" s="103">
        <f t="shared" si="119"/>
        <v>2006</v>
      </c>
      <c r="K126" s="103">
        <f t="shared" si="119"/>
        <v>0</v>
      </c>
      <c r="L126" s="103">
        <f t="shared" si="119"/>
        <v>0</v>
      </c>
      <c r="M126" s="169">
        <v>1180</v>
      </c>
      <c r="N126" s="170"/>
      <c r="O126" s="170"/>
      <c r="P126" s="170"/>
      <c r="Q126" s="170"/>
      <c r="R126" s="170">
        <v>1180</v>
      </c>
      <c r="S126" s="170"/>
      <c r="T126" s="170"/>
      <c r="U126" s="170"/>
      <c r="V126" s="170"/>
      <c r="W126" s="170"/>
      <c r="X126" s="163">
        <v>58001030875</v>
      </c>
      <c r="Y126" s="170">
        <v>1225.7</v>
      </c>
      <c r="Z126" s="170"/>
      <c r="AA126" s="170">
        <v>1003</v>
      </c>
      <c r="AB126" s="170"/>
      <c r="AC126" s="170"/>
      <c r="AD126" s="170">
        <v>1180</v>
      </c>
      <c r="AE126" s="170"/>
      <c r="AF126" s="170"/>
      <c r="AG126" s="170"/>
      <c r="AH126" s="170"/>
      <c r="AI126" s="170">
        <v>1180</v>
      </c>
      <c r="AJ126" s="170"/>
      <c r="AK126" s="170"/>
      <c r="AL126" s="170"/>
      <c r="AM126" s="170"/>
      <c r="AN126" s="163">
        <v>58001030875</v>
      </c>
      <c r="AO126" s="170">
        <v>1181.45</v>
      </c>
      <c r="AP126" s="170"/>
      <c r="AQ126" s="170">
        <v>1003</v>
      </c>
      <c r="AR126" s="170"/>
      <c r="AS126" s="170"/>
      <c r="AT126" s="170">
        <v>1180</v>
      </c>
      <c r="AU126" s="170"/>
      <c r="AV126" s="170"/>
      <c r="AW126" s="170"/>
      <c r="AX126" s="171"/>
      <c r="AY126" s="22"/>
      <c r="AZ126" s="22"/>
      <c r="BA126" s="22"/>
      <c r="BB126" s="22"/>
      <c r="BC126" s="22"/>
      <c r="BD126" s="22"/>
      <c r="BE126" s="22"/>
      <c r="BF126" s="22"/>
    </row>
    <row r="127" spans="1:58" ht="12" hidden="1" customHeight="1">
      <c r="A127" s="163">
        <v>119</v>
      </c>
      <c r="B127" s="164" t="s">
        <v>674</v>
      </c>
      <c r="C127" s="167" t="s">
        <v>37</v>
      </c>
      <c r="D127" s="168" t="s">
        <v>433</v>
      </c>
      <c r="E127" s="168">
        <f t="shared" si="0"/>
        <v>10</v>
      </c>
      <c r="F127" s="163">
        <v>1023004737</v>
      </c>
      <c r="G127" s="103">
        <f t="shared" si="1"/>
        <v>22776</v>
      </c>
      <c r="H127" s="103">
        <f t="shared" ref="H127:L127" si="120">M127+R127+Y127+AD127+AI127+AO127+AT127</f>
        <v>14502</v>
      </c>
      <c r="I127" s="103">
        <f t="shared" si="120"/>
        <v>4074</v>
      </c>
      <c r="J127" s="103">
        <f t="shared" si="120"/>
        <v>4200</v>
      </c>
      <c r="K127" s="103">
        <f t="shared" si="120"/>
        <v>0</v>
      </c>
      <c r="L127" s="103">
        <f t="shared" si="120"/>
        <v>0</v>
      </c>
      <c r="M127" s="169">
        <v>1902</v>
      </c>
      <c r="N127" s="170">
        <v>231</v>
      </c>
      <c r="O127" s="170"/>
      <c r="P127" s="170"/>
      <c r="Q127" s="170"/>
      <c r="R127" s="170">
        <v>2100</v>
      </c>
      <c r="S127" s="170">
        <v>231</v>
      </c>
      <c r="T127" s="170"/>
      <c r="U127" s="170"/>
      <c r="V127" s="170"/>
      <c r="W127" s="170"/>
      <c r="X127" s="163">
        <v>1023004737</v>
      </c>
      <c r="Y127" s="170">
        <v>2100</v>
      </c>
      <c r="Z127" s="170">
        <v>231</v>
      </c>
      <c r="AA127" s="170">
        <v>2100</v>
      </c>
      <c r="AB127" s="170"/>
      <c r="AC127" s="170"/>
      <c r="AD127" s="170">
        <v>2100</v>
      </c>
      <c r="AE127" s="170">
        <v>231</v>
      </c>
      <c r="AF127" s="170"/>
      <c r="AG127" s="170"/>
      <c r="AH127" s="170"/>
      <c r="AI127" s="170">
        <v>2100</v>
      </c>
      <c r="AJ127" s="170">
        <v>1050</v>
      </c>
      <c r="AK127" s="170"/>
      <c r="AL127" s="170"/>
      <c r="AM127" s="170"/>
      <c r="AN127" s="163">
        <v>1023004737</v>
      </c>
      <c r="AO127" s="170">
        <v>2100</v>
      </c>
      <c r="AP127" s="170">
        <v>1050</v>
      </c>
      <c r="AQ127" s="170">
        <v>2100</v>
      </c>
      <c r="AR127" s="170"/>
      <c r="AS127" s="173"/>
      <c r="AT127" s="170">
        <v>2100</v>
      </c>
      <c r="AU127" s="173">
        <v>1050</v>
      </c>
      <c r="AV127" s="173"/>
      <c r="AW127" s="173"/>
      <c r="AX127" s="174"/>
      <c r="AY127" s="175"/>
      <c r="AZ127" s="175"/>
      <c r="BA127" s="175"/>
      <c r="BB127" s="175"/>
      <c r="BC127" s="175"/>
      <c r="BD127" s="175"/>
      <c r="BE127" s="175"/>
      <c r="BF127" s="175"/>
    </row>
    <row r="128" spans="1:58" ht="12" hidden="1" customHeight="1">
      <c r="A128" s="163">
        <v>120</v>
      </c>
      <c r="B128" s="164" t="s">
        <v>676</v>
      </c>
      <c r="C128" s="167" t="s">
        <v>479</v>
      </c>
      <c r="D128" s="168" t="s">
        <v>7</v>
      </c>
      <c r="E128" s="168">
        <f t="shared" si="0"/>
        <v>10</v>
      </c>
      <c r="F128" s="163">
        <v>1026004683</v>
      </c>
      <c r="G128" s="103">
        <f t="shared" si="1"/>
        <v>21125</v>
      </c>
      <c r="H128" s="103">
        <f t="shared" ref="H128:L128" si="121">M128+R128+Y128+AD128+AI128+AO128+AT128</f>
        <v>870.95</v>
      </c>
      <c r="I128" s="103">
        <f t="shared" si="121"/>
        <v>1475</v>
      </c>
      <c r="J128" s="103">
        <f t="shared" si="121"/>
        <v>0</v>
      </c>
      <c r="K128" s="103">
        <f t="shared" si="121"/>
        <v>0</v>
      </c>
      <c r="L128" s="103">
        <f t="shared" si="121"/>
        <v>18779.05</v>
      </c>
      <c r="M128" s="169">
        <v>590</v>
      </c>
      <c r="N128" s="170"/>
      <c r="O128" s="170"/>
      <c r="P128" s="170"/>
      <c r="Q128" s="170">
        <v>18779.05</v>
      </c>
      <c r="R128" s="170"/>
      <c r="S128" s="170"/>
      <c r="T128" s="170"/>
      <c r="U128" s="170"/>
      <c r="V128" s="170"/>
      <c r="W128" s="170"/>
      <c r="X128" s="163">
        <v>1026004683</v>
      </c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63">
        <v>1026004683</v>
      </c>
      <c r="AO128" s="170"/>
      <c r="AP128" s="170"/>
      <c r="AQ128" s="170"/>
      <c r="AR128" s="170"/>
      <c r="AS128" s="170"/>
      <c r="AT128" s="170">
        <v>280.95</v>
      </c>
      <c r="AU128" s="170">
        <v>1475</v>
      </c>
      <c r="AV128" s="170"/>
      <c r="AW128" s="170"/>
      <c r="AX128" s="171"/>
      <c r="AY128" s="22"/>
      <c r="AZ128" s="22"/>
      <c r="BA128" s="22"/>
      <c r="BB128" s="22"/>
      <c r="BC128" s="22"/>
      <c r="BD128" s="22"/>
      <c r="BE128" s="22"/>
      <c r="BF128" s="22"/>
    </row>
    <row r="129" spans="1:58" ht="12" hidden="1" customHeight="1">
      <c r="A129" s="163">
        <v>121</v>
      </c>
      <c r="B129" s="164" t="s">
        <v>678</v>
      </c>
      <c r="C129" s="167" t="s">
        <v>533</v>
      </c>
      <c r="D129" s="168" t="s">
        <v>387</v>
      </c>
      <c r="E129" s="168">
        <f t="shared" si="0"/>
        <v>10</v>
      </c>
      <c r="F129" s="163">
        <v>1011076419</v>
      </c>
      <c r="G129" s="103">
        <f t="shared" si="1"/>
        <v>10030</v>
      </c>
      <c r="H129" s="103">
        <f t="shared" ref="H129:L129" si="122">M129+R129+Y129+AD129+AI129+AO129+AT129</f>
        <v>8260</v>
      </c>
      <c r="I129" s="103">
        <f t="shared" si="122"/>
        <v>0</v>
      </c>
      <c r="J129" s="103">
        <f t="shared" si="122"/>
        <v>1770</v>
      </c>
      <c r="K129" s="103">
        <f t="shared" si="122"/>
        <v>0</v>
      </c>
      <c r="L129" s="103">
        <f t="shared" si="122"/>
        <v>0</v>
      </c>
      <c r="M129" s="169">
        <v>1180</v>
      </c>
      <c r="N129" s="170"/>
      <c r="O129" s="170"/>
      <c r="P129" s="170"/>
      <c r="Q129" s="170"/>
      <c r="R129" s="170">
        <v>1180</v>
      </c>
      <c r="S129" s="170"/>
      <c r="T129" s="170"/>
      <c r="U129" s="170"/>
      <c r="V129" s="170"/>
      <c r="W129" s="170"/>
      <c r="X129" s="163">
        <v>1011076419</v>
      </c>
      <c r="Y129" s="170">
        <v>1180</v>
      </c>
      <c r="Z129" s="170"/>
      <c r="AA129" s="170">
        <v>944</v>
      </c>
      <c r="AB129" s="170"/>
      <c r="AC129" s="170"/>
      <c r="AD129" s="170">
        <v>1180</v>
      </c>
      <c r="AE129" s="170"/>
      <c r="AF129" s="170"/>
      <c r="AG129" s="170"/>
      <c r="AH129" s="170"/>
      <c r="AI129" s="170">
        <v>1180</v>
      </c>
      <c r="AJ129" s="170"/>
      <c r="AK129" s="170"/>
      <c r="AL129" s="170"/>
      <c r="AM129" s="170"/>
      <c r="AN129" s="163">
        <v>1011076419</v>
      </c>
      <c r="AO129" s="170">
        <v>1180</v>
      </c>
      <c r="AP129" s="170"/>
      <c r="AQ129" s="170">
        <v>826</v>
      </c>
      <c r="AR129" s="170"/>
      <c r="AS129" s="170"/>
      <c r="AT129" s="170">
        <v>1180</v>
      </c>
      <c r="AU129" s="170"/>
      <c r="AV129" s="170"/>
      <c r="AW129" s="170"/>
      <c r="AX129" s="171"/>
      <c r="AY129" s="22"/>
      <c r="AZ129" s="22"/>
      <c r="BA129" s="22"/>
      <c r="BB129" s="22"/>
      <c r="BC129" s="22"/>
      <c r="BD129" s="22"/>
      <c r="BE129" s="22"/>
      <c r="BF129" s="22"/>
    </row>
    <row r="130" spans="1:58" ht="12" hidden="1" customHeight="1">
      <c r="A130" s="163">
        <v>122</v>
      </c>
      <c r="B130" s="164" t="s">
        <v>680</v>
      </c>
      <c r="C130" s="167" t="s">
        <v>25</v>
      </c>
      <c r="D130" s="168" t="s">
        <v>481</v>
      </c>
      <c r="E130" s="168">
        <f t="shared" si="0"/>
        <v>10</v>
      </c>
      <c r="F130" s="163">
        <v>1030034384</v>
      </c>
      <c r="G130" s="103">
        <f t="shared" si="1"/>
        <v>7139</v>
      </c>
      <c r="H130" s="103">
        <f t="shared" ref="H130:L130" si="123">M130+R130+Y130+AD130+AI130+AO130+AT130</f>
        <v>5810</v>
      </c>
      <c r="I130" s="103">
        <f t="shared" si="123"/>
        <v>0</v>
      </c>
      <c r="J130" s="103">
        <f t="shared" si="123"/>
        <v>1329</v>
      </c>
      <c r="K130" s="103">
        <f t="shared" si="123"/>
        <v>0</v>
      </c>
      <c r="L130" s="103">
        <f t="shared" si="123"/>
        <v>0</v>
      </c>
      <c r="M130" s="169">
        <v>830</v>
      </c>
      <c r="N130" s="170"/>
      <c r="O130" s="170"/>
      <c r="P130" s="170"/>
      <c r="Q130" s="170"/>
      <c r="R130" s="170">
        <v>830</v>
      </c>
      <c r="S130" s="170"/>
      <c r="T130" s="170"/>
      <c r="U130" s="170"/>
      <c r="V130" s="170"/>
      <c r="W130" s="170"/>
      <c r="X130" s="163">
        <v>1030034384</v>
      </c>
      <c r="Y130" s="170">
        <v>830</v>
      </c>
      <c r="Z130" s="170"/>
      <c r="AA130" s="170">
        <v>623</v>
      </c>
      <c r="AB130" s="170"/>
      <c r="AC130" s="170"/>
      <c r="AD130" s="170">
        <v>830</v>
      </c>
      <c r="AE130" s="170"/>
      <c r="AF130" s="170"/>
      <c r="AG130" s="170"/>
      <c r="AH130" s="170"/>
      <c r="AI130" s="170">
        <v>830</v>
      </c>
      <c r="AJ130" s="170"/>
      <c r="AK130" s="170"/>
      <c r="AL130" s="170"/>
      <c r="AM130" s="170"/>
      <c r="AN130" s="163">
        <v>1030034384</v>
      </c>
      <c r="AO130" s="170">
        <v>830</v>
      </c>
      <c r="AP130" s="170"/>
      <c r="AQ130" s="170">
        <v>706</v>
      </c>
      <c r="AR130" s="170"/>
      <c r="AS130" s="170"/>
      <c r="AT130" s="170">
        <v>830</v>
      </c>
      <c r="AU130" s="170"/>
      <c r="AV130" s="170"/>
      <c r="AW130" s="170"/>
      <c r="AX130" s="171"/>
      <c r="AY130" s="22"/>
      <c r="AZ130" s="22"/>
      <c r="BA130" s="22"/>
      <c r="BB130" s="22"/>
      <c r="BC130" s="22"/>
      <c r="BD130" s="22"/>
      <c r="BE130" s="22"/>
      <c r="BF130" s="22"/>
    </row>
    <row r="131" spans="1:58" ht="12" hidden="1" customHeight="1">
      <c r="A131" s="163">
        <v>123</v>
      </c>
      <c r="B131" s="164" t="s">
        <v>681</v>
      </c>
      <c r="C131" s="167" t="s">
        <v>511</v>
      </c>
      <c r="D131" s="168" t="s">
        <v>387</v>
      </c>
      <c r="E131" s="168">
        <f t="shared" si="0"/>
        <v>10</v>
      </c>
      <c r="F131" s="163">
        <v>1030004814</v>
      </c>
      <c r="G131" s="103">
        <f t="shared" si="1"/>
        <v>10491.69</v>
      </c>
      <c r="H131" s="103">
        <f t="shared" ref="H131:L131" si="124">M131+R131+Y131+AD131+AI131+AO131+AT131</f>
        <v>8438.69</v>
      </c>
      <c r="I131" s="103">
        <f t="shared" si="124"/>
        <v>0</v>
      </c>
      <c r="J131" s="103">
        <f t="shared" si="124"/>
        <v>2053</v>
      </c>
      <c r="K131" s="103">
        <f t="shared" si="124"/>
        <v>0</v>
      </c>
      <c r="L131" s="103">
        <f t="shared" si="124"/>
        <v>0</v>
      </c>
      <c r="M131" s="169">
        <v>1180</v>
      </c>
      <c r="N131" s="170"/>
      <c r="O131" s="170"/>
      <c r="P131" s="170"/>
      <c r="Q131" s="170"/>
      <c r="R131" s="170">
        <v>1180</v>
      </c>
      <c r="S131" s="170"/>
      <c r="T131" s="170"/>
      <c r="U131" s="170"/>
      <c r="V131" s="170"/>
      <c r="W131" s="170"/>
      <c r="X131" s="163">
        <v>1030004814</v>
      </c>
      <c r="Y131" s="170">
        <v>1271.42</v>
      </c>
      <c r="Z131" s="170"/>
      <c r="AA131" s="170">
        <v>1050</v>
      </c>
      <c r="AB131" s="170"/>
      <c r="AC131" s="170"/>
      <c r="AD131" s="170">
        <v>1180</v>
      </c>
      <c r="AE131" s="170"/>
      <c r="AF131" s="170"/>
      <c r="AG131" s="170"/>
      <c r="AH131" s="170"/>
      <c r="AI131" s="170">
        <v>1180</v>
      </c>
      <c r="AJ131" s="170"/>
      <c r="AK131" s="170"/>
      <c r="AL131" s="170"/>
      <c r="AM131" s="170"/>
      <c r="AN131" s="163">
        <v>1030004814</v>
      </c>
      <c r="AO131" s="170">
        <v>1267.27</v>
      </c>
      <c r="AP131" s="170"/>
      <c r="AQ131" s="170">
        <v>1003</v>
      </c>
      <c r="AR131" s="170"/>
      <c r="AS131" s="170"/>
      <c r="AT131" s="170">
        <v>1180</v>
      </c>
      <c r="AU131" s="170"/>
      <c r="AV131" s="170"/>
      <c r="AW131" s="170"/>
      <c r="AX131" s="171"/>
      <c r="AY131" s="22"/>
      <c r="AZ131" s="22"/>
      <c r="BA131" s="22"/>
      <c r="BB131" s="22"/>
      <c r="BC131" s="22"/>
      <c r="BD131" s="22"/>
      <c r="BE131" s="22"/>
      <c r="BF131" s="22"/>
    </row>
    <row r="132" spans="1:58" ht="12" hidden="1" customHeight="1">
      <c r="A132" s="163">
        <v>124</v>
      </c>
      <c r="B132" s="164" t="s">
        <v>683</v>
      </c>
      <c r="C132" s="167" t="s">
        <v>684</v>
      </c>
      <c r="D132" s="168" t="s">
        <v>387</v>
      </c>
      <c r="E132" s="168">
        <f t="shared" si="0"/>
        <v>11</v>
      </c>
      <c r="F132" s="163">
        <v>62003001544</v>
      </c>
      <c r="G132" s="103">
        <f t="shared" si="1"/>
        <v>10384</v>
      </c>
      <c r="H132" s="103">
        <f t="shared" ref="H132:L132" si="125">M132+R132+Y132+AD132+AI132+AO132+AT132</f>
        <v>8260</v>
      </c>
      <c r="I132" s="103">
        <f t="shared" si="125"/>
        <v>0</v>
      </c>
      <c r="J132" s="103">
        <f t="shared" si="125"/>
        <v>2124</v>
      </c>
      <c r="K132" s="103">
        <f t="shared" si="125"/>
        <v>0</v>
      </c>
      <c r="L132" s="103">
        <f t="shared" si="125"/>
        <v>0</v>
      </c>
      <c r="M132" s="169">
        <v>1180</v>
      </c>
      <c r="N132" s="170"/>
      <c r="O132" s="170"/>
      <c r="P132" s="170"/>
      <c r="Q132" s="170"/>
      <c r="R132" s="170">
        <v>1180</v>
      </c>
      <c r="S132" s="170"/>
      <c r="T132" s="170"/>
      <c r="U132" s="170"/>
      <c r="V132" s="170"/>
      <c r="W132" s="170"/>
      <c r="X132" s="163">
        <v>62003001544</v>
      </c>
      <c r="Y132" s="170">
        <v>1180</v>
      </c>
      <c r="Z132" s="170"/>
      <c r="AA132" s="170">
        <v>1062</v>
      </c>
      <c r="AB132" s="170"/>
      <c r="AC132" s="170"/>
      <c r="AD132" s="170">
        <v>1180</v>
      </c>
      <c r="AE132" s="170"/>
      <c r="AF132" s="170"/>
      <c r="AG132" s="170"/>
      <c r="AH132" s="170"/>
      <c r="AI132" s="170">
        <v>1180</v>
      </c>
      <c r="AJ132" s="170"/>
      <c r="AK132" s="170"/>
      <c r="AL132" s="170"/>
      <c r="AM132" s="170"/>
      <c r="AN132" s="163">
        <v>62003001544</v>
      </c>
      <c r="AO132" s="170">
        <v>1180</v>
      </c>
      <c r="AP132" s="170"/>
      <c r="AQ132" s="170">
        <v>1062</v>
      </c>
      <c r="AR132" s="170"/>
      <c r="AS132" s="173"/>
      <c r="AT132" s="170">
        <v>1180</v>
      </c>
      <c r="AU132" s="173"/>
      <c r="AV132" s="173"/>
      <c r="AW132" s="173"/>
      <c r="AX132" s="174"/>
      <c r="AY132" s="175"/>
      <c r="AZ132" s="175"/>
      <c r="BA132" s="175"/>
      <c r="BB132" s="175"/>
      <c r="BC132" s="175"/>
      <c r="BD132" s="175"/>
      <c r="BE132" s="175"/>
      <c r="BF132" s="175"/>
    </row>
    <row r="133" spans="1:58" ht="12" customHeight="1">
      <c r="A133" s="163">
        <v>125</v>
      </c>
      <c r="B133" s="164" t="s">
        <v>687</v>
      </c>
      <c r="C133" s="167" t="s">
        <v>37</v>
      </c>
      <c r="D133" s="168" t="s">
        <v>387</v>
      </c>
      <c r="E133" s="168">
        <f t="shared" si="0"/>
        <v>10</v>
      </c>
      <c r="F133" s="163">
        <v>1022002493</v>
      </c>
      <c r="G133" s="103">
        <f t="shared" si="1"/>
        <v>1716.3600000000001</v>
      </c>
      <c r="H133" s="103">
        <f t="shared" ref="H133:L133" si="126">M133+R133+Y133+AD133+AI133+AO133+AT133</f>
        <v>1716.3600000000001</v>
      </c>
      <c r="I133" s="103">
        <f t="shared" si="126"/>
        <v>0</v>
      </c>
      <c r="J133" s="103">
        <f t="shared" si="126"/>
        <v>0</v>
      </c>
      <c r="K133" s="103">
        <f t="shared" si="126"/>
        <v>0</v>
      </c>
      <c r="L133" s="103">
        <f t="shared" si="126"/>
        <v>0</v>
      </c>
      <c r="M133" s="169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63">
        <v>1022002493</v>
      </c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63">
        <v>1022002493</v>
      </c>
      <c r="AO133" s="170">
        <v>536.36</v>
      </c>
      <c r="AP133" s="170"/>
      <c r="AQ133" s="170"/>
      <c r="AR133" s="170"/>
      <c r="AS133" s="119"/>
      <c r="AT133" s="170">
        <v>1180</v>
      </c>
      <c r="AU133" s="119"/>
      <c r="AV133" s="119"/>
      <c r="AW133" s="119"/>
      <c r="AX133" s="104"/>
      <c r="AY133" s="22"/>
      <c r="AZ133" s="22"/>
      <c r="BA133" s="22"/>
      <c r="BB133" s="22"/>
      <c r="BC133" s="22"/>
      <c r="BD133" s="22"/>
      <c r="BE133" s="22"/>
      <c r="BF133" s="22"/>
    </row>
    <row r="134" spans="1:58" ht="12" hidden="1" customHeight="1">
      <c r="A134" s="163">
        <v>126</v>
      </c>
      <c r="B134" s="164" t="s">
        <v>688</v>
      </c>
      <c r="C134" s="167" t="s">
        <v>27</v>
      </c>
      <c r="D134" s="168" t="s">
        <v>401</v>
      </c>
      <c r="E134" s="168">
        <f t="shared" si="0"/>
        <v>10</v>
      </c>
      <c r="F134" s="163">
        <v>1008018740</v>
      </c>
      <c r="G134" s="103">
        <f t="shared" si="1"/>
        <v>18709.09</v>
      </c>
      <c r="H134" s="103">
        <f t="shared" ref="H134:L134" si="127">M134+R134+Y134+AD134+AI134+AO134+AT134</f>
        <v>11359.09</v>
      </c>
      <c r="I134" s="103">
        <f t="shared" si="127"/>
        <v>5250</v>
      </c>
      <c r="J134" s="103">
        <f t="shared" si="127"/>
        <v>2100</v>
      </c>
      <c r="K134" s="103">
        <f t="shared" si="127"/>
        <v>0</v>
      </c>
      <c r="L134" s="103">
        <f t="shared" si="127"/>
        <v>0</v>
      </c>
      <c r="M134" s="169">
        <v>2100</v>
      </c>
      <c r="N134" s="170">
        <v>1050</v>
      </c>
      <c r="O134" s="170"/>
      <c r="P134" s="170"/>
      <c r="Q134" s="170"/>
      <c r="R134" s="170">
        <v>2100</v>
      </c>
      <c r="S134" s="170">
        <v>1050</v>
      </c>
      <c r="T134" s="170"/>
      <c r="U134" s="170"/>
      <c r="V134" s="170"/>
      <c r="W134" s="170"/>
      <c r="X134" s="163">
        <v>1008018740</v>
      </c>
      <c r="Y134" s="170">
        <v>2100</v>
      </c>
      <c r="Z134" s="170">
        <v>1050</v>
      </c>
      <c r="AA134" s="170">
        <v>2100</v>
      </c>
      <c r="AB134" s="170"/>
      <c r="AC134" s="170"/>
      <c r="AD134" s="170">
        <v>2100</v>
      </c>
      <c r="AE134" s="170">
        <v>1050</v>
      </c>
      <c r="AF134" s="170"/>
      <c r="AG134" s="170"/>
      <c r="AH134" s="170"/>
      <c r="AI134" s="170">
        <v>2100</v>
      </c>
      <c r="AJ134" s="170">
        <v>1050</v>
      </c>
      <c r="AK134" s="170"/>
      <c r="AL134" s="170"/>
      <c r="AM134" s="170"/>
      <c r="AN134" s="163">
        <v>1008018740</v>
      </c>
      <c r="AO134" s="170">
        <v>859.09</v>
      </c>
      <c r="AP134" s="170"/>
      <c r="AQ134" s="170"/>
      <c r="AR134" s="170"/>
      <c r="AS134" s="170"/>
      <c r="AT134" s="170"/>
      <c r="AU134" s="170"/>
      <c r="AV134" s="170"/>
      <c r="AW134" s="170"/>
      <c r="AX134" s="171"/>
      <c r="AY134" s="22"/>
      <c r="AZ134" s="22"/>
      <c r="BA134" s="22"/>
      <c r="BB134" s="22"/>
      <c r="BC134" s="22"/>
      <c r="BD134" s="22"/>
      <c r="BE134" s="22"/>
      <c r="BF134" s="22"/>
    </row>
    <row r="135" spans="1:58" ht="12" hidden="1" customHeight="1">
      <c r="A135" s="163">
        <v>127</v>
      </c>
      <c r="B135" s="164" t="s">
        <v>691</v>
      </c>
      <c r="C135" s="167" t="s">
        <v>692</v>
      </c>
      <c r="D135" s="168" t="s">
        <v>433</v>
      </c>
      <c r="E135" s="168">
        <f t="shared" si="0"/>
        <v>10</v>
      </c>
      <c r="F135" s="163">
        <v>1017001595</v>
      </c>
      <c r="G135" s="103">
        <f t="shared" si="1"/>
        <v>18343</v>
      </c>
      <c r="H135" s="103">
        <f t="shared" ref="H135:L135" si="128">M135+R135+Y135+AD135+AI135+AO135+AT135</f>
        <v>11620</v>
      </c>
      <c r="I135" s="103">
        <f t="shared" si="128"/>
        <v>4150</v>
      </c>
      <c r="J135" s="103">
        <f t="shared" si="128"/>
        <v>2573</v>
      </c>
      <c r="K135" s="103">
        <f t="shared" si="128"/>
        <v>0</v>
      </c>
      <c r="L135" s="103">
        <f t="shared" si="128"/>
        <v>0</v>
      </c>
      <c r="M135" s="169">
        <v>1660</v>
      </c>
      <c r="N135" s="170">
        <v>664</v>
      </c>
      <c r="O135" s="170"/>
      <c r="P135" s="170"/>
      <c r="Q135" s="170"/>
      <c r="R135" s="170">
        <v>1660</v>
      </c>
      <c r="S135" s="170">
        <v>664</v>
      </c>
      <c r="T135" s="170"/>
      <c r="U135" s="170"/>
      <c r="V135" s="170"/>
      <c r="W135" s="170"/>
      <c r="X135" s="163">
        <v>1017001595</v>
      </c>
      <c r="Y135" s="170">
        <v>1660</v>
      </c>
      <c r="Z135" s="170">
        <v>498</v>
      </c>
      <c r="AA135" s="170">
        <v>1328</v>
      </c>
      <c r="AB135" s="170"/>
      <c r="AC135" s="170"/>
      <c r="AD135" s="170">
        <v>1660</v>
      </c>
      <c r="AE135" s="170">
        <v>581</v>
      </c>
      <c r="AF135" s="170"/>
      <c r="AG135" s="170"/>
      <c r="AH135" s="170"/>
      <c r="AI135" s="170">
        <v>1660</v>
      </c>
      <c r="AJ135" s="170">
        <v>581</v>
      </c>
      <c r="AK135" s="170"/>
      <c r="AL135" s="170"/>
      <c r="AM135" s="170"/>
      <c r="AN135" s="163">
        <v>1017001595</v>
      </c>
      <c r="AO135" s="170">
        <v>1660</v>
      </c>
      <c r="AP135" s="170">
        <v>581</v>
      </c>
      <c r="AQ135" s="170">
        <v>1245</v>
      </c>
      <c r="AR135" s="170"/>
      <c r="AS135" s="173"/>
      <c r="AT135" s="170">
        <v>1660</v>
      </c>
      <c r="AU135" s="173">
        <v>581</v>
      </c>
      <c r="AV135" s="173"/>
      <c r="AW135" s="173"/>
      <c r="AX135" s="174"/>
      <c r="AY135" s="175"/>
      <c r="AZ135" s="175"/>
      <c r="BA135" s="175"/>
      <c r="BB135" s="175"/>
      <c r="BC135" s="175"/>
      <c r="BD135" s="175"/>
      <c r="BE135" s="175"/>
      <c r="BF135" s="175"/>
    </row>
    <row r="136" spans="1:58" ht="12" hidden="1" customHeight="1">
      <c r="A136" s="163">
        <v>128</v>
      </c>
      <c r="B136" s="164" t="s">
        <v>696</v>
      </c>
      <c r="C136" s="167" t="s">
        <v>697</v>
      </c>
      <c r="D136" s="168" t="s">
        <v>433</v>
      </c>
      <c r="E136" s="168">
        <f t="shared" si="0"/>
        <v>10</v>
      </c>
      <c r="F136" s="163">
        <v>1009020172</v>
      </c>
      <c r="G136" s="103">
        <f t="shared" si="1"/>
        <v>20086</v>
      </c>
      <c r="H136" s="103">
        <f t="shared" ref="H136:L136" si="129">M136+R136+Y136+AD136+AI136+AO136+AT136</f>
        <v>11620</v>
      </c>
      <c r="I136" s="103">
        <f t="shared" si="129"/>
        <v>5644</v>
      </c>
      <c r="J136" s="103">
        <f t="shared" si="129"/>
        <v>2822</v>
      </c>
      <c r="K136" s="103">
        <f t="shared" si="129"/>
        <v>0</v>
      </c>
      <c r="L136" s="103">
        <f t="shared" si="129"/>
        <v>0</v>
      </c>
      <c r="M136" s="169">
        <v>1660</v>
      </c>
      <c r="N136" s="170">
        <v>747</v>
      </c>
      <c r="O136" s="170"/>
      <c r="P136" s="170"/>
      <c r="Q136" s="170"/>
      <c r="R136" s="170">
        <v>1660</v>
      </c>
      <c r="S136" s="170">
        <v>747</v>
      </c>
      <c r="T136" s="170"/>
      <c r="U136" s="170"/>
      <c r="V136" s="170"/>
      <c r="W136" s="170"/>
      <c r="X136" s="163">
        <v>1009020172</v>
      </c>
      <c r="Y136" s="170">
        <v>1660</v>
      </c>
      <c r="Z136" s="170">
        <v>830</v>
      </c>
      <c r="AA136" s="170">
        <v>1411</v>
      </c>
      <c r="AB136" s="170"/>
      <c r="AC136" s="170"/>
      <c r="AD136" s="170">
        <v>1660</v>
      </c>
      <c r="AE136" s="170">
        <v>830</v>
      </c>
      <c r="AF136" s="170"/>
      <c r="AG136" s="170"/>
      <c r="AH136" s="170"/>
      <c r="AI136" s="170">
        <v>1660</v>
      </c>
      <c r="AJ136" s="170">
        <v>830</v>
      </c>
      <c r="AK136" s="170"/>
      <c r="AL136" s="170"/>
      <c r="AM136" s="170"/>
      <c r="AN136" s="163">
        <v>1009020172</v>
      </c>
      <c r="AO136" s="170">
        <v>1660</v>
      </c>
      <c r="AP136" s="170">
        <v>830</v>
      </c>
      <c r="AQ136" s="170">
        <v>1411</v>
      </c>
      <c r="AR136" s="170"/>
      <c r="AS136" s="173"/>
      <c r="AT136" s="170">
        <v>1660</v>
      </c>
      <c r="AU136" s="173">
        <v>830</v>
      </c>
      <c r="AV136" s="173"/>
      <c r="AW136" s="173"/>
      <c r="AX136" s="174"/>
      <c r="AY136" s="175"/>
      <c r="AZ136" s="175"/>
      <c r="BA136" s="175"/>
      <c r="BB136" s="175"/>
      <c r="BC136" s="175"/>
      <c r="BD136" s="175"/>
      <c r="BE136" s="175"/>
      <c r="BF136" s="175"/>
    </row>
    <row r="137" spans="1:58" ht="12" hidden="1" customHeight="1">
      <c r="A137" s="163">
        <v>129</v>
      </c>
      <c r="B137" s="164" t="s">
        <v>698</v>
      </c>
      <c r="C137" s="167" t="s">
        <v>391</v>
      </c>
      <c r="D137" s="168" t="s">
        <v>387</v>
      </c>
      <c r="E137" s="168">
        <f t="shared" si="0"/>
        <v>11</v>
      </c>
      <c r="F137" s="163">
        <v>62007000736</v>
      </c>
      <c r="G137" s="103">
        <f t="shared" si="1"/>
        <v>3894</v>
      </c>
      <c r="H137" s="103">
        <f t="shared" ref="H137:L137" si="130">M137+R137+Y137+AD137+AI137+AO137+AT137</f>
        <v>1534</v>
      </c>
      <c r="I137" s="103">
        <f t="shared" si="130"/>
        <v>0</v>
      </c>
      <c r="J137" s="103">
        <f t="shared" si="130"/>
        <v>0</v>
      </c>
      <c r="K137" s="103">
        <f t="shared" si="130"/>
        <v>2360</v>
      </c>
      <c r="L137" s="103">
        <f t="shared" si="130"/>
        <v>0</v>
      </c>
      <c r="M137" s="169">
        <v>1180</v>
      </c>
      <c r="N137" s="170"/>
      <c r="O137" s="170"/>
      <c r="P137" s="170"/>
      <c r="Q137" s="170"/>
      <c r="R137" s="170">
        <v>354</v>
      </c>
      <c r="S137" s="170"/>
      <c r="T137" s="170"/>
      <c r="U137" s="170">
        <v>2360</v>
      </c>
      <c r="V137" s="170"/>
      <c r="W137" s="170"/>
      <c r="X137" s="163">
        <v>62007000736</v>
      </c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63">
        <v>62007000736</v>
      </c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1"/>
      <c r="AY137" s="22"/>
      <c r="AZ137" s="22"/>
      <c r="BA137" s="22"/>
      <c r="BB137" s="22"/>
      <c r="BC137" s="22"/>
      <c r="BD137" s="22"/>
      <c r="BE137" s="22"/>
      <c r="BF137" s="22"/>
    </row>
    <row r="138" spans="1:58" ht="12" hidden="1" customHeight="1">
      <c r="A138" s="163">
        <v>130</v>
      </c>
      <c r="B138" s="164" t="s">
        <v>700</v>
      </c>
      <c r="C138" s="167" t="s">
        <v>504</v>
      </c>
      <c r="D138" s="168" t="s">
        <v>387</v>
      </c>
      <c r="E138" s="168">
        <f t="shared" si="0"/>
        <v>10</v>
      </c>
      <c r="F138" s="163">
        <v>1001009537</v>
      </c>
      <c r="G138" s="103">
        <f t="shared" si="1"/>
        <v>10476.36</v>
      </c>
      <c r="H138" s="103">
        <f t="shared" ref="H138:L138" si="131">M138+R138+Y138+AD138+AI138+AO138+AT138</f>
        <v>8470.36</v>
      </c>
      <c r="I138" s="103">
        <f t="shared" si="131"/>
        <v>0</v>
      </c>
      <c r="J138" s="103">
        <f t="shared" si="131"/>
        <v>2006</v>
      </c>
      <c r="K138" s="103">
        <f t="shared" si="131"/>
        <v>0</v>
      </c>
      <c r="L138" s="103">
        <f t="shared" si="131"/>
        <v>0</v>
      </c>
      <c r="M138" s="169">
        <v>1180</v>
      </c>
      <c r="N138" s="170"/>
      <c r="O138" s="170"/>
      <c r="P138" s="170"/>
      <c r="Q138" s="170"/>
      <c r="R138" s="170">
        <v>1180</v>
      </c>
      <c r="S138" s="170"/>
      <c r="T138" s="170"/>
      <c r="U138" s="170"/>
      <c r="V138" s="170"/>
      <c r="W138" s="170"/>
      <c r="X138" s="163">
        <v>1001009537</v>
      </c>
      <c r="Y138" s="170">
        <v>1180.9100000000001</v>
      </c>
      <c r="Z138" s="170"/>
      <c r="AA138" s="170">
        <v>1003</v>
      </c>
      <c r="AB138" s="170"/>
      <c r="AC138" s="170"/>
      <c r="AD138" s="170">
        <v>1180</v>
      </c>
      <c r="AE138" s="170"/>
      <c r="AF138" s="170"/>
      <c r="AG138" s="170"/>
      <c r="AH138" s="170"/>
      <c r="AI138" s="170">
        <v>1180</v>
      </c>
      <c r="AJ138" s="170"/>
      <c r="AK138" s="170"/>
      <c r="AL138" s="170"/>
      <c r="AM138" s="170"/>
      <c r="AN138" s="163">
        <v>1001009537</v>
      </c>
      <c r="AO138" s="170">
        <v>1389.45</v>
      </c>
      <c r="AP138" s="170"/>
      <c r="AQ138" s="170">
        <v>1003</v>
      </c>
      <c r="AR138" s="170"/>
      <c r="AS138" s="170"/>
      <c r="AT138" s="170">
        <v>1180</v>
      </c>
      <c r="AU138" s="170"/>
      <c r="AV138" s="170"/>
      <c r="AW138" s="170"/>
      <c r="AX138" s="171"/>
      <c r="AY138" s="22"/>
      <c r="AZ138" s="22"/>
      <c r="BA138" s="22"/>
      <c r="BB138" s="22"/>
      <c r="BC138" s="22"/>
      <c r="BD138" s="22"/>
      <c r="BE138" s="22"/>
      <c r="BF138" s="22"/>
    </row>
    <row r="139" spans="1:58" ht="12" hidden="1" customHeight="1">
      <c r="A139" s="163">
        <v>131</v>
      </c>
      <c r="B139" s="164" t="s">
        <v>702</v>
      </c>
      <c r="C139" s="167" t="s">
        <v>386</v>
      </c>
      <c r="D139" s="168" t="s">
        <v>404</v>
      </c>
      <c r="E139" s="168">
        <f t="shared" si="0"/>
        <v>11</v>
      </c>
      <c r="F139" s="163">
        <v>10001071041</v>
      </c>
      <c r="G139" s="103">
        <f t="shared" si="1"/>
        <v>10266</v>
      </c>
      <c r="H139" s="103">
        <f t="shared" ref="H139:L139" si="132">M139+R139+Y139+AD139+AI139+AO139+AT139</f>
        <v>8260</v>
      </c>
      <c r="I139" s="103">
        <f t="shared" si="132"/>
        <v>0</v>
      </c>
      <c r="J139" s="103">
        <f t="shared" si="132"/>
        <v>2006</v>
      </c>
      <c r="K139" s="103">
        <f t="shared" si="132"/>
        <v>0</v>
      </c>
      <c r="L139" s="103">
        <f t="shared" si="132"/>
        <v>0</v>
      </c>
      <c r="M139" s="169">
        <v>1180</v>
      </c>
      <c r="N139" s="170"/>
      <c r="O139" s="170"/>
      <c r="P139" s="170"/>
      <c r="Q139" s="170"/>
      <c r="R139" s="170">
        <v>1180</v>
      </c>
      <c r="S139" s="170"/>
      <c r="T139" s="170"/>
      <c r="U139" s="170"/>
      <c r="V139" s="170"/>
      <c r="W139" s="170"/>
      <c r="X139" s="163">
        <v>10001071041</v>
      </c>
      <c r="Y139" s="170">
        <v>1180</v>
      </c>
      <c r="Z139" s="170"/>
      <c r="AA139" s="170">
        <v>1062</v>
      </c>
      <c r="AB139" s="170"/>
      <c r="AC139" s="170"/>
      <c r="AD139" s="170">
        <v>1180</v>
      </c>
      <c r="AE139" s="170"/>
      <c r="AF139" s="170"/>
      <c r="AG139" s="170"/>
      <c r="AH139" s="170"/>
      <c r="AI139" s="170">
        <v>1180</v>
      </c>
      <c r="AJ139" s="170"/>
      <c r="AK139" s="170"/>
      <c r="AL139" s="170"/>
      <c r="AM139" s="170"/>
      <c r="AN139" s="163">
        <v>10001071041</v>
      </c>
      <c r="AO139" s="170">
        <v>1180</v>
      </c>
      <c r="AP139" s="170"/>
      <c r="AQ139" s="170">
        <v>944</v>
      </c>
      <c r="AR139" s="170"/>
      <c r="AS139" s="173"/>
      <c r="AT139" s="170">
        <v>1180</v>
      </c>
      <c r="AU139" s="173"/>
      <c r="AV139" s="173"/>
      <c r="AW139" s="173"/>
      <c r="AX139" s="174"/>
      <c r="AY139" s="22"/>
      <c r="AZ139" s="22"/>
      <c r="BA139" s="22"/>
      <c r="BB139" s="22"/>
      <c r="BC139" s="22"/>
      <c r="BD139" s="22"/>
      <c r="BE139" s="22"/>
      <c r="BF139" s="22"/>
    </row>
    <row r="140" spans="1:58" ht="12" hidden="1" customHeight="1">
      <c r="A140" s="163">
        <v>132</v>
      </c>
      <c r="B140" s="164" t="s">
        <v>705</v>
      </c>
      <c r="C140" s="167" t="s">
        <v>697</v>
      </c>
      <c r="D140" s="168" t="s">
        <v>387</v>
      </c>
      <c r="E140" s="168">
        <f t="shared" si="0"/>
        <v>11</v>
      </c>
      <c r="F140" s="163">
        <v>45001009084</v>
      </c>
      <c r="G140" s="103">
        <f t="shared" si="1"/>
        <v>10266</v>
      </c>
      <c r="H140" s="103">
        <f t="shared" ref="H140:L140" si="133">M140+R140+Y140+AD140+AI140+AO140+AT140</f>
        <v>8142</v>
      </c>
      <c r="I140" s="103">
        <f t="shared" si="133"/>
        <v>0</v>
      </c>
      <c r="J140" s="103">
        <f t="shared" si="133"/>
        <v>2006</v>
      </c>
      <c r="K140" s="103">
        <f t="shared" si="133"/>
        <v>118</v>
      </c>
      <c r="L140" s="103">
        <f t="shared" si="133"/>
        <v>0</v>
      </c>
      <c r="M140" s="169">
        <v>1062</v>
      </c>
      <c r="N140" s="170"/>
      <c r="O140" s="170"/>
      <c r="P140" s="170">
        <v>118</v>
      </c>
      <c r="Q140" s="170"/>
      <c r="R140" s="170">
        <v>1180</v>
      </c>
      <c r="S140" s="170"/>
      <c r="T140" s="170"/>
      <c r="U140" s="170"/>
      <c r="V140" s="170"/>
      <c r="W140" s="170"/>
      <c r="X140" s="163">
        <v>45001009084</v>
      </c>
      <c r="Y140" s="170">
        <v>1180</v>
      </c>
      <c r="Z140" s="170"/>
      <c r="AA140" s="170">
        <v>1003</v>
      </c>
      <c r="AB140" s="170"/>
      <c r="AC140" s="170"/>
      <c r="AD140" s="170">
        <v>1180</v>
      </c>
      <c r="AE140" s="170"/>
      <c r="AF140" s="170"/>
      <c r="AG140" s="170"/>
      <c r="AH140" s="170"/>
      <c r="AI140" s="170">
        <v>1180</v>
      </c>
      <c r="AJ140" s="170"/>
      <c r="AK140" s="170"/>
      <c r="AL140" s="170"/>
      <c r="AM140" s="170"/>
      <c r="AN140" s="163">
        <v>45001009084</v>
      </c>
      <c r="AO140" s="170">
        <v>1180</v>
      </c>
      <c r="AP140" s="170"/>
      <c r="AQ140" s="170">
        <v>1003</v>
      </c>
      <c r="AR140" s="170"/>
      <c r="AS140" s="173"/>
      <c r="AT140" s="170">
        <v>1180</v>
      </c>
      <c r="AU140" s="173"/>
      <c r="AV140" s="173"/>
      <c r="AW140" s="173"/>
      <c r="AX140" s="174"/>
      <c r="AY140" s="175"/>
      <c r="AZ140" s="175"/>
      <c r="BA140" s="175"/>
      <c r="BB140" s="175"/>
      <c r="BC140" s="175"/>
      <c r="BD140" s="175"/>
      <c r="BE140" s="175"/>
      <c r="BF140" s="175"/>
    </row>
    <row r="141" spans="1:58" ht="12" hidden="1" customHeight="1">
      <c r="A141" s="163">
        <v>133</v>
      </c>
      <c r="B141" s="164" t="s">
        <v>707</v>
      </c>
      <c r="C141" s="167" t="s">
        <v>398</v>
      </c>
      <c r="D141" s="168" t="s">
        <v>387</v>
      </c>
      <c r="E141" s="168">
        <f t="shared" si="0"/>
        <v>10</v>
      </c>
      <c r="F141" s="163">
        <v>1015020712</v>
      </c>
      <c r="G141" s="103">
        <f t="shared" si="1"/>
        <v>10326</v>
      </c>
      <c r="H141" s="103">
        <f t="shared" ref="H141:L141" si="134">M141+R141+Y141+AD141+AI141+AO141+AT141</f>
        <v>7804.09</v>
      </c>
      <c r="I141" s="103">
        <f t="shared" si="134"/>
        <v>0</v>
      </c>
      <c r="J141" s="103">
        <f t="shared" si="134"/>
        <v>2066</v>
      </c>
      <c r="K141" s="103">
        <f t="shared" si="134"/>
        <v>455.90999999999997</v>
      </c>
      <c r="L141" s="103">
        <f t="shared" si="134"/>
        <v>0</v>
      </c>
      <c r="M141" s="169">
        <v>1180</v>
      </c>
      <c r="N141" s="170"/>
      <c r="O141" s="170"/>
      <c r="P141" s="170"/>
      <c r="Q141" s="170"/>
      <c r="R141" s="170">
        <v>1180</v>
      </c>
      <c r="S141" s="170"/>
      <c r="T141" s="170"/>
      <c r="U141" s="170"/>
      <c r="V141" s="170"/>
      <c r="W141" s="170"/>
      <c r="X141" s="163">
        <v>1015020712</v>
      </c>
      <c r="Y141" s="170">
        <v>885</v>
      </c>
      <c r="Z141" s="170"/>
      <c r="AA141" s="170">
        <v>1063</v>
      </c>
      <c r="AB141" s="170">
        <v>295</v>
      </c>
      <c r="AC141" s="170"/>
      <c r="AD141" s="170">
        <v>1180</v>
      </c>
      <c r="AE141" s="170"/>
      <c r="AF141" s="170"/>
      <c r="AG141" s="170"/>
      <c r="AH141" s="170"/>
      <c r="AI141" s="170">
        <v>1180</v>
      </c>
      <c r="AJ141" s="170"/>
      <c r="AK141" s="170"/>
      <c r="AL141" s="170"/>
      <c r="AM141" s="170"/>
      <c r="AN141" s="163">
        <v>1015020712</v>
      </c>
      <c r="AO141" s="170">
        <v>1019.09</v>
      </c>
      <c r="AP141" s="170"/>
      <c r="AQ141" s="170">
        <v>1003</v>
      </c>
      <c r="AR141" s="170">
        <v>160.91</v>
      </c>
      <c r="AS141" s="170"/>
      <c r="AT141" s="170">
        <v>1180</v>
      </c>
      <c r="AU141" s="170"/>
      <c r="AV141" s="170"/>
      <c r="AW141" s="170"/>
      <c r="AX141" s="171"/>
      <c r="AY141" s="22"/>
      <c r="AZ141" s="22"/>
      <c r="BA141" s="22"/>
      <c r="BB141" s="22"/>
      <c r="BC141" s="22"/>
      <c r="BD141" s="22"/>
      <c r="BE141" s="22"/>
      <c r="BF141" s="22"/>
    </row>
    <row r="142" spans="1:58" ht="12" hidden="1" customHeight="1">
      <c r="A142" s="163">
        <v>134</v>
      </c>
      <c r="B142" s="164" t="s">
        <v>708</v>
      </c>
      <c r="C142" s="167" t="s">
        <v>394</v>
      </c>
      <c r="D142" s="168" t="s">
        <v>387</v>
      </c>
      <c r="E142" s="168">
        <f t="shared" si="0"/>
        <v>10</v>
      </c>
      <c r="F142" s="163">
        <v>1010005686</v>
      </c>
      <c r="G142" s="103">
        <f t="shared" si="1"/>
        <v>10148</v>
      </c>
      <c r="H142" s="103">
        <f t="shared" ref="H142:L142" si="135">M142+R142+Y142+AD142+AI142+AO142+AT142</f>
        <v>8260</v>
      </c>
      <c r="I142" s="103">
        <f t="shared" si="135"/>
        <v>0</v>
      </c>
      <c r="J142" s="103">
        <f t="shared" si="135"/>
        <v>1888</v>
      </c>
      <c r="K142" s="103">
        <f t="shared" si="135"/>
        <v>0</v>
      </c>
      <c r="L142" s="103">
        <f t="shared" si="135"/>
        <v>0</v>
      </c>
      <c r="M142" s="169">
        <v>1180</v>
      </c>
      <c r="N142" s="170"/>
      <c r="O142" s="170"/>
      <c r="P142" s="170"/>
      <c r="Q142" s="170"/>
      <c r="R142" s="170">
        <v>1180</v>
      </c>
      <c r="S142" s="170"/>
      <c r="T142" s="170"/>
      <c r="U142" s="170"/>
      <c r="V142" s="170"/>
      <c r="W142" s="170"/>
      <c r="X142" s="163">
        <v>1010005686</v>
      </c>
      <c r="Y142" s="170">
        <v>1180</v>
      </c>
      <c r="Z142" s="170"/>
      <c r="AA142" s="170">
        <v>944</v>
      </c>
      <c r="AB142" s="170"/>
      <c r="AC142" s="170"/>
      <c r="AD142" s="170">
        <v>1180</v>
      </c>
      <c r="AE142" s="170"/>
      <c r="AF142" s="170"/>
      <c r="AG142" s="170"/>
      <c r="AH142" s="170"/>
      <c r="AI142" s="170">
        <v>1180</v>
      </c>
      <c r="AJ142" s="170"/>
      <c r="AK142" s="170"/>
      <c r="AL142" s="170"/>
      <c r="AM142" s="170"/>
      <c r="AN142" s="163">
        <v>1010005686</v>
      </c>
      <c r="AO142" s="170">
        <v>1180</v>
      </c>
      <c r="AP142" s="170"/>
      <c r="AQ142" s="170">
        <v>944</v>
      </c>
      <c r="AR142" s="170"/>
      <c r="AS142" s="173"/>
      <c r="AT142" s="170">
        <v>1180</v>
      </c>
      <c r="AU142" s="173"/>
      <c r="AV142" s="173"/>
      <c r="AW142" s="173"/>
      <c r="AX142" s="174"/>
      <c r="AY142" s="175"/>
      <c r="AZ142" s="175"/>
      <c r="BA142" s="175"/>
      <c r="BB142" s="175"/>
      <c r="BC142" s="175"/>
      <c r="BD142" s="175"/>
      <c r="BE142" s="175"/>
      <c r="BF142" s="175"/>
    </row>
    <row r="143" spans="1:58" ht="12" hidden="1" customHeight="1">
      <c r="A143" s="163">
        <v>135</v>
      </c>
      <c r="B143" s="164" t="s">
        <v>710</v>
      </c>
      <c r="C143" s="167" t="s">
        <v>711</v>
      </c>
      <c r="D143" s="168" t="s">
        <v>433</v>
      </c>
      <c r="E143" s="168">
        <f t="shared" si="0"/>
        <v>10</v>
      </c>
      <c r="F143" s="163">
        <v>1026001118</v>
      </c>
      <c r="G143" s="103">
        <f t="shared" si="1"/>
        <v>18675</v>
      </c>
      <c r="H143" s="103">
        <f t="shared" ref="H143:L143" si="136">M143+R143+Y143+AD143+AI143+AO143+AT143</f>
        <v>11620</v>
      </c>
      <c r="I143" s="103">
        <f t="shared" si="136"/>
        <v>4316</v>
      </c>
      <c r="J143" s="103">
        <f t="shared" si="136"/>
        <v>2739</v>
      </c>
      <c r="K143" s="103">
        <f t="shared" si="136"/>
        <v>0</v>
      </c>
      <c r="L143" s="103">
        <f t="shared" si="136"/>
        <v>0</v>
      </c>
      <c r="M143" s="169">
        <v>1660</v>
      </c>
      <c r="N143" s="170">
        <v>498</v>
      </c>
      <c r="O143" s="170"/>
      <c r="P143" s="170"/>
      <c r="Q143" s="170"/>
      <c r="R143" s="170">
        <v>1660</v>
      </c>
      <c r="S143" s="170">
        <v>498</v>
      </c>
      <c r="T143" s="170"/>
      <c r="U143" s="170"/>
      <c r="V143" s="170"/>
      <c r="W143" s="170"/>
      <c r="X143" s="163">
        <v>1026001118</v>
      </c>
      <c r="Y143" s="170">
        <v>1660</v>
      </c>
      <c r="Z143" s="170">
        <v>664</v>
      </c>
      <c r="AA143" s="170">
        <v>1328</v>
      </c>
      <c r="AB143" s="170"/>
      <c r="AC143" s="170"/>
      <c r="AD143" s="170">
        <v>1660</v>
      </c>
      <c r="AE143" s="170">
        <v>664</v>
      </c>
      <c r="AF143" s="170"/>
      <c r="AG143" s="170"/>
      <c r="AH143" s="170"/>
      <c r="AI143" s="170">
        <v>1660</v>
      </c>
      <c r="AJ143" s="170">
        <v>664</v>
      </c>
      <c r="AK143" s="170"/>
      <c r="AL143" s="170"/>
      <c r="AM143" s="170"/>
      <c r="AN143" s="163">
        <v>1026001118</v>
      </c>
      <c r="AO143" s="170">
        <v>1660</v>
      </c>
      <c r="AP143" s="170">
        <v>664</v>
      </c>
      <c r="AQ143" s="170">
        <v>1411</v>
      </c>
      <c r="AR143" s="170"/>
      <c r="AS143" s="170"/>
      <c r="AT143" s="170">
        <v>1660</v>
      </c>
      <c r="AU143" s="170">
        <v>664</v>
      </c>
      <c r="AV143" s="170"/>
      <c r="AW143" s="170"/>
      <c r="AX143" s="171"/>
      <c r="AY143" s="22"/>
      <c r="AZ143" s="22"/>
      <c r="BA143" s="22"/>
      <c r="BB143" s="22"/>
      <c r="BC143" s="22"/>
      <c r="BD143" s="22"/>
      <c r="BE143" s="22"/>
      <c r="BF143" s="22"/>
    </row>
    <row r="144" spans="1:58" ht="12" hidden="1" customHeight="1">
      <c r="A144" s="163">
        <v>136</v>
      </c>
      <c r="B144" s="164" t="s">
        <v>714</v>
      </c>
      <c r="C144" s="167" t="s">
        <v>34</v>
      </c>
      <c r="D144" s="168" t="s">
        <v>433</v>
      </c>
      <c r="E144" s="168">
        <f t="shared" si="0"/>
        <v>11</v>
      </c>
      <c r="F144" s="163">
        <v>28001008336</v>
      </c>
      <c r="G144" s="103">
        <f t="shared" si="1"/>
        <v>21253</v>
      </c>
      <c r="H144" s="103">
        <f t="shared" ref="H144:L144" si="137">M144+R144+Y144+AD144+AI144+AO144+AT144</f>
        <v>12460</v>
      </c>
      <c r="I144" s="103">
        <f t="shared" si="137"/>
        <v>5251</v>
      </c>
      <c r="J144" s="103">
        <f t="shared" si="137"/>
        <v>3542</v>
      </c>
      <c r="K144" s="103">
        <f t="shared" si="137"/>
        <v>0</v>
      </c>
      <c r="L144" s="103">
        <f t="shared" si="137"/>
        <v>0</v>
      </c>
      <c r="M144" s="169">
        <v>2047</v>
      </c>
      <c r="N144" s="170"/>
      <c r="O144" s="170"/>
      <c r="P144" s="170"/>
      <c r="Q144" s="170"/>
      <c r="R144" s="170">
        <v>1513</v>
      </c>
      <c r="S144" s="170">
        <v>801</v>
      </c>
      <c r="T144" s="170"/>
      <c r="U144" s="170"/>
      <c r="V144" s="170"/>
      <c r="W144" s="170"/>
      <c r="X144" s="163">
        <v>28001008336</v>
      </c>
      <c r="Y144" s="170">
        <v>1780</v>
      </c>
      <c r="Z144" s="170">
        <v>890</v>
      </c>
      <c r="AA144" s="170">
        <v>1762</v>
      </c>
      <c r="AB144" s="170"/>
      <c r="AC144" s="170"/>
      <c r="AD144" s="170">
        <v>1780</v>
      </c>
      <c r="AE144" s="170">
        <v>890</v>
      </c>
      <c r="AF144" s="170"/>
      <c r="AG144" s="170"/>
      <c r="AH144" s="170"/>
      <c r="AI144" s="170">
        <v>1780</v>
      </c>
      <c r="AJ144" s="170">
        <v>890</v>
      </c>
      <c r="AK144" s="170"/>
      <c r="AL144" s="170"/>
      <c r="AM144" s="170"/>
      <c r="AN144" s="163">
        <v>28001008336</v>
      </c>
      <c r="AO144" s="170">
        <v>1780</v>
      </c>
      <c r="AP144" s="170">
        <v>890</v>
      </c>
      <c r="AQ144" s="170">
        <v>1780</v>
      </c>
      <c r="AR144" s="170"/>
      <c r="AS144" s="170"/>
      <c r="AT144" s="170">
        <v>1780</v>
      </c>
      <c r="AU144" s="170">
        <v>890</v>
      </c>
      <c r="AV144" s="170"/>
      <c r="AW144" s="170"/>
      <c r="AX144" s="171"/>
      <c r="AY144" s="22"/>
      <c r="AZ144" s="22"/>
      <c r="BA144" s="22"/>
      <c r="BB144" s="22"/>
      <c r="BC144" s="22"/>
      <c r="BD144" s="22"/>
      <c r="BE144" s="22"/>
      <c r="BF144" s="22"/>
    </row>
    <row r="145" spans="1:58" ht="12" hidden="1" customHeight="1">
      <c r="A145" s="163">
        <v>137</v>
      </c>
      <c r="B145" s="164" t="s">
        <v>716</v>
      </c>
      <c r="C145" s="167" t="s">
        <v>32</v>
      </c>
      <c r="D145" s="168" t="s">
        <v>404</v>
      </c>
      <c r="E145" s="168">
        <f t="shared" si="0"/>
        <v>10</v>
      </c>
      <c r="F145" s="163">
        <v>1013015716</v>
      </c>
      <c r="G145" s="103">
        <f t="shared" si="1"/>
        <v>7337</v>
      </c>
      <c r="H145" s="103">
        <f t="shared" ref="H145:L145" si="138">M145+R145+Y145+AD145+AI145+AO145+AT145</f>
        <v>4670.84</v>
      </c>
      <c r="I145" s="103">
        <f t="shared" si="138"/>
        <v>0</v>
      </c>
      <c r="J145" s="103">
        <f t="shared" si="138"/>
        <v>1637</v>
      </c>
      <c r="K145" s="103">
        <f t="shared" si="138"/>
        <v>791.66</v>
      </c>
      <c r="L145" s="103">
        <f t="shared" si="138"/>
        <v>237.5</v>
      </c>
      <c r="M145" s="169">
        <v>950</v>
      </c>
      <c r="N145" s="170"/>
      <c r="O145" s="170"/>
      <c r="P145" s="170"/>
      <c r="Q145" s="170"/>
      <c r="R145" s="170">
        <v>712.5</v>
      </c>
      <c r="S145" s="170"/>
      <c r="T145" s="170"/>
      <c r="U145" s="170"/>
      <c r="V145" s="170">
        <v>237.5</v>
      </c>
      <c r="W145" s="170"/>
      <c r="X145" s="163">
        <v>1013015716</v>
      </c>
      <c r="Y145" s="170">
        <v>712.5</v>
      </c>
      <c r="Z145" s="170"/>
      <c r="AA145" s="170">
        <v>820</v>
      </c>
      <c r="AB145" s="170">
        <v>237.5</v>
      </c>
      <c r="AC145" s="170"/>
      <c r="AD145" s="170">
        <v>950</v>
      </c>
      <c r="AE145" s="170"/>
      <c r="AF145" s="170"/>
      <c r="AG145" s="170"/>
      <c r="AH145" s="170"/>
      <c r="AI145" s="170">
        <v>395.84</v>
      </c>
      <c r="AJ145" s="170"/>
      <c r="AK145" s="170"/>
      <c r="AL145" s="170">
        <v>554.16</v>
      </c>
      <c r="AM145" s="170"/>
      <c r="AN145" s="163">
        <v>1013015716</v>
      </c>
      <c r="AO145" s="170">
        <v>950</v>
      </c>
      <c r="AP145" s="170"/>
      <c r="AQ145" s="170">
        <v>817</v>
      </c>
      <c r="AR145" s="170"/>
      <c r="AS145" s="170"/>
      <c r="AT145" s="170"/>
      <c r="AU145" s="170"/>
      <c r="AV145" s="170"/>
      <c r="AW145" s="170"/>
      <c r="AX145" s="171"/>
      <c r="AY145" s="22"/>
      <c r="AZ145" s="22"/>
      <c r="BA145" s="22"/>
      <c r="BB145" s="22"/>
      <c r="BC145" s="22"/>
      <c r="BD145" s="22"/>
      <c r="BE145" s="22"/>
      <c r="BF145" s="22"/>
    </row>
    <row r="146" spans="1:58" ht="12" customHeight="1">
      <c r="A146" s="163">
        <v>138</v>
      </c>
      <c r="B146" s="164" t="s">
        <v>719</v>
      </c>
      <c r="C146" s="167" t="s">
        <v>37</v>
      </c>
      <c r="D146" s="168" t="s">
        <v>433</v>
      </c>
      <c r="E146" s="168">
        <f t="shared" si="0"/>
        <v>10</v>
      </c>
      <c r="F146" s="163">
        <v>1025005103</v>
      </c>
      <c r="G146" s="103">
        <f t="shared" si="1"/>
        <v>3244.55</v>
      </c>
      <c r="H146" s="103">
        <f t="shared" ref="H146:L146" si="139">M146+R146+Y146+AD146+AI146+AO146+AT146</f>
        <v>2414.5500000000002</v>
      </c>
      <c r="I146" s="103">
        <f t="shared" si="139"/>
        <v>830</v>
      </c>
      <c r="J146" s="103">
        <f t="shared" si="139"/>
        <v>0</v>
      </c>
      <c r="K146" s="103">
        <f t="shared" si="139"/>
        <v>0</v>
      </c>
      <c r="L146" s="103">
        <f t="shared" si="139"/>
        <v>0</v>
      </c>
      <c r="M146" s="169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63">
        <v>1025005103</v>
      </c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63">
        <v>1025005103</v>
      </c>
      <c r="AO146" s="170">
        <v>754.55</v>
      </c>
      <c r="AP146" s="170"/>
      <c r="AQ146" s="170"/>
      <c r="AR146" s="170"/>
      <c r="AS146" s="119"/>
      <c r="AT146" s="170">
        <v>1660</v>
      </c>
      <c r="AU146" s="226">
        <v>830</v>
      </c>
      <c r="AV146" s="119"/>
      <c r="AW146" s="119"/>
      <c r="AX146" s="104"/>
      <c r="AY146" s="22"/>
      <c r="AZ146" s="22"/>
      <c r="BA146" s="22"/>
      <c r="BB146" s="22"/>
      <c r="BC146" s="22"/>
      <c r="BD146" s="22"/>
      <c r="BE146" s="22"/>
      <c r="BF146" s="22"/>
    </row>
    <row r="147" spans="1:58" ht="12" hidden="1" customHeight="1">
      <c r="A147" s="163">
        <v>139</v>
      </c>
      <c r="B147" s="164" t="s">
        <v>721</v>
      </c>
      <c r="C147" s="167" t="s">
        <v>28</v>
      </c>
      <c r="D147" s="168" t="s">
        <v>401</v>
      </c>
      <c r="E147" s="168">
        <f t="shared" si="0"/>
        <v>10</v>
      </c>
      <c r="F147" s="163">
        <v>1017025022</v>
      </c>
      <c r="G147" s="103">
        <f t="shared" si="1"/>
        <v>6400</v>
      </c>
      <c r="H147" s="103">
        <f t="shared" ref="H147:L147" si="140">M147+R147+Y147+AD147+AI147+AO147+AT147</f>
        <v>4300</v>
      </c>
      <c r="I147" s="103">
        <f t="shared" si="140"/>
        <v>2100</v>
      </c>
      <c r="J147" s="103">
        <f t="shared" si="140"/>
        <v>0</v>
      </c>
      <c r="K147" s="103">
        <f t="shared" si="140"/>
        <v>0</v>
      </c>
      <c r="L147" s="103">
        <f t="shared" si="140"/>
        <v>0</v>
      </c>
      <c r="M147" s="169">
        <v>2100</v>
      </c>
      <c r="N147" s="170">
        <v>1050</v>
      </c>
      <c r="O147" s="170"/>
      <c r="P147" s="170"/>
      <c r="Q147" s="170"/>
      <c r="R147" s="170">
        <v>2200</v>
      </c>
      <c r="S147" s="170">
        <v>1050</v>
      </c>
      <c r="T147" s="170"/>
      <c r="U147" s="170"/>
      <c r="V147" s="170"/>
      <c r="W147" s="170"/>
      <c r="X147" s="163">
        <v>1017025022</v>
      </c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63">
        <v>1017025022</v>
      </c>
      <c r="AO147" s="170"/>
      <c r="AP147" s="170"/>
      <c r="AQ147" s="170"/>
      <c r="AR147" s="170"/>
      <c r="AS147" s="173"/>
      <c r="AT147" s="170"/>
      <c r="AU147" s="173"/>
      <c r="AV147" s="173"/>
      <c r="AW147" s="173"/>
      <c r="AX147" s="174"/>
      <c r="AY147" s="175"/>
      <c r="AZ147" s="175"/>
      <c r="BA147" s="175"/>
      <c r="BB147" s="175"/>
      <c r="BC147" s="175"/>
      <c r="BD147" s="175"/>
      <c r="BE147" s="175"/>
      <c r="BF147" s="175"/>
    </row>
    <row r="148" spans="1:58" ht="12" hidden="1" customHeight="1">
      <c r="A148" s="163">
        <v>140</v>
      </c>
      <c r="B148" s="164" t="s">
        <v>722</v>
      </c>
      <c r="C148" s="167" t="s">
        <v>650</v>
      </c>
      <c r="D148" s="168" t="s">
        <v>387</v>
      </c>
      <c r="E148" s="168">
        <f t="shared" si="0"/>
        <v>11</v>
      </c>
      <c r="F148" s="163">
        <v>60002004742</v>
      </c>
      <c r="G148" s="103">
        <f t="shared" si="1"/>
        <v>10266</v>
      </c>
      <c r="H148" s="103">
        <f t="shared" ref="H148:L148" si="141">M148+R148+Y148+AD148+AI148+AO148+AT148</f>
        <v>8260</v>
      </c>
      <c r="I148" s="103">
        <f t="shared" si="141"/>
        <v>0</v>
      </c>
      <c r="J148" s="103">
        <f t="shared" si="141"/>
        <v>2006</v>
      </c>
      <c r="K148" s="103">
        <f t="shared" si="141"/>
        <v>0</v>
      </c>
      <c r="L148" s="103">
        <f t="shared" si="141"/>
        <v>0</v>
      </c>
      <c r="M148" s="169">
        <v>1180</v>
      </c>
      <c r="N148" s="170"/>
      <c r="O148" s="170"/>
      <c r="P148" s="170"/>
      <c r="Q148" s="170"/>
      <c r="R148" s="170">
        <v>1180</v>
      </c>
      <c r="S148" s="170"/>
      <c r="T148" s="170"/>
      <c r="U148" s="170"/>
      <c r="V148" s="170"/>
      <c r="W148" s="170"/>
      <c r="X148" s="163">
        <v>60002004742</v>
      </c>
      <c r="Y148" s="170">
        <v>1180</v>
      </c>
      <c r="Z148" s="170"/>
      <c r="AA148" s="170">
        <v>1062</v>
      </c>
      <c r="AB148" s="170"/>
      <c r="AC148" s="170"/>
      <c r="AD148" s="170">
        <v>1180</v>
      </c>
      <c r="AE148" s="170"/>
      <c r="AF148" s="170"/>
      <c r="AG148" s="170"/>
      <c r="AH148" s="170"/>
      <c r="AI148" s="170">
        <v>1180</v>
      </c>
      <c r="AJ148" s="170"/>
      <c r="AK148" s="170"/>
      <c r="AL148" s="170"/>
      <c r="AM148" s="170"/>
      <c r="AN148" s="163">
        <v>60002004742</v>
      </c>
      <c r="AO148" s="170">
        <v>1180</v>
      </c>
      <c r="AP148" s="170"/>
      <c r="AQ148" s="170">
        <v>944</v>
      </c>
      <c r="AR148" s="170"/>
      <c r="AS148" s="173"/>
      <c r="AT148" s="170">
        <v>1180</v>
      </c>
      <c r="AU148" s="173"/>
      <c r="AV148" s="173"/>
      <c r="AW148" s="173"/>
      <c r="AX148" s="174"/>
      <c r="AY148" s="175"/>
      <c r="AZ148" s="175"/>
      <c r="BA148" s="175"/>
      <c r="BB148" s="175"/>
      <c r="BC148" s="175"/>
      <c r="BD148" s="175"/>
      <c r="BE148" s="175"/>
      <c r="BF148" s="175"/>
    </row>
    <row r="149" spans="1:58" ht="12" hidden="1" customHeight="1">
      <c r="A149" s="163">
        <v>141</v>
      </c>
      <c r="B149" s="164" t="s">
        <v>726</v>
      </c>
      <c r="C149" s="167" t="s">
        <v>428</v>
      </c>
      <c r="D149" s="168" t="s">
        <v>387</v>
      </c>
      <c r="E149" s="168">
        <f t="shared" si="0"/>
        <v>11</v>
      </c>
      <c r="F149" s="163">
        <v>62001010841</v>
      </c>
      <c r="G149" s="103">
        <f t="shared" si="1"/>
        <v>1475</v>
      </c>
      <c r="H149" s="103">
        <f t="shared" ref="H149:L149" si="142">M149+R149+Y149+AD149+AI149+AO149+AT149</f>
        <v>944</v>
      </c>
      <c r="I149" s="103">
        <f t="shared" si="142"/>
        <v>0</v>
      </c>
      <c r="J149" s="103">
        <f t="shared" si="142"/>
        <v>0</v>
      </c>
      <c r="K149" s="103">
        <f t="shared" si="142"/>
        <v>531</v>
      </c>
      <c r="L149" s="103">
        <f t="shared" si="142"/>
        <v>0</v>
      </c>
      <c r="M149" s="169">
        <v>649</v>
      </c>
      <c r="N149" s="170"/>
      <c r="O149" s="170"/>
      <c r="P149" s="170">
        <v>531</v>
      </c>
      <c r="Q149" s="170"/>
      <c r="R149" s="170">
        <v>295</v>
      </c>
      <c r="S149" s="170"/>
      <c r="T149" s="170"/>
      <c r="U149" s="170"/>
      <c r="V149" s="170"/>
      <c r="W149" s="170"/>
      <c r="X149" s="163">
        <v>62001010841</v>
      </c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63">
        <v>62001010841</v>
      </c>
      <c r="AO149" s="170"/>
      <c r="AP149" s="170"/>
      <c r="AQ149" s="170"/>
      <c r="AR149" s="170"/>
      <c r="AS149" s="173"/>
      <c r="AT149" s="170"/>
      <c r="AU149" s="173"/>
      <c r="AV149" s="173"/>
      <c r="AW149" s="173"/>
      <c r="AX149" s="174"/>
      <c r="AY149" s="175"/>
      <c r="AZ149" s="175"/>
      <c r="BA149" s="175"/>
      <c r="BB149" s="175"/>
      <c r="BC149" s="175"/>
      <c r="BD149" s="175"/>
      <c r="BE149" s="175"/>
      <c r="BF149" s="175"/>
    </row>
    <row r="150" spans="1:58" ht="12" hidden="1" customHeight="1">
      <c r="A150" s="163">
        <v>142</v>
      </c>
      <c r="B150" s="164" t="s">
        <v>727</v>
      </c>
      <c r="C150" s="167" t="s">
        <v>414</v>
      </c>
      <c r="D150" s="168" t="s">
        <v>433</v>
      </c>
      <c r="E150" s="168">
        <f t="shared" si="0"/>
        <v>10</v>
      </c>
      <c r="F150" s="163">
        <v>1024036166</v>
      </c>
      <c r="G150" s="103">
        <f t="shared" si="1"/>
        <v>18592</v>
      </c>
      <c r="H150" s="103">
        <f t="shared" ref="H150:L150" si="143">M150+R150+Y150+AD150+AI150+AO150+AT150</f>
        <v>11620</v>
      </c>
      <c r="I150" s="103">
        <f t="shared" si="143"/>
        <v>4316</v>
      </c>
      <c r="J150" s="103">
        <f t="shared" si="143"/>
        <v>2656</v>
      </c>
      <c r="K150" s="103">
        <f t="shared" si="143"/>
        <v>0</v>
      </c>
      <c r="L150" s="103">
        <f t="shared" si="143"/>
        <v>0</v>
      </c>
      <c r="M150" s="169">
        <v>1660</v>
      </c>
      <c r="N150" s="170">
        <v>498</v>
      </c>
      <c r="O150" s="170"/>
      <c r="P150" s="170"/>
      <c r="Q150" s="170"/>
      <c r="R150" s="170">
        <v>1660</v>
      </c>
      <c r="S150" s="170">
        <v>498</v>
      </c>
      <c r="T150" s="170"/>
      <c r="U150" s="170"/>
      <c r="V150" s="170"/>
      <c r="W150" s="170"/>
      <c r="X150" s="163">
        <v>1024036166</v>
      </c>
      <c r="Y150" s="170">
        <v>1660</v>
      </c>
      <c r="Z150" s="170">
        <v>664</v>
      </c>
      <c r="AA150" s="170">
        <v>1328</v>
      </c>
      <c r="AB150" s="170"/>
      <c r="AC150" s="170"/>
      <c r="AD150" s="170">
        <v>1660</v>
      </c>
      <c r="AE150" s="170">
        <v>664</v>
      </c>
      <c r="AF150" s="170"/>
      <c r="AG150" s="170"/>
      <c r="AH150" s="170"/>
      <c r="AI150" s="170">
        <v>1660</v>
      </c>
      <c r="AJ150" s="170">
        <v>664</v>
      </c>
      <c r="AK150" s="170"/>
      <c r="AL150" s="170"/>
      <c r="AM150" s="170"/>
      <c r="AN150" s="163">
        <v>1024036166</v>
      </c>
      <c r="AO150" s="170">
        <v>1660</v>
      </c>
      <c r="AP150" s="170">
        <v>664</v>
      </c>
      <c r="AQ150" s="170">
        <v>1328</v>
      </c>
      <c r="AR150" s="170"/>
      <c r="AS150" s="170"/>
      <c r="AT150" s="170">
        <v>1660</v>
      </c>
      <c r="AU150" s="170">
        <v>664</v>
      </c>
      <c r="AV150" s="170"/>
      <c r="AW150" s="170"/>
      <c r="AX150" s="171"/>
      <c r="AY150" s="22"/>
      <c r="AZ150" s="22"/>
      <c r="BA150" s="22"/>
      <c r="BB150" s="22"/>
      <c r="BC150" s="22"/>
      <c r="BD150" s="22"/>
      <c r="BE150" s="22"/>
      <c r="BF150" s="22"/>
    </row>
    <row r="151" spans="1:58" ht="12" hidden="1" customHeight="1">
      <c r="A151" s="163">
        <v>143</v>
      </c>
      <c r="B151" s="164" t="s">
        <v>730</v>
      </c>
      <c r="C151" s="167" t="s">
        <v>30</v>
      </c>
      <c r="D151" s="168" t="s">
        <v>433</v>
      </c>
      <c r="E151" s="168">
        <f t="shared" si="0"/>
        <v>10</v>
      </c>
      <c r="F151" s="163">
        <v>1024027632</v>
      </c>
      <c r="G151" s="103">
        <f t="shared" si="1"/>
        <v>20335</v>
      </c>
      <c r="H151" s="103">
        <f t="shared" ref="H151:L151" si="144">M151+R151+Y151+AD151+AI151+AO151+AT151</f>
        <v>10651.67</v>
      </c>
      <c r="I151" s="103">
        <f t="shared" si="144"/>
        <v>5395</v>
      </c>
      <c r="J151" s="103">
        <f t="shared" si="144"/>
        <v>3320</v>
      </c>
      <c r="K151" s="103">
        <f t="shared" si="144"/>
        <v>968.33</v>
      </c>
      <c r="L151" s="103">
        <f t="shared" si="144"/>
        <v>0</v>
      </c>
      <c r="M151" s="169">
        <v>1660</v>
      </c>
      <c r="N151" s="170">
        <v>747</v>
      </c>
      <c r="O151" s="170"/>
      <c r="P151" s="170"/>
      <c r="Q151" s="170"/>
      <c r="R151" s="170">
        <v>1660</v>
      </c>
      <c r="S151" s="170">
        <v>747</v>
      </c>
      <c r="T151" s="170"/>
      <c r="U151" s="170"/>
      <c r="V151" s="170"/>
      <c r="W151" s="170"/>
      <c r="X151" s="163">
        <v>1024027632</v>
      </c>
      <c r="Y151" s="170">
        <v>1660</v>
      </c>
      <c r="Z151" s="170">
        <v>747</v>
      </c>
      <c r="AA151" s="170">
        <v>1660</v>
      </c>
      <c r="AB151" s="170"/>
      <c r="AC151" s="170"/>
      <c r="AD151" s="170">
        <v>1660</v>
      </c>
      <c r="AE151" s="170">
        <v>747</v>
      </c>
      <c r="AF151" s="170"/>
      <c r="AG151" s="170"/>
      <c r="AH151" s="170"/>
      <c r="AI151" s="170">
        <v>691.67</v>
      </c>
      <c r="AJ151" s="170">
        <v>747</v>
      </c>
      <c r="AK151" s="170"/>
      <c r="AL151" s="170">
        <v>968.33</v>
      </c>
      <c r="AM151" s="170"/>
      <c r="AN151" s="163">
        <v>1024027632</v>
      </c>
      <c r="AO151" s="170">
        <v>1660</v>
      </c>
      <c r="AP151" s="170">
        <v>830</v>
      </c>
      <c r="AQ151" s="170">
        <v>1660</v>
      </c>
      <c r="AR151" s="170"/>
      <c r="AS151" s="173"/>
      <c r="AT151" s="170">
        <v>1660</v>
      </c>
      <c r="AU151" s="173">
        <v>830</v>
      </c>
      <c r="AV151" s="173"/>
      <c r="AW151" s="173"/>
      <c r="AX151" s="174"/>
      <c r="AY151" s="175"/>
      <c r="AZ151" s="175"/>
      <c r="BA151" s="175"/>
      <c r="BB151" s="175"/>
      <c r="BC151" s="175"/>
      <c r="BD151" s="175"/>
      <c r="BE151" s="175"/>
      <c r="BF151" s="175"/>
    </row>
    <row r="152" spans="1:58" ht="12" hidden="1" customHeight="1">
      <c r="A152" s="163">
        <v>144</v>
      </c>
      <c r="B152" s="164" t="s">
        <v>732</v>
      </c>
      <c r="C152" s="167" t="s">
        <v>31</v>
      </c>
      <c r="D152" s="168" t="s">
        <v>387</v>
      </c>
      <c r="E152" s="168">
        <f t="shared" si="0"/>
        <v>10</v>
      </c>
      <c r="F152" s="163">
        <v>1019045297</v>
      </c>
      <c r="G152" s="103">
        <f t="shared" si="1"/>
        <v>10360</v>
      </c>
      <c r="H152" s="103">
        <f t="shared" ref="H152:L152" si="145">M152+R152+Y152+AD152+AI152+AO152+AT152</f>
        <v>8260</v>
      </c>
      <c r="I152" s="103">
        <f t="shared" si="145"/>
        <v>0</v>
      </c>
      <c r="J152" s="103">
        <f t="shared" si="145"/>
        <v>2100</v>
      </c>
      <c r="K152" s="103">
        <f t="shared" si="145"/>
        <v>0</v>
      </c>
      <c r="L152" s="103">
        <f t="shared" si="145"/>
        <v>0</v>
      </c>
      <c r="M152" s="169">
        <v>1180</v>
      </c>
      <c r="N152" s="170"/>
      <c r="O152" s="170"/>
      <c r="P152" s="170"/>
      <c r="Q152" s="170"/>
      <c r="R152" s="170">
        <v>1180</v>
      </c>
      <c r="S152" s="170"/>
      <c r="T152" s="170"/>
      <c r="U152" s="170"/>
      <c r="V152" s="170"/>
      <c r="W152" s="170"/>
      <c r="X152" s="163">
        <v>1019045297</v>
      </c>
      <c r="Y152" s="170">
        <v>1180</v>
      </c>
      <c r="Z152" s="170"/>
      <c r="AA152" s="170">
        <v>1050</v>
      </c>
      <c r="AB152" s="170"/>
      <c r="AC152" s="170"/>
      <c r="AD152" s="170">
        <v>1180</v>
      </c>
      <c r="AE152" s="170"/>
      <c r="AF152" s="170"/>
      <c r="AG152" s="170"/>
      <c r="AH152" s="170"/>
      <c r="AI152" s="170">
        <v>1180</v>
      </c>
      <c r="AJ152" s="170"/>
      <c r="AK152" s="170"/>
      <c r="AL152" s="170"/>
      <c r="AM152" s="170"/>
      <c r="AN152" s="163">
        <v>1019045297</v>
      </c>
      <c r="AO152" s="170">
        <v>1180</v>
      </c>
      <c r="AP152" s="170"/>
      <c r="AQ152" s="170">
        <v>1050</v>
      </c>
      <c r="AR152" s="170"/>
      <c r="AS152" s="173"/>
      <c r="AT152" s="170">
        <v>1180</v>
      </c>
      <c r="AU152" s="173"/>
      <c r="AV152" s="173"/>
      <c r="AW152" s="173"/>
      <c r="AX152" s="174"/>
      <c r="AY152" s="22"/>
      <c r="AZ152" s="22"/>
      <c r="BA152" s="22"/>
      <c r="BB152" s="22"/>
      <c r="BC152" s="22"/>
      <c r="BD152" s="22"/>
      <c r="BE152" s="22"/>
      <c r="BF152" s="22"/>
    </row>
    <row r="153" spans="1:58" ht="12" hidden="1" customHeight="1">
      <c r="A153" s="163">
        <v>145</v>
      </c>
      <c r="B153" s="164" t="s">
        <v>733</v>
      </c>
      <c r="C153" s="167" t="s">
        <v>684</v>
      </c>
      <c r="D153" s="168" t="s">
        <v>387</v>
      </c>
      <c r="E153" s="168">
        <f t="shared" si="0"/>
        <v>10</v>
      </c>
      <c r="F153" s="163">
        <v>1011018682</v>
      </c>
      <c r="G153" s="103">
        <f t="shared" si="1"/>
        <v>10384</v>
      </c>
      <c r="H153" s="103">
        <f t="shared" ref="H153:L153" si="146">M153+R153+Y153+AD153+AI153+AO153+AT153</f>
        <v>8260</v>
      </c>
      <c r="I153" s="103">
        <f t="shared" si="146"/>
        <v>0</v>
      </c>
      <c r="J153" s="103">
        <f t="shared" si="146"/>
        <v>2124</v>
      </c>
      <c r="K153" s="103">
        <f t="shared" si="146"/>
        <v>0</v>
      </c>
      <c r="L153" s="103">
        <f t="shared" si="146"/>
        <v>0</v>
      </c>
      <c r="M153" s="169">
        <v>1180</v>
      </c>
      <c r="N153" s="170"/>
      <c r="O153" s="170"/>
      <c r="P153" s="170"/>
      <c r="Q153" s="170"/>
      <c r="R153" s="170">
        <v>1180</v>
      </c>
      <c r="S153" s="170"/>
      <c r="T153" s="170"/>
      <c r="U153" s="170"/>
      <c r="V153" s="170"/>
      <c r="W153" s="170"/>
      <c r="X153" s="163">
        <v>1011018682</v>
      </c>
      <c r="Y153" s="170">
        <v>1180</v>
      </c>
      <c r="Z153" s="170"/>
      <c r="AA153" s="170">
        <v>1062</v>
      </c>
      <c r="AB153" s="170"/>
      <c r="AC153" s="170"/>
      <c r="AD153" s="170">
        <v>1180</v>
      </c>
      <c r="AE153" s="170"/>
      <c r="AF153" s="170"/>
      <c r="AG153" s="170"/>
      <c r="AH153" s="170"/>
      <c r="AI153" s="170">
        <v>1180</v>
      </c>
      <c r="AJ153" s="170"/>
      <c r="AK153" s="170"/>
      <c r="AL153" s="170"/>
      <c r="AM153" s="170"/>
      <c r="AN153" s="163">
        <v>1011018682</v>
      </c>
      <c r="AO153" s="170">
        <v>1180</v>
      </c>
      <c r="AP153" s="170"/>
      <c r="AQ153" s="170">
        <v>1062</v>
      </c>
      <c r="AR153" s="170"/>
      <c r="AS153" s="170"/>
      <c r="AT153" s="170">
        <v>1180</v>
      </c>
      <c r="AU153" s="170"/>
      <c r="AV153" s="170"/>
      <c r="AW153" s="170"/>
      <c r="AX153" s="171"/>
      <c r="AY153" s="22"/>
      <c r="AZ153" s="22"/>
      <c r="BA153" s="22"/>
      <c r="BB153" s="22"/>
      <c r="BC153" s="22"/>
      <c r="BD153" s="22"/>
      <c r="BE153" s="22"/>
      <c r="BF153" s="22"/>
    </row>
    <row r="154" spans="1:58" ht="12" hidden="1" customHeight="1">
      <c r="A154" s="163">
        <v>146</v>
      </c>
      <c r="B154" s="164" t="s">
        <v>736</v>
      </c>
      <c r="C154" s="167" t="s">
        <v>737</v>
      </c>
      <c r="D154" s="168" t="s">
        <v>387</v>
      </c>
      <c r="E154" s="168">
        <f t="shared" si="0"/>
        <v>10</v>
      </c>
      <c r="F154" s="163">
        <v>1017030638</v>
      </c>
      <c r="G154" s="103">
        <f t="shared" si="1"/>
        <v>3930.8</v>
      </c>
      <c r="H154" s="103">
        <f t="shared" ref="H154:L154" si="147">M154+R154+Y154+AD154+AI154+AO154+AT154</f>
        <v>1570.8</v>
      </c>
      <c r="I154" s="103">
        <f t="shared" si="147"/>
        <v>0</v>
      </c>
      <c r="J154" s="103">
        <f t="shared" si="147"/>
        <v>0</v>
      </c>
      <c r="K154" s="103">
        <f t="shared" si="147"/>
        <v>2360</v>
      </c>
      <c r="L154" s="103">
        <f t="shared" si="147"/>
        <v>0</v>
      </c>
      <c r="M154" s="169">
        <v>1570.8</v>
      </c>
      <c r="N154" s="170"/>
      <c r="O154" s="170"/>
      <c r="P154" s="170"/>
      <c r="Q154" s="170"/>
      <c r="R154" s="170"/>
      <c r="S154" s="170"/>
      <c r="T154" s="170"/>
      <c r="U154" s="170">
        <v>2360</v>
      </c>
      <c r="V154" s="170"/>
      <c r="W154" s="170"/>
      <c r="X154" s="163">
        <v>1017030638</v>
      </c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63">
        <v>1017030638</v>
      </c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1"/>
      <c r="AY154" s="22"/>
      <c r="AZ154" s="22"/>
      <c r="BA154" s="22"/>
      <c r="BB154" s="22"/>
      <c r="BC154" s="22"/>
      <c r="BD154" s="22"/>
      <c r="BE154" s="22"/>
      <c r="BF154" s="22"/>
    </row>
    <row r="155" spans="1:58" ht="12" hidden="1" customHeight="1">
      <c r="A155" s="163">
        <v>147</v>
      </c>
      <c r="B155" s="164" t="s">
        <v>739</v>
      </c>
      <c r="C155" s="167" t="s">
        <v>692</v>
      </c>
      <c r="D155" s="168" t="s">
        <v>387</v>
      </c>
      <c r="E155" s="168">
        <f t="shared" si="0"/>
        <v>11</v>
      </c>
      <c r="F155" s="163">
        <v>14001001322</v>
      </c>
      <c r="G155" s="103">
        <f t="shared" si="1"/>
        <v>10089</v>
      </c>
      <c r="H155" s="103">
        <f t="shared" ref="H155:L155" si="148">M155+R155+Y155+AD155+AI155+AO155+AT155</f>
        <v>8260</v>
      </c>
      <c r="I155" s="103">
        <f t="shared" si="148"/>
        <v>0</v>
      </c>
      <c r="J155" s="103">
        <f t="shared" si="148"/>
        <v>1829</v>
      </c>
      <c r="K155" s="103">
        <f t="shared" si="148"/>
        <v>0</v>
      </c>
      <c r="L155" s="103">
        <f t="shared" si="148"/>
        <v>0</v>
      </c>
      <c r="M155" s="169">
        <v>1180</v>
      </c>
      <c r="N155" s="170"/>
      <c r="O155" s="170"/>
      <c r="P155" s="170"/>
      <c r="Q155" s="170"/>
      <c r="R155" s="170">
        <v>1180</v>
      </c>
      <c r="S155" s="170"/>
      <c r="T155" s="170"/>
      <c r="U155" s="170"/>
      <c r="V155" s="170"/>
      <c r="W155" s="170"/>
      <c r="X155" s="163">
        <v>14001001322</v>
      </c>
      <c r="Y155" s="170">
        <v>1180</v>
      </c>
      <c r="Z155" s="170"/>
      <c r="AA155" s="170">
        <v>944</v>
      </c>
      <c r="AB155" s="170"/>
      <c r="AC155" s="170"/>
      <c r="AD155" s="170">
        <v>1180</v>
      </c>
      <c r="AE155" s="170"/>
      <c r="AF155" s="170"/>
      <c r="AG155" s="170"/>
      <c r="AH155" s="170"/>
      <c r="AI155" s="170">
        <v>1180</v>
      </c>
      <c r="AJ155" s="170"/>
      <c r="AK155" s="170"/>
      <c r="AL155" s="170"/>
      <c r="AM155" s="170"/>
      <c r="AN155" s="163">
        <v>14001001322</v>
      </c>
      <c r="AO155" s="170">
        <v>1180</v>
      </c>
      <c r="AP155" s="170"/>
      <c r="AQ155" s="170">
        <v>885</v>
      </c>
      <c r="AR155" s="170"/>
      <c r="AS155" s="170"/>
      <c r="AT155" s="170">
        <v>1180</v>
      </c>
      <c r="AU155" s="170"/>
      <c r="AV155" s="170"/>
      <c r="AW155" s="170"/>
      <c r="AX155" s="171"/>
      <c r="AY155" s="22"/>
      <c r="AZ155" s="22"/>
      <c r="BA155" s="22"/>
      <c r="BB155" s="22"/>
      <c r="BC155" s="22"/>
      <c r="BD155" s="22"/>
      <c r="BE155" s="22"/>
      <c r="BF155" s="22"/>
    </row>
    <row r="156" spans="1:58" ht="12" hidden="1" customHeight="1">
      <c r="A156" s="163">
        <v>148</v>
      </c>
      <c r="B156" s="164" t="s">
        <v>742</v>
      </c>
      <c r="C156" s="167" t="s">
        <v>37</v>
      </c>
      <c r="D156" s="168" t="s">
        <v>387</v>
      </c>
      <c r="E156" s="168">
        <f t="shared" si="0"/>
        <v>11</v>
      </c>
      <c r="F156" s="163">
        <v>36001038492</v>
      </c>
      <c r="G156" s="103">
        <f t="shared" si="1"/>
        <v>11151.17</v>
      </c>
      <c r="H156" s="103">
        <f t="shared" ref="H156:L156" si="149">M156+R156+Y156+AD156+AI156+AO156+AT156</f>
        <v>8862.17</v>
      </c>
      <c r="I156" s="103">
        <f t="shared" si="149"/>
        <v>0</v>
      </c>
      <c r="J156" s="103">
        <f t="shared" si="149"/>
        <v>2289</v>
      </c>
      <c r="K156" s="103">
        <f t="shared" si="149"/>
        <v>0</v>
      </c>
      <c r="L156" s="103">
        <f t="shared" si="149"/>
        <v>0</v>
      </c>
      <c r="M156" s="169">
        <v>1180</v>
      </c>
      <c r="N156" s="170"/>
      <c r="O156" s="170"/>
      <c r="P156" s="170"/>
      <c r="Q156" s="170"/>
      <c r="R156" s="170">
        <v>1180</v>
      </c>
      <c r="S156" s="170"/>
      <c r="T156" s="170"/>
      <c r="U156" s="170"/>
      <c r="V156" s="170"/>
      <c r="W156" s="170"/>
      <c r="X156" s="163">
        <v>36001038492</v>
      </c>
      <c r="Y156" s="170">
        <v>1180</v>
      </c>
      <c r="Z156" s="170"/>
      <c r="AA156" s="170">
        <v>1109</v>
      </c>
      <c r="AB156" s="170"/>
      <c r="AC156" s="170"/>
      <c r="AD156" s="170">
        <v>1180</v>
      </c>
      <c r="AE156" s="170"/>
      <c r="AF156" s="170"/>
      <c r="AG156" s="170"/>
      <c r="AH156" s="170"/>
      <c r="AI156" s="170">
        <v>1612</v>
      </c>
      <c r="AJ156" s="170"/>
      <c r="AK156" s="170"/>
      <c r="AL156" s="170"/>
      <c r="AM156" s="170"/>
      <c r="AN156" s="163">
        <v>36001038492</v>
      </c>
      <c r="AO156" s="170">
        <v>1350.17</v>
      </c>
      <c r="AP156" s="170"/>
      <c r="AQ156" s="170">
        <v>1180</v>
      </c>
      <c r="AR156" s="170"/>
      <c r="AS156" s="173"/>
      <c r="AT156" s="170">
        <v>1180</v>
      </c>
      <c r="AU156" s="173"/>
      <c r="AV156" s="173"/>
      <c r="AW156" s="173"/>
      <c r="AX156" s="174"/>
      <c r="AY156" s="175"/>
      <c r="AZ156" s="175"/>
      <c r="BA156" s="175"/>
      <c r="BB156" s="175"/>
      <c r="BC156" s="175"/>
      <c r="BD156" s="175"/>
      <c r="BE156" s="175"/>
      <c r="BF156" s="175"/>
    </row>
    <row r="157" spans="1:58" ht="12" hidden="1" customHeight="1">
      <c r="A157" s="163">
        <v>149</v>
      </c>
      <c r="B157" s="164" t="s">
        <v>744</v>
      </c>
      <c r="C157" s="167" t="s">
        <v>737</v>
      </c>
      <c r="D157" s="168" t="s">
        <v>387</v>
      </c>
      <c r="E157" s="168">
        <f t="shared" si="0"/>
        <v>10</v>
      </c>
      <c r="F157" s="163">
        <v>1024051575</v>
      </c>
      <c r="G157" s="103">
        <f t="shared" si="1"/>
        <v>5664</v>
      </c>
      <c r="H157" s="103">
        <f t="shared" ref="H157:L157" si="150">M157+R157+Y157+AD157+AI157+AO157+AT157</f>
        <v>3009</v>
      </c>
      <c r="I157" s="103">
        <f t="shared" si="150"/>
        <v>0</v>
      </c>
      <c r="J157" s="103">
        <f t="shared" si="150"/>
        <v>0</v>
      </c>
      <c r="K157" s="103">
        <f t="shared" si="150"/>
        <v>2655</v>
      </c>
      <c r="L157" s="103">
        <f t="shared" si="150"/>
        <v>0</v>
      </c>
      <c r="M157" s="169">
        <v>885</v>
      </c>
      <c r="N157" s="170"/>
      <c r="O157" s="170"/>
      <c r="P157" s="170">
        <v>295</v>
      </c>
      <c r="Q157" s="170"/>
      <c r="R157" s="170">
        <v>354</v>
      </c>
      <c r="S157" s="170"/>
      <c r="T157" s="170"/>
      <c r="U157" s="170">
        <v>2360</v>
      </c>
      <c r="V157" s="170"/>
      <c r="W157" s="170"/>
      <c r="X157" s="163">
        <v>1024051575</v>
      </c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63">
        <v>1024051575</v>
      </c>
      <c r="AO157" s="170">
        <v>590</v>
      </c>
      <c r="AP157" s="170"/>
      <c r="AQ157" s="170"/>
      <c r="AR157" s="170"/>
      <c r="AS157" s="170"/>
      <c r="AT157" s="170">
        <v>1180</v>
      </c>
      <c r="AU157" s="170"/>
      <c r="AV157" s="170"/>
      <c r="AW157" s="170"/>
      <c r="AX157" s="171"/>
      <c r="AY157" s="22"/>
      <c r="AZ157" s="22"/>
      <c r="BA157" s="22"/>
      <c r="BB157" s="22"/>
      <c r="BC157" s="22"/>
      <c r="BD157" s="22"/>
      <c r="BE157" s="22"/>
      <c r="BF157" s="22"/>
    </row>
    <row r="158" spans="1:58" ht="12" hidden="1" customHeight="1">
      <c r="A158" s="163">
        <v>150</v>
      </c>
      <c r="B158" s="164" t="s">
        <v>748</v>
      </c>
      <c r="C158" s="167" t="s">
        <v>391</v>
      </c>
      <c r="D158" s="168" t="s">
        <v>387</v>
      </c>
      <c r="E158" s="168">
        <f t="shared" si="0"/>
        <v>10</v>
      </c>
      <c r="F158" s="163">
        <v>1004014477</v>
      </c>
      <c r="G158" s="103">
        <f t="shared" si="1"/>
        <v>8825</v>
      </c>
      <c r="H158" s="103">
        <f t="shared" ref="H158:L158" si="151">M158+R158+Y158+AD158+AI158+AO158+AT158</f>
        <v>6795.73</v>
      </c>
      <c r="I158" s="103">
        <f t="shared" si="151"/>
        <v>0</v>
      </c>
      <c r="J158" s="103">
        <f t="shared" si="151"/>
        <v>1745</v>
      </c>
      <c r="K158" s="103">
        <f t="shared" si="151"/>
        <v>284.27</v>
      </c>
      <c r="L158" s="103">
        <f t="shared" si="151"/>
        <v>0</v>
      </c>
      <c r="M158" s="169"/>
      <c r="N158" s="170"/>
      <c r="O158" s="170"/>
      <c r="P158" s="170"/>
      <c r="Q158" s="170"/>
      <c r="R158" s="170">
        <v>1180</v>
      </c>
      <c r="S158" s="170"/>
      <c r="T158" s="170"/>
      <c r="U158" s="170"/>
      <c r="V158" s="170"/>
      <c r="W158" s="170"/>
      <c r="X158" s="163">
        <v>1004014477</v>
      </c>
      <c r="Y158" s="170">
        <v>1180</v>
      </c>
      <c r="Z158" s="170"/>
      <c r="AA158" s="170">
        <v>801</v>
      </c>
      <c r="AB158" s="170"/>
      <c r="AC158" s="170"/>
      <c r="AD158" s="170">
        <v>1180</v>
      </c>
      <c r="AE158" s="170"/>
      <c r="AF158" s="170"/>
      <c r="AG158" s="170"/>
      <c r="AH158" s="170"/>
      <c r="AI158" s="170">
        <v>1180</v>
      </c>
      <c r="AJ158" s="170"/>
      <c r="AK158" s="170"/>
      <c r="AL158" s="170"/>
      <c r="AM158" s="170"/>
      <c r="AN158" s="163">
        <v>1004014477</v>
      </c>
      <c r="AO158" s="170">
        <v>895.73</v>
      </c>
      <c r="AP158" s="170"/>
      <c r="AQ158" s="170">
        <v>944</v>
      </c>
      <c r="AR158" s="170">
        <v>284.27</v>
      </c>
      <c r="AS158" s="170"/>
      <c r="AT158" s="170">
        <v>1180</v>
      </c>
      <c r="AU158" s="170"/>
      <c r="AV158" s="170"/>
      <c r="AW158" s="170"/>
      <c r="AX158" s="171"/>
      <c r="AY158" s="22"/>
      <c r="AZ158" s="22"/>
      <c r="BA158" s="22"/>
      <c r="BB158" s="22"/>
      <c r="BC158" s="22"/>
      <c r="BD158" s="22"/>
      <c r="BE158" s="22"/>
      <c r="BF158" s="22"/>
    </row>
    <row r="159" spans="1:58" ht="12" hidden="1" customHeight="1">
      <c r="A159" s="163">
        <v>151</v>
      </c>
      <c r="B159" s="164" t="s">
        <v>752</v>
      </c>
      <c r="C159" s="167" t="s">
        <v>386</v>
      </c>
      <c r="D159" s="168" t="s">
        <v>387</v>
      </c>
      <c r="E159" s="168">
        <f t="shared" si="0"/>
        <v>11</v>
      </c>
      <c r="F159" s="163">
        <v>60001143413</v>
      </c>
      <c r="G159" s="103">
        <f t="shared" si="1"/>
        <v>10456</v>
      </c>
      <c r="H159" s="103">
        <f t="shared" ref="H159:L159" si="152">M159+R159+Y159+AD159+AI159+AO159+AT159</f>
        <v>8332</v>
      </c>
      <c r="I159" s="103">
        <f t="shared" si="152"/>
        <v>0</v>
      </c>
      <c r="J159" s="103">
        <f t="shared" si="152"/>
        <v>2124</v>
      </c>
      <c r="K159" s="103">
        <f t="shared" si="152"/>
        <v>0</v>
      </c>
      <c r="L159" s="103">
        <f t="shared" si="152"/>
        <v>0</v>
      </c>
      <c r="M159" s="169">
        <v>1180</v>
      </c>
      <c r="N159" s="170"/>
      <c r="O159" s="170"/>
      <c r="P159" s="170"/>
      <c r="Q159" s="170"/>
      <c r="R159" s="170">
        <v>1180</v>
      </c>
      <c r="S159" s="170"/>
      <c r="T159" s="170"/>
      <c r="U159" s="170"/>
      <c r="V159" s="170"/>
      <c r="W159" s="170"/>
      <c r="X159" s="163">
        <v>60001143413</v>
      </c>
      <c r="Y159" s="170">
        <v>1180</v>
      </c>
      <c r="Z159" s="170"/>
      <c r="AA159" s="170">
        <v>1062</v>
      </c>
      <c r="AB159" s="170"/>
      <c r="AC159" s="170"/>
      <c r="AD159" s="170">
        <v>1298</v>
      </c>
      <c r="AE159" s="170"/>
      <c r="AF159" s="170"/>
      <c r="AG159" s="170"/>
      <c r="AH159" s="170"/>
      <c r="AI159" s="170">
        <v>1134</v>
      </c>
      <c r="AJ159" s="170"/>
      <c r="AK159" s="170"/>
      <c r="AL159" s="170"/>
      <c r="AM159" s="170"/>
      <c r="AN159" s="163">
        <v>60001143413</v>
      </c>
      <c r="AO159" s="170">
        <v>1180</v>
      </c>
      <c r="AP159" s="170"/>
      <c r="AQ159" s="170">
        <v>1062</v>
      </c>
      <c r="AR159" s="170"/>
      <c r="AS159" s="170"/>
      <c r="AT159" s="170">
        <v>1180</v>
      </c>
      <c r="AU159" s="170"/>
      <c r="AV159" s="170"/>
      <c r="AW159" s="170"/>
      <c r="AX159" s="171"/>
      <c r="AY159" s="22"/>
      <c r="AZ159" s="22"/>
      <c r="BA159" s="22"/>
      <c r="BB159" s="22"/>
      <c r="BC159" s="22"/>
      <c r="BD159" s="22"/>
      <c r="BE159" s="22"/>
      <c r="BF159" s="22"/>
    </row>
    <row r="160" spans="1:58" ht="12" hidden="1" customHeight="1">
      <c r="A160" s="163">
        <v>152</v>
      </c>
      <c r="B160" s="164" t="s">
        <v>754</v>
      </c>
      <c r="C160" s="167" t="s">
        <v>32</v>
      </c>
      <c r="D160" s="168" t="s">
        <v>387</v>
      </c>
      <c r="E160" s="168">
        <f t="shared" si="0"/>
        <v>10</v>
      </c>
      <c r="F160" s="163">
        <v>1008010518</v>
      </c>
      <c r="G160" s="103">
        <f t="shared" si="1"/>
        <v>10360</v>
      </c>
      <c r="H160" s="103">
        <f t="shared" ref="H160:L160" si="153">M160+R160+Y160+AD160+AI160+AO160+AT160</f>
        <v>8024</v>
      </c>
      <c r="I160" s="103">
        <f t="shared" si="153"/>
        <v>0</v>
      </c>
      <c r="J160" s="103">
        <f t="shared" si="153"/>
        <v>2100</v>
      </c>
      <c r="K160" s="103">
        <f t="shared" si="153"/>
        <v>0</v>
      </c>
      <c r="L160" s="103">
        <f t="shared" si="153"/>
        <v>236</v>
      </c>
      <c r="M160" s="169">
        <v>1180</v>
      </c>
      <c r="N160" s="170"/>
      <c r="O160" s="170"/>
      <c r="P160" s="170"/>
      <c r="Q160" s="170"/>
      <c r="R160" s="170">
        <v>944</v>
      </c>
      <c r="S160" s="170"/>
      <c r="T160" s="170"/>
      <c r="U160" s="170"/>
      <c r="V160" s="170">
        <v>236</v>
      </c>
      <c r="W160" s="170"/>
      <c r="X160" s="163">
        <v>1008010518</v>
      </c>
      <c r="Y160" s="170">
        <v>1180</v>
      </c>
      <c r="Z160" s="170"/>
      <c r="AA160" s="170">
        <v>1050</v>
      </c>
      <c r="AB160" s="170"/>
      <c r="AC160" s="170"/>
      <c r="AD160" s="170">
        <v>1180</v>
      </c>
      <c r="AE160" s="170"/>
      <c r="AF160" s="170"/>
      <c r="AG160" s="170"/>
      <c r="AH160" s="170"/>
      <c r="AI160" s="170">
        <v>1180</v>
      </c>
      <c r="AJ160" s="170"/>
      <c r="AK160" s="170"/>
      <c r="AL160" s="170"/>
      <c r="AM160" s="170"/>
      <c r="AN160" s="163">
        <v>1008010518</v>
      </c>
      <c r="AO160" s="170">
        <v>1180</v>
      </c>
      <c r="AP160" s="170"/>
      <c r="AQ160" s="170">
        <v>1050</v>
      </c>
      <c r="AR160" s="170"/>
      <c r="AS160" s="173"/>
      <c r="AT160" s="170">
        <v>1180</v>
      </c>
      <c r="AU160" s="173"/>
      <c r="AV160" s="173"/>
      <c r="AW160" s="173"/>
      <c r="AX160" s="174"/>
      <c r="AY160" s="175"/>
      <c r="AZ160" s="175"/>
      <c r="BA160" s="175"/>
      <c r="BB160" s="175"/>
      <c r="BC160" s="175"/>
      <c r="BD160" s="175"/>
      <c r="BE160" s="175"/>
      <c r="BF160" s="175"/>
    </row>
    <row r="161" spans="1:58" ht="12" hidden="1" customHeight="1">
      <c r="A161" s="163">
        <v>153</v>
      </c>
      <c r="B161" s="164" t="s">
        <v>757</v>
      </c>
      <c r="C161" s="167" t="s">
        <v>511</v>
      </c>
      <c r="D161" s="168" t="s">
        <v>387</v>
      </c>
      <c r="E161" s="168">
        <f t="shared" si="0"/>
        <v>10</v>
      </c>
      <c r="F161" s="163">
        <v>1019023524</v>
      </c>
      <c r="G161" s="103">
        <f t="shared" si="1"/>
        <v>10233</v>
      </c>
      <c r="H161" s="103">
        <f t="shared" ref="H161:L161" si="154">M161+R161+Y161+AD161+AI161+AO161+AT161</f>
        <v>8260</v>
      </c>
      <c r="I161" s="103">
        <f t="shared" si="154"/>
        <v>0</v>
      </c>
      <c r="J161" s="103">
        <f t="shared" si="154"/>
        <v>1973</v>
      </c>
      <c r="K161" s="103">
        <f t="shared" si="154"/>
        <v>0</v>
      </c>
      <c r="L161" s="103">
        <f t="shared" si="154"/>
        <v>0</v>
      </c>
      <c r="M161" s="169">
        <v>1180</v>
      </c>
      <c r="N161" s="170"/>
      <c r="O161" s="170"/>
      <c r="P161" s="170"/>
      <c r="Q161" s="170"/>
      <c r="R161" s="170">
        <v>1180</v>
      </c>
      <c r="S161" s="170"/>
      <c r="T161" s="170"/>
      <c r="U161" s="170"/>
      <c r="V161" s="170"/>
      <c r="W161" s="170"/>
      <c r="X161" s="163">
        <v>1019023524</v>
      </c>
      <c r="Y161" s="170">
        <v>1180</v>
      </c>
      <c r="Z161" s="170"/>
      <c r="AA161" s="170">
        <v>970</v>
      </c>
      <c r="AB161" s="170"/>
      <c r="AC161" s="170"/>
      <c r="AD161" s="170">
        <v>1180</v>
      </c>
      <c r="AE161" s="170"/>
      <c r="AF161" s="170"/>
      <c r="AG161" s="170"/>
      <c r="AH161" s="170"/>
      <c r="AI161" s="170">
        <v>1180</v>
      </c>
      <c r="AJ161" s="170"/>
      <c r="AK161" s="170"/>
      <c r="AL161" s="170"/>
      <c r="AM161" s="170"/>
      <c r="AN161" s="163">
        <v>1019023524</v>
      </c>
      <c r="AO161" s="170">
        <v>1180</v>
      </c>
      <c r="AP161" s="170"/>
      <c r="AQ161" s="170">
        <v>1003</v>
      </c>
      <c r="AR161" s="170"/>
      <c r="AS161" s="170"/>
      <c r="AT161" s="170">
        <v>1180</v>
      </c>
      <c r="AU161" s="170"/>
      <c r="AV161" s="170"/>
      <c r="AW161" s="170"/>
      <c r="AX161" s="171"/>
      <c r="AY161" s="22"/>
      <c r="AZ161" s="22"/>
      <c r="BA161" s="22"/>
      <c r="BB161" s="22"/>
      <c r="BC161" s="22"/>
      <c r="BD161" s="22"/>
      <c r="BE161" s="22"/>
      <c r="BF161" s="22"/>
    </row>
    <row r="162" spans="1:58" ht="12" hidden="1" customHeight="1">
      <c r="A162" s="163">
        <v>154</v>
      </c>
      <c r="B162" s="164" t="s">
        <v>759</v>
      </c>
      <c r="C162" s="167" t="s">
        <v>511</v>
      </c>
      <c r="D162" s="168" t="s">
        <v>404</v>
      </c>
      <c r="E162" s="168">
        <f t="shared" si="0"/>
        <v>10</v>
      </c>
      <c r="F162" s="163">
        <v>1011052259</v>
      </c>
      <c r="G162" s="103">
        <f t="shared" si="1"/>
        <v>8396</v>
      </c>
      <c r="H162" s="103">
        <f t="shared" ref="H162:L162" si="155">M162+R162+Y162+AD162+AI162+AO162+AT162</f>
        <v>6650</v>
      </c>
      <c r="I162" s="103">
        <f t="shared" si="155"/>
        <v>0</v>
      </c>
      <c r="J162" s="103">
        <f t="shared" si="155"/>
        <v>1746</v>
      </c>
      <c r="K162" s="103">
        <f t="shared" si="155"/>
        <v>0</v>
      </c>
      <c r="L162" s="103">
        <f t="shared" si="155"/>
        <v>0</v>
      </c>
      <c r="M162" s="169">
        <v>950</v>
      </c>
      <c r="N162" s="170"/>
      <c r="O162" s="170"/>
      <c r="P162" s="170"/>
      <c r="Q162" s="170"/>
      <c r="R162" s="170">
        <v>950</v>
      </c>
      <c r="S162" s="170"/>
      <c r="T162" s="170"/>
      <c r="U162" s="170"/>
      <c r="V162" s="170"/>
      <c r="W162" s="170"/>
      <c r="X162" s="163">
        <v>1011052259</v>
      </c>
      <c r="Y162" s="170">
        <v>950</v>
      </c>
      <c r="Z162" s="170"/>
      <c r="AA162" s="170">
        <v>900</v>
      </c>
      <c r="AB162" s="170"/>
      <c r="AC162" s="170"/>
      <c r="AD162" s="170">
        <v>950</v>
      </c>
      <c r="AE162" s="170"/>
      <c r="AF162" s="170"/>
      <c r="AG162" s="170"/>
      <c r="AH162" s="170"/>
      <c r="AI162" s="170">
        <v>950</v>
      </c>
      <c r="AJ162" s="170"/>
      <c r="AK162" s="170"/>
      <c r="AL162" s="170"/>
      <c r="AM162" s="170"/>
      <c r="AN162" s="163">
        <v>1011052259</v>
      </c>
      <c r="AO162" s="170">
        <v>950</v>
      </c>
      <c r="AP162" s="170"/>
      <c r="AQ162" s="170">
        <v>846</v>
      </c>
      <c r="AR162" s="170"/>
      <c r="AS162" s="170"/>
      <c r="AT162" s="170">
        <v>950</v>
      </c>
      <c r="AU162" s="170"/>
      <c r="AV162" s="170"/>
      <c r="AW162" s="170"/>
      <c r="AX162" s="171"/>
      <c r="AY162" s="22"/>
      <c r="AZ162" s="22"/>
      <c r="BA162" s="22"/>
      <c r="BB162" s="22"/>
      <c r="BC162" s="22"/>
      <c r="BD162" s="22"/>
      <c r="BE162" s="22"/>
      <c r="BF162" s="22"/>
    </row>
    <row r="163" spans="1:58" ht="12" hidden="1" customHeight="1">
      <c r="A163" s="163">
        <v>155</v>
      </c>
      <c r="B163" s="164" t="s">
        <v>763</v>
      </c>
      <c r="C163" s="167" t="s">
        <v>737</v>
      </c>
      <c r="D163" s="168" t="s">
        <v>387</v>
      </c>
      <c r="E163" s="168">
        <f t="shared" si="0"/>
        <v>11</v>
      </c>
      <c r="F163" s="163">
        <v>17001027066</v>
      </c>
      <c r="G163" s="103">
        <f t="shared" si="1"/>
        <v>3894</v>
      </c>
      <c r="H163" s="103">
        <f t="shared" ref="H163:L163" si="156">M163+R163+Y163+AD163+AI163+AO163+AT163</f>
        <v>1298</v>
      </c>
      <c r="I163" s="103">
        <f t="shared" si="156"/>
        <v>0</v>
      </c>
      <c r="J163" s="103">
        <f t="shared" si="156"/>
        <v>0</v>
      </c>
      <c r="K163" s="103">
        <f t="shared" si="156"/>
        <v>2596</v>
      </c>
      <c r="L163" s="103">
        <f t="shared" si="156"/>
        <v>0</v>
      </c>
      <c r="M163" s="169">
        <v>944</v>
      </c>
      <c r="N163" s="170"/>
      <c r="O163" s="170"/>
      <c r="P163" s="170">
        <v>236</v>
      </c>
      <c r="Q163" s="170"/>
      <c r="R163" s="170">
        <v>354</v>
      </c>
      <c r="S163" s="170"/>
      <c r="T163" s="170"/>
      <c r="U163" s="170">
        <v>2360</v>
      </c>
      <c r="V163" s="170"/>
      <c r="W163" s="170"/>
      <c r="X163" s="163">
        <v>17001027066</v>
      </c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63">
        <v>17001027066</v>
      </c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1"/>
      <c r="AY163" s="22"/>
      <c r="AZ163" s="22"/>
      <c r="BA163" s="22"/>
      <c r="BB163" s="22"/>
      <c r="BC163" s="22"/>
      <c r="BD163" s="22"/>
      <c r="BE163" s="22"/>
      <c r="BF163" s="22"/>
    </row>
    <row r="164" spans="1:58" ht="12" hidden="1" customHeight="1">
      <c r="A164" s="163">
        <v>156</v>
      </c>
      <c r="B164" s="164" t="s">
        <v>765</v>
      </c>
      <c r="C164" s="167" t="s">
        <v>30</v>
      </c>
      <c r="D164" s="168" t="s">
        <v>387</v>
      </c>
      <c r="E164" s="168">
        <f t="shared" si="0"/>
        <v>11</v>
      </c>
      <c r="F164" s="163">
        <v>49001000836</v>
      </c>
      <c r="G164" s="103">
        <f t="shared" si="1"/>
        <v>3835</v>
      </c>
      <c r="H164" s="103">
        <f t="shared" ref="H164:L164" si="157">M164+R164+Y164+AD164+AI164+AO164+AT164</f>
        <v>1475</v>
      </c>
      <c r="I164" s="103">
        <f t="shared" si="157"/>
        <v>0</v>
      </c>
      <c r="J164" s="103">
        <f t="shared" si="157"/>
        <v>0</v>
      </c>
      <c r="K164" s="103">
        <f t="shared" si="157"/>
        <v>2360</v>
      </c>
      <c r="L164" s="103">
        <f t="shared" si="157"/>
        <v>0</v>
      </c>
      <c r="M164" s="169">
        <v>1180</v>
      </c>
      <c r="N164" s="170"/>
      <c r="O164" s="170"/>
      <c r="P164" s="170"/>
      <c r="Q164" s="170"/>
      <c r="R164" s="170">
        <v>295</v>
      </c>
      <c r="S164" s="170"/>
      <c r="T164" s="170"/>
      <c r="U164" s="170">
        <v>2360</v>
      </c>
      <c r="V164" s="170"/>
      <c r="W164" s="170"/>
      <c r="X164" s="163">
        <v>49001000836</v>
      </c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63">
        <v>49001000836</v>
      </c>
      <c r="AO164" s="170"/>
      <c r="AP164" s="170"/>
      <c r="AQ164" s="170"/>
      <c r="AR164" s="170"/>
      <c r="AS164" s="173"/>
      <c r="AT164" s="170"/>
      <c r="AU164" s="173"/>
      <c r="AV164" s="173"/>
      <c r="AW164" s="173"/>
      <c r="AX164" s="174"/>
      <c r="AY164" s="175"/>
      <c r="AZ164" s="175"/>
      <c r="BA164" s="175"/>
      <c r="BB164" s="175"/>
      <c r="BC164" s="175"/>
      <c r="BD164" s="175"/>
      <c r="BE164" s="175"/>
      <c r="BF164" s="175"/>
    </row>
    <row r="165" spans="1:58" ht="12" hidden="1" customHeight="1">
      <c r="A165" s="163">
        <v>157</v>
      </c>
      <c r="B165" s="164" t="s">
        <v>768</v>
      </c>
      <c r="C165" s="167" t="s">
        <v>769</v>
      </c>
      <c r="D165" s="168" t="s">
        <v>387</v>
      </c>
      <c r="E165" s="168">
        <f t="shared" si="0"/>
        <v>10</v>
      </c>
      <c r="F165" s="163">
        <v>1026014314</v>
      </c>
      <c r="G165" s="103">
        <f t="shared" si="1"/>
        <v>9912</v>
      </c>
      <c r="H165" s="103">
        <f t="shared" ref="H165:L165" si="158">M165+R165+Y165+AD165+AI165+AO165+AT165</f>
        <v>8260</v>
      </c>
      <c r="I165" s="103">
        <f t="shared" si="158"/>
        <v>0</v>
      </c>
      <c r="J165" s="103">
        <f t="shared" si="158"/>
        <v>1652</v>
      </c>
      <c r="K165" s="103">
        <f t="shared" si="158"/>
        <v>0</v>
      </c>
      <c r="L165" s="103">
        <f t="shared" si="158"/>
        <v>0</v>
      </c>
      <c r="M165" s="169">
        <v>1180</v>
      </c>
      <c r="N165" s="170"/>
      <c r="O165" s="170"/>
      <c r="P165" s="170"/>
      <c r="Q165" s="170"/>
      <c r="R165" s="170">
        <v>1180</v>
      </c>
      <c r="S165" s="170"/>
      <c r="T165" s="170"/>
      <c r="U165" s="170"/>
      <c r="V165" s="170"/>
      <c r="W165" s="170"/>
      <c r="X165" s="163">
        <v>1026014314</v>
      </c>
      <c r="Y165" s="170">
        <v>1180</v>
      </c>
      <c r="Z165" s="170"/>
      <c r="AA165" s="170">
        <v>826</v>
      </c>
      <c r="AB165" s="170"/>
      <c r="AC165" s="170"/>
      <c r="AD165" s="170">
        <v>1180</v>
      </c>
      <c r="AE165" s="170"/>
      <c r="AF165" s="170"/>
      <c r="AG165" s="170"/>
      <c r="AH165" s="170"/>
      <c r="AI165" s="170">
        <v>1180</v>
      </c>
      <c r="AJ165" s="170"/>
      <c r="AK165" s="170"/>
      <c r="AL165" s="170"/>
      <c r="AM165" s="170"/>
      <c r="AN165" s="163">
        <v>1026014314</v>
      </c>
      <c r="AO165" s="170">
        <v>1180</v>
      </c>
      <c r="AP165" s="170"/>
      <c r="AQ165" s="170">
        <v>826</v>
      </c>
      <c r="AR165" s="170"/>
      <c r="AS165" s="173"/>
      <c r="AT165" s="170">
        <v>1180</v>
      </c>
      <c r="AU165" s="173"/>
      <c r="AV165" s="173"/>
      <c r="AW165" s="173"/>
      <c r="AX165" s="174"/>
      <c r="AY165" s="175"/>
      <c r="AZ165" s="175"/>
      <c r="BA165" s="175"/>
      <c r="BB165" s="175"/>
      <c r="BC165" s="175"/>
      <c r="BD165" s="175"/>
      <c r="BE165" s="175"/>
      <c r="BF165" s="175"/>
    </row>
    <row r="166" spans="1:58" ht="12" hidden="1" customHeight="1">
      <c r="A166" s="163">
        <v>158</v>
      </c>
      <c r="B166" s="164" t="s">
        <v>770</v>
      </c>
      <c r="C166" s="167" t="s">
        <v>25</v>
      </c>
      <c r="D166" s="168" t="s">
        <v>481</v>
      </c>
      <c r="E166" s="168">
        <f t="shared" si="0"/>
        <v>10</v>
      </c>
      <c r="F166" s="163">
        <v>1011025350</v>
      </c>
      <c r="G166" s="103">
        <f t="shared" si="1"/>
        <v>6184</v>
      </c>
      <c r="H166" s="103">
        <f t="shared" ref="H166:L166" si="159">M166+R166+Y166+AD166+AI166+AO166+AT166</f>
        <v>4980</v>
      </c>
      <c r="I166" s="103">
        <f t="shared" si="159"/>
        <v>0</v>
      </c>
      <c r="J166" s="103">
        <f t="shared" si="159"/>
        <v>1204</v>
      </c>
      <c r="K166" s="103">
        <f t="shared" si="159"/>
        <v>0</v>
      </c>
      <c r="L166" s="103">
        <f t="shared" si="159"/>
        <v>0</v>
      </c>
      <c r="M166" s="169">
        <v>830</v>
      </c>
      <c r="N166" s="170"/>
      <c r="O166" s="170"/>
      <c r="P166" s="170"/>
      <c r="Q166" s="170"/>
      <c r="R166" s="170">
        <v>830</v>
      </c>
      <c r="S166" s="170"/>
      <c r="T166" s="170"/>
      <c r="U166" s="170"/>
      <c r="V166" s="170"/>
      <c r="W166" s="170"/>
      <c r="X166" s="163">
        <v>1011025350</v>
      </c>
      <c r="Y166" s="170">
        <v>830</v>
      </c>
      <c r="Z166" s="170"/>
      <c r="AA166" s="170">
        <v>623</v>
      </c>
      <c r="AB166" s="170"/>
      <c r="AC166" s="170"/>
      <c r="AD166" s="170">
        <v>830</v>
      </c>
      <c r="AE166" s="170"/>
      <c r="AF166" s="170"/>
      <c r="AG166" s="170"/>
      <c r="AH166" s="170"/>
      <c r="AI166" s="170">
        <v>830</v>
      </c>
      <c r="AJ166" s="170"/>
      <c r="AK166" s="170"/>
      <c r="AL166" s="170"/>
      <c r="AM166" s="170"/>
      <c r="AN166" s="163">
        <v>1011025350</v>
      </c>
      <c r="AO166" s="170">
        <v>830</v>
      </c>
      <c r="AP166" s="170"/>
      <c r="AQ166" s="170">
        <v>581</v>
      </c>
      <c r="AR166" s="170"/>
      <c r="AS166" s="173"/>
      <c r="AT166" s="170"/>
      <c r="AU166" s="173"/>
      <c r="AV166" s="173"/>
      <c r="AW166" s="173"/>
      <c r="AX166" s="174"/>
      <c r="AY166" s="175"/>
      <c r="AZ166" s="175"/>
      <c r="BA166" s="175"/>
      <c r="BB166" s="175"/>
      <c r="BC166" s="175"/>
      <c r="BD166" s="175"/>
      <c r="BE166" s="175"/>
      <c r="BF166" s="175"/>
    </row>
    <row r="167" spans="1:58" ht="12" hidden="1" customHeight="1">
      <c r="A167" s="163">
        <v>159</v>
      </c>
      <c r="B167" s="164" t="s">
        <v>772</v>
      </c>
      <c r="C167" s="167" t="s">
        <v>398</v>
      </c>
      <c r="D167" s="168" t="s">
        <v>387</v>
      </c>
      <c r="E167" s="168">
        <f t="shared" si="0"/>
        <v>10</v>
      </c>
      <c r="F167" s="163">
        <v>1004009902</v>
      </c>
      <c r="G167" s="103">
        <f t="shared" si="1"/>
        <v>10266</v>
      </c>
      <c r="H167" s="103">
        <f t="shared" ref="H167:L167" si="160">M167+R167+Y167+AD167+AI167+AO167+AT167</f>
        <v>8260</v>
      </c>
      <c r="I167" s="103">
        <f t="shared" si="160"/>
        <v>0</v>
      </c>
      <c r="J167" s="103">
        <f t="shared" si="160"/>
        <v>2006</v>
      </c>
      <c r="K167" s="103">
        <f t="shared" si="160"/>
        <v>0</v>
      </c>
      <c r="L167" s="103">
        <f t="shared" si="160"/>
        <v>0</v>
      </c>
      <c r="M167" s="169">
        <v>1180</v>
      </c>
      <c r="N167" s="170"/>
      <c r="O167" s="170"/>
      <c r="P167" s="170"/>
      <c r="Q167" s="170"/>
      <c r="R167" s="170">
        <v>1180</v>
      </c>
      <c r="S167" s="170"/>
      <c r="T167" s="170"/>
      <c r="U167" s="170"/>
      <c r="V167" s="170"/>
      <c r="W167" s="170"/>
      <c r="X167" s="163">
        <v>1004009902</v>
      </c>
      <c r="Y167" s="170">
        <v>1180</v>
      </c>
      <c r="Z167" s="170"/>
      <c r="AA167" s="170">
        <v>1003</v>
      </c>
      <c r="AB167" s="170"/>
      <c r="AC167" s="170"/>
      <c r="AD167" s="170">
        <v>1180</v>
      </c>
      <c r="AE167" s="170"/>
      <c r="AF167" s="170"/>
      <c r="AG167" s="170"/>
      <c r="AH167" s="170"/>
      <c r="AI167" s="170">
        <v>1180</v>
      </c>
      <c r="AJ167" s="170"/>
      <c r="AK167" s="170"/>
      <c r="AL167" s="170"/>
      <c r="AM167" s="170"/>
      <c r="AN167" s="163">
        <v>1004009902</v>
      </c>
      <c r="AO167" s="170">
        <v>1180</v>
      </c>
      <c r="AP167" s="170"/>
      <c r="AQ167" s="170">
        <v>1003</v>
      </c>
      <c r="AR167" s="170"/>
      <c r="AS167" s="173"/>
      <c r="AT167" s="170">
        <v>1180</v>
      </c>
      <c r="AU167" s="173"/>
      <c r="AV167" s="173"/>
      <c r="AW167" s="173"/>
      <c r="AX167" s="174"/>
      <c r="AY167" s="175"/>
      <c r="AZ167" s="175"/>
      <c r="BA167" s="175"/>
      <c r="BB167" s="175"/>
      <c r="BC167" s="175"/>
      <c r="BD167" s="175"/>
      <c r="BE167" s="175"/>
      <c r="BF167" s="175"/>
    </row>
    <row r="168" spans="1:58" ht="12" customHeight="1">
      <c r="A168" s="163">
        <v>160</v>
      </c>
      <c r="B168" s="164" t="s">
        <v>776</v>
      </c>
      <c r="C168" s="167" t="s">
        <v>391</v>
      </c>
      <c r="D168" s="168" t="s">
        <v>387</v>
      </c>
      <c r="E168" s="168">
        <f t="shared" si="0"/>
        <v>10</v>
      </c>
      <c r="F168" s="163">
        <v>1013016881</v>
      </c>
      <c r="G168" s="103">
        <f t="shared" si="1"/>
        <v>1180</v>
      </c>
      <c r="H168" s="103">
        <f t="shared" ref="H168:L168" si="161">M168+R168+Y168+AD168+AI168+AO168+AT168</f>
        <v>1180</v>
      </c>
      <c r="I168" s="103">
        <f t="shared" si="161"/>
        <v>0</v>
      </c>
      <c r="J168" s="103">
        <f t="shared" si="161"/>
        <v>0</v>
      </c>
      <c r="K168" s="103">
        <f t="shared" si="161"/>
        <v>0</v>
      </c>
      <c r="L168" s="103">
        <f t="shared" si="161"/>
        <v>0</v>
      </c>
      <c r="M168" s="169">
        <v>1180</v>
      </c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63">
        <v>1013016881</v>
      </c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63">
        <v>1013016881</v>
      </c>
      <c r="AO168" s="170"/>
      <c r="AP168" s="170"/>
      <c r="AQ168" s="170"/>
      <c r="AR168" s="170"/>
      <c r="AS168" s="119"/>
      <c r="AT168" s="170"/>
      <c r="AU168" s="119"/>
      <c r="AV168" s="119"/>
      <c r="AW168" s="119"/>
      <c r="AX168" s="104"/>
      <c r="AY168" s="22"/>
      <c r="AZ168" s="22"/>
      <c r="BA168" s="22"/>
      <c r="BB168" s="22"/>
      <c r="BC168" s="22"/>
      <c r="BD168" s="22"/>
      <c r="BE168" s="22"/>
      <c r="BF168" s="22"/>
    </row>
    <row r="169" spans="1:58" ht="12" hidden="1" customHeight="1">
      <c r="A169" s="163">
        <v>161</v>
      </c>
      <c r="B169" s="164" t="s">
        <v>778</v>
      </c>
      <c r="C169" s="167" t="s">
        <v>394</v>
      </c>
      <c r="D169" s="168" t="s">
        <v>387</v>
      </c>
      <c r="E169" s="168">
        <f t="shared" si="0"/>
        <v>10</v>
      </c>
      <c r="F169" s="163">
        <v>1011074086</v>
      </c>
      <c r="G169" s="103">
        <f t="shared" si="1"/>
        <v>10384</v>
      </c>
      <c r="H169" s="103">
        <f t="shared" ref="H169:L169" si="162">M169+R169+Y169+AD169+AI169+AO169+AT169</f>
        <v>8260</v>
      </c>
      <c r="I169" s="103">
        <f t="shared" si="162"/>
        <v>0</v>
      </c>
      <c r="J169" s="103">
        <f t="shared" si="162"/>
        <v>2124</v>
      </c>
      <c r="K169" s="103">
        <f t="shared" si="162"/>
        <v>0</v>
      </c>
      <c r="L169" s="103">
        <f t="shared" si="162"/>
        <v>0</v>
      </c>
      <c r="M169" s="169">
        <v>1180</v>
      </c>
      <c r="N169" s="170"/>
      <c r="O169" s="170"/>
      <c r="P169" s="170"/>
      <c r="Q169" s="170"/>
      <c r="R169" s="170">
        <v>1180</v>
      </c>
      <c r="S169" s="170"/>
      <c r="T169" s="170"/>
      <c r="U169" s="170"/>
      <c r="V169" s="170"/>
      <c r="W169" s="170"/>
      <c r="X169" s="163">
        <v>1011074086</v>
      </c>
      <c r="Y169" s="170">
        <v>1180</v>
      </c>
      <c r="Z169" s="170"/>
      <c r="AA169" s="170">
        <v>1062</v>
      </c>
      <c r="AB169" s="170"/>
      <c r="AC169" s="170"/>
      <c r="AD169" s="170">
        <v>1180</v>
      </c>
      <c r="AE169" s="170"/>
      <c r="AF169" s="170"/>
      <c r="AG169" s="170"/>
      <c r="AH169" s="170"/>
      <c r="AI169" s="170">
        <v>1180</v>
      </c>
      <c r="AJ169" s="170"/>
      <c r="AK169" s="170"/>
      <c r="AL169" s="170"/>
      <c r="AM169" s="170"/>
      <c r="AN169" s="163">
        <v>1011074086</v>
      </c>
      <c r="AO169" s="170">
        <v>1180</v>
      </c>
      <c r="AP169" s="170"/>
      <c r="AQ169" s="170">
        <v>1062</v>
      </c>
      <c r="AR169" s="170"/>
      <c r="AS169" s="170"/>
      <c r="AT169" s="170">
        <v>1180</v>
      </c>
      <c r="AU169" s="170"/>
      <c r="AV169" s="170"/>
      <c r="AW169" s="170"/>
      <c r="AX169" s="171"/>
      <c r="AY169" s="22"/>
      <c r="AZ169" s="22"/>
      <c r="BA169" s="22"/>
      <c r="BB169" s="22"/>
      <c r="BC169" s="22"/>
      <c r="BD169" s="22"/>
      <c r="BE169" s="22"/>
      <c r="BF169" s="22"/>
    </row>
    <row r="170" spans="1:58" ht="12" hidden="1" customHeight="1">
      <c r="A170" s="163">
        <v>162</v>
      </c>
      <c r="B170" s="164" t="s">
        <v>781</v>
      </c>
      <c r="C170" s="167" t="s">
        <v>27</v>
      </c>
      <c r="D170" s="168" t="s">
        <v>426</v>
      </c>
      <c r="E170" s="168">
        <f t="shared" si="0"/>
        <v>10</v>
      </c>
      <c r="F170" s="163">
        <v>1012000914</v>
      </c>
      <c r="G170" s="103">
        <f t="shared" si="1"/>
        <v>23327.39</v>
      </c>
      <c r="H170" s="103">
        <f t="shared" ref="H170:L170" si="163">M170+R170+Y170+AD170+AI170+AO170+AT170</f>
        <v>12986.390000000001</v>
      </c>
      <c r="I170" s="103">
        <f t="shared" si="163"/>
        <v>6550</v>
      </c>
      <c r="J170" s="103">
        <f t="shared" si="163"/>
        <v>3791</v>
      </c>
      <c r="K170" s="103">
        <f t="shared" si="163"/>
        <v>0</v>
      </c>
      <c r="L170" s="103">
        <f t="shared" si="163"/>
        <v>0</v>
      </c>
      <c r="M170" s="169">
        <v>1780</v>
      </c>
      <c r="N170" s="170">
        <v>890</v>
      </c>
      <c r="O170" s="170"/>
      <c r="P170" s="170"/>
      <c r="Q170" s="170"/>
      <c r="R170" s="170">
        <v>1780</v>
      </c>
      <c r="S170" s="170">
        <v>890</v>
      </c>
      <c r="T170" s="170"/>
      <c r="U170" s="170"/>
      <c r="V170" s="170"/>
      <c r="W170" s="170"/>
      <c r="X170" s="163">
        <v>1012000914</v>
      </c>
      <c r="Y170" s="170">
        <v>1840.95</v>
      </c>
      <c r="Z170" s="170">
        <v>890</v>
      </c>
      <c r="AA170" s="170">
        <v>1691</v>
      </c>
      <c r="AB170" s="170"/>
      <c r="AC170" s="170"/>
      <c r="AD170" s="170">
        <v>1780</v>
      </c>
      <c r="AE170" s="170">
        <v>890</v>
      </c>
      <c r="AF170" s="170"/>
      <c r="AG170" s="170"/>
      <c r="AH170" s="170"/>
      <c r="AI170" s="170">
        <v>1780</v>
      </c>
      <c r="AJ170" s="170">
        <v>890</v>
      </c>
      <c r="AK170" s="170"/>
      <c r="AL170" s="170"/>
      <c r="AM170" s="170"/>
      <c r="AN170" s="163">
        <v>1012000914</v>
      </c>
      <c r="AO170" s="170">
        <v>1925.44</v>
      </c>
      <c r="AP170" s="170">
        <v>1050</v>
      </c>
      <c r="AQ170" s="170">
        <v>2100</v>
      </c>
      <c r="AR170" s="170"/>
      <c r="AS170" s="170"/>
      <c r="AT170" s="170">
        <v>2100</v>
      </c>
      <c r="AU170" s="170">
        <v>1050</v>
      </c>
      <c r="AV170" s="170"/>
      <c r="AW170" s="170"/>
      <c r="AX170" s="171"/>
      <c r="AY170" s="22"/>
      <c r="AZ170" s="22"/>
      <c r="BA170" s="22"/>
      <c r="BB170" s="22"/>
      <c r="BC170" s="22"/>
      <c r="BD170" s="22"/>
      <c r="BE170" s="22"/>
      <c r="BF170" s="22"/>
    </row>
    <row r="171" spans="1:58" ht="12" hidden="1" customHeight="1">
      <c r="A171" s="163">
        <v>163</v>
      </c>
      <c r="B171" s="164" t="s">
        <v>784</v>
      </c>
      <c r="C171" s="167" t="s">
        <v>33</v>
      </c>
      <c r="D171" s="168" t="s">
        <v>481</v>
      </c>
      <c r="E171" s="168">
        <f t="shared" si="0"/>
        <v>10</v>
      </c>
      <c r="F171" s="163">
        <v>1017045078</v>
      </c>
      <c r="G171" s="103">
        <f t="shared" si="1"/>
        <v>7387</v>
      </c>
      <c r="H171" s="103">
        <f t="shared" ref="H171:L171" si="164">M171+R171+Y171+AD171+AI171+AO171+AT171</f>
        <v>5810</v>
      </c>
      <c r="I171" s="103">
        <f t="shared" si="164"/>
        <v>0</v>
      </c>
      <c r="J171" s="103">
        <f t="shared" si="164"/>
        <v>1577</v>
      </c>
      <c r="K171" s="103">
        <f t="shared" si="164"/>
        <v>0</v>
      </c>
      <c r="L171" s="103">
        <f t="shared" si="164"/>
        <v>0</v>
      </c>
      <c r="M171" s="169">
        <v>830</v>
      </c>
      <c r="N171" s="170"/>
      <c r="O171" s="170"/>
      <c r="P171" s="170"/>
      <c r="Q171" s="170"/>
      <c r="R171" s="170">
        <v>830</v>
      </c>
      <c r="S171" s="170"/>
      <c r="T171" s="170"/>
      <c r="U171" s="170"/>
      <c r="V171" s="170"/>
      <c r="W171" s="170"/>
      <c r="X171" s="163">
        <v>1017045078</v>
      </c>
      <c r="Y171" s="170">
        <v>830</v>
      </c>
      <c r="Z171" s="170"/>
      <c r="AA171" s="170">
        <v>830</v>
      </c>
      <c r="AB171" s="170"/>
      <c r="AC171" s="170"/>
      <c r="AD171" s="170">
        <v>830</v>
      </c>
      <c r="AE171" s="170"/>
      <c r="AF171" s="170"/>
      <c r="AG171" s="170"/>
      <c r="AH171" s="170"/>
      <c r="AI171" s="170">
        <v>830</v>
      </c>
      <c r="AJ171" s="170"/>
      <c r="AK171" s="170"/>
      <c r="AL171" s="170"/>
      <c r="AM171" s="170"/>
      <c r="AN171" s="163">
        <v>1017045078</v>
      </c>
      <c r="AO171" s="170">
        <v>830</v>
      </c>
      <c r="AP171" s="170"/>
      <c r="AQ171" s="170">
        <v>747</v>
      </c>
      <c r="AR171" s="170"/>
      <c r="AS171" s="173"/>
      <c r="AT171" s="170">
        <v>830</v>
      </c>
      <c r="AU171" s="173"/>
      <c r="AV171" s="173"/>
      <c r="AW171" s="173"/>
      <c r="AX171" s="174"/>
      <c r="AY171" s="175"/>
      <c r="AZ171" s="175"/>
      <c r="BA171" s="175"/>
      <c r="BB171" s="175"/>
      <c r="BC171" s="175"/>
      <c r="BD171" s="175"/>
      <c r="BE171" s="175"/>
      <c r="BF171" s="175"/>
    </row>
    <row r="172" spans="1:58" ht="12" hidden="1" customHeight="1">
      <c r="A172" s="163">
        <v>164</v>
      </c>
      <c r="B172" s="164" t="s">
        <v>787</v>
      </c>
      <c r="C172" s="167" t="s">
        <v>422</v>
      </c>
      <c r="D172" s="168" t="s">
        <v>387</v>
      </c>
      <c r="E172" s="168">
        <f t="shared" si="0"/>
        <v>10</v>
      </c>
      <c r="F172" s="163">
        <v>1019060355</v>
      </c>
      <c r="G172" s="103">
        <f t="shared" si="1"/>
        <v>9012.9500000000007</v>
      </c>
      <c r="H172" s="103">
        <f t="shared" ref="H172:L172" si="165">M172+R172+Y172+AD172+AI172+AO172+AT172</f>
        <v>7360.95</v>
      </c>
      <c r="I172" s="103">
        <f t="shared" si="165"/>
        <v>0</v>
      </c>
      <c r="J172" s="103">
        <f t="shared" si="165"/>
        <v>1652</v>
      </c>
      <c r="K172" s="103">
        <f t="shared" si="165"/>
        <v>0</v>
      </c>
      <c r="L172" s="103">
        <f t="shared" si="165"/>
        <v>0</v>
      </c>
      <c r="M172" s="169">
        <v>1180</v>
      </c>
      <c r="N172" s="170"/>
      <c r="O172" s="170"/>
      <c r="P172" s="170"/>
      <c r="Q172" s="170"/>
      <c r="R172" s="170">
        <v>1180</v>
      </c>
      <c r="S172" s="170"/>
      <c r="T172" s="170"/>
      <c r="U172" s="170"/>
      <c r="V172" s="170"/>
      <c r="W172" s="170"/>
      <c r="X172" s="163">
        <v>1019060355</v>
      </c>
      <c r="Y172" s="170">
        <v>1180</v>
      </c>
      <c r="Z172" s="170"/>
      <c r="AA172" s="170">
        <v>885</v>
      </c>
      <c r="AB172" s="170"/>
      <c r="AC172" s="170"/>
      <c r="AD172" s="170">
        <v>1180</v>
      </c>
      <c r="AE172" s="170"/>
      <c r="AF172" s="170"/>
      <c r="AG172" s="170"/>
      <c r="AH172" s="170"/>
      <c r="AI172" s="170">
        <v>1180</v>
      </c>
      <c r="AJ172" s="170"/>
      <c r="AK172" s="170"/>
      <c r="AL172" s="170"/>
      <c r="AM172" s="170"/>
      <c r="AN172" s="163">
        <v>1019060355</v>
      </c>
      <c r="AO172" s="170">
        <v>1180</v>
      </c>
      <c r="AP172" s="170"/>
      <c r="AQ172" s="170">
        <v>767</v>
      </c>
      <c r="AR172" s="170"/>
      <c r="AS172" s="170"/>
      <c r="AT172" s="170">
        <v>280.95</v>
      </c>
      <c r="AU172" s="170"/>
      <c r="AV172" s="170"/>
      <c r="AW172" s="170"/>
      <c r="AX172" s="171"/>
      <c r="AY172" s="22"/>
      <c r="AZ172" s="22"/>
      <c r="BA172" s="22"/>
      <c r="BB172" s="22"/>
      <c r="BC172" s="22"/>
      <c r="BD172" s="22"/>
      <c r="BE172" s="22"/>
      <c r="BF172" s="22"/>
    </row>
    <row r="173" spans="1:58" ht="12" hidden="1" customHeight="1">
      <c r="A173" s="163">
        <v>165</v>
      </c>
      <c r="B173" s="164" t="s">
        <v>790</v>
      </c>
      <c r="C173" s="167" t="s">
        <v>30</v>
      </c>
      <c r="D173" s="168" t="s">
        <v>404</v>
      </c>
      <c r="E173" s="168">
        <f t="shared" si="0"/>
        <v>10</v>
      </c>
      <c r="F173" s="163">
        <v>1019015917</v>
      </c>
      <c r="G173" s="103">
        <f t="shared" si="1"/>
        <v>7248</v>
      </c>
      <c r="H173" s="103">
        <f t="shared" ref="H173:L173" si="166">M173+R173+Y173+AD173+AI173+AO173+AT173</f>
        <v>5700</v>
      </c>
      <c r="I173" s="103">
        <f t="shared" si="166"/>
        <v>0</v>
      </c>
      <c r="J173" s="103">
        <f t="shared" si="166"/>
        <v>1548</v>
      </c>
      <c r="K173" s="103">
        <f t="shared" si="166"/>
        <v>0</v>
      </c>
      <c r="L173" s="103">
        <f t="shared" si="166"/>
        <v>0</v>
      </c>
      <c r="M173" s="169">
        <v>950</v>
      </c>
      <c r="N173" s="170"/>
      <c r="O173" s="170"/>
      <c r="P173" s="170"/>
      <c r="Q173" s="170"/>
      <c r="R173" s="170">
        <v>950</v>
      </c>
      <c r="S173" s="170"/>
      <c r="T173" s="170"/>
      <c r="U173" s="170"/>
      <c r="V173" s="170"/>
      <c r="W173" s="170"/>
      <c r="X173" s="163">
        <v>1019015917</v>
      </c>
      <c r="Y173" s="170">
        <v>950</v>
      </c>
      <c r="Z173" s="170"/>
      <c r="AA173" s="170">
        <v>750</v>
      </c>
      <c r="AB173" s="170"/>
      <c r="AC173" s="170"/>
      <c r="AD173" s="170">
        <v>950</v>
      </c>
      <c r="AE173" s="170"/>
      <c r="AF173" s="170"/>
      <c r="AG173" s="170"/>
      <c r="AH173" s="170"/>
      <c r="AI173" s="170">
        <v>950</v>
      </c>
      <c r="AJ173" s="170"/>
      <c r="AK173" s="170"/>
      <c r="AL173" s="170"/>
      <c r="AM173" s="170"/>
      <c r="AN173" s="163">
        <v>1019015917</v>
      </c>
      <c r="AO173" s="170">
        <v>950</v>
      </c>
      <c r="AP173" s="170"/>
      <c r="AQ173" s="170">
        <v>798</v>
      </c>
      <c r="AR173" s="170"/>
      <c r="AS173" s="170"/>
      <c r="AT173" s="170"/>
      <c r="AU173" s="170"/>
      <c r="AV173" s="170"/>
      <c r="AW173" s="170"/>
      <c r="AX173" s="171"/>
      <c r="AY173" s="22"/>
      <c r="AZ173" s="22"/>
      <c r="BA173" s="22"/>
      <c r="BB173" s="22"/>
      <c r="BC173" s="22"/>
      <c r="BD173" s="22"/>
      <c r="BE173" s="22"/>
      <c r="BF173" s="22"/>
    </row>
    <row r="174" spans="1:58" ht="12" hidden="1" customHeight="1">
      <c r="A174" s="163">
        <v>166</v>
      </c>
      <c r="B174" s="164" t="s">
        <v>794</v>
      </c>
      <c r="C174" s="167" t="s">
        <v>386</v>
      </c>
      <c r="D174" s="168" t="s">
        <v>387</v>
      </c>
      <c r="E174" s="168">
        <f t="shared" si="0"/>
        <v>11</v>
      </c>
      <c r="F174" s="163">
        <v>59001116163</v>
      </c>
      <c r="G174" s="103">
        <f t="shared" si="1"/>
        <v>10148</v>
      </c>
      <c r="H174" s="103">
        <f t="shared" ref="H174:L174" si="167">M174+R174+Y174+AD174+AI174+AO174+AT174</f>
        <v>8260</v>
      </c>
      <c r="I174" s="103">
        <f t="shared" si="167"/>
        <v>0</v>
      </c>
      <c r="J174" s="103">
        <f t="shared" si="167"/>
        <v>1888</v>
      </c>
      <c r="K174" s="103">
        <f t="shared" si="167"/>
        <v>0</v>
      </c>
      <c r="L174" s="103">
        <f t="shared" si="167"/>
        <v>0</v>
      </c>
      <c r="M174" s="169">
        <v>1180</v>
      </c>
      <c r="N174" s="170"/>
      <c r="O174" s="170"/>
      <c r="P174" s="170"/>
      <c r="Q174" s="170"/>
      <c r="R174" s="170">
        <v>1180</v>
      </c>
      <c r="S174" s="170"/>
      <c r="T174" s="170"/>
      <c r="U174" s="170"/>
      <c r="V174" s="170"/>
      <c r="W174" s="170"/>
      <c r="X174" s="163">
        <v>59001116163</v>
      </c>
      <c r="Y174" s="170">
        <v>1180</v>
      </c>
      <c r="Z174" s="170"/>
      <c r="AA174" s="170">
        <v>1062</v>
      </c>
      <c r="AB174" s="170"/>
      <c r="AC174" s="170"/>
      <c r="AD174" s="170">
        <v>1180</v>
      </c>
      <c r="AE174" s="170"/>
      <c r="AF174" s="170"/>
      <c r="AG174" s="170"/>
      <c r="AH174" s="170"/>
      <c r="AI174" s="170">
        <v>1180</v>
      </c>
      <c r="AJ174" s="170"/>
      <c r="AK174" s="170"/>
      <c r="AL174" s="170"/>
      <c r="AM174" s="170"/>
      <c r="AN174" s="163">
        <v>59001116163</v>
      </c>
      <c r="AO174" s="170">
        <v>1180</v>
      </c>
      <c r="AP174" s="170"/>
      <c r="AQ174" s="170">
        <v>826</v>
      </c>
      <c r="AR174" s="170"/>
      <c r="AS174" s="170"/>
      <c r="AT174" s="170">
        <v>1180</v>
      </c>
      <c r="AU174" s="170"/>
      <c r="AV174" s="170"/>
      <c r="AW174" s="170"/>
      <c r="AX174" s="171"/>
      <c r="AY174" s="22"/>
      <c r="AZ174" s="22"/>
      <c r="BA174" s="22"/>
      <c r="BB174" s="22"/>
      <c r="BC174" s="22"/>
      <c r="BD174" s="22"/>
      <c r="BE174" s="22"/>
      <c r="BF174" s="22"/>
    </row>
    <row r="175" spans="1:58" ht="12" hidden="1" customHeight="1">
      <c r="A175" s="163">
        <v>167</v>
      </c>
      <c r="B175" s="164" t="s">
        <v>796</v>
      </c>
      <c r="C175" s="167" t="s">
        <v>31</v>
      </c>
      <c r="D175" s="168" t="s">
        <v>387</v>
      </c>
      <c r="E175" s="168">
        <f t="shared" si="0"/>
        <v>10</v>
      </c>
      <c r="F175" s="163">
        <v>1007013274</v>
      </c>
      <c r="G175" s="103">
        <f t="shared" si="1"/>
        <v>10360</v>
      </c>
      <c r="H175" s="103">
        <f t="shared" ref="H175:L175" si="168">M175+R175+Y175+AD175+AI175+AO175+AT175</f>
        <v>8260</v>
      </c>
      <c r="I175" s="103">
        <f t="shared" si="168"/>
        <v>0</v>
      </c>
      <c r="J175" s="103">
        <f t="shared" si="168"/>
        <v>2100</v>
      </c>
      <c r="K175" s="103">
        <f t="shared" si="168"/>
        <v>0</v>
      </c>
      <c r="L175" s="103">
        <f t="shared" si="168"/>
        <v>0</v>
      </c>
      <c r="M175" s="169">
        <v>1180</v>
      </c>
      <c r="N175" s="170"/>
      <c r="O175" s="170"/>
      <c r="P175" s="170"/>
      <c r="Q175" s="170"/>
      <c r="R175" s="170">
        <v>1180</v>
      </c>
      <c r="S175" s="170"/>
      <c r="T175" s="170"/>
      <c r="U175" s="170"/>
      <c r="V175" s="170"/>
      <c r="W175" s="170"/>
      <c r="X175" s="163">
        <v>1007013274</v>
      </c>
      <c r="Y175" s="170">
        <v>1180</v>
      </c>
      <c r="Z175" s="170"/>
      <c r="AA175" s="170">
        <v>1050</v>
      </c>
      <c r="AB175" s="170"/>
      <c r="AC175" s="170"/>
      <c r="AD175" s="170">
        <v>1180</v>
      </c>
      <c r="AE175" s="170"/>
      <c r="AF175" s="170"/>
      <c r="AG175" s="170"/>
      <c r="AH175" s="170"/>
      <c r="AI175" s="170">
        <v>1180</v>
      </c>
      <c r="AJ175" s="170"/>
      <c r="AK175" s="170"/>
      <c r="AL175" s="170"/>
      <c r="AM175" s="170"/>
      <c r="AN175" s="163">
        <v>1007013274</v>
      </c>
      <c r="AO175" s="170">
        <v>1180</v>
      </c>
      <c r="AP175" s="170"/>
      <c r="AQ175" s="170">
        <v>1050</v>
      </c>
      <c r="AR175" s="170"/>
      <c r="AS175" s="173"/>
      <c r="AT175" s="170">
        <v>1180</v>
      </c>
      <c r="AU175" s="173"/>
      <c r="AV175" s="173"/>
      <c r="AW175" s="173"/>
      <c r="AX175" s="174"/>
      <c r="AY175" s="175"/>
      <c r="AZ175" s="175"/>
      <c r="BA175" s="175"/>
      <c r="BB175" s="175"/>
      <c r="BC175" s="175"/>
      <c r="BD175" s="175"/>
      <c r="BE175" s="175"/>
      <c r="BF175" s="175"/>
    </row>
    <row r="176" spans="1:58" ht="12" hidden="1" customHeight="1">
      <c r="A176" s="163">
        <v>168</v>
      </c>
      <c r="B176" s="164" t="s">
        <v>800</v>
      </c>
      <c r="C176" s="167" t="s">
        <v>459</v>
      </c>
      <c r="D176" s="168" t="s">
        <v>387</v>
      </c>
      <c r="E176" s="168">
        <f t="shared" si="0"/>
        <v>11</v>
      </c>
      <c r="F176" s="163">
        <v>60001151003</v>
      </c>
      <c r="G176" s="103">
        <f t="shared" si="1"/>
        <v>8968</v>
      </c>
      <c r="H176" s="103">
        <f t="shared" ref="H176:L176" si="169">M176+R176+Y176+AD176+AI176+AO176+AT176</f>
        <v>7552</v>
      </c>
      <c r="I176" s="103">
        <f t="shared" si="169"/>
        <v>0</v>
      </c>
      <c r="J176" s="103">
        <f t="shared" si="169"/>
        <v>1416</v>
      </c>
      <c r="K176" s="103">
        <f t="shared" si="169"/>
        <v>0</v>
      </c>
      <c r="L176" s="103">
        <f t="shared" si="169"/>
        <v>0</v>
      </c>
      <c r="M176" s="169"/>
      <c r="N176" s="170"/>
      <c r="O176" s="170"/>
      <c r="P176" s="170"/>
      <c r="Q176" s="170"/>
      <c r="R176" s="170">
        <v>1652</v>
      </c>
      <c r="S176" s="170"/>
      <c r="T176" s="170"/>
      <c r="U176" s="170"/>
      <c r="V176" s="170"/>
      <c r="W176" s="170"/>
      <c r="X176" s="163">
        <v>60001151003</v>
      </c>
      <c r="Y176" s="170">
        <v>1180</v>
      </c>
      <c r="Z176" s="170"/>
      <c r="AA176" s="170">
        <v>590</v>
      </c>
      <c r="AB176" s="170"/>
      <c r="AC176" s="170"/>
      <c r="AD176" s="170">
        <v>1180</v>
      </c>
      <c r="AE176" s="170"/>
      <c r="AF176" s="170"/>
      <c r="AG176" s="170"/>
      <c r="AH176" s="170"/>
      <c r="AI176" s="170">
        <v>1180</v>
      </c>
      <c r="AJ176" s="170"/>
      <c r="AK176" s="170"/>
      <c r="AL176" s="170"/>
      <c r="AM176" s="170"/>
      <c r="AN176" s="163">
        <v>60001151003</v>
      </c>
      <c r="AO176" s="170">
        <v>1180</v>
      </c>
      <c r="AP176" s="170"/>
      <c r="AQ176" s="170">
        <v>826</v>
      </c>
      <c r="AR176" s="170"/>
      <c r="AS176" s="173"/>
      <c r="AT176" s="170">
        <v>1180</v>
      </c>
      <c r="AU176" s="173"/>
      <c r="AV176" s="173"/>
      <c r="AW176" s="173"/>
      <c r="AX176" s="174"/>
      <c r="AY176" s="175"/>
      <c r="AZ176" s="175"/>
      <c r="BA176" s="175"/>
      <c r="BB176" s="175"/>
      <c r="BC176" s="175"/>
      <c r="BD176" s="175"/>
      <c r="BE176" s="175"/>
      <c r="BF176" s="175"/>
    </row>
    <row r="177" spans="1:58" ht="12" hidden="1" customHeight="1">
      <c r="A177" s="163">
        <v>169</v>
      </c>
      <c r="B177" s="164" t="s">
        <v>802</v>
      </c>
      <c r="C177" s="167" t="s">
        <v>711</v>
      </c>
      <c r="D177" s="168" t="s">
        <v>404</v>
      </c>
      <c r="E177" s="168">
        <f t="shared" si="0"/>
        <v>11</v>
      </c>
      <c r="F177" s="163">
        <v>19001089620</v>
      </c>
      <c r="G177" s="103">
        <f t="shared" si="1"/>
        <v>8170</v>
      </c>
      <c r="H177" s="103">
        <f t="shared" ref="H177:L177" si="170">M177+R177+Y177+AD177+AI177+AO177+AT177</f>
        <v>6650</v>
      </c>
      <c r="I177" s="103">
        <f t="shared" si="170"/>
        <v>0</v>
      </c>
      <c r="J177" s="103">
        <f t="shared" si="170"/>
        <v>1520</v>
      </c>
      <c r="K177" s="103">
        <f t="shared" si="170"/>
        <v>0</v>
      </c>
      <c r="L177" s="103">
        <f t="shared" si="170"/>
        <v>0</v>
      </c>
      <c r="M177" s="169">
        <v>950</v>
      </c>
      <c r="N177" s="170"/>
      <c r="O177" s="170"/>
      <c r="P177" s="170"/>
      <c r="Q177" s="170"/>
      <c r="R177" s="170">
        <v>950</v>
      </c>
      <c r="S177" s="170"/>
      <c r="T177" s="170"/>
      <c r="U177" s="170"/>
      <c r="V177" s="170"/>
      <c r="W177" s="170"/>
      <c r="X177" s="163">
        <v>19001089620</v>
      </c>
      <c r="Y177" s="170">
        <v>950</v>
      </c>
      <c r="Z177" s="170"/>
      <c r="AA177" s="170">
        <v>760</v>
      </c>
      <c r="AB177" s="170"/>
      <c r="AC177" s="170"/>
      <c r="AD177" s="170">
        <v>950</v>
      </c>
      <c r="AE177" s="170"/>
      <c r="AF177" s="170"/>
      <c r="AG177" s="170"/>
      <c r="AH177" s="170"/>
      <c r="AI177" s="170">
        <v>950</v>
      </c>
      <c r="AJ177" s="170"/>
      <c r="AK177" s="170"/>
      <c r="AL177" s="170"/>
      <c r="AM177" s="170"/>
      <c r="AN177" s="163">
        <v>19001089620</v>
      </c>
      <c r="AO177" s="170">
        <v>950</v>
      </c>
      <c r="AP177" s="170"/>
      <c r="AQ177" s="170">
        <v>760</v>
      </c>
      <c r="AR177" s="170"/>
      <c r="AS177" s="170"/>
      <c r="AT177" s="170">
        <v>950</v>
      </c>
      <c r="AU177" s="170"/>
      <c r="AV177" s="170"/>
      <c r="AW177" s="170"/>
      <c r="AX177" s="171"/>
      <c r="AY177" s="22"/>
      <c r="AZ177" s="22"/>
      <c r="BA177" s="22"/>
      <c r="BB177" s="22"/>
      <c r="BC177" s="22"/>
      <c r="BD177" s="22"/>
      <c r="BE177" s="22"/>
      <c r="BF177" s="22"/>
    </row>
    <row r="178" spans="1:58" ht="12" hidden="1" customHeight="1">
      <c r="A178" s="163">
        <v>170</v>
      </c>
      <c r="B178" s="164" t="s">
        <v>807</v>
      </c>
      <c r="C178" s="167" t="s">
        <v>697</v>
      </c>
      <c r="D178" s="168" t="s">
        <v>387</v>
      </c>
      <c r="E178" s="168">
        <f t="shared" si="0"/>
        <v>10</v>
      </c>
      <c r="F178" s="163">
        <v>1034001800</v>
      </c>
      <c r="G178" s="103">
        <f t="shared" si="1"/>
        <v>8732</v>
      </c>
      <c r="H178" s="103">
        <f t="shared" ref="H178:L178" si="171">M178+R178+Y178+AD178+AI178+AO178+AT178</f>
        <v>7080</v>
      </c>
      <c r="I178" s="103">
        <f t="shared" si="171"/>
        <v>0</v>
      </c>
      <c r="J178" s="103">
        <f t="shared" si="171"/>
        <v>1652</v>
      </c>
      <c r="K178" s="103">
        <f t="shared" si="171"/>
        <v>0</v>
      </c>
      <c r="L178" s="103">
        <f t="shared" si="171"/>
        <v>0</v>
      </c>
      <c r="M178" s="169">
        <v>1180</v>
      </c>
      <c r="N178" s="170"/>
      <c r="O178" s="170"/>
      <c r="P178" s="170"/>
      <c r="Q178" s="170"/>
      <c r="R178" s="170">
        <v>1180</v>
      </c>
      <c r="S178" s="170"/>
      <c r="T178" s="170"/>
      <c r="U178" s="170"/>
      <c r="V178" s="170"/>
      <c r="W178" s="170"/>
      <c r="X178" s="163">
        <v>1034001800</v>
      </c>
      <c r="Y178" s="170">
        <v>1180</v>
      </c>
      <c r="Z178" s="170"/>
      <c r="AA178" s="170">
        <v>826</v>
      </c>
      <c r="AB178" s="170"/>
      <c r="AC178" s="170"/>
      <c r="AD178" s="170">
        <v>1180</v>
      </c>
      <c r="AE178" s="170"/>
      <c r="AF178" s="170"/>
      <c r="AG178" s="170"/>
      <c r="AH178" s="170"/>
      <c r="AI178" s="170">
        <v>1180</v>
      </c>
      <c r="AJ178" s="170"/>
      <c r="AK178" s="170"/>
      <c r="AL178" s="170"/>
      <c r="AM178" s="170"/>
      <c r="AN178" s="163">
        <v>1034001800</v>
      </c>
      <c r="AO178" s="170">
        <v>1180</v>
      </c>
      <c r="AP178" s="170"/>
      <c r="AQ178" s="170">
        <v>826</v>
      </c>
      <c r="AR178" s="170"/>
      <c r="AS178" s="170"/>
      <c r="AT178" s="170"/>
      <c r="AU178" s="170"/>
      <c r="AV178" s="170"/>
      <c r="AW178" s="170"/>
      <c r="AX178" s="171"/>
      <c r="AY178" s="22"/>
      <c r="AZ178" s="22"/>
      <c r="BA178" s="22"/>
      <c r="BB178" s="22"/>
      <c r="BC178" s="22"/>
      <c r="BD178" s="22"/>
      <c r="BE178" s="22"/>
      <c r="BF178" s="22"/>
    </row>
    <row r="179" spans="1:58" ht="12" hidden="1" customHeight="1">
      <c r="A179" s="163">
        <v>171</v>
      </c>
      <c r="B179" s="164" t="s">
        <v>809</v>
      </c>
      <c r="C179" s="167" t="s">
        <v>473</v>
      </c>
      <c r="D179" s="168" t="s">
        <v>433</v>
      </c>
      <c r="E179" s="168">
        <f t="shared" si="0"/>
        <v>10</v>
      </c>
      <c r="F179" s="163">
        <v>1030025248</v>
      </c>
      <c r="G179" s="103">
        <f t="shared" si="1"/>
        <v>20893.809999999998</v>
      </c>
      <c r="H179" s="103">
        <f t="shared" ref="H179:L179" si="172">M179+R179+Y179+AD179+AI179+AO179+AT179</f>
        <v>12344.81</v>
      </c>
      <c r="I179" s="103">
        <f t="shared" si="172"/>
        <v>5229</v>
      </c>
      <c r="J179" s="103">
        <f t="shared" si="172"/>
        <v>3320</v>
      </c>
      <c r="K179" s="103">
        <f t="shared" si="172"/>
        <v>0</v>
      </c>
      <c r="L179" s="103">
        <f t="shared" si="172"/>
        <v>0</v>
      </c>
      <c r="M179" s="169">
        <v>1660</v>
      </c>
      <c r="N179" s="170">
        <v>747</v>
      </c>
      <c r="O179" s="170"/>
      <c r="P179" s="170"/>
      <c r="Q179" s="170"/>
      <c r="R179" s="170">
        <v>1660</v>
      </c>
      <c r="S179" s="170">
        <v>747</v>
      </c>
      <c r="T179" s="170"/>
      <c r="U179" s="170"/>
      <c r="V179" s="170"/>
      <c r="W179" s="170"/>
      <c r="X179" s="163">
        <v>1030025248</v>
      </c>
      <c r="Y179" s="170">
        <v>1680.95</v>
      </c>
      <c r="Z179" s="170">
        <v>747</v>
      </c>
      <c r="AA179" s="170">
        <v>1660</v>
      </c>
      <c r="AB179" s="170"/>
      <c r="AC179" s="170"/>
      <c r="AD179" s="170">
        <v>1660</v>
      </c>
      <c r="AE179" s="170">
        <v>747</v>
      </c>
      <c r="AF179" s="170"/>
      <c r="AG179" s="170"/>
      <c r="AH179" s="170"/>
      <c r="AI179" s="170">
        <v>1684.77</v>
      </c>
      <c r="AJ179" s="170">
        <v>747</v>
      </c>
      <c r="AK179" s="170"/>
      <c r="AL179" s="170"/>
      <c r="AM179" s="170"/>
      <c r="AN179" s="163">
        <v>1030025248</v>
      </c>
      <c r="AO179" s="170">
        <v>1660</v>
      </c>
      <c r="AP179" s="170">
        <v>747</v>
      </c>
      <c r="AQ179" s="170">
        <v>1660</v>
      </c>
      <c r="AR179" s="170"/>
      <c r="AS179" s="170"/>
      <c r="AT179" s="170">
        <v>2339.09</v>
      </c>
      <c r="AU179" s="170">
        <v>747</v>
      </c>
      <c r="AV179" s="170"/>
      <c r="AW179" s="170"/>
      <c r="AX179" s="171"/>
      <c r="AY179" s="22"/>
      <c r="AZ179" s="22"/>
      <c r="BA179" s="22"/>
      <c r="BB179" s="22"/>
      <c r="BC179" s="22"/>
      <c r="BD179" s="22"/>
      <c r="BE179" s="22"/>
      <c r="BF179" s="22"/>
    </row>
    <row r="180" spans="1:58" ht="12" hidden="1" customHeight="1">
      <c r="A180" s="163">
        <v>172</v>
      </c>
      <c r="B180" s="164" t="s">
        <v>812</v>
      </c>
      <c r="C180" s="167" t="s">
        <v>533</v>
      </c>
      <c r="D180" s="168" t="s">
        <v>387</v>
      </c>
      <c r="E180" s="168">
        <f t="shared" si="0"/>
        <v>11</v>
      </c>
      <c r="F180" s="163">
        <v>61001070492</v>
      </c>
      <c r="G180" s="103">
        <f t="shared" si="1"/>
        <v>236</v>
      </c>
      <c r="H180" s="103">
        <f t="shared" ref="H180:L180" si="173">M180+R180+Y180+AD180+AI180+AO180+AT180</f>
        <v>236</v>
      </c>
      <c r="I180" s="103">
        <f t="shared" si="173"/>
        <v>0</v>
      </c>
      <c r="J180" s="103">
        <f t="shared" si="173"/>
        <v>0</v>
      </c>
      <c r="K180" s="103">
        <f t="shared" si="173"/>
        <v>0</v>
      </c>
      <c r="L180" s="103">
        <f t="shared" si="173"/>
        <v>0</v>
      </c>
      <c r="M180" s="169">
        <v>236</v>
      </c>
      <c r="N180" s="170"/>
      <c r="O180" s="170"/>
      <c r="P180" s="170"/>
      <c r="Q180" s="170"/>
      <c r="R180" s="170"/>
      <c r="S180" s="170"/>
      <c r="T180" s="170"/>
      <c r="U180" s="170"/>
      <c r="V180" s="170"/>
      <c r="W180" s="170"/>
      <c r="X180" s="163">
        <v>61001070492</v>
      </c>
      <c r="Y180" s="170"/>
      <c r="Z180" s="170"/>
      <c r="AA180" s="170"/>
      <c r="AB180" s="170"/>
      <c r="AC180" s="170"/>
      <c r="AD180" s="170"/>
      <c r="AE180" s="170"/>
      <c r="AF180" s="170"/>
      <c r="AG180" s="170"/>
      <c r="AH180" s="170"/>
      <c r="AI180" s="170"/>
      <c r="AJ180" s="170"/>
      <c r="AK180" s="170"/>
      <c r="AL180" s="170"/>
      <c r="AM180" s="170"/>
      <c r="AN180" s="163">
        <v>61001070492</v>
      </c>
      <c r="AO180" s="170"/>
      <c r="AP180" s="170"/>
      <c r="AQ180" s="170"/>
      <c r="AR180" s="170"/>
      <c r="AS180" s="173"/>
      <c r="AT180" s="170"/>
      <c r="AU180" s="173"/>
      <c r="AV180" s="173"/>
      <c r="AW180" s="173"/>
      <c r="AX180" s="174"/>
      <c r="AY180" s="175"/>
      <c r="AZ180" s="175"/>
      <c r="BA180" s="175"/>
      <c r="BB180" s="175"/>
      <c r="BC180" s="175"/>
      <c r="BD180" s="175"/>
      <c r="BE180" s="175"/>
      <c r="BF180" s="175"/>
    </row>
    <row r="181" spans="1:58" ht="12" hidden="1" customHeight="1">
      <c r="A181" s="163">
        <v>173</v>
      </c>
      <c r="B181" s="164" t="s">
        <v>814</v>
      </c>
      <c r="C181" s="167" t="s">
        <v>549</v>
      </c>
      <c r="D181" s="168" t="s">
        <v>404</v>
      </c>
      <c r="E181" s="168">
        <f t="shared" si="0"/>
        <v>11</v>
      </c>
      <c r="F181" s="163">
        <v>60001132393</v>
      </c>
      <c r="G181" s="103">
        <f t="shared" si="1"/>
        <v>10499.93</v>
      </c>
      <c r="H181" s="103">
        <f t="shared" ref="H181:L181" si="174">M181+R181+Y181+AD181+AI181+AO181+AT181</f>
        <v>5056.67</v>
      </c>
      <c r="I181" s="103">
        <f t="shared" si="174"/>
        <v>0</v>
      </c>
      <c r="J181" s="103">
        <f t="shared" si="174"/>
        <v>760</v>
      </c>
      <c r="K181" s="103">
        <f t="shared" si="174"/>
        <v>0</v>
      </c>
      <c r="L181" s="103">
        <f t="shared" si="174"/>
        <v>4683.26</v>
      </c>
      <c r="M181" s="169">
        <v>950</v>
      </c>
      <c r="N181" s="170"/>
      <c r="O181" s="170"/>
      <c r="P181" s="170"/>
      <c r="Q181" s="170"/>
      <c r="R181" s="170">
        <v>950</v>
      </c>
      <c r="S181" s="170"/>
      <c r="T181" s="170"/>
      <c r="U181" s="170"/>
      <c r="V181" s="170"/>
      <c r="W181" s="170"/>
      <c r="X181" s="163">
        <v>60001132393</v>
      </c>
      <c r="Y181" s="170">
        <v>950</v>
      </c>
      <c r="Z181" s="170"/>
      <c r="AA181" s="170">
        <v>760</v>
      </c>
      <c r="AB181" s="170"/>
      <c r="AC181" s="170"/>
      <c r="AD181" s="170">
        <v>950</v>
      </c>
      <c r="AE181" s="170"/>
      <c r="AF181" s="170"/>
      <c r="AG181" s="170"/>
      <c r="AH181" s="170"/>
      <c r="AI181" s="170">
        <v>1256.67</v>
      </c>
      <c r="AJ181" s="170"/>
      <c r="AK181" s="170"/>
      <c r="AL181" s="170"/>
      <c r="AM181" s="170"/>
      <c r="AN181" s="163">
        <v>60001132393</v>
      </c>
      <c r="AO181" s="170"/>
      <c r="AP181" s="170"/>
      <c r="AQ181" s="170"/>
      <c r="AR181" s="170"/>
      <c r="AS181" s="173">
        <v>4683.26</v>
      </c>
      <c r="AT181" s="170"/>
      <c r="AU181" s="173"/>
      <c r="AV181" s="173"/>
      <c r="AW181" s="173"/>
      <c r="AX181" s="174"/>
      <c r="AY181" s="175"/>
      <c r="AZ181" s="175"/>
      <c r="BA181" s="175"/>
      <c r="BB181" s="175"/>
      <c r="BC181" s="175"/>
      <c r="BD181" s="175"/>
      <c r="BE181" s="175"/>
      <c r="BF181" s="175"/>
    </row>
    <row r="182" spans="1:58" ht="12" hidden="1" customHeight="1">
      <c r="A182" s="163">
        <v>174</v>
      </c>
      <c r="B182" s="158" t="s">
        <v>817</v>
      </c>
      <c r="C182" s="167" t="s">
        <v>650</v>
      </c>
      <c r="D182" s="168" t="s">
        <v>433</v>
      </c>
      <c r="E182" s="168">
        <f t="shared" si="0"/>
        <v>11</v>
      </c>
      <c r="F182" s="157">
        <v>25001003760</v>
      </c>
      <c r="G182" s="103">
        <f t="shared" si="1"/>
        <v>17430</v>
      </c>
      <c r="H182" s="103">
        <f t="shared" ref="H182:L182" si="175">M182+R182+Y182+AD182+AI182+AO182+AT182</f>
        <v>10552.86</v>
      </c>
      <c r="I182" s="103">
        <f t="shared" si="175"/>
        <v>3652</v>
      </c>
      <c r="J182" s="103">
        <f t="shared" si="175"/>
        <v>2988</v>
      </c>
      <c r="K182" s="103">
        <f t="shared" si="175"/>
        <v>237.14</v>
      </c>
      <c r="L182" s="103">
        <f t="shared" si="175"/>
        <v>0</v>
      </c>
      <c r="M182" s="169">
        <v>1660</v>
      </c>
      <c r="N182" s="170">
        <v>498</v>
      </c>
      <c r="O182" s="170"/>
      <c r="P182" s="170"/>
      <c r="Q182" s="170"/>
      <c r="R182" s="170">
        <v>1660</v>
      </c>
      <c r="S182" s="170">
        <v>498</v>
      </c>
      <c r="T182" s="170"/>
      <c r="U182" s="170"/>
      <c r="V182" s="170"/>
      <c r="W182" s="170"/>
      <c r="X182" s="157">
        <v>25001003760</v>
      </c>
      <c r="Y182" s="170">
        <v>2252.86</v>
      </c>
      <c r="Z182" s="170">
        <v>498</v>
      </c>
      <c r="AA182" s="170">
        <v>1494</v>
      </c>
      <c r="AB182" s="170">
        <v>237.14</v>
      </c>
      <c r="AC182" s="170"/>
      <c r="AD182" s="170"/>
      <c r="AE182" s="170">
        <v>498</v>
      </c>
      <c r="AF182" s="170"/>
      <c r="AG182" s="170"/>
      <c r="AH182" s="170"/>
      <c r="AI182" s="170">
        <v>1660</v>
      </c>
      <c r="AJ182" s="170">
        <v>498</v>
      </c>
      <c r="AK182" s="170"/>
      <c r="AL182" s="170"/>
      <c r="AM182" s="170"/>
      <c r="AN182" s="157">
        <v>25001003760</v>
      </c>
      <c r="AO182" s="170">
        <v>1660</v>
      </c>
      <c r="AP182" s="170">
        <v>498</v>
      </c>
      <c r="AQ182" s="170">
        <v>1494</v>
      </c>
      <c r="AR182" s="170"/>
      <c r="AS182" s="173"/>
      <c r="AT182" s="170">
        <v>1660</v>
      </c>
      <c r="AU182" s="173">
        <v>664</v>
      </c>
      <c r="AV182" s="173"/>
      <c r="AW182" s="173"/>
      <c r="AX182" s="174"/>
      <c r="AY182" s="175"/>
      <c r="AZ182" s="175"/>
      <c r="BA182" s="175"/>
      <c r="BB182" s="175"/>
      <c r="BC182" s="175"/>
      <c r="BD182" s="175"/>
      <c r="BE182" s="175"/>
      <c r="BF182" s="175"/>
    </row>
    <row r="183" spans="1:58" ht="12" hidden="1" customHeight="1">
      <c r="A183" s="163">
        <v>175</v>
      </c>
      <c r="B183" s="164" t="s">
        <v>820</v>
      </c>
      <c r="C183" s="167" t="s">
        <v>684</v>
      </c>
      <c r="D183" s="168" t="s">
        <v>433</v>
      </c>
      <c r="E183" s="168">
        <f t="shared" si="0"/>
        <v>10</v>
      </c>
      <c r="F183" s="163">
        <v>1005006889</v>
      </c>
      <c r="G183" s="103">
        <f t="shared" si="1"/>
        <v>17860.089999999997</v>
      </c>
      <c r="H183" s="103">
        <f t="shared" ref="H183:L183" si="176">M183+R183+Y183+AD183+AI183+AO183+AT183</f>
        <v>11974.99</v>
      </c>
      <c r="I183" s="103">
        <f t="shared" si="176"/>
        <v>3486</v>
      </c>
      <c r="J183" s="103">
        <f t="shared" si="176"/>
        <v>2075</v>
      </c>
      <c r="K183" s="103">
        <f t="shared" si="176"/>
        <v>324.10000000000002</v>
      </c>
      <c r="L183" s="103">
        <f t="shared" si="176"/>
        <v>0</v>
      </c>
      <c r="M183" s="169">
        <v>1660</v>
      </c>
      <c r="N183" s="170">
        <v>498</v>
      </c>
      <c r="O183" s="170"/>
      <c r="P183" s="170"/>
      <c r="Q183" s="170"/>
      <c r="R183" s="170">
        <v>1660</v>
      </c>
      <c r="S183" s="170">
        <v>498</v>
      </c>
      <c r="T183" s="170"/>
      <c r="U183" s="170"/>
      <c r="V183" s="170"/>
      <c r="W183" s="170"/>
      <c r="X183" s="163">
        <v>1005006889</v>
      </c>
      <c r="Y183" s="170">
        <v>1335.9</v>
      </c>
      <c r="Z183" s="170">
        <v>498</v>
      </c>
      <c r="AA183" s="170">
        <v>830</v>
      </c>
      <c r="AB183" s="170">
        <v>324.10000000000002</v>
      </c>
      <c r="AC183" s="170"/>
      <c r="AD183" s="170">
        <v>1660</v>
      </c>
      <c r="AE183" s="170">
        <v>498</v>
      </c>
      <c r="AF183" s="170"/>
      <c r="AG183" s="170"/>
      <c r="AH183" s="170"/>
      <c r="AI183" s="170">
        <v>1660</v>
      </c>
      <c r="AJ183" s="170">
        <v>498</v>
      </c>
      <c r="AK183" s="170"/>
      <c r="AL183" s="170"/>
      <c r="AM183" s="170"/>
      <c r="AN183" s="163">
        <v>1005006889</v>
      </c>
      <c r="AO183" s="170">
        <v>1660</v>
      </c>
      <c r="AP183" s="170">
        <v>498</v>
      </c>
      <c r="AQ183" s="170">
        <v>1245</v>
      </c>
      <c r="AR183" s="170"/>
      <c r="AS183" s="173"/>
      <c r="AT183" s="170">
        <v>2339.09</v>
      </c>
      <c r="AU183" s="173">
        <v>498</v>
      </c>
      <c r="AV183" s="173"/>
      <c r="AW183" s="173"/>
      <c r="AX183" s="174"/>
      <c r="AY183" s="175"/>
      <c r="AZ183" s="175"/>
      <c r="BA183" s="175"/>
      <c r="BB183" s="175"/>
      <c r="BC183" s="175"/>
      <c r="BD183" s="175"/>
      <c r="BE183" s="175"/>
      <c r="BF183" s="175"/>
    </row>
    <row r="184" spans="1:58" ht="12" hidden="1" customHeight="1">
      <c r="A184" s="163">
        <v>176</v>
      </c>
      <c r="B184" s="164" t="s">
        <v>823</v>
      </c>
      <c r="C184" s="167" t="s">
        <v>25</v>
      </c>
      <c r="D184" s="168" t="s">
        <v>387</v>
      </c>
      <c r="E184" s="168">
        <f t="shared" si="0"/>
        <v>10</v>
      </c>
      <c r="F184" s="163">
        <v>1011042781</v>
      </c>
      <c r="G184" s="103">
        <f t="shared" si="1"/>
        <v>10054</v>
      </c>
      <c r="H184" s="103">
        <f t="shared" ref="H184:L184" si="177">M184+R184+Y184+AD184+AI184+AO184+AT184</f>
        <v>8284</v>
      </c>
      <c r="I184" s="103">
        <f t="shared" si="177"/>
        <v>0</v>
      </c>
      <c r="J184" s="103">
        <f t="shared" si="177"/>
        <v>1770</v>
      </c>
      <c r="K184" s="103">
        <f t="shared" si="177"/>
        <v>0</v>
      </c>
      <c r="L184" s="103">
        <f t="shared" si="177"/>
        <v>0</v>
      </c>
      <c r="M184" s="169">
        <v>1204</v>
      </c>
      <c r="N184" s="170"/>
      <c r="O184" s="170"/>
      <c r="P184" s="170"/>
      <c r="Q184" s="170"/>
      <c r="R184" s="170">
        <v>1180</v>
      </c>
      <c r="S184" s="170"/>
      <c r="T184" s="170"/>
      <c r="U184" s="170"/>
      <c r="V184" s="170"/>
      <c r="W184" s="170"/>
      <c r="X184" s="163">
        <v>1011042781</v>
      </c>
      <c r="Y184" s="170">
        <v>1180</v>
      </c>
      <c r="Z184" s="170"/>
      <c r="AA184" s="170">
        <v>885</v>
      </c>
      <c r="AB184" s="170"/>
      <c r="AC184" s="170"/>
      <c r="AD184" s="170">
        <v>1180</v>
      </c>
      <c r="AE184" s="170"/>
      <c r="AF184" s="170"/>
      <c r="AG184" s="170"/>
      <c r="AH184" s="170"/>
      <c r="AI184" s="170">
        <v>1180</v>
      </c>
      <c r="AJ184" s="170"/>
      <c r="AK184" s="170"/>
      <c r="AL184" s="170"/>
      <c r="AM184" s="170"/>
      <c r="AN184" s="163">
        <v>1011042781</v>
      </c>
      <c r="AO184" s="170">
        <v>1180</v>
      </c>
      <c r="AP184" s="170"/>
      <c r="AQ184" s="170">
        <v>885</v>
      </c>
      <c r="AR184" s="170"/>
      <c r="AS184" s="173"/>
      <c r="AT184" s="170">
        <v>1180</v>
      </c>
      <c r="AU184" s="173"/>
      <c r="AV184" s="173"/>
      <c r="AW184" s="173"/>
      <c r="AX184" s="174"/>
      <c r="AY184" s="175"/>
      <c r="AZ184" s="175"/>
      <c r="BA184" s="175"/>
      <c r="BB184" s="175"/>
      <c r="BC184" s="175"/>
      <c r="BD184" s="175"/>
      <c r="BE184" s="175"/>
      <c r="BF184" s="175"/>
    </row>
    <row r="185" spans="1:58" ht="12" hidden="1" customHeight="1">
      <c r="A185" s="163">
        <v>177</v>
      </c>
      <c r="B185" s="164" t="s">
        <v>825</v>
      </c>
      <c r="C185" s="167" t="s">
        <v>650</v>
      </c>
      <c r="D185" s="168" t="s">
        <v>404</v>
      </c>
      <c r="E185" s="168">
        <f t="shared" si="0"/>
        <v>10</v>
      </c>
      <c r="F185" s="163">
        <v>1019060667</v>
      </c>
      <c r="G185" s="103">
        <f t="shared" si="1"/>
        <v>950</v>
      </c>
      <c r="H185" s="103">
        <f t="shared" ref="H185:L185" si="178">M185+R185+Y185+AD185+AI185+AO185+AT185</f>
        <v>950</v>
      </c>
      <c r="I185" s="103">
        <f t="shared" si="178"/>
        <v>0</v>
      </c>
      <c r="J185" s="103">
        <f t="shared" si="178"/>
        <v>0</v>
      </c>
      <c r="K185" s="103">
        <f t="shared" si="178"/>
        <v>0</v>
      </c>
      <c r="L185" s="103">
        <f t="shared" si="178"/>
        <v>0</v>
      </c>
      <c r="M185" s="169">
        <v>950</v>
      </c>
      <c r="N185" s="170"/>
      <c r="O185" s="170"/>
      <c r="P185" s="170"/>
      <c r="Q185" s="170"/>
      <c r="R185" s="170"/>
      <c r="S185" s="170"/>
      <c r="T185" s="170"/>
      <c r="U185" s="170"/>
      <c r="V185" s="170"/>
      <c r="W185" s="170"/>
      <c r="X185" s="163">
        <v>1019060667</v>
      </c>
      <c r="Y185" s="170"/>
      <c r="Z185" s="170"/>
      <c r="AA185" s="170"/>
      <c r="AB185" s="170"/>
      <c r="AC185" s="170"/>
      <c r="AD185" s="170"/>
      <c r="AE185" s="170"/>
      <c r="AF185" s="170"/>
      <c r="AG185" s="170"/>
      <c r="AH185" s="170"/>
      <c r="AI185" s="170"/>
      <c r="AJ185" s="170"/>
      <c r="AK185" s="170"/>
      <c r="AL185" s="170"/>
      <c r="AM185" s="170"/>
      <c r="AN185" s="163">
        <v>1019060667</v>
      </c>
      <c r="AO185" s="170"/>
      <c r="AP185" s="170"/>
      <c r="AQ185" s="170"/>
      <c r="AR185" s="170"/>
      <c r="AS185" s="170"/>
      <c r="AT185" s="170"/>
      <c r="AU185" s="170"/>
      <c r="AV185" s="170"/>
      <c r="AW185" s="170"/>
      <c r="AX185" s="171"/>
      <c r="AY185" s="22"/>
      <c r="AZ185" s="22"/>
      <c r="BA185" s="22"/>
      <c r="BB185" s="22"/>
      <c r="BC185" s="22"/>
      <c r="BD185" s="22"/>
      <c r="BE185" s="22"/>
      <c r="BF185" s="22"/>
    </row>
    <row r="186" spans="1:58" ht="12" hidden="1" customHeight="1">
      <c r="A186" s="163">
        <v>178</v>
      </c>
      <c r="B186" s="164" t="s">
        <v>828</v>
      </c>
      <c r="C186" s="167" t="s">
        <v>769</v>
      </c>
      <c r="D186" s="168" t="s">
        <v>433</v>
      </c>
      <c r="E186" s="168">
        <f t="shared" si="0"/>
        <v>10</v>
      </c>
      <c r="F186" s="163">
        <v>1023006550</v>
      </c>
      <c r="G186" s="103">
        <f t="shared" si="1"/>
        <v>19920</v>
      </c>
      <c r="H186" s="103">
        <f t="shared" ref="H186:L186" si="179">M186+R186+Y186+AD186+AI186+AO186+AT186</f>
        <v>11620</v>
      </c>
      <c r="I186" s="103">
        <f t="shared" si="179"/>
        <v>5312</v>
      </c>
      <c r="J186" s="103">
        <f t="shared" si="179"/>
        <v>2988</v>
      </c>
      <c r="K186" s="103">
        <f t="shared" si="179"/>
        <v>0</v>
      </c>
      <c r="L186" s="103">
        <f t="shared" si="179"/>
        <v>0</v>
      </c>
      <c r="M186" s="169">
        <v>1660</v>
      </c>
      <c r="N186" s="170">
        <v>664</v>
      </c>
      <c r="O186" s="170"/>
      <c r="P186" s="170"/>
      <c r="Q186" s="170"/>
      <c r="R186" s="170">
        <v>1660</v>
      </c>
      <c r="S186" s="170">
        <v>664</v>
      </c>
      <c r="T186" s="170"/>
      <c r="U186" s="170"/>
      <c r="V186" s="170"/>
      <c r="W186" s="170"/>
      <c r="X186" s="163">
        <v>1023006550</v>
      </c>
      <c r="Y186" s="170">
        <v>1660</v>
      </c>
      <c r="Z186" s="170">
        <v>664</v>
      </c>
      <c r="AA186" s="170">
        <v>1494</v>
      </c>
      <c r="AB186" s="170"/>
      <c r="AC186" s="170"/>
      <c r="AD186" s="170">
        <v>1660</v>
      </c>
      <c r="AE186" s="170">
        <v>830</v>
      </c>
      <c r="AF186" s="170"/>
      <c r="AG186" s="170"/>
      <c r="AH186" s="170"/>
      <c r="AI186" s="170">
        <v>1660</v>
      </c>
      <c r="AJ186" s="170">
        <v>830</v>
      </c>
      <c r="AK186" s="170"/>
      <c r="AL186" s="170"/>
      <c r="AM186" s="170"/>
      <c r="AN186" s="163">
        <v>1023006550</v>
      </c>
      <c r="AO186" s="170">
        <v>1660</v>
      </c>
      <c r="AP186" s="170">
        <v>830</v>
      </c>
      <c r="AQ186" s="170">
        <v>1494</v>
      </c>
      <c r="AR186" s="170"/>
      <c r="AS186" s="173"/>
      <c r="AT186" s="170">
        <v>1660</v>
      </c>
      <c r="AU186" s="173">
        <v>830</v>
      </c>
      <c r="AV186" s="173"/>
      <c r="AW186" s="173"/>
      <c r="AX186" s="174"/>
      <c r="AY186" s="175"/>
      <c r="AZ186" s="175"/>
      <c r="BA186" s="175"/>
      <c r="BB186" s="175"/>
      <c r="BC186" s="175"/>
      <c r="BD186" s="175"/>
      <c r="BE186" s="175"/>
      <c r="BF186" s="175"/>
    </row>
    <row r="187" spans="1:58" ht="12" hidden="1" customHeight="1">
      <c r="A187" s="163">
        <v>179</v>
      </c>
      <c r="B187" s="164" t="s">
        <v>830</v>
      </c>
      <c r="C187" s="167" t="s">
        <v>473</v>
      </c>
      <c r="D187" s="168" t="s">
        <v>404</v>
      </c>
      <c r="E187" s="168">
        <f t="shared" si="0"/>
        <v>10</v>
      </c>
      <c r="F187" s="163">
        <v>1024071014</v>
      </c>
      <c r="G187" s="103">
        <f t="shared" si="1"/>
        <v>10024.679999999998</v>
      </c>
      <c r="H187" s="103">
        <f t="shared" ref="H187:L187" si="180">M187+R187+Y187+AD187+AI187+AO187+AT187</f>
        <v>7916.78</v>
      </c>
      <c r="I187" s="103">
        <f t="shared" si="180"/>
        <v>0</v>
      </c>
      <c r="J187" s="103">
        <f t="shared" si="180"/>
        <v>1770</v>
      </c>
      <c r="K187" s="103">
        <f t="shared" si="180"/>
        <v>337.9</v>
      </c>
      <c r="L187" s="103">
        <f t="shared" si="180"/>
        <v>0</v>
      </c>
      <c r="M187" s="169">
        <v>1092</v>
      </c>
      <c r="N187" s="170"/>
      <c r="O187" s="170"/>
      <c r="P187" s="170"/>
      <c r="Q187" s="170"/>
      <c r="R187" s="170">
        <v>1111</v>
      </c>
      <c r="S187" s="170"/>
      <c r="T187" s="170"/>
      <c r="U187" s="170"/>
      <c r="V187" s="170"/>
      <c r="W187" s="170"/>
      <c r="X187" s="163">
        <v>1024071014</v>
      </c>
      <c r="Y187" s="170">
        <v>1003</v>
      </c>
      <c r="Z187" s="170"/>
      <c r="AA187" s="170">
        <v>944</v>
      </c>
      <c r="AB187" s="170">
        <v>177</v>
      </c>
      <c r="AC187" s="170"/>
      <c r="AD187" s="170">
        <v>1180</v>
      </c>
      <c r="AE187" s="170"/>
      <c r="AF187" s="170"/>
      <c r="AG187" s="170"/>
      <c r="AH187" s="170"/>
      <c r="AI187" s="170">
        <v>1329.32</v>
      </c>
      <c r="AJ187" s="170"/>
      <c r="AK187" s="170"/>
      <c r="AL187" s="170"/>
      <c r="AM187" s="170"/>
      <c r="AN187" s="163">
        <v>1024071014</v>
      </c>
      <c r="AO187" s="170">
        <v>1180</v>
      </c>
      <c r="AP187" s="170"/>
      <c r="AQ187" s="170">
        <v>826</v>
      </c>
      <c r="AR187" s="170"/>
      <c r="AS187" s="173"/>
      <c r="AT187" s="170">
        <v>1021.46</v>
      </c>
      <c r="AU187" s="173"/>
      <c r="AV187" s="173"/>
      <c r="AW187" s="173">
        <v>160.9</v>
      </c>
      <c r="AX187" s="174"/>
      <c r="AY187" s="175"/>
      <c r="AZ187" s="175"/>
      <c r="BA187" s="175"/>
      <c r="BB187" s="175"/>
      <c r="BC187" s="175"/>
      <c r="BD187" s="175"/>
      <c r="BE187" s="175"/>
      <c r="BF187" s="175"/>
    </row>
    <row r="188" spans="1:58" ht="12" hidden="1" customHeight="1">
      <c r="A188" s="163">
        <v>180</v>
      </c>
      <c r="B188" s="164" t="s">
        <v>834</v>
      </c>
      <c r="C188" s="167" t="s">
        <v>29</v>
      </c>
      <c r="D188" s="168" t="s">
        <v>387</v>
      </c>
      <c r="E188" s="168">
        <f t="shared" si="0"/>
        <v>10</v>
      </c>
      <c r="F188" s="163">
        <v>1017002276</v>
      </c>
      <c r="G188" s="103">
        <f t="shared" si="1"/>
        <v>9078</v>
      </c>
      <c r="H188" s="103">
        <f t="shared" ref="H188:L188" si="181">M188+R188+Y188+AD188+AI188+AO188+AT188</f>
        <v>7080</v>
      </c>
      <c r="I188" s="103">
        <f t="shared" si="181"/>
        <v>0</v>
      </c>
      <c r="J188" s="103">
        <f t="shared" si="181"/>
        <v>1998</v>
      </c>
      <c r="K188" s="103">
        <f t="shared" si="181"/>
        <v>0</v>
      </c>
      <c r="L188" s="103">
        <f t="shared" si="181"/>
        <v>0</v>
      </c>
      <c r="M188" s="169">
        <v>1180</v>
      </c>
      <c r="N188" s="170"/>
      <c r="O188" s="170"/>
      <c r="P188" s="170"/>
      <c r="Q188" s="170"/>
      <c r="R188" s="170">
        <v>1180</v>
      </c>
      <c r="S188" s="170"/>
      <c r="T188" s="170"/>
      <c r="U188" s="170"/>
      <c r="V188" s="170"/>
      <c r="W188" s="170"/>
      <c r="X188" s="163">
        <v>1017002276</v>
      </c>
      <c r="Y188" s="170">
        <v>1180</v>
      </c>
      <c r="Z188" s="170"/>
      <c r="AA188" s="170">
        <v>995</v>
      </c>
      <c r="AB188" s="170"/>
      <c r="AC188" s="170"/>
      <c r="AD188" s="170">
        <v>1180</v>
      </c>
      <c r="AE188" s="170"/>
      <c r="AF188" s="170"/>
      <c r="AG188" s="170"/>
      <c r="AH188" s="170"/>
      <c r="AI188" s="170">
        <v>1180</v>
      </c>
      <c r="AJ188" s="170"/>
      <c r="AK188" s="170"/>
      <c r="AL188" s="170"/>
      <c r="AM188" s="170"/>
      <c r="AN188" s="163">
        <v>1017002276</v>
      </c>
      <c r="AO188" s="170">
        <v>1180</v>
      </c>
      <c r="AP188" s="170"/>
      <c r="AQ188" s="170">
        <v>1003</v>
      </c>
      <c r="AR188" s="170"/>
      <c r="AS188" s="170"/>
      <c r="AT188" s="170"/>
      <c r="AU188" s="170"/>
      <c r="AV188" s="170"/>
      <c r="AW188" s="170"/>
      <c r="AX188" s="171"/>
      <c r="AY188" s="22"/>
      <c r="AZ188" s="22"/>
      <c r="BA188" s="22"/>
      <c r="BB188" s="22"/>
      <c r="BC188" s="22"/>
      <c r="BD188" s="22"/>
      <c r="BE188" s="22"/>
      <c r="BF188" s="22"/>
    </row>
    <row r="189" spans="1:58" ht="12" hidden="1" customHeight="1">
      <c r="A189" s="163">
        <v>181</v>
      </c>
      <c r="B189" s="164" t="s">
        <v>836</v>
      </c>
      <c r="C189" s="167" t="s">
        <v>769</v>
      </c>
      <c r="D189" s="168" t="s">
        <v>387</v>
      </c>
      <c r="E189" s="168">
        <f t="shared" si="0"/>
        <v>10</v>
      </c>
      <c r="F189" s="163">
        <v>1030018959</v>
      </c>
      <c r="G189" s="103">
        <f t="shared" si="1"/>
        <v>10433.75</v>
      </c>
      <c r="H189" s="103">
        <f t="shared" ref="H189:L189" si="182">M189+R189+Y189+AD189+AI189+AO189+AT189</f>
        <v>8604.75</v>
      </c>
      <c r="I189" s="103">
        <f t="shared" si="182"/>
        <v>0</v>
      </c>
      <c r="J189" s="103">
        <f t="shared" si="182"/>
        <v>1829</v>
      </c>
      <c r="K189" s="103">
        <f t="shared" si="182"/>
        <v>0</v>
      </c>
      <c r="L189" s="103">
        <f t="shared" si="182"/>
        <v>0</v>
      </c>
      <c r="M189" s="169">
        <v>1180</v>
      </c>
      <c r="N189" s="170"/>
      <c r="O189" s="170"/>
      <c r="P189" s="170"/>
      <c r="Q189" s="170"/>
      <c r="R189" s="170">
        <v>1180</v>
      </c>
      <c r="S189" s="170"/>
      <c r="T189" s="170"/>
      <c r="U189" s="170"/>
      <c r="V189" s="170"/>
      <c r="W189" s="170"/>
      <c r="X189" s="163">
        <v>1030018959</v>
      </c>
      <c r="Y189" s="170">
        <v>1180</v>
      </c>
      <c r="Z189" s="170"/>
      <c r="AA189" s="170">
        <v>826</v>
      </c>
      <c r="AB189" s="170"/>
      <c r="AC189" s="170"/>
      <c r="AD189" s="170">
        <v>1180</v>
      </c>
      <c r="AE189" s="170"/>
      <c r="AF189" s="170"/>
      <c r="AG189" s="170"/>
      <c r="AH189" s="170"/>
      <c r="AI189" s="170">
        <v>1433.33</v>
      </c>
      <c r="AJ189" s="170"/>
      <c r="AK189" s="170"/>
      <c r="AL189" s="170"/>
      <c r="AM189" s="170"/>
      <c r="AN189" s="163">
        <v>1030018959</v>
      </c>
      <c r="AO189" s="170">
        <v>1180</v>
      </c>
      <c r="AP189" s="170"/>
      <c r="AQ189" s="170">
        <v>1003</v>
      </c>
      <c r="AR189" s="170"/>
      <c r="AS189" s="170"/>
      <c r="AT189" s="170">
        <v>1271.42</v>
      </c>
      <c r="AU189" s="170"/>
      <c r="AV189" s="170"/>
      <c r="AW189" s="170"/>
      <c r="AX189" s="171"/>
      <c r="AY189" s="22"/>
      <c r="AZ189" s="22"/>
      <c r="BA189" s="22"/>
      <c r="BB189" s="22"/>
      <c r="BC189" s="22"/>
      <c r="BD189" s="22"/>
      <c r="BE189" s="22"/>
      <c r="BF189" s="22"/>
    </row>
    <row r="190" spans="1:58" ht="12" hidden="1" customHeight="1">
      <c r="A190" s="163">
        <v>182</v>
      </c>
      <c r="B190" s="164" t="s">
        <v>840</v>
      </c>
      <c r="C190" s="167" t="s">
        <v>437</v>
      </c>
      <c r="D190" s="168" t="s">
        <v>387</v>
      </c>
      <c r="E190" s="168">
        <f t="shared" si="0"/>
        <v>10</v>
      </c>
      <c r="F190" s="163">
        <v>1032002452</v>
      </c>
      <c r="G190" s="103">
        <f t="shared" si="1"/>
        <v>10408</v>
      </c>
      <c r="H190" s="103">
        <f t="shared" ref="H190:L190" si="183">M190+R190+Y190+AD190+AI190+AO190+AT190</f>
        <v>8260</v>
      </c>
      <c r="I190" s="103">
        <f t="shared" si="183"/>
        <v>0</v>
      </c>
      <c r="J190" s="103">
        <f t="shared" si="183"/>
        <v>2148</v>
      </c>
      <c r="K190" s="103">
        <f t="shared" si="183"/>
        <v>0</v>
      </c>
      <c r="L190" s="103">
        <f t="shared" si="183"/>
        <v>0</v>
      </c>
      <c r="M190" s="169">
        <v>1180</v>
      </c>
      <c r="N190" s="170"/>
      <c r="O190" s="170"/>
      <c r="P190" s="170"/>
      <c r="Q190" s="170"/>
      <c r="R190" s="170">
        <v>1180</v>
      </c>
      <c r="S190" s="170"/>
      <c r="T190" s="170"/>
      <c r="U190" s="170"/>
      <c r="V190" s="170"/>
      <c r="W190" s="170"/>
      <c r="X190" s="163">
        <v>1032002452</v>
      </c>
      <c r="Y190" s="170">
        <v>1180</v>
      </c>
      <c r="Z190" s="170"/>
      <c r="AA190" s="170">
        <v>1086</v>
      </c>
      <c r="AB190" s="170"/>
      <c r="AC190" s="170"/>
      <c r="AD190" s="170">
        <v>1180</v>
      </c>
      <c r="AE190" s="170"/>
      <c r="AF190" s="170"/>
      <c r="AG190" s="170"/>
      <c r="AH190" s="170"/>
      <c r="AI190" s="170">
        <v>1180</v>
      </c>
      <c r="AJ190" s="170"/>
      <c r="AK190" s="170"/>
      <c r="AL190" s="170"/>
      <c r="AM190" s="170"/>
      <c r="AN190" s="163">
        <v>1032002452</v>
      </c>
      <c r="AO190" s="170">
        <v>1180</v>
      </c>
      <c r="AP190" s="170"/>
      <c r="AQ190" s="170">
        <v>1062</v>
      </c>
      <c r="AR190" s="170"/>
      <c r="AS190" s="173"/>
      <c r="AT190" s="170">
        <v>1180</v>
      </c>
      <c r="AU190" s="173"/>
      <c r="AV190" s="173"/>
      <c r="AW190" s="173"/>
      <c r="AX190" s="174"/>
      <c r="AY190" s="175"/>
      <c r="AZ190" s="175"/>
      <c r="BA190" s="175"/>
      <c r="BB190" s="175"/>
      <c r="BC190" s="175"/>
      <c r="BD190" s="175"/>
      <c r="BE190" s="175"/>
      <c r="BF190" s="175"/>
    </row>
    <row r="191" spans="1:58" ht="12" hidden="1" customHeight="1">
      <c r="A191" s="163">
        <v>183</v>
      </c>
      <c r="B191" s="164" t="s">
        <v>842</v>
      </c>
      <c r="C191" s="167" t="s">
        <v>504</v>
      </c>
      <c r="D191" s="168" t="s">
        <v>387</v>
      </c>
      <c r="E191" s="168">
        <f t="shared" si="0"/>
        <v>10</v>
      </c>
      <c r="F191" s="163">
        <v>1018001573</v>
      </c>
      <c r="G191" s="103">
        <f t="shared" si="1"/>
        <v>10266</v>
      </c>
      <c r="H191" s="103">
        <f t="shared" ref="H191:L191" si="184">M191+R191+Y191+AD191+AI191+AO191+AT191</f>
        <v>8260</v>
      </c>
      <c r="I191" s="103">
        <f t="shared" si="184"/>
        <v>0</v>
      </c>
      <c r="J191" s="103">
        <f t="shared" si="184"/>
        <v>2006</v>
      </c>
      <c r="K191" s="103">
        <f t="shared" si="184"/>
        <v>0</v>
      </c>
      <c r="L191" s="103">
        <f t="shared" si="184"/>
        <v>0</v>
      </c>
      <c r="M191" s="169">
        <v>1180</v>
      </c>
      <c r="N191" s="170"/>
      <c r="O191" s="170"/>
      <c r="P191" s="170"/>
      <c r="Q191" s="170"/>
      <c r="R191" s="170">
        <v>1180</v>
      </c>
      <c r="S191" s="170"/>
      <c r="T191" s="170"/>
      <c r="U191" s="170"/>
      <c r="V191" s="170"/>
      <c r="W191" s="170"/>
      <c r="X191" s="163">
        <v>1018001573</v>
      </c>
      <c r="Y191" s="170">
        <v>1180</v>
      </c>
      <c r="Z191" s="170"/>
      <c r="AA191" s="170">
        <v>1003</v>
      </c>
      <c r="AB191" s="170"/>
      <c r="AC191" s="170"/>
      <c r="AD191" s="170">
        <v>1180</v>
      </c>
      <c r="AE191" s="170"/>
      <c r="AF191" s="170"/>
      <c r="AG191" s="170"/>
      <c r="AH191" s="170"/>
      <c r="AI191" s="170">
        <v>1180</v>
      </c>
      <c r="AJ191" s="170"/>
      <c r="AK191" s="170"/>
      <c r="AL191" s="170"/>
      <c r="AM191" s="170"/>
      <c r="AN191" s="163">
        <v>1018001573</v>
      </c>
      <c r="AO191" s="170">
        <v>1180</v>
      </c>
      <c r="AP191" s="170"/>
      <c r="AQ191" s="170">
        <v>1003</v>
      </c>
      <c r="AR191" s="170"/>
      <c r="AS191" s="173"/>
      <c r="AT191" s="170">
        <v>1180</v>
      </c>
      <c r="AU191" s="173"/>
      <c r="AV191" s="173"/>
      <c r="AW191" s="173"/>
      <c r="AX191" s="174"/>
      <c r="AY191" s="175"/>
      <c r="AZ191" s="175"/>
      <c r="BA191" s="175"/>
      <c r="BB191" s="175"/>
      <c r="BC191" s="175"/>
      <c r="BD191" s="175"/>
      <c r="BE191" s="175"/>
      <c r="BF191" s="175"/>
    </row>
    <row r="192" spans="1:58" ht="12" hidden="1" customHeight="1">
      <c r="A192" s="163">
        <v>184</v>
      </c>
      <c r="B192" s="164" t="s">
        <v>846</v>
      </c>
      <c r="C192" s="167" t="s">
        <v>30</v>
      </c>
      <c r="D192" s="168" t="s">
        <v>387</v>
      </c>
      <c r="E192" s="168">
        <f t="shared" si="0"/>
        <v>10</v>
      </c>
      <c r="F192" s="163">
        <v>1005023199</v>
      </c>
      <c r="G192" s="103">
        <f t="shared" si="1"/>
        <v>10163</v>
      </c>
      <c r="H192" s="103">
        <f t="shared" ref="H192:L192" si="185">M192+R192+Y192+AD192+AI192+AO192+AT192</f>
        <v>8260</v>
      </c>
      <c r="I192" s="103">
        <f t="shared" si="185"/>
        <v>0</v>
      </c>
      <c r="J192" s="103">
        <f t="shared" si="185"/>
        <v>1903</v>
      </c>
      <c r="K192" s="103">
        <f t="shared" si="185"/>
        <v>0</v>
      </c>
      <c r="L192" s="103">
        <f t="shared" si="185"/>
        <v>0</v>
      </c>
      <c r="M192" s="169">
        <v>1180</v>
      </c>
      <c r="N192" s="170"/>
      <c r="O192" s="170"/>
      <c r="P192" s="170"/>
      <c r="Q192" s="170"/>
      <c r="R192" s="170">
        <v>1180</v>
      </c>
      <c r="S192" s="170"/>
      <c r="T192" s="170"/>
      <c r="U192" s="170"/>
      <c r="V192" s="170"/>
      <c r="W192" s="170"/>
      <c r="X192" s="163">
        <v>1005023199</v>
      </c>
      <c r="Y192" s="170">
        <v>1180</v>
      </c>
      <c r="Z192" s="170"/>
      <c r="AA192" s="170">
        <v>900</v>
      </c>
      <c r="AB192" s="170"/>
      <c r="AC192" s="170"/>
      <c r="AD192" s="170">
        <v>1180</v>
      </c>
      <c r="AE192" s="170"/>
      <c r="AF192" s="170"/>
      <c r="AG192" s="170"/>
      <c r="AH192" s="170"/>
      <c r="AI192" s="170">
        <v>1180</v>
      </c>
      <c r="AJ192" s="170"/>
      <c r="AK192" s="170"/>
      <c r="AL192" s="170"/>
      <c r="AM192" s="170"/>
      <c r="AN192" s="163">
        <v>1005023199</v>
      </c>
      <c r="AO192" s="170">
        <v>1180</v>
      </c>
      <c r="AP192" s="170"/>
      <c r="AQ192" s="170">
        <v>1003</v>
      </c>
      <c r="AR192" s="170"/>
      <c r="AS192" s="173"/>
      <c r="AT192" s="170">
        <v>1180</v>
      </c>
      <c r="AU192" s="173"/>
      <c r="AV192" s="173"/>
      <c r="AW192" s="173"/>
      <c r="AX192" s="174"/>
      <c r="AY192" s="175"/>
      <c r="AZ192" s="175"/>
      <c r="BA192" s="175"/>
      <c r="BB192" s="175"/>
      <c r="BC192" s="175"/>
      <c r="BD192" s="175"/>
      <c r="BE192" s="175"/>
      <c r="BF192" s="175"/>
    </row>
    <row r="193" spans="1:58" ht="12" hidden="1" customHeight="1">
      <c r="A193" s="163">
        <v>185</v>
      </c>
      <c r="B193" s="164" t="s">
        <v>849</v>
      </c>
      <c r="C193" s="167" t="s">
        <v>459</v>
      </c>
      <c r="D193" s="168" t="s">
        <v>481</v>
      </c>
      <c r="E193" s="168">
        <f t="shared" si="0"/>
        <v>10</v>
      </c>
      <c r="F193" s="163">
        <v>1022006526</v>
      </c>
      <c r="G193" s="103">
        <f t="shared" si="1"/>
        <v>18615.43</v>
      </c>
      <c r="H193" s="103">
        <f t="shared" ref="H193:L193" si="186">M193+R193+Y193+AD193+AI193+AO193+AT193</f>
        <v>11034.76</v>
      </c>
      <c r="I193" s="103">
        <f t="shared" si="186"/>
        <v>3984</v>
      </c>
      <c r="J193" s="103">
        <f t="shared" si="186"/>
        <v>3320</v>
      </c>
      <c r="K193" s="103">
        <f t="shared" si="186"/>
        <v>276.67</v>
      </c>
      <c r="L193" s="103">
        <f t="shared" si="186"/>
        <v>0</v>
      </c>
      <c r="M193" s="169">
        <v>1660</v>
      </c>
      <c r="N193" s="170">
        <v>664</v>
      </c>
      <c r="O193" s="170"/>
      <c r="P193" s="170"/>
      <c r="Q193" s="170"/>
      <c r="R193" s="170">
        <v>1660</v>
      </c>
      <c r="S193" s="170">
        <v>664</v>
      </c>
      <c r="T193" s="170"/>
      <c r="U193" s="170"/>
      <c r="V193" s="170"/>
      <c r="W193" s="170"/>
      <c r="X193" s="163">
        <v>1022006526</v>
      </c>
      <c r="Y193" s="170">
        <v>1660</v>
      </c>
      <c r="Z193" s="170">
        <v>664</v>
      </c>
      <c r="AA193" s="170">
        <v>1660</v>
      </c>
      <c r="AB193" s="170"/>
      <c r="AC193" s="170"/>
      <c r="AD193" s="170">
        <v>1383.33</v>
      </c>
      <c r="AE193" s="170">
        <v>664</v>
      </c>
      <c r="AF193" s="170"/>
      <c r="AG193" s="170">
        <v>276.67</v>
      </c>
      <c r="AH193" s="170"/>
      <c r="AI193" s="170">
        <v>1660</v>
      </c>
      <c r="AJ193" s="170">
        <v>664</v>
      </c>
      <c r="AK193" s="170"/>
      <c r="AL193" s="170"/>
      <c r="AM193" s="170"/>
      <c r="AN193" s="163">
        <v>1022006526</v>
      </c>
      <c r="AO193" s="170">
        <v>1660</v>
      </c>
      <c r="AP193" s="170">
        <v>664</v>
      </c>
      <c r="AQ193" s="170">
        <v>1660</v>
      </c>
      <c r="AR193" s="170"/>
      <c r="AS193" s="173"/>
      <c r="AT193" s="170">
        <v>1351.43</v>
      </c>
      <c r="AU193" s="173"/>
      <c r="AV193" s="173"/>
      <c r="AW193" s="173"/>
      <c r="AX193" s="174"/>
      <c r="AY193" s="175"/>
      <c r="AZ193" s="175"/>
      <c r="BA193" s="175"/>
      <c r="BB193" s="175"/>
      <c r="BC193" s="175"/>
      <c r="BD193" s="175"/>
      <c r="BE193" s="175"/>
      <c r="BF193" s="175"/>
    </row>
    <row r="194" spans="1:58" ht="12" hidden="1" customHeight="1">
      <c r="A194" s="163">
        <v>186</v>
      </c>
      <c r="B194" s="164" t="s">
        <v>851</v>
      </c>
      <c r="C194" s="167" t="s">
        <v>394</v>
      </c>
      <c r="D194" s="168" t="s">
        <v>387</v>
      </c>
      <c r="E194" s="168">
        <f t="shared" si="0"/>
        <v>10</v>
      </c>
      <c r="F194" s="163">
        <v>1010009065</v>
      </c>
      <c r="G194" s="103">
        <f t="shared" si="1"/>
        <v>10384</v>
      </c>
      <c r="H194" s="103">
        <f t="shared" ref="H194:L194" si="187">M194+R194+Y194+AD194+AI194+AO194+AT194</f>
        <v>8260</v>
      </c>
      <c r="I194" s="103">
        <f t="shared" si="187"/>
        <v>0</v>
      </c>
      <c r="J194" s="103">
        <f t="shared" si="187"/>
        <v>2124</v>
      </c>
      <c r="K194" s="103">
        <f t="shared" si="187"/>
        <v>0</v>
      </c>
      <c r="L194" s="103">
        <f t="shared" si="187"/>
        <v>0</v>
      </c>
      <c r="M194" s="169">
        <v>1180</v>
      </c>
      <c r="N194" s="170"/>
      <c r="O194" s="170"/>
      <c r="P194" s="170"/>
      <c r="Q194" s="170"/>
      <c r="R194" s="170">
        <v>1180</v>
      </c>
      <c r="S194" s="170"/>
      <c r="T194" s="170"/>
      <c r="U194" s="170"/>
      <c r="V194" s="170"/>
      <c r="W194" s="170"/>
      <c r="X194" s="163">
        <v>1010009065</v>
      </c>
      <c r="Y194" s="170">
        <v>1180</v>
      </c>
      <c r="Z194" s="170"/>
      <c r="AA194" s="170">
        <v>1062</v>
      </c>
      <c r="AB194" s="170"/>
      <c r="AC194" s="170"/>
      <c r="AD194" s="170">
        <v>1180</v>
      </c>
      <c r="AE194" s="170"/>
      <c r="AF194" s="170"/>
      <c r="AG194" s="170"/>
      <c r="AH194" s="170"/>
      <c r="AI194" s="170">
        <v>1180</v>
      </c>
      <c r="AJ194" s="170"/>
      <c r="AK194" s="170"/>
      <c r="AL194" s="170"/>
      <c r="AM194" s="170"/>
      <c r="AN194" s="163">
        <v>1010009065</v>
      </c>
      <c r="AO194" s="170">
        <v>1180</v>
      </c>
      <c r="AP194" s="170"/>
      <c r="AQ194" s="170">
        <v>1062</v>
      </c>
      <c r="AR194" s="170"/>
      <c r="AS194" s="173"/>
      <c r="AT194" s="170">
        <v>1180</v>
      </c>
      <c r="AU194" s="173"/>
      <c r="AV194" s="173"/>
      <c r="AW194" s="173"/>
      <c r="AX194" s="174"/>
      <c r="AY194" s="175"/>
      <c r="AZ194" s="175"/>
      <c r="BA194" s="175"/>
      <c r="BB194" s="175"/>
      <c r="BC194" s="175"/>
      <c r="BD194" s="175"/>
      <c r="BE194" s="175"/>
      <c r="BF194" s="175"/>
    </row>
    <row r="195" spans="1:58" ht="12" hidden="1" customHeight="1">
      <c r="A195" s="163">
        <v>187</v>
      </c>
      <c r="B195" s="164" t="s">
        <v>854</v>
      </c>
      <c r="C195" s="167" t="s">
        <v>737</v>
      </c>
      <c r="D195" s="168" t="s">
        <v>433</v>
      </c>
      <c r="E195" s="168">
        <f t="shared" si="0"/>
        <v>10</v>
      </c>
      <c r="F195" s="163">
        <v>1006011805</v>
      </c>
      <c r="G195" s="103">
        <f t="shared" si="1"/>
        <v>2573</v>
      </c>
      <c r="H195" s="103">
        <f t="shared" ref="H195:L195" si="188">M195+R195+Y195+AD195+AI195+AO195+AT195</f>
        <v>2075</v>
      </c>
      <c r="I195" s="103">
        <f t="shared" si="188"/>
        <v>498</v>
      </c>
      <c r="J195" s="103">
        <f t="shared" si="188"/>
        <v>0</v>
      </c>
      <c r="K195" s="103">
        <f t="shared" si="188"/>
        <v>0</v>
      </c>
      <c r="L195" s="103">
        <f t="shared" si="188"/>
        <v>0</v>
      </c>
      <c r="M195" s="169">
        <v>1660</v>
      </c>
      <c r="N195" s="170">
        <v>498</v>
      </c>
      <c r="O195" s="170"/>
      <c r="P195" s="170"/>
      <c r="Q195" s="170"/>
      <c r="R195" s="170">
        <v>415</v>
      </c>
      <c r="S195" s="170"/>
      <c r="T195" s="170"/>
      <c r="U195" s="170"/>
      <c r="V195" s="170"/>
      <c r="W195" s="170"/>
      <c r="X195" s="163">
        <v>1006011805</v>
      </c>
      <c r="Y195" s="170"/>
      <c r="Z195" s="170"/>
      <c r="AA195" s="170"/>
      <c r="AB195" s="170"/>
      <c r="AC195" s="170"/>
      <c r="AD195" s="170"/>
      <c r="AE195" s="170"/>
      <c r="AF195" s="170"/>
      <c r="AG195" s="170"/>
      <c r="AH195" s="170"/>
      <c r="AI195" s="170"/>
      <c r="AJ195" s="170"/>
      <c r="AK195" s="170"/>
      <c r="AL195" s="170"/>
      <c r="AM195" s="170"/>
      <c r="AN195" s="163">
        <v>1006011805</v>
      </c>
      <c r="AO195" s="170"/>
      <c r="AP195" s="170"/>
      <c r="AQ195" s="170"/>
      <c r="AR195" s="170"/>
      <c r="AS195" s="173"/>
      <c r="AT195" s="170"/>
      <c r="AU195" s="173"/>
      <c r="AV195" s="173"/>
      <c r="AW195" s="173"/>
      <c r="AX195" s="174"/>
      <c r="AY195" s="175"/>
      <c r="AZ195" s="175"/>
      <c r="BA195" s="175"/>
      <c r="BB195" s="175"/>
      <c r="BC195" s="175"/>
      <c r="BD195" s="175"/>
      <c r="BE195" s="175"/>
      <c r="BF195" s="175"/>
    </row>
    <row r="196" spans="1:58" ht="12" hidden="1" customHeight="1">
      <c r="A196" s="163">
        <v>188</v>
      </c>
      <c r="B196" s="164" t="s">
        <v>858</v>
      </c>
      <c r="C196" s="167" t="s">
        <v>34</v>
      </c>
      <c r="D196" s="168" t="s">
        <v>401</v>
      </c>
      <c r="E196" s="168">
        <f t="shared" si="0"/>
        <v>10</v>
      </c>
      <c r="F196" s="163">
        <v>1017011005</v>
      </c>
      <c r="G196" s="103">
        <f t="shared" si="1"/>
        <v>26040</v>
      </c>
      <c r="H196" s="103">
        <f t="shared" ref="H196:L196" si="189">M196+R196+Y196+AD196+AI196+AO196+AT196</f>
        <v>14700</v>
      </c>
      <c r="I196" s="103">
        <f t="shared" si="189"/>
        <v>7140</v>
      </c>
      <c r="J196" s="103">
        <f t="shared" si="189"/>
        <v>4200</v>
      </c>
      <c r="K196" s="103">
        <f t="shared" si="189"/>
        <v>0</v>
      </c>
      <c r="L196" s="103">
        <f t="shared" si="189"/>
        <v>0</v>
      </c>
      <c r="M196" s="169">
        <v>2100</v>
      </c>
      <c r="N196" s="170">
        <v>945</v>
      </c>
      <c r="O196" s="170"/>
      <c r="P196" s="170"/>
      <c r="Q196" s="170"/>
      <c r="R196" s="170">
        <v>2100</v>
      </c>
      <c r="S196" s="170">
        <v>945</v>
      </c>
      <c r="T196" s="170"/>
      <c r="U196" s="170"/>
      <c r="V196" s="170"/>
      <c r="W196" s="170"/>
      <c r="X196" s="163">
        <v>1017011005</v>
      </c>
      <c r="Y196" s="170">
        <v>2100</v>
      </c>
      <c r="Z196" s="170">
        <v>1050</v>
      </c>
      <c r="AA196" s="170">
        <v>2100</v>
      </c>
      <c r="AB196" s="170"/>
      <c r="AC196" s="170"/>
      <c r="AD196" s="170">
        <v>2100</v>
      </c>
      <c r="AE196" s="170">
        <v>1050</v>
      </c>
      <c r="AF196" s="170"/>
      <c r="AG196" s="170"/>
      <c r="AH196" s="170"/>
      <c r="AI196" s="170">
        <v>2100</v>
      </c>
      <c r="AJ196" s="170">
        <v>1050</v>
      </c>
      <c r="AK196" s="170"/>
      <c r="AL196" s="170"/>
      <c r="AM196" s="170"/>
      <c r="AN196" s="163">
        <v>1017011005</v>
      </c>
      <c r="AO196" s="170">
        <v>2100</v>
      </c>
      <c r="AP196" s="170">
        <v>1050</v>
      </c>
      <c r="AQ196" s="170">
        <v>2100</v>
      </c>
      <c r="AR196" s="170"/>
      <c r="AS196" s="170"/>
      <c r="AT196" s="170">
        <v>2100</v>
      </c>
      <c r="AU196" s="170">
        <v>1050</v>
      </c>
      <c r="AV196" s="170"/>
      <c r="AW196" s="170"/>
      <c r="AX196" s="171"/>
      <c r="AY196" s="22"/>
      <c r="AZ196" s="22"/>
      <c r="BA196" s="22"/>
      <c r="BB196" s="22"/>
      <c r="BC196" s="22"/>
      <c r="BD196" s="22"/>
      <c r="BE196" s="22"/>
      <c r="BF196" s="22"/>
    </row>
    <row r="197" spans="1:58" ht="12" hidden="1" customHeight="1">
      <c r="A197" s="163">
        <v>189</v>
      </c>
      <c r="B197" s="164" t="s">
        <v>861</v>
      </c>
      <c r="C197" s="167" t="s">
        <v>394</v>
      </c>
      <c r="D197" s="168" t="s">
        <v>387</v>
      </c>
      <c r="E197" s="168">
        <f t="shared" si="0"/>
        <v>11</v>
      </c>
      <c r="F197" s="163">
        <v>62006016142</v>
      </c>
      <c r="G197" s="103">
        <f t="shared" si="1"/>
        <v>10877.01</v>
      </c>
      <c r="H197" s="103">
        <f t="shared" ref="H197:L197" si="190">M197+R197+Y197+AD197+AI197+AO197+AT197</f>
        <v>8753.01</v>
      </c>
      <c r="I197" s="103">
        <f t="shared" si="190"/>
        <v>0</v>
      </c>
      <c r="J197" s="103">
        <f t="shared" si="190"/>
        <v>2124</v>
      </c>
      <c r="K197" s="103">
        <f t="shared" si="190"/>
        <v>0</v>
      </c>
      <c r="L197" s="103">
        <f t="shared" si="190"/>
        <v>0</v>
      </c>
      <c r="M197" s="169">
        <v>1180</v>
      </c>
      <c r="N197" s="170"/>
      <c r="O197" s="170"/>
      <c r="P197" s="170"/>
      <c r="Q197" s="170"/>
      <c r="R197" s="170">
        <v>1195.92</v>
      </c>
      <c r="S197" s="170"/>
      <c r="T197" s="170"/>
      <c r="U197" s="170"/>
      <c r="V197" s="170"/>
      <c r="W197" s="170"/>
      <c r="X197" s="163">
        <v>62006016142</v>
      </c>
      <c r="Y197" s="170">
        <v>1180</v>
      </c>
      <c r="Z197" s="170"/>
      <c r="AA197" s="170">
        <v>1062</v>
      </c>
      <c r="AB197" s="170"/>
      <c r="AC197" s="170"/>
      <c r="AD197" s="170">
        <v>1420</v>
      </c>
      <c r="AE197" s="170"/>
      <c r="AF197" s="170"/>
      <c r="AG197" s="170"/>
      <c r="AH197" s="170"/>
      <c r="AI197" s="170">
        <v>1180</v>
      </c>
      <c r="AJ197" s="170"/>
      <c r="AK197" s="170"/>
      <c r="AL197" s="170"/>
      <c r="AM197" s="170"/>
      <c r="AN197" s="163">
        <v>62006016142</v>
      </c>
      <c r="AO197" s="170">
        <v>1188.53</v>
      </c>
      <c r="AP197" s="170"/>
      <c r="AQ197" s="170">
        <v>1062</v>
      </c>
      <c r="AR197" s="170"/>
      <c r="AS197" s="170"/>
      <c r="AT197" s="170">
        <v>1408.56</v>
      </c>
      <c r="AU197" s="170"/>
      <c r="AV197" s="170"/>
      <c r="AW197" s="170"/>
      <c r="AX197" s="171"/>
      <c r="AY197" s="22"/>
      <c r="AZ197" s="22"/>
      <c r="BA197" s="22"/>
      <c r="BB197" s="22"/>
      <c r="BC197" s="22"/>
      <c r="BD197" s="22"/>
      <c r="BE197" s="22"/>
      <c r="BF197" s="22"/>
    </row>
    <row r="198" spans="1:58" ht="12" hidden="1" customHeight="1">
      <c r="A198" s="163">
        <v>190</v>
      </c>
      <c r="B198" s="164" t="s">
        <v>864</v>
      </c>
      <c r="C198" s="167" t="s">
        <v>769</v>
      </c>
      <c r="D198" s="168" t="s">
        <v>387</v>
      </c>
      <c r="E198" s="168">
        <f t="shared" si="0"/>
        <v>10</v>
      </c>
      <c r="F198" s="163">
        <v>1007010613</v>
      </c>
      <c r="G198" s="103">
        <f t="shared" si="1"/>
        <v>10207</v>
      </c>
      <c r="H198" s="103">
        <f t="shared" ref="H198:L198" si="191">M198+R198+Y198+AD198+AI198+AO198+AT198</f>
        <v>8260</v>
      </c>
      <c r="I198" s="103">
        <f t="shared" si="191"/>
        <v>0</v>
      </c>
      <c r="J198" s="103">
        <f t="shared" si="191"/>
        <v>1947</v>
      </c>
      <c r="K198" s="103">
        <f t="shared" si="191"/>
        <v>0</v>
      </c>
      <c r="L198" s="103">
        <f t="shared" si="191"/>
        <v>0</v>
      </c>
      <c r="M198" s="169">
        <v>1180</v>
      </c>
      <c r="N198" s="170"/>
      <c r="O198" s="170"/>
      <c r="P198" s="170"/>
      <c r="Q198" s="170"/>
      <c r="R198" s="170">
        <v>1180</v>
      </c>
      <c r="S198" s="170"/>
      <c r="T198" s="170"/>
      <c r="U198" s="170"/>
      <c r="V198" s="170"/>
      <c r="W198" s="170"/>
      <c r="X198" s="163">
        <v>1007010613</v>
      </c>
      <c r="Y198" s="170">
        <v>1180</v>
      </c>
      <c r="Z198" s="170"/>
      <c r="AA198" s="170">
        <v>1003</v>
      </c>
      <c r="AB198" s="170"/>
      <c r="AC198" s="170"/>
      <c r="AD198" s="170">
        <v>1180</v>
      </c>
      <c r="AE198" s="170"/>
      <c r="AF198" s="170"/>
      <c r="AG198" s="170"/>
      <c r="AH198" s="170"/>
      <c r="AI198" s="170">
        <v>1180</v>
      </c>
      <c r="AJ198" s="170"/>
      <c r="AK198" s="170"/>
      <c r="AL198" s="170"/>
      <c r="AM198" s="170"/>
      <c r="AN198" s="163">
        <v>1007010613</v>
      </c>
      <c r="AO198" s="170">
        <v>1180</v>
      </c>
      <c r="AP198" s="170"/>
      <c r="AQ198" s="170">
        <v>944</v>
      </c>
      <c r="AR198" s="170"/>
      <c r="AS198" s="173"/>
      <c r="AT198" s="170">
        <v>1180</v>
      </c>
      <c r="AU198" s="173"/>
      <c r="AV198" s="173"/>
      <c r="AW198" s="173"/>
      <c r="AX198" s="174"/>
      <c r="AY198" s="175"/>
      <c r="AZ198" s="175"/>
      <c r="BA198" s="175"/>
      <c r="BB198" s="175"/>
      <c r="BC198" s="175"/>
      <c r="BD198" s="175"/>
      <c r="BE198" s="175"/>
      <c r="BF198" s="175"/>
    </row>
    <row r="199" spans="1:58" ht="12" hidden="1" customHeight="1">
      <c r="A199" s="163">
        <v>191</v>
      </c>
      <c r="B199" s="164" t="s">
        <v>866</v>
      </c>
      <c r="C199" s="167" t="s">
        <v>32</v>
      </c>
      <c r="D199" s="168" t="s">
        <v>387</v>
      </c>
      <c r="E199" s="168">
        <f t="shared" si="0"/>
        <v>10</v>
      </c>
      <c r="F199" s="163">
        <v>1011024705</v>
      </c>
      <c r="G199" s="103">
        <f t="shared" si="1"/>
        <v>10360</v>
      </c>
      <c r="H199" s="103">
        <f t="shared" ref="H199:L199" si="192">M199+R199+Y199+AD199+AI199+AO199+AT199</f>
        <v>8091.43</v>
      </c>
      <c r="I199" s="103">
        <f t="shared" si="192"/>
        <v>0</v>
      </c>
      <c r="J199" s="103">
        <f t="shared" si="192"/>
        <v>2100</v>
      </c>
      <c r="K199" s="103">
        <f t="shared" si="192"/>
        <v>168.57</v>
      </c>
      <c r="L199" s="103">
        <f t="shared" si="192"/>
        <v>0</v>
      </c>
      <c r="M199" s="169">
        <v>1180</v>
      </c>
      <c r="N199" s="170"/>
      <c r="O199" s="170"/>
      <c r="P199" s="170"/>
      <c r="Q199" s="170"/>
      <c r="R199" s="170">
        <v>1180</v>
      </c>
      <c r="S199" s="170"/>
      <c r="T199" s="170"/>
      <c r="U199" s="170"/>
      <c r="V199" s="170"/>
      <c r="W199" s="170"/>
      <c r="X199" s="163">
        <v>1011024705</v>
      </c>
      <c r="Y199" s="170">
        <v>1180</v>
      </c>
      <c r="Z199" s="170"/>
      <c r="AA199" s="170">
        <v>1050</v>
      </c>
      <c r="AB199" s="170"/>
      <c r="AC199" s="170"/>
      <c r="AD199" s="170">
        <v>1011.43</v>
      </c>
      <c r="AE199" s="170"/>
      <c r="AF199" s="170"/>
      <c r="AG199" s="170">
        <v>168.57</v>
      </c>
      <c r="AH199" s="170"/>
      <c r="AI199" s="170">
        <v>1180</v>
      </c>
      <c r="AJ199" s="170"/>
      <c r="AK199" s="170"/>
      <c r="AL199" s="170"/>
      <c r="AM199" s="170"/>
      <c r="AN199" s="163">
        <v>1011024705</v>
      </c>
      <c r="AO199" s="170">
        <v>1180</v>
      </c>
      <c r="AP199" s="170"/>
      <c r="AQ199" s="170">
        <v>1050</v>
      </c>
      <c r="AR199" s="170"/>
      <c r="AS199" s="173"/>
      <c r="AT199" s="170">
        <v>1180</v>
      </c>
      <c r="AU199" s="173"/>
      <c r="AV199" s="173"/>
      <c r="AW199" s="173"/>
      <c r="AX199" s="174"/>
      <c r="AY199" s="175"/>
      <c r="AZ199" s="175"/>
      <c r="BA199" s="175"/>
      <c r="BB199" s="175"/>
      <c r="BC199" s="175"/>
      <c r="BD199" s="175"/>
      <c r="BE199" s="175"/>
      <c r="BF199" s="175"/>
    </row>
    <row r="200" spans="1:58" ht="12" hidden="1" customHeight="1">
      <c r="A200" s="163">
        <v>192</v>
      </c>
      <c r="B200" s="164" t="s">
        <v>869</v>
      </c>
      <c r="C200" s="167" t="s">
        <v>525</v>
      </c>
      <c r="D200" s="168" t="s">
        <v>387</v>
      </c>
      <c r="E200" s="168">
        <f t="shared" si="0"/>
        <v>10</v>
      </c>
      <c r="F200" s="163">
        <v>1019021683</v>
      </c>
      <c r="G200" s="103">
        <f t="shared" si="1"/>
        <v>3835</v>
      </c>
      <c r="H200" s="103">
        <f t="shared" ref="H200:L200" si="193">M200+R200+Y200+AD200+AI200+AO200+AT200</f>
        <v>1475</v>
      </c>
      <c r="I200" s="103">
        <f t="shared" si="193"/>
        <v>0</v>
      </c>
      <c r="J200" s="103">
        <f t="shared" si="193"/>
        <v>0</v>
      </c>
      <c r="K200" s="103">
        <f t="shared" si="193"/>
        <v>2360</v>
      </c>
      <c r="L200" s="103">
        <f t="shared" si="193"/>
        <v>0</v>
      </c>
      <c r="M200" s="169">
        <v>1180</v>
      </c>
      <c r="N200" s="170"/>
      <c r="O200" s="170"/>
      <c r="P200" s="170"/>
      <c r="Q200" s="170"/>
      <c r="R200" s="170">
        <v>295</v>
      </c>
      <c r="S200" s="170"/>
      <c r="T200" s="170"/>
      <c r="U200" s="170">
        <v>2360</v>
      </c>
      <c r="V200" s="170"/>
      <c r="W200" s="170"/>
      <c r="X200" s="163">
        <v>1019021683</v>
      </c>
      <c r="Y200" s="170"/>
      <c r="Z200" s="170"/>
      <c r="AA200" s="170"/>
      <c r="AB200" s="170"/>
      <c r="AC200" s="170"/>
      <c r="AD200" s="170"/>
      <c r="AE200" s="170"/>
      <c r="AF200" s="170"/>
      <c r="AG200" s="170"/>
      <c r="AH200" s="170"/>
      <c r="AI200" s="170"/>
      <c r="AJ200" s="170"/>
      <c r="AK200" s="170"/>
      <c r="AL200" s="170"/>
      <c r="AM200" s="170"/>
      <c r="AN200" s="163">
        <v>1019021683</v>
      </c>
      <c r="AO200" s="170"/>
      <c r="AP200" s="170"/>
      <c r="AQ200" s="170"/>
      <c r="AR200" s="170"/>
      <c r="AS200" s="173"/>
      <c r="AT200" s="170"/>
      <c r="AU200" s="173"/>
      <c r="AV200" s="173"/>
      <c r="AW200" s="173"/>
      <c r="AX200" s="174"/>
      <c r="AY200" s="175"/>
      <c r="AZ200" s="175"/>
      <c r="BA200" s="175"/>
      <c r="BB200" s="175"/>
      <c r="BC200" s="175"/>
      <c r="BD200" s="175"/>
      <c r="BE200" s="175"/>
      <c r="BF200" s="175"/>
    </row>
    <row r="201" spans="1:58" ht="12" hidden="1" customHeight="1">
      <c r="A201" s="163">
        <v>193</v>
      </c>
      <c r="B201" s="164" t="s">
        <v>872</v>
      </c>
      <c r="C201" s="167" t="s">
        <v>31</v>
      </c>
      <c r="D201" s="168" t="s">
        <v>387</v>
      </c>
      <c r="E201" s="168">
        <f t="shared" si="0"/>
        <v>10</v>
      </c>
      <c r="F201" s="163">
        <v>1011034961</v>
      </c>
      <c r="G201" s="103">
        <f t="shared" si="1"/>
        <v>10360</v>
      </c>
      <c r="H201" s="103">
        <f t="shared" ref="H201:L201" si="194">M201+R201+Y201+AD201+AI201+AO201+AT201</f>
        <v>8260</v>
      </c>
      <c r="I201" s="103">
        <f t="shared" si="194"/>
        <v>0</v>
      </c>
      <c r="J201" s="103">
        <f t="shared" si="194"/>
        <v>2100</v>
      </c>
      <c r="K201" s="103">
        <f t="shared" si="194"/>
        <v>0</v>
      </c>
      <c r="L201" s="103">
        <f t="shared" si="194"/>
        <v>0</v>
      </c>
      <c r="M201" s="169">
        <v>1180</v>
      </c>
      <c r="N201" s="170"/>
      <c r="O201" s="170"/>
      <c r="P201" s="170"/>
      <c r="Q201" s="170"/>
      <c r="R201" s="170">
        <v>1180</v>
      </c>
      <c r="S201" s="170"/>
      <c r="T201" s="170"/>
      <c r="U201" s="170"/>
      <c r="V201" s="170"/>
      <c r="W201" s="170"/>
      <c r="X201" s="163">
        <v>1011034961</v>
      </c>
      <c r="Y201" s="170">
        <v>1180</v>
      </c>
      <c r="Z201" s="170"/>
      <c r="AA201" s="170">
        <v>1050</v>
      </c>
      <c r="AB201" s="170"/>
      <c r="AC201" s="170"/>
      <c r="AD201" s="170">
        <v>1180</v>
      </c>
      <c r="AE201" s="170"/>
      <c r="AF201" s="170"/>
      <c r="AG201" s="170"/>
      <c r="AH201" s="170"/>
      <c r="AI201" s="170">
        <v>1180</v>
      </c>
      <c r="AJ201" s="170"/>
      <c r="AK201" s="170"/>
      <c r="AL201" s="170"/>
      <c r="AM201" s="170"/>
      <c r="AN201" s="163">
        <v>1011034961</v>
      </c>
      <c r="AO201" s="170">
        <v>1180</v>
      </c>
      <c r="AP201" s="170"/>
      <c r="AQ201" s="170">
        <v>1050</v>
      </c>
      <c r="AR201" s="170"/>
      <c r="AS201" s="173"/>
      <c r="AT201" s="170">
        <v>1180</v>
      </c>
      <c r="AU201" s="173"/>
      <c r="AV201" s="173"/>
      <c r="AW201" s="173"/>
      <c r="AX201" s="174"/>
      <c r="AY201" s="175"/>
      <c r="AZ201" s="175"/>
      <c r="BA201" s="175"/>
      <c r="BB201" s="175"/>
      <c r="BC201" s="175"/>
      <c r="BD201" s="175"/>
      <c r="BE201" s="175"/>
      <c r="BF201" s="175"/>
    </row>
    <row r="202" spans="1:58" ht="12" hidden="1" customHeight="1">
      <c r="A202" s="163">
        <v>194</v>
      </c>
      <c r="B202" s="164" t="s">
        <v>876</v>
      </c>
      <c r="C202" s="167" t="s">
        <v>877</v>
      </c>
      <c r="D202" s="168" t="s">
        <v>433</v>
      </c>
      <c r="E202" s="168">
        <f t="shared" si="0"/>
        <v>11</v>
      </c>
      <c r="F202" s="163">
        <v>31001005489</v>
      </c>
      <c r="G202" s="103">
        <f t="shared" si="1"/>
        <v>5229</v>
      </c>
      <c r="H202" s="103">
        <f t="shared" ref="H202:L202" si="195">M202+R202+Y202+AD202+AI202+AO202+AT202</f>
        <v>1909</v>
      </c>
      <c r="I202" s="103">
        <f t="shared" si="195"/>
        <v>0</v>
      </c>
      <c r="J202" s="103">
        <f t="shared" si="195"/>
        <v>0</v>
      </c>
      <c r="K202" s="103">
        <f t="shared" si="195"/>
        <v>3320</v>
      </c>
      <c r="L202" s="103">
        <f t="shared" si="195"/>
        <v>0</v>
      </c>
      <c r="M202" s="169">
        <v>1494</v>
      </c>
      <c r="N202" s="170"/>
      <c r="O202" s="170"/>
      <c r="P202" s="170"/>
      <c r="Q202" s="170"/>
      <c r="R202" s="170">
        <v>415</v>
      </c>
      <c r="S202" s="170"/>
      <c r="T202" s="170"/>
      <c r="U202" s="170">
        <v>3320</v>
      </c>
      <c r="V202" s="170"/>
      <c r="W202" s="170"/>
      <c r="X202" s="163">
        <v>31001005489</v>
      </c>
      <c r="Y202" s="170"/>
      <c r="Z202" s="170"/>
      <c r="AA202" s="170"/>
      <c r="AB202" s="170"/>
      <c r="AC202" s="170"/>
      <c r="AD202" s="170"/>
      <c r="AE202" s="170"/>
      <c r="AF202" s="170"/>
      <c r="AG202" s="170"/>
      <c r="AH202" s="170"/>
      <c r="AI202" s="170"/>
      <c r="AJ202" s="170"/>
      <c r="AK202" s="170"/>
      <c r="AL202" s="170"/>
      <c r="AM202" s="170"/>
      <c r="AN202" s="163">
        <v>31001005489</v>
      </c>
      <c r="AO202" s="170"/>
      <c r="AP202" s="170"/>
      <c r="AQ202" s="170"/>
      <c r="AR202" s="170"/>
      <c r="AS202" s="170"/>
      <c r="AT202" s="170"/>
      <c r="AU202" s="170"/>
      <c r="AV202" s="170"/>
      <c r="AW202" s="170"/>
      <c r="AX202" s="171"/>
      <c r="AY202" s="22"/>
      <c r="AZ202" s="22"/>
      <c r="BA202" s="22"/>
      <c r="BB202" s="22"/>
      <c r="BC202" s="22"/>
      <c r="BD202" s="22"/>
      <c r="BE202" s="22"/>
      <c r="BF202" s="22"/>
    </row>
    <row r="203" spans="1:58" ht="12" hidden="1" customHeight="1">
      <c r="A203" s="163">
        <v>195</v>
      </c>
      <c r="B203" s="164" t="s">
        <v>880</v>
      </c>
      <c r="C203" s="167" t="s">
        <v>25</v>
      </c>
      <c r="D203" s="168" t="s">
        <v>433</v>
      </c>
      <c r="E203" s="168">
        <f t="shared" si="0"/>
        <v>11</v>
      </c>
      <c r="F203" s="163">
        <v>54001001184</v>
      </c>
      <c r="G203" s="103">
        <f t="shared" si="1"/>
        <v>18924</v>
      </c>
      <c r="H203" s="103">
        <f t="shared" ref="H203:L203" si="196">M203+R203+Y203+AD203+AI203+AO203+AT203</f>
        <v>11620</v>
      </c>
      <c r="I203" s="103">
        <f t="shared" si="196"/>
        <v>4648</v>
      </c>
      <c r="J203" s="103">
        <f t="shared" si="196"/>
        <v>2656</v>
      </c>
      <c r="K203" s="103">
        <f t="shared" si="196"/>
        <v>0</v>
      </c>
      <c r="L203" s="103">
        <f t="shared" si="196"/>
        <v>0</v>
      </c>
      <c r="M203" s="169">
        <v>1660</v>
      </c>
      <c r="N203" s="170">
        <v>664</v>
      </c>
      <c r="O203" s="170"/>
      <c r="P203" s="170"/>
      <c r="Q203" s="170"/>
      <c r="R203" s="170">
        <v>1660</v>
      </c>
      <c r="S203" s="170">
        <v>664</v>
      </c>
      <c r="T203" s="170"/>
      <c r="U203" s="170"/>
      <c r="V203" s="170"/>
      <c r="W203" s="170"/>
      <c r="X203" s="163">
        <v>54001001184</v>
      </c>
      <c r="Y203" s="170">
        <v>1660</v>
      </c>
      <c r="Z203" s="170">
        <v>664</v>
      </c>
      <c r="AA203" s="170">
        <v>1328</v>
      </c>
      <c r="AB203" s="170"/>
      <c r="AC203" s="170"/>
      <c r="AD203" s="170">
        <v>1660</v>
      </c>
      <c r="AE203" s="170">
        <v>664</v>
      </c>
      <c r="AF203" s="170"/>
      <c r="AG203" s="170"/>
      <c r="AH203" s="170"/>
      <c r="AI203" s="170">
        <v>1660</v>
      </c>
      <c r="AJ203" s="170">
        <v>664</v>
      </c>
      <c r="AK203" s="170"/>
      <c r="AL203" s="170"/>
      <c r="AM203" s="170"/>
      <c r="AN203" s="163">
        <v>54001001184</v>
      </c>
      <c r="AO203" s="170">
        <v>1660</v>
      </c>
      <c r="AP203" s="170">
        <v>664</v>
      </c>
      <c r="AQ203" s="170">
        <v>1328</v>
      </c>
      <c r="AR203" s="170"/>
      <c r="AS203" s="170"/>
      <c r="AT203" s="170">
        <v>1660</v>
      </c>
      <c r="AU203" s="170">
        <v>664</v>
      </c>
      <c r="AV203" s="170"/>
      <c r="AW203" s="170"/>
      <c r="AX203" s="171"/>
      <c r="AY203" s="22"/>
      <c r="AZ203" s="22"/>
      <c r="BA203" s="22"/>
      <c r="BB203" s="22"/>
      <c r="BC203" s="22"/>
      <c r="BD203" s="22"/>
      <c r="BE203" s="22"/>
      <c r="BF203" s="22"/>
    </row>
    <row r="204" spans="1:58" ht="12" hidden="1" customHeight="1">
      <c r="A204" s="163">
        <v>196</v>
      </c>
      <c r="B204" s="164" t="s">
        <v>882</v>
      </c>
      <c r="C204" s="167" t="s">
        <v>883</v>
      </c>
      <c r="D204" s="168" t="s">
        <v>401</v>
      </c>
      <c r="E204" s="168">
        <f t="shared" si="0"/>
        <v>10</v>
      </c>
      <c r="F204" s="163">
        <v>1010005742</v>
      </c>
      <c r="G204" s="103">
        <f t="shared" si="1"/>
        <v>25410</v>
      </c>
      <c r="H204" s="103">
        <f t="shared" ref="H204:L204" si="197">M204+R204+Y204+AD204+AI204+AO204+AT204</f>
        <v>14700</v>
      </c>
      <c r="I204" s="103">
        <f t="shared" si="197"/>
        <v>6510</v>
      </c>
      <c r="J204" s="103">
        <f t="shared" si="197"/>
        <v>4200</v>
      </c>
      <c r="K204" s="103">
        <f t="shared" si="197"/>
        <v>0</v>
      </c>
      <c r="L204" s="103">
        <f t="shared" si="197"/>
        <v>0</v>
      </c>
      <c r="M204" s="169">
        <v>2100</v>
      </c>
      <c r="N204" s="170">
        <v>630</v>
      </c>
      <c r="O204" s="170"/>
      <c r="P204" s="170"/>
      <c r="Q204" s="170"/>
      <c r="R204" s="170">
        <v>2100</v>
      </c>
      <c r="S204" s="170">
        <v>630</v>
      </c>
      <c r="T204" s="170"/>
      <c r="U204" s="170"/>
      <c r="V204" s="170"/>
      <c r="W204" s="170"/>
      <c r="X204" s="163">
        <v>1010005742</v>
      </c>
      <c r="Y204" s="170">
        <v>2100</v>
      </c>
      <c r="Z204" s="170">
        <v>1050</v>
      </c>
      <c r="AA204" s="170">
        <v>2100</v>
      </c>
      <c r="AB204" s="170"/>
      <c r="AC204" s="170"/>
      <c r="AD204" s="170">
        <v>2100</v>
      </c>
      <c r="AE204" s="170">
        <v>1050</v>
      </c>
      <c r="AF204" s="170"/>
      <c r="AG204" s="170"/>
      <c r="AH204" s="170"/>
      <c r="AI204" s="170">
        <v>2100</v>
      </c>
      <c r="AJ204" s="170">
        <v>1050</v>
      </c>
      <c r="AK204" s="170"/>
      <c r="AL204" s="170"/>
      <c r="AM204" s="170"/>
      <c r="AN204" s="163">
        <v>1010005742</v>
      </c>
      <c r="AO204" s="170">
        <v>2100</v>
      </c>
      <c r="AP204" s="170">
        <v>1050</v>
      </c>
      <c r="AQ204" s="170">
        <v>2100</v>
      </c>
      <c r="AR204" s="170"/>
      <c r="AS204" s="173"/>
      <c r="AT204" s="170">
        <v>2100</v>
      </c>
      <c r="AU204" s="173">
        <v>1050</v>
      </c>
      <c r="AV204" s="173"/>
      <c r="AW204" s="173"/>
      <c r="AX204" s="174"/>
      <c r="AY204" s="175"/>
      <c r="AZ204" s="175"/>
      <c r="BA204" s="175"/>
      <c r="BB204" s="175"/>
      <c r="BC204" s="175"/>
      <c r="BD204" s="175"/>
      <c r="BE204" s="175"/>
      <c r="BF204" s="175"/>
    </row>
    <row r="205" spans="1:58" ht="12" hidden="1" customHeight="1">
      <c r="A205" s="163">
        <v>197</v>
      </c>
      <c r="B205" s="164" t="s">
        <v>885</v>
      </c>
      <c r="C205" s="167" t="s">
        <v>22</v>
      </c>
      <c r="D205" s="168" t="s">
        <v>382</v>
      </c>
      <c r="E205" s="168">
        <f t="shared" si="0"/>
        <v>10</v>
      </c>
      <c r="F205" s="163">
        <v>1013009309</v>
      </c>
      <c r="G205" s="103">
        <f t="shared" si="1"/>
        <v>5320</v>
      </c>
      <c r="H205" s="103">
        <f t="shared" ref="H205:L205" si="198">M205+R205+Y205+AD205+AI205+AO205+AT205</f>
        <v>4370</v>
      </c>
      <c r="I205" s="103">
        <f t="shared" si="198"/>
        <v>0</v>
      </c>
      <c r="J205" s="103">
        <f t="shared" si="198"/>
        <v>950</v>
      </c>
      <c r="K205" s="103">
        <f t="shared" si="198"/>
        <v>0</v>
      </c>
      <c r="L205" s="103">
        <f t="shared" si="198"/>
        <v>0</v>
      </c>
      <c r="M205" s="169">
        <v>950</v>
      </c>
      <c r="N205" s="170"/>
      <c r="O205" s="170"/>
      <c r="P205" s="170"/>
      <c r="Q205" s="170"/>
      <c r="R205" s="170">
        <v>950</v>
      </c>
      <c r="S205" s="170"/>
      <c r="T205" s="170"/>
      <c r="U205" s="170"/>
      <c r="V205" s="170"/>
      <c r="W205" s="170"/>
      <c r="X205" s="163">
        <v>1013009309</v>
      </c>
      <c r="Y205" s="170">
        <v>950</v>
      </c>
      <c r="Z205" s="170"/>
      <c r="AA205" s="170">
        <v>950</v>
      </c>
      <c r="AB205" s="170"/>
      <c r="AC205" s="170"/>
      <c r="AD205" s="170">
        <v>950</v>
      </c>
      <c r="AE205" s="170"/>
      <c r="AF205" s="170"/>
      <c r="AG205" s="170"/>
      <c r="AH205" s="170"/>
      <c r="AI205" s="170">
        <v>570</v>
      </c>
      <c r="AJ205" s="170"/>
      <c r="AK205" s="170"/>
      <c r="AL205" s="170"/>
      <c r="AM205" s="170"/>
      <c r="AN205" s="163">
        <v>1013009309</v>
      </c>
      <c r="AO205" s="170"/>
      <c r="AP205" s="170"/>
      <c r="AQ205" s="170"/>
      <c r="AR205" s="170"/>
      <c r="AS205" s="173"/>
      <c r="AT205" s="170"/>
      <c r="AU205" s="173"/>
      <c r="AV205" s="173"/>
      <c r="AW205" s="173"/>
      <c r="AX205" s="174"/>
      <c r="AY205" s="175"/>
      <c r="AZ205" s="175"/>
      <c r="BA205" s="175"/>
      <c r="BB205" s="175"/>
      <c r="BC205" s="175"/>
      <c r="BD205" s="175"/>
      <c r="BE205" s="175"/>
      <c r="BF205" s="175"/>
    </row>
    <row r="206" spans="1:58" ht="12" hidden="1" customHeight="1">
      <c r="A206" s="163">
        <v>198</v>
      </c>
      <c r="B206" s="164" t="s">
        <v>890</v>
      </c>
      <c r="C206" s="167" t="s">
        <v>394</v>
      </c>
      <c r="D206" s="168" t="s">
        <v>387</v>
      </c>
      <c r="E206" s="168">
        <f t="shared" si="0"/>
        <v>11</v>
      </c>
      <c r="F206" s="163">
        <v>54001004450</v>
      </c>
      <c r="G206" s="103">
        <f t="shared" si="1"/>
        <v>10866.730000000001</v>
      </c>
      <c r="H206" s="103">
        <f t="shared" ref="H206:L206" si="199">M206+R206+Y206+AD206+AI206+AO206+AT206</f>
        <v>8611.6200000000008</v>
      </c>
      <c r="I206" s="103">
        <f t="shared" si="199"/>
        <v>0</v>
      </c>
      <c r="J206" s="103">
        <f t="shared" si="199"/>
        <v>2124</v>
      </c>
      <c r="K206" s="103">
        <f t="shared" si="199"/>
        <v>131.11000000000001</v>
      </c>
      <c r="L206" s="103">
        <f t="shared" si="199"/>
        <v>0</v>
      </c>
      <c r="M206" s="169">
        <v>1180</v>
      </c>
      <c r="N206" s="170"/>
      <c r="O206" s="170"/>
      <c r="P206" s="170"/>
      <c r="Q206" s="170"/>
      <c r="R206" s="170">
        <v>1180</v>
      </c>
      <c r="S206" s="170"/>
      <c r="T206" s="170"/>
      <c r="U206" s="170"/>
      <c r="V206" s="170"/>
      <c r="W206" s="170"/>
      <c r="X206" s="163">
        <v>54001004450</v>
      </c>
      <c r="Y206" s="170">
        <v>1180</v>
      </c>
      <c r="Z206" s="170"/>
      <c r="AA206" s="170">
        <v>1062</v>
      </c>
      <c r="AB206" s="170"/>
      <c r="AC206" s="170"/>
      <c r="AD206" s="170">
        <v>1180</v>
      </c>
      <c r="AE206" s="170"/>
      <c r="AF206" s="170"/>
      <c r="AG206" s="170"/>
      <c r="AH206" s="170"/>
      <c r="AI206" s="170">
        <v>1048.8900000000001</v>
      </c>
      <c r="AJ206" s="170"/>
      <c r="AK206" s="170"/>
      <c r="AL206" s="170">
        <v>131.11000000000001</v>
      </c>
      <c r="AM206" s="170"/>
      <c r="AN206" s="163">
        <v>54001004450</v>
      </c>
      <c r="AO206" s="170">
        <v>1180</v>
      </c>
      <c r="AP206" s="170"/>
      <c r="AQ206" s="170">
        <v>1062</v>
      </c>
      <c r="AR206" s="170"/>
      <c r="AS206" s="170"/>
      <c r="AT206" s="170">
        <v>1662.73</v>
      </c>
      <c r="AU206" s="170"/>
      <c r="AV206" s="170"/>
      <c r="AW206" s="170"/>
      <c r="AX206" s="171"/>
      <c r="AY206" s="22"/>
      <c r="AZ206" s="22"/>
      <c r="BA206" s="22"/>
      <c r="BB206" s="22"/>
      <c r="BC206" s="22"/>
      <c r="BD206" s="22"/>
      <c r="BE206" s="22"/>
      <c r="BF206" s="22"/>
    </row>
    <row r="207" spans="1:58" ht="12" hidden="1" customHeight="1">
      <c r="A207" s="163">
        <v>199</v>
      </c>
      <c r="B207" s="164" t="s">
        <v>892</v>
      </c>
      <c r="C207" s="167" t="s">
        <v>633</v>
      </c>
      <c r="D207" s="168" t="s">
        <v>387</v>
      </c>
      <c r="E207" s="168">
        <f t="shared" si="0"/>
        <v>10</v>
      </c>
      <c r="F207" s="163">
        <v>1027065570</v>
      </c>
      <c r="G207" s="103">
        <f t="shared" si="1"/>
        <v>9912</v>
      </c>
      <c r="H207" s="103">
        <f t="shared" ref="H207:L207" si="200">M207+R207+Y207+AD207+AI207+AO207+AT207</f>
        <v>7965</v>
      </c>
      <c r="I207" s="103">
        <f t="shared" si="200"/>
        <v>0</v>
      </c>
      <c r="J207" s="103">
        <f t="shared" si="200"/>
        <v>1652</v>
      </c>
      <c r="K207" s="103">
        <f t="shared" si="200"/>
        <v>295</v>
      </c>
      <c r="L207" s="103">
        <f t="shared" si="200"/>
        <v>0</v>
      </c>
      <c r="M207" s="169">
        <v>1180</v>
      </c>
      <c r="N207" s="170"/>
      <c r="O207" s="170"/>
      <c r="P207" s="170"/>
      <c r="Q207" s="170"/>
      <c r="R207" s="170">
        <v>1180</v>
      </c>
      <c r="S207" s="170"/>
      <c r="T207" s="170"/>
      <c r="U207" s="170"/>
      <c r="V207" s="170"/>
      <c r="W207" s="170"/>
      <c r="X207" s="163">
        <v>1027065570</v>
      </c>
      <c r="Y207" s="170">
        <v>1180</v>
      </c>
      <c r="Z207" s="170"/>
      <c r="AA207" s="170">
        <v>826</v>
      </c>
      <c r="AB207" s="170"/>
      <c r="AC207" s="170"/>
      <c r="AD207" s="170">
        <v>1180</v>
      </c>
      <c r="AE207" s="170"/>
      <c r="AF207" s="170"/>
      <c r="AG207" s="170"/>
      <c r="AH207" s="170"/>
      <c r="AI207" s="170">
        <v>885</v>
      </c>
      <c r="AJ207" s="170"/>
      <c r="AK207" s="170"/>
      <c r="AL207" s="170">
        <v>295</v>
      </c>
      <c r="AM207" s="170"/>
      <c r="AN207" s="163">
        <v>1027065570</v>
      </c>
      <c r="AO207" s="170">
        <v>1180</v>
      </c>
      <c r="AP207" s="170"/>
      <c r="AQ207" s="170">
        <v>826</v>
      </c>
      <c r="AR207" s="170"/>
      <c r="AS207" s="170"/>
      <c r="AT207" s="170">
        <v>1180</v>
      </c>
      <c r="AU207" s="170"/>
      <c r="AV207" s="170"/>
      <c r="AW207" s="170"/>
      <c r="AX207" s="171"/>
      <c r="AY207" s="22"/>
      <c r="AZ207" s="22"/>
      <c r="BA207" s="22"/>
      <c r="BB207" s="22"/>
      <c r="BC207" s="22"/>
      <c r="BD207" s="22"/>
      <c r="BE207" s="22"/>
      <c r="BF207" s="22"/>
    </row>
    <row r="208" spans="1:58" ht="12" hidden="1" customHeight="1">
      <c r="A208" s="163">
        <v>200</v>
      </c>
      <c r="B208" s="164" t="s">
        <v>895</v>
      </c>
      <c r="C208" s="167" t="s">
        <v>31</v>
      </c>
      <c r="D208" s="168" t="s">
        <v>433</v>
      </c>
      <c r="E208" s="168">
        <f t="shared" si="0"/>
        <v>11</v>
      </c>
      <c r="F208" s="163">
        <v>60003002079</v>
      </c>
      <c r="G208" s="103">
        <f t="shared" si="1"/>
        <v>20335</v>
      </c>
      <c r="H208" s="103">
        <f t="shared" ref="H208:L208" si="201">M208+R208+Y208+AD208+AI208+AO208+AT208</f>
        <v>11454</v>
      </c>
      <c r="I208" s="103">
        <f t="shared" si="201"/>
        <v>5395</v>
      </c>
      <c r="J208" s="103">
        <f t="shared" si="201"/>
        <v>3320</v>
      </c>
      <c r="K208" s="103">
        <f t="shared" si="201"/>
        <v>0</v>
      </c>
      <c r="L208" s="103">
        <f t="shared" si="201"/>
        <v>166</v>
      </c>
      <c r="M208" s="169">
        <v>1660</v>
      </c>
      <c r="N208" s="170">
        <v>830</v>
      </c>
      <c r="O208" s="170"/>
      <c r="P208" s="170"/>
      <c r="Q208" s="170"/>
      <c r="R208" s="170">
        <v>1494</v>
      </c>
      <c r="S208" s="170">
        <v>830</v>
      </c>
      <c r="T208" s="170"/>
      <c r="U208" s="170"/>
      <c r="V208" s="170">
        <v>166</v>
      </c>
      <c r="W208" s="170"/>
      <c r="X208" s="163">
        <v>60003002079</v>
      </c>
      <c r="Y208" s="170">
        <v>1660</v>
      </c>
      <c r="Z208" s="170">
        <v>830</v>
      </c>
      <c r="AA208" s="170">
        <v>1660</v>
      </c>
      <c r="AB208" s="170"/>
      <c r="AC208" s="170"/>
      <c r="AD208" s="170">
        <v>1660</v>
      </c>
      <c r="AE208" s="170">
        <v>830</v>
      </c>
      <c r="AF208" s="170"/>
      <c r="AG208" s="170"/>
      <c r="AH208" s="170"/>
      <c r="AI208" s="170">
        <v>1660</v>
      </c>
      <c r="AJ208" s="170">
        <v>830</v>
      </c>
      <c r="AK208" s="170"/>
      <c r="AL208" s="170"/>
      <c r="AM208" s="170"/>
      <c r="AN208" s="163">
        <v>60003002079</v>
      </c>
      <c r="AO208" s="170">
        <v>1660</v>
      </c>
      <c r="AP208" s="170">
        <v>830</v>
      </c>
      <c r="AQ208" s="170">
        <v>1660</v>
      </c>
      <c r="AR208" s="170"/>
      <c r="AS208" s="173"/>
      <c r="AT208" s="170">
        <v>1660</v>
      </c>
      <c r="AU208" s="173">
        <v>415</v>
      </c>
      <c r="AV208" s="173"/>
      <c r="AW208" s="173"/>
      <c r="AX208" s="174"/>
      <c r="AY208" s="175"/>
      <c r="AZ208" s="175"/>
      <c r="BA208" s="175"/>
      <c r="BB208" s="175"/>
      <c r="BC208" s="175"/>
      <c r="BD208" s="175"/>
      <c r="BE208" s="175"/>
      <c r="BF208" s="175"/>
    </row>
    <row r="209" spans="1:58" ht="12" hidden="1" customHeight="1">
      <c r="A209" s="163">
        <v>201</v>
      </c>
      <c r="B209" s="164" t="s">
        <v>898</v>
      </c>
      <c r="C209" s="167" t="s">
        <v>30</v>
      </c>
      <c r="D209" s="168" t="s">
        <v>404</v>
      </c>
      <c r="E209" s="168">
        <f t="shared" si="0"/>
        <v>11</v>
      </c>
      <c r="F209" s="163">
        <v>13401069974</v>
      </c>
      <c r="G209" s="103">
        <f t="shared" si="1"/>
        <v>8403</v>
      </c>
      <c r="H209" s="103">
        <f t="shared" ref="H209:L209" si="202">M209+R209+Y209+AD209+AI209+AO209+AT209</f>
        <v>6650</v>
      </c>
      <c r="I209" s="103">
        <f t="shared" si="202"/>
        <v>0</v>
      </c>
      <c r="J209" s="103">
        <f t="shared" si="202"/>
        <v>1753</v>
      </c>
      <c r="K209" s="103">
        <f t="shared" si="202"/>
        <v>0</v>
      </c>
      <c r="L209" s="103">
        <f t="shared" si="202"/>
        <v>0</v>
      </c>
      <c r="M209" s="169">
        <v>950</v>
      </c>
      <c r="N209" s="170"/>
      <c r="O209" s="170"/>
      <c r="P209" s="170"/>
      <c r="Q209" s="170"/>
      <c r="R209" s="170">
        <v>950</v>
      </c>
      <c r="S209" s="170"/>
      <c r="T209" s="170"/>
      <c r="U209" s="170"/>
      <c r="V209" s="170"/>
      <c r="W209" s="170"/>
      <c r="X209" s="163">
        <v>13401069974</v>
      </c>
      <c r="Y209" s="170">
        <v>950</v>
      </c>
      <c r="Z209" s="170"/>
      <c r="AA209" s="170">
        <v>850</v>
      </c>
      <c r="AB209" s="170"/>
      <c r="AC209" s="170"/>
      <c r="AD209" s="170">
        <v>950</v>
      </c>
      <c r="AE209" s="170"/>
      <c r="AF209" s="170"/>
      <c r="AG209" s="170"/>
      <c r="AH209" s="170"/>
      <c r="AI209" s="170">
        <v>950</v>
      </c>
      <c r="AJ209" s="170"/>
      <c r="AK209" s="170"/>
      <c r="AL209" s="170"/>
      <c r="AM209" s="170"/>
      <c r="AN209" s="163">
        <v>13401069974</v>
      </c>
      <c r="AO209" s="170">
        <v>950</v>
      </c>
      <c r="AP209" s="170"/>
      <c r="AQ209" s="170">
        <v>903</v>
      </c>
      <c r="AR209" s="170"/>
      <c r="AS209" s="173"/>
      <c r="AT209" s="170">
        <v>950</v>
      </c>
      <c r="AU209" s="173"/>
      <c r="AV209" s="173"/>
      <c r="AW209" s="173"/>
      <c r="AX209" s="174"/>
      <c r="AY209" s="175"/>
      <c r="AZ209" s="175"/>
      <c r="BA209" s="175"/>
      <c r="BB209" s="175"/>
      <c r="BC209" s="175"/>
      <c r="BD209" s="175"/>
      <c r="BE209" s="175"/>
      <c r="BF209" s="175"/>
    </row>
    <row r="210" spans="1:58" ht="12" hidden="1" customHeight="1">
      <c r="A210" s="163">
        <v>202</v>
      </c>
      <c r="B210" s="164" t="s">
        <v>901</v>
      </c>
      <c r="C210" s="167" t="s">
        <v>533</v>
      </c>
      <c r="D210" s="168" t="s">
        <v>433</v>
      </c>
      <c r="E210" s="168">
        <f t="shared" si="0"/>
        <v>11</v>
      </c>
      <c r="F210" s="163">
        <v>40001032212</v>
      </c>
      <c r="G210" s="103">
        <f t="shared" si="1"/>
        <v>20596</v>
      </c>
      <c r="H210" s="103">
        <f t="shared" ref="H210:L210" si="203">M210+R210+Y210+AD210+AI210+AO210+AT210</f>
        <v>11300</v>
      </c>
      <c r="I210" s="103">
        <f t="shared" si="203"/>
        <v>5810</v>
      </c>
      <c r="J210" s="103">
        <f t="shared" si="203"/>
        <v>3154</v>
      </c>
      <c r="K210" s="103">
        <f t="shared" si="203"/>
        <v>0</v>
      </c>
      <c r="L210" s="103">
        <f t="shared" si="203"/>
        <v>332</v>
      </c>
      <c r="M210" s="169">
        <v>1660</v>
      </c>
      <c r="N210" s="170">
        <v>830</v>
      </c>
      <c r="O210" s="170"/>
      <c r="P210" s="170"/>
      <c r="Q210" s="170"/>
      <c r="R210" s="170">
        <v>1328</v>
      </c>
      <c r="S210" s="170">
        <v>830</v>
      </c>
      <c r="T210" s="170"/>
      <c r="U210" s="170"/>
      <c r="V210" s="170">
        <v>332</v>
      </c>
      <c r="W210" s="170"/>
      <c r="X210" s="163">
        <v>40001032212</v>
      </c>
      <c r="Y210" s="170">
        <v>1660</v>
      </c>
      <c r="Z210" s="170">
        <v>830</v>
      </c>
      <c r="AA210" s="170">
        <v>1494</v>
      </c>
      <c r="AB210" s="170"/>
      <c r="AC210" s="170"/>
      <c r="AD210" s="170">
        <v>1660</v>
      </c>
      <c r="AE210" s="170">
        <v>830</v>
      </c>
      <c r="AF210" s="170"/>
      <c r="AG210" s="170"/>
      <c r="AH210" s="170"/>
      <c r="AI210" s="170">
        <v>1672</v>
      </c>
      <c r="AJ210" s="170">
        <v>830</v>
      </c>
      <c r="AK210" s="170"/>
      <c r="AL210" s="170"/>
      <c r="AM210" s="170"/>
      <c r="AN210" s="163">
        <v>40001032212</v>
      </c>
      <c r="AO210" s="170">
        <v>1660</v>
      </c>
      <c r="AP210" s="170">
        <v>830</v>
      </c>
      <c r="AQ210" s="170">
        <v>1660</v>
      </c>
      <c r="AR210" s="170"/>
      <c r="AS210" s="173"/>
      <c r="AT210" s="170">
        <v>1660</v>
      </c>
      <c r="AU210" s="173">
        <v>830</v>
      </c>
      <c r="AV210" s="173"/>
      <c r="AW210" s="173"/>
      <c r="AX210" s="174"/>
      <c r="AY210" s="175"/>
      <c r="AZ210" s="175"/>
      <c r="BA210" s="175"/>
      <c r="BB210" s="175"/>
      <c r="BC210" s="175"/>
      <c r="BD210" s="175"/>
      <c r="BE210" s="175"/>
      <c r="BF210" s="175"/>
    </row>
    <row r="211" spans="1:58" ht="12" hidden="1" customHeight="1">
      <c r="A211" s="163">
        <v>203</v>
      </c>
      <c r="B211" s="164" t="s">
        <v>903</v>
      </c>
      <c r="C211" s="167" t="s">
        <v>391</v>
      </c>
      <c r="D211" s="168" t="s">
        <v>433</v>
      </c>
      <c r="E211" s="168">
        <f t="shared" si="0"/>
        <v>10</v>
      </c>
      <c r="F211" s="163">
        <v>1009013793</v>
      </c>
      <c r="G211" s="103">
        <f t="shared" si="1"/>
        <v>20335</v>
      </c>
      <c r="H211" s="103">
        <f t="shared" ref="H211:L211" si="204">M211+R211+Y211+AD211+AI211+AO211+AT211</f>
        <v>11620</v>
      </c>
      <c r="I211" s="103">
        <f t="shared" si="204"/>
        <v>5395</v>
      </c>
      <c r="J211" s="103">
        <f t="shared" si="204"/>
        <v>3320</v>
      </c>
      <c r="K211" s="103">
        <f t="shared" si="204"/>
        <v>0</v>
      </c>
      <c r="L211" s="103">
        <f t="shared" si="204"/>
        <v>0</v>
      </c>
      <c r="M211" s="169">
        <v>1660</v>
      </c>
      <c r="N211" s="170">
        <v>664</v>
      </c>
      <c r="O211" s="170"/>
      <c r="P211" s="170"/>
      <c r="Q211" s="170"/>
      <c r="R211" s="170">
        <v>1660</v>
      </c>
      <c r="S211" s="170">
        <v>664</v>
      </c>
      <c r="T211" s="170"/>
      <c r="U211" s="170"/>
      <c r="V211" s="170"/>
      <c r="W211" s="170"/>
      <c r="X211" s="163">
        <v>1009013793</v>
      </c>
      <c r="Y211" s="170">
        <v>1660</v>
      </c>
      <c r="Z211" s="170">
        <v>747</v>
      </c>
      <c r="AA211" s="170">
        <v>1660</v>
      </c>
      <c r="AB211" s="170"/>
      <c r="AC211" s="170"/>
      <c r="AD211" s="170">
        <v>1660</v>
      </c>
      <c r="AE211" s="170">
        <v>830</v>
      </c>
      <c r="AF211" s="170"/>
      <c r="AG211" s="170"/>
      <c r="AH211" s="170"/>
      <c r="AI211" s="170">
        <v>1660</v>
      </c>
      <c r="AJ211" s="170">
        <v>830</v>
      </c>
      <c r="AK211" s="170"/>
      <c r="AL211" s="170"/>
      <c r="AM211" s="170"/>
      <c r="AN211" s="163">
        <v>1009013793</v>
      </c>
      <c r="AO211" s="170">
        <v>1660</v>
      </c>
      <c r="AP211" s="170">
        <v>830</v>
      </c>
      <c r="AQ211" s="170">
        <v>1660</v>
      </c>
      <c r="AR211" s="170"/>
      <c r="AS211" s="231"/>
      <c r="AT211" s="170">
        <v>1660</v>
      </c>
      <c r="AU211" s="226">
        <v>830</v>
      </c>
      <c r="AV211" s="231"/>
      <c r="AW211" s="231"/>
      <c r="AX211" s="232"/>
      <c r="AY211" s="22"/>
      <c r="AZ211" s="22"/>
      <c r="BA211" s="22"/>
      <c r="BB211" s="22"/>
      <c r="BC211" s="22"/>
      <c r="BD211" s="22"/>
      <c r="BE211" s="22"/>
      <c r="BF211" s="22"/>
    </row>
    <row r="212" spans="1:58" ht="12" hidden="1" customHeight="1">
      <c r="A212" s="163">
        <v>204</v>
      </c>
      <c r="B212" s="164" t="s">
        <v>908</v>
      </c>
      <c r="C212" s="167" t="s">
        <v>684</v>
      </c>
      <c r="D212" s="168" t="s">
        <v>387</v>
      </c>
      <c r="E212" s="168">
        <f t="shared" si="0"/>
        <v>11</v>
      </c>
      <c r="F212" s="163">
        <v>45001000289</v>
      </c>
      <c r="G212" s="103">
        <f t="shared" si="1"/>
        <v>9735</v>
      </c>
      <c r="H212" s="103">
        <f t="shared" ref="H212:L212" si="205">M212+R212+Y212+AD212+AI212+AO212+AT212</f>
        <v>8260</v>
      </c>
      <c r="I212" s="103">
        <f t="shared" si="205"/>
        <v>0</v>
      </c>
      <c r="J212" s="103">
        <f t="shared" si="205"/>
        <v>1475</v>
      </c>
      <c r="K212" s="103">
        <f t="shared" si="205"/>
        <v>0</v>
      </c>
      <c r="L212" s="103">
        <f t="shared" si="205"/>
        <v>0</v>
      </c>
      <c r="M212" s="169">
        <v>1180</v>
      </c>
      <c r="N212" s="170"/>
      <c r="O212" s="170"/>
      <c r="P212" s="170"/>
      <c r="Q212" s="170"/>
      <c r="R212" s="170">
        <v>1180</v>
      </c>
      <c r="S212" s="170"/>
      <c r="T212" s="170"/>
      <c r="U212" s="170"/>
      <c r="V212" s="170"/>
      <c r="W212" s="170"/>
      <c r="X212" s="163">
        <v>45001000289</v>
      </c>
      <c r="Y212" s="170">
        <v>1180</v>
      </c>
      <c r="Z212" s="170"/>
      <c r="AA212" s="170">
        <v>590</v>
      </c>
      <c r="AB212" s="170"/>
      <c r="AC212" s="170"/>
      <c r="AD212" s="170">
        <v>1180</v>
      </c>
      <c r="AE212" s="170"/>
      <c r="AF212" s="170"/>
      <c r="AG212" s="170"/>
      <c r="AH212" s="170"/>
      <c r="AI212" s="170">
        <v>1180</v>
      </c>
      <c r="AJ212" s="170"/>
      <c r="AK212" s="170"/>
      <c r="AL212" s="170"/>
      <c r="AM212" s="170"/>
      <c r="AN212" s="163">
        <v>45001000289</v>
      </c>
      <c r="AO212" s="170">
        <v>1180</v>
      </c>
      <c r="AP212" s="170"/>
      <c r="AQ212" s="170">
        <v>885</v>
      </c>
      <c r="AR212" s="170"/>
      <c r="AS212" s="170"/>
      <c r="AT212" s="170">
        <v>1180</v>
      </c>
      <c r="AU212" s="170"/>
      <c r="AV212" s="170"/>
      <c r="AW212" s="170"/>
      <c r="AX212" s="171"/>
      <c r="AY212" s="22"/>
      <c r="AZ212" s="22"/>
      <c r="BA212" s="22"/>
      <c r="BB212" s="22"/>
      <c r="BC212" s="22"/>
      <c r="BD212" s="22"/>
      <c r="BE212" s="22"/>
      <c r="BF212" s="22"/>
    </row>
    <row r="213" spans="1:58" ht="12" hidden="1" customHeight="1">
      <c r="A213" s="163">
        <v>205</v>
      </c>
      <c r="B213" s="164" t="s">
        <v>911</v>
      </c>
      <c r="C213" s="167" t="s">
        <v>511</v>
      </c>
      <c r="D213" s="168" t="s">
        <v>387</v>
      </c>
      <c r="E213" s="168">
        <f t="shared" si="0"/>
        <v>10</v>
      </c>
      <c r="F213" s="163">
        <v>1024004621</v>
      </c>
      <c r="G213" s="103">
        <f t="shared" si="1"/>
        <v>11119</v>
      </c>
      <c r="H213" s="103">
        <f t="shared" ref="H213:L213" si="206">M213+R213+Y213+AD213+AI213+AO213+AT213</f>
        <v>8260</v>
      </c>
      <c r="I213" s="103">
        <f t="shared" si="206"/>
        <v>0</v>
      </c>
      <c r="J213" s="103">
        <f t="shared" si="206"/>
        <v>2859</v>
      </c>
      <c r="K213" s="103">
        <f t="shared" si="206"/>
        <v>0</v>
      </c>
      <c r="L213" s="103">
        <f t="shared" si="206"/>
        <v>0</v>
      </c>
      <c r="M213" s="169">
        <v>1180</v>
      </c>
      <c r="N213" s="170"/>
      <c r="O213" s="170"/>
      <c r="P213" s="170"/>
      <c r="Q213" s="170"/>
      <c r="R213" s="170">
        <v>1180</v>
      </c>
      <c r="S213" s="170"/>
      <c r="T213" s="170"/>
      <c r="U213" s="170"/>
      <c r="V213" s="170"/>
      <c r="W213" s="170"/>
      <c r="X213" s="163">
        <v>1024004621</v>
      </c>
      <c r="Y213" s="170">
        <v>1180</v>
      </c>
      <c r="Z213" s="170"/>
      <c r="AA213" s="170">
        <v>940</v>
      </c>
      <c r="AB213" s="170"/>
      <c r="AC213" s="170"/>
      <c r="AD213" s="170">
        <v>1180</v>
      </c>
      <c r="AE213" s="170"/>
      <c r="AF213" s="170">
        <v>940</v>
      </c>
      <c r="AG213" s="170"/>
      <c r="AH213" s="170"/>
      <c r="AI213" s="170">
        <v>1180</v>
      </c>
      <c r="AJ213" s="170"/>
      <c r="AK213" s="170"/>
      <c r="AL213" s="170"/>
      <c r="AM213" s="170"/>
      <c r="AN213" s="163">
        <v>1024004621</v>
      </c>
      <c r="AO213" s="170">
        <v>1180</v>
      </c>
      <c r="AP213" s="170"/>
      <c r="AQ213" s="170">
        <v>979</v>
      </c>
      <c r="AR213" s="170"/>
      <c r="AS213" s="173"/>
      <c r="AT213" s="170">
        <v>1180</v>
      </c>
      <c r="AU213" s="173"/>
      <c r="AV213" s="173"/>
      <c r="AW213" s="173"/>
      <c r="AX213" s="174"/>
      <c r="AY213" s="175"/>
      <c r="AZ213" s="175"/>
      <c r="BA213" s="175"/>
      <c r="BB213" s="175"/>
      <c r="BC213" s="175"/>
      <c r="BD213" s="175"/>
      <c r="BE213" s="175"/>
      <c r="BF213" s="175"/>
    </row>
    <row r="214" spans="1:58" ht="12" hidden="1" customHeight="1">
      <c r="A214" s="163">
        <v>206</v>
      </c>
      <c r="B214" s="164" t="s">
        <v>915</v>
      </c>
      <c r="C214" s="167" t="s">
        <v>391</v>
      </c>
      <c r="D214" s="168" t="s">
        <v>387</v>
      </c>
      <c r="E214" s="168">
        <f t="shared" si="0"/>
        <v>10</v>
      </c>
      <c r="F214" s="163">
        <v>1019017430</v>
      </c>
      <c r="G214" s="103">
        <f t="shared" si="1"/>
        <v>10620</v>
      </c>
      <c r="H214" s="103">
        <f t="shared" ref="H214:L214" si="207">M214+R214+Y214+AD214+AI214+AO214+AT214</f>
        <v>7965</v>
      </c>
      <c r="I214" s="103">
        <f t="shared" si="207"/>
        <v>0</v>
      </c>
      <c r="J214" s="103">
        <f t="shared" si="207"/>
        <v>2360</v>
      </c>
      <c r="K214" s="103">
        <f t="shared" si="207"/>
        <v>295</v>
      </c>
      <c r="L214" s="103">
        <f t="shared" si="207"/>
        <v>0</v>
      </c>
      <c r="M214" s="169">
        <v>1180</v>
      </c>
      <c r="N214" s="170"/>
      <c r="O214" s="170"/>
      <c r="P214" s="170"/>
      <c r="Q214" s="170"/>
      <c r="R214" s="170">
        <v>1180</v>
      </c>
      <c r="S214" s="170"/>
      <c r="T214" s="170"/>
      <c r="U214" s="170"/>
      <c r="V214" s="170"/>
      <c r="W214" s="170"/>
      <c r="X214" s="163">
        <v>1019017430</v>
      </c>
      <c r="Y214" s="170">
        <v>885</v>
      </c>
      <c r="Z214" s="170"/>
      <c r="AA214" s="170">
        <v>1180</v>
      </c>
      <c r="AB214" s="170">
        <v>295</v>
      </c>
      <c r="AC214" s="170"/>
      <c r="AD214" s="170">
        <v>1180</v>
      </c>
      <c r="AE214" s="170"/>
      <c r="AF214" s="170"/>
      <c r="AG214" s="170"/>
      <c r="AH214" s="170"/>
      <c r="AI214" s="170">
        <v>1180</v>
      </c>
      <c r="AJ214" s="170"/>
      <c r="AK214" s="170"/>
      <c r="AL214" s="170"/>
      <c r="AM214" s="170"/>
      <c r="AN214" s="163">
        <v>1019017430</v>
      </c>
      <c r="AO214" s="170">
        <v>1180</v>
      </c>
      <c r="AP214" s="170"/>
      <c r="AQ214" s="170">
        <v>1180</v>
      </c>
      <c r="AR214" s="170"/>
      <c r="AS214" s="173"/>
      <c r="AT214" s="170">
        <v>1180</v>
      </c>
      <c r="AU214" s="173"/>
      <c r="AV214" s="173"/>
      <c r="AW214" s="173"/>
      <c r="AX214" s="174"/>
      <c r="AY214" s="175"/>
      <c r="AZ214" s="175"/>
      <c r="BA214" s="175"/>
      <c r="BB214" s="175"/>
      <c r="BC214" s="175"/>
      <c r="BD214" s="175"/>
      <c r="BE214" s="175"/>
      <c r="BF214" s="175"/>
    </row>
    <row r="215" spans="1:58" ht="12" hidden="1" customHeight="1">
      <c r="A215" s="163">
        <v>207</v>
      </c>
      <c r="B215" s="164" t="s">
        <v>917</v>
      </c>
      <c r="C215" s="167" t="s">
        <v>394</v>
      </c>
      <c r="D215" s="168" t="s">
        <v>387</v>
      </c>
      <c r="E215" s="168">
        <f t="shared" si="0"/>
        <v>11</v>
      </c>
      <c r="F215" s="163">
        <v>62001037950</v>
      </c>
      <c r="G215" s="103">
        <f t="shared" si="1"/>
        <v>10630.720000000001</v>
      </c>
      <c r="H215" s="103">
        <f t="shared" ref="H215:L215" si="208">M215+R215+Y215+AD215+AI215+AO215+AT215</f>
        <v>7970.3600000000006</v>
      </c>
      <c r="I215" s="103">
        <f t="shared" si="208"/>
        <v>0</v>
      </c>
      <c r="J215" s="103">
        <f t="shared" si="208"/>
        <v>1888</v>
      </c>
      <c r="K215" s="103">
        <f t="shared" si="208"/>
        <v>772.36</v>
      </c>
      <c r="L215" s="103">
        <f t="shared" si="208"/>
        <v>0</v>
      </c>
      <c r="M215" s="169">
        <v>1180</v>
      </c>
      <c r="N215" s="170"/>
      <c r="O215" s="170"/>
      <c r="P215" s="170"/>
      <c r="Q215" s="170"/>
      <c r="R215" s="170">
        <v>1180</v>
      </c>
      <c r="S215" s="170"/>
      <c r="T215" s="170"/>
      <c r="U215" s="170"/>
      <c r="V215" s="170"/>
      <c r="W215" s="170"/>
      <c r="X215" s="163">
        <v>62001037950</v>
      </c>
      <c r="Y215" s="170">
        <v>1180</v>
      </c>
      <c r="Z215" s="170"/>
      <c r="AA215" s="170">
        <v>944</v>
      </c>
      <c r="AB215" s="170"/>
      <c r="AC215" s="170"/>
      <c r="AD215" s="170">
        <v>1180</v>
      </c>
      <c r="AE215" s="170"/>
      <c r="AF215" s="170"/>
      <c r="AG215" s="170"/>
      <c r="AH215" s="170"/>
      <c r="AI215" s="170">
        <v>1180</v>
      </c>
      <c r="AJ215" s="170"/>
      <c r="AK215" s="170"/>
      <c r="AL215" s="170"/>
      <c r="AM215" s="170"/>
      <c r="AN215" s="163">
        <v>62001037950</v>
      </c>
      <c r="AO215" s="170">
        <v>407.64</v>
      </c>
      <c r="AP215" s="170"/>
      <c r="AQ215" s="170">
        <v>944</v>
      </c>
      <c r="AR215" s="170">
        <v>772.36</v>
      </c>
      <c r="AS215" s="170"/>
      <c r="AT215" s="170">
        <v>1662.72</v>
      </c>
      <c r="AU215" s="170"/>
      <c r="AV215" s="170"/>
      <c r="AW215" s="170"/>
      <c r="AX215" s="171"/>
      <c r="AY215" s="22"/>
      <c r="AZ215" s="22"/>
      <c r="BA215" s="22"/>
      <c r="BB215" s="22"/>
      <c r="BC215" s="22"/>
      <c r="BD215" s="22"/>
      <c r="BE215" s="22"/>
      <c r="BF215" s="22"/>
    </row>
    <row r="216" spans="1:58" ht="12" hidden="1" customHeight="1">
      <c r="A216" s="163">
        <v>208</v>
      </c>
      <c r="B216" s="164" t="s">
        <v>919</v>
      </c>
      <c r="C216" s="167" t="s">
        <v>479</v>
      </c>
      <c r="D216" s="168" t="s">
        <v>6</v>
      </c>
      <c r="E216" s="168">
        <f t="shared" si="0"/>
        <v>10</v>
      </c>
      <c r="F216" s="163">
        <v>1008005598</v>
      </c>
      <c r="G216" s="103">
        <f t="shared" si="1"/>
        <v>43750</v>
      </c>
      <c r="H216" s="103">
        <f t="shared" ref="H216:L216" si="209">M216+R216+Y216+AD216+AI216+AO216+AT216</f>
        <v>24780</v>
      </c>
      <c r="I216" s="103">
        <f t="shared" si="209"/>
        <v>18970</v>
      </c>
      <c r="J216" s="103">
        <f t="shared" si="209"/>
        <v>0</v>
      </c>
      <c r="K216" s="103">
        <f t="shared" si="209"/>
        <v>0</v>
      </c>
      <c r="L216" s="103">
        <f t="shared" si="209"/>
        <v>0</v>
      </c>
      <c r="M216" s="169">
        <v>3540</v>
      </c>
      <c r="N216" s="170">
        <v>2710</v>
      </c>
      <c r="O216" s="170"/>
      <c r="P216" s="170"/>
      <c r="Q216" s="170"/>
      <c r="R216" s="170">
        <v>3540</v>
      </c>
      <c r="S216" s="170">
        <v>2710</v>
      </c>
      <c r="T216" s="170"/>
      <c r="U216" s="170"/>
      <c r="V216" s="170"/>
      <c r="W216" s="170"/>
      <c r="X216" s="163">
        <v>1008005598</v>
      </c>
      <c r="Y216" s="170">
        <v>3540</v>
      </c>
      <c r="Z216" s="170">
        <v>2710</v>
      </c>
      <c r="AA216" s="170"/>
      <c r="AB216" s="170"/>
      <c r="AC216" s="170"/>
      <c r="AD216" s="170">
        <v>3540</v>
      </c>
      <c r="AE216" s="170">
        <v>2710</v>
      </c>
      <c r="AF216" s="170"/>
      <c r="AG216" s="170"/>
      <c r="AH216" s="170"/>
      <c r="AI216" s="170">
        <v>3540</v>
      </c>
      <c r="AJ216" s="170">
        <v>2710</v>
      </c>
      <c r="AK216" s="170"/>
      <c r="AL216" s="170"/>
      <c r="AM216" s="170"/>
      <c r="AN216" s="163">
        <v>1008005598</v>
      </c>
      <c r="AO216" s="170">
        <v>3540</v>
      </c>
      <c r="AP216" s="170">
        <v>2710</v>
      </c>
      <c r="AQ216" s="170"/>
      <c r="AR216" s="170"/>
      <c r="AS216" s="170"/>
      <c r="AT216" s="170">
        <v>3540</v>
      </c>
      <c r="AU216" s="170">
        <v>2710</v>
      </c>
      <c r="AV216" s="170"/>
      <c r="AW216" s="170"/>
      <c r="AX216" s="171"/>
      <c r="AY216" s="22"/>
      <c r="AZ216" s="22"/>
      <c r="BA216" s="22"/>
      <c r="BB216" s="22"/>
      <c r="BC216" s="22"/>
      <c r="BD216" s="22"/>
      <c r="BE216" s="22"/>
      <c r="BF216" s="22"/>
    </row>
    <row r="217" spans="1:58" ht="12" hidden="1" customHeight="1">
      <c r="A217" s="163">
        <v>209</v>
      </c>
      <c r="B217" s="233" t="s">
        <v>924</v>
      </c>
      <c r="C217" s="167" t="s">
        <v>414</v>
      </c>
      <c r="D217" s="168" t="s">
        <v>387</v>
      </c>
      <c r="E217" s="168">
        <f t="shared" si="0"/>
        <v>10</v>
      </c>
      <c r="F217" s="234">
        <v>1009009100</v>
      </c>
      <c r="G217" s="103">
        <f t="shared" si="1"/>
        <v>9676</v>
      </c>
      <c r="H217" s="103">
        <f t="shared" ref="H217:L217" si="210">M217+R217+Y217+AD217+AI217+AO217+AT217</f>
        <v>8260</v>
      </c>
      <c r="I217" s="103">
        <f t="shared" si="210"/>
        <v>0</v>
      </c>
      <c r="J217" s="103">
        <f t="shared" si="210"/>
        <v>1416</v>
      </c>
      <c r="K217" s="103">
        <f t="shared" si="210"/>
        <v>0</v>
      </c>
      <c r="L217" s="103">
        <f t="shared" si="210"/>
        <v>0</v>
      </c>
      <c r="M217" s="169">
        <v>1180</v>
      </c>
      <c r="N217" s="170"/>
      <c r="O217" s="170"/>
      <c r="P217" s="170"/>
      <c r="Q217" s="170"/>
      <c r="R217" s="170">
        <v>1180</v>
      </c>
      <c r="S217" s="170"/>
      <c r="T217" s="170"/>
      <c r="U217" s="170"/>
      <c r="V217" s="170"/>
      <c r="W217" s="170"/>
      <c r="X217" s="234">
        <v>1009009100</v>
      </c>
      <c r="Y217" s="170">
        <v>1180</v>
      </c>
      <c r="Z217" s="170"/>
      <c r="AA217" s="170">
        <v>708</v>
      </c>
      <c r="AB217" s="170"/>
      <c r="AC217" s="170"/>
      <c r="AD217" s="170">
        <v>1180</v>
      </c>
      <c r="AE217" s="170"/>
      <c r="AF217" s="170"/>
      <c r="AG217" s="170"/>
      <c r="AH217" s="170"/>
      <c r="AI217" s="170">
        <v>1180</v>
      </c>
      <c r="AJ217" s="170"/>
      <c r="AK217" s="170"/>
      <c r="AL217" s="170"/>
      <c r="AM217" s="170"/>
      <c r="AN217" s="234">
        <v>1009009100</v>
      </c>
      <c r="AO217" s="170">
        <v>1180</v>
      </c>
      <c r="AP217" s="170"/>
      <c r="AQ217" s="170">
        <v>708</v>
      </c>
      <c r="AR217" s="170"/>
      <c r="AS217" s="235"/>
      <c r="AT217" s="170">
        <v>1180</v>
      </c>
      <c r="AU217" s="235"/>
      <c r="AV217" s="235"/>
      <c r="AW217" s="235"/>
      <c r="AX217" s="236"/>
      <c r="AY217" s="237"/>
      <c r="AZ217" s="237"/>
      <c r="BA217" s="237"/>
      <c r="BB217" s="237"/>
      <c r="BC217" s="237"/>
      <c r="BD217" s="237"/>
      <c r="BE217" s="237"/>
      <c r="BF217" s="237"/>
    </row>
    <row r="218" spans="1:58" ht="12" hidden="1" customHeight="1">
      <c r="A218" s="163">
        <v>210</v>
      </c>
      <c r="B218" s="164" t="s">
        <v>931</v>
      </c>
      <c r="C218" s="167" t="s">
        <v>35</v>
      </c>
      <c r="D218" s="168" t="s">
        <v>401</v>
      </c>
      <c r="E218" s="168">
        <f t="shared" si="0"/>
        <v>10</v>
      </c>
      <c r="F218" s="163">
        <v>1026008269</v>
      </c>
      <c r="G218" s="103">
        <f t="shared" si="1"/>
        <v>17220</v>
      </c>
      <c r="H218" s="103">
        <f t="shared" ref="H218:L218" si="211">M218+R218+Y218+AD218+AI218+AO218+AT218</f>
        <v>10500</v>
      </c>
      <c r="I218" s="103">
        <f t="shared" si="211"/>
        <v>4725</v>
      </c>
      <c r="J218" s="103">
        <f t="shared" si="211"/>
        <v>1995</v>
      </c>
      <c r="K218" s="103">
        <f t="shared" si="211"/>
        <v>0</v>
      </c>
      <c r="L218" s="103">
        <f t="shared" si="211"/>
        <v>0</v>
      </c>
      <c r="M218" s="169">
        <v>2100</v>
      </c>
      <c r="N218" s="170">
        <v>945</v>
      </c>
      <c r="O218" s="170"/>
      <c r="P218" s="170"/>
      <c r="Q218" s="170"/>
      <c r="R218" s="170">
        <v>2100</v>
      </c>
      <c r="S218" s="170">
        <v>945</v>
      </c>
      <c r="T218" s="170"/>
      <c r="U218" s="170"/>
      <c r="V218" s="170"/>
      <c r="W218" s="170"/>
      <c r="X218" s="163">
        <v>1026008269</v>
      </c>
      <c r="Y218" s="170">
        <v>2100</v>
      </c>
      <c r="Z218" s="170">
        <v>945</v>
      </c>
      <c r="AA218" s="170">
        <v>1995</v>
      </c>
      <c r="AB218" s="170"/>
      <c r="AC218" s="170"/>
      <c r="AD218" s="170">
        <v>2100</v>
      </c>
      <c r="AE218" s="170">
        <v>945</v>
      </c>
      <c r="AF218" s="170"/>
      <c r="AG218" s="170"/>
      <c r="AH218" s="170"/>
      <c r="AI218" s="170">
        <v>2100</v>
      </c>
      <c r="AJ218" s="170">
        <v>945</v>
      </c>
      <c r="AK218" s="170"/>
      <c r="AL218" s="170"/>
      <c r="AM218" s="170"/>
      <c r="AN218" s="163">
        <v>1026008269</v>
      </c>
      <c r="AO218" s="170"/>
      <c r="AP218" s="170"/>
      <c r="AQ218" s="170"/>
      <c r="AR218" s="170"/>
      <c r="AS218" s="173"/>
      <c r="AT218" s="170"/>
      <c r="AU218" s="173"/>
      <c r="AV218" s="173"/>
      <c r="AW218" s="173"/>
      <c r="AX218" s="174"/>
      <c r="AY218" s="175"/>
      <c r="AZ218" s="175"/>
      <c r="BA218" s="175"/>
      <c r="BB218" s="175"/>
      <c r="BC218" s="175"/>
      <c r="BD218" s="175"/>
      <c r="BE218" s="175"/>
      <c r="BF218" s="175"/>
    </row>
    <row r="219" spans="1:58" ht="12" hidden="1" customHeight="1">
      <c r="A219" s="163">
        <v>211</v>
      </c>
      <c r="B219" s="164" t="s">
        <v>934</v>
      </c>
      <c r="C219" s="167" t="s">
        <v>37</v>
      </c>
      <c r="D219" s="168" t="s">
        <v>387</v>
      </c>
      <c r="E219" s="168">
        <f t="shared" si="0"/>
        <v>10</v>
      </c>
      <c r="F219" s="163">
        <v>1027062522</v>
      </c>
      <c r="G219" s="103">
        <f t="shared" si="1"/>
        <v>1233.6300000000001</v>
      </c>
      <c r="H219" s="103">
        <f t="shared" ref="H219:L219" si="212">M219+R219+Y219+AD219+AI219+AO219+AT219</f>
        <v>1233.6300000000001</v>
      </c>
      <c r="I219" s="103">
        <f t="shared" si="212"/>
        <v>0</v>
      </c>
      <c r="J219" s="103">
        <f t="shared" si="212"/>
        <v>0</v>
      </c>
      <c r="K219" s="103">
        <f t="shared" si="212"/>
        <v>0</v>
      </c>
      <c r="L219" s="103">
        <f t="shared" si="212"/>
        <v>0</v>
      </c>
      <c r="M219" s="169"/>
      <c r="N219" s="170"/>
      <c r="O219" s="170"/>
      <c r="P219" s="170"/>
      <c r="Q219" s="170"/>
      <c r="R219" s="170"/>
      <c r="S219" s="170"/>
      <c r="T219" s="170"/>
      <c r="U219" s="170"/>
      <c r="V219" s="170"/>
      <c r="W219" s="170"/>
      <c r="X219" s="163">
        <v>1027062522</v>
      </c>
      <c r="Y219" s="170"/>
      <c r="Z219" s="170"/>
      <c r="AA219" s="170"/>
      <c r="AB219" s="170"/>
      <c r="AC219" s="170"/>
      <c r="AD219" s="170"/>
      <c r="AE219" s="170"/>
      <c r="AF219" s="170"/>
      <c r="AG219" s="170"/>
      <c r="AH219" s="170"/>
      <c r="AI219" s="170"/>
      <c r="AJ219" s="170"/>
      <c r="AK219" s="170"/>
      <c r="AL219" s="170"/>
      <c r="AM219" s="170"/>
      <c r="AN219" s="163">
        <v>1027062522</v>
      </c>
      <c r="AO219" s="170"/>
      <c r="AP219" s="170"/>
      <c r="AQ219" s="170"/>
      <c r="AR219" s="170"/>
      <c r="AS219" s="173"/>
      <c r="AT219" s="170">
        <v>1233.6300000000001</v>
      </c>
      <c r="AU219" s="173"/>
      <c r="AV219" s="173"/>
      <c r="AW219" s="173"/>
      <c r="AX219" s="174"/>
      <c r="AY219" s="175"/>
      <c r="AZ219" s="175"/>
      <c r="BA219" s="175"/>
      <c r="BB219" s="175"/>
      <c r="BC219" s="175"/>
      <c r="BD219" s="175"/>
      <c r="BE219" s="175"/>
      <c r="BF219" s="175"/>
    </row>
    <row r="220" spans="1:58" ht="12" hidden="1" customHeight="1">
      <c r="A220" s="163">
        <v>212</v>
      </c>
      <c r="B220" s="164" t="s">
        <v>936</v>
      </c>
      <c r="C220" s="167" t="s">
        <v>549</v>
      </c>
      <c r="D220" s="168" t="s">
        <v>387</v>
      </c>
      <c r="E220" s="168">
        <f t="shared" si="0"/>
        <v>10</v>
      </c>
      <c r="F220" s="163">
        <v>1006014654</v>
      </c>
      <c r="G220" s="103">
        <f t="shared" si="1"/>
        <v>936.04</v>
      </c>
      <c r="H220" s="103">
        <f t="shared" ref="H220:L220" si="213">M220+R220+Y220+AD220+AI220+AO220+AT220</f>
        <v>936.04</v>
      </c>
      <c r="I220" s="103">
        <f t="shared" si="213"/>
        <v>0</v>
      </c>
      <c r="J220" s="103">
        <f t="shared" si="213"/>
        <v>0</v>
      </c>
      <c r="K220" s="103">
        <f t="shared" si="213"/>
        <v>0</v>
      </c>
      <c r="L220" s="103">
        <f t="shared" si="213"/>
        <v>0</v>
      </c>
      <c r="M220" s="169"/>
      <c r="N220" s="170"/>
      <c r="O220" s="170"/>
      <c r="P220" s="170"/>
      <c r="Q220" s="170"/>
      <c r="R220" s="170"/>
      <c r="S220" s="170"/>
      <c r="T220" s="170"/>
      <c r="U220" s="170"/>
      <c r="V220" s="170"/>
      <c r="W220" s="170"/>
      <c r="X220" s="163">
        <v>1006014654</v>
      </c>
      <c r="Y220" s="170"/>
      <c r="Z220" s="170"/>
      <c r="AA220" s="170"/>
      <c r="AB220" s="170"/>
      <c r="AC220" s="170"/>
      <c r="AD220" s="170"/>
      <c r="AE220" s="170"/>
      <c r="AF220" s="170"/>
      <c r="AG220" s="170"/>
      <c r="AH220" s="170"/>
      <c r="AI220" s="170"/>
      <c r="AJ220" s="170"/>
      <c r="AK220" s="170"/>
      <c r="AL220" s="170"/>
      <c r="AM220" s="170"/>
      <c r="AN220" s="163">
        <v>1006014654</v>
      </c>
      <c r="AO220" s="170"/>
      <c r="AP220" s="170"/>
      <c r="AQ220" s="170"/>
      <c r="AR220" s="170"/>
      <c r="AS220" s="173"/>
      <c r="AT220" s="170">
        <v>936.04</v>
      </c>
      <c r="AU220" s="173"/>
      <c r="AV220" s="173"/>
      <c r="AW220" s="173"/>
      <c r="AX220" s="174"/>
      <c r="AY220" s="175"/>
      <c r="AZ220" s="175"/>
      <c r="BA220" s="175"/>
      <c r="BB220" s="175"/>
      <c r="BC220" s="175"/>
      <c r="BD220" s="175"/>
      <c r="BE220" s="175"/>
      <c r="BF220" s="175"/>
    </row>
    <row r="221" spans="1:58" ht="12" hidden="1" customHeight="1">
      <c r="A221" s="163">
        <v>213</v>
      </c>
      <c r="B221" s="164" t="s">
        <v>938</v>
      </c>
      <c r="C221" s="167" t="s">
        <v>22</v>
      </c>
      <c r="D221" s="168" t="s">
        <v>387</v>
      </c>
      <c r="E221" s="168">
        <f t="shared" si="0"/>
        <v>11</v>
      </c>
      <c r="F221" s="163">
        <v>25001024480</v>
      </c>
      <c r="G221" s="103">
        <f t="shared" si="1"/>
        <v>1180</v>
      </c>
      <c r="H221" s="103">
        <f t="shared" ref="H221:L221" si="214">M221+R221+Y221+AD221+AI221+AO221+AT221</f>
        <v>1180</v>
      </c>
      <c r="I221" s="103">
        <f t="shared" si="214"/>
        <v>0</v>
      </c>
      <c r="J221" s="103">
        <f t="shared" si="214"/>
        <v>0</v>
      </c>
      <c r="K221" s="103">
        <f t="shared" si="214"/>
        <v>0</v>
      </c>
      <c r="L221" s="103">
        <f t="shared" si="214"/>
        <v>0</v>
      </c>
      <c r="M221" s="169"/>
      <c r="N221" s="170"/>
      <c r="O221" s="170"/>
      <c r="P221" s="170"/>
      <c r="Q221" s="170"/>
      <c r="R221" s="170"/>
      <c r="S221" s="170"/>
      <c r="T221" s="170"/>
      <c r="U221" s="170"/>
      <c r="V221" s="170"/>
      <c r="W221" s="170"/>
      <c r="X221" s="163">
        <v>25001024480</v>
      </c>
      <c r="Y221" s="170"/>
      <c r="Z221" s="170"/>
      <c r="AA221" s="170"/>
      <c r="AB221" s="170"/>
      <c r="AC221" s="170"/>
      <c r="AD221" s="170"/>
      <c r="AE221" s="170"/>
      <c r="AF221" s="170"/>
      <c r="AG221" s="170"/>
      <c r="AH221" s="170"/>
      <c r="AI221" s="170"/>
      <c r="AJ221" s="170"/>
      <c r="AK221" s="170"/>
      <c r="AL221" s="170"/>
      <c r="AM221" s="170"/>
      <c r="AN221" s="163">
        <v>25001024480</v>
      </c>
      <c r="AO221" s="170"/>
      <c r="AP221" s="170"/>
      <c r="AQ221" s="170"/>
      <c r="AR221" s="170"/>
      <c r="AS221" s="173"/>
      <c r="AT221" s="170">
        <v>1180</v>
      </c>
      <c r="AU221" s="173"/>
      <c r="AV221" s="173"/>
      <c r="AW221" s="173"/>
      <c r="AX221" s="174"/>
      <c r="AY221" s="175"/>
      <c r="AZ221" s="175"/>
      <c r="BA221" s="175"/>
      <c r="BB221" s="175"/>
      <c r="BC221" s="175"/>
      <c r="BD221" s="175"/>
      <c r="BE221" s="175"/>
      <c r="BF221" s="175"/>
    </row>
    <row r="222" spans="1:58" ht="12" hidden="1" customHeight="1">
      <c r="A222" s="238"/>
      <c r="B222" s="239"/>
      <c r="C222" s="240"/>
      <c r="D222" s="241"/>
      <c r="E222" s="241"/>
      <c r="F222" s="242"/>
      <c r="G222" s="243"/>
      <c r="H222" s="243">
        <f t="shared" ref="H222:W222" si="215">SUM(H9:H218)</f>
        <v>1653627.2300000002</v>
      </c>
      <c r="I222" s="243">
        <f t="shared" si="215"/>
        <v>295098</v>
      </c>
      <c r="J222" s="243">
        <f t="shared" si="215"/>
        <v>391743</v>
      </c>
      <c r="K222" s="243">
        <f t="shared" si="215"/>
        <v>41181.760000000002</v>
      </c>
      <c r="L222" s="243">
        <f t="shared" si="215"/>
        <v>50394.840000000004</v>
      </c>
      <c r="M222" s="242">
        <f t="shared" si="215"/>
        <v>252343.9</v>
      </c>
      <c r="N222" s="244">
        <f t="shared" si="215"/>
        <v>40651</v>
      </c>
      <c r="O222" s="244">
        <f t="shared" si="215"/>
        <v>0</v>
      </c>
      <c r="P222" s="244">
        <f t="shared" si="215"/>
        <v>2588</v>
      </c>
      <c r="Q222" s="244">
        <f t="shared" si="215"/>
        <v>27881.43</v>
      </c>
      <c r="R222" s="244">
        <f t="shared" si="215"/>
        <v>238559.26</v>
      </c>
      <c r="S222" s="244">
        <f t="shared" si="215"/>
        <v>40741</v>
      </c>
      <c r="T222" s="244">
        <f t="shared" si="215"/>
        <v>0</v>
      </c>
      <c r="U222" s="244">
        <f t="shared" si="215"/>
        <v>24000</v>
      </c>
      <c r="V222" s="244">
        <f t="shared" si="215"/>
        <v>2276.5</v>
      </c>
      <c r="W222" s="244">
        <f t="shared" si="215"/>
        <v>5919.09</v>
      </c>
      <c r="X222" s="242"/>
      <c r="Y222" s="244">
        <f t="shared" ref="Y222:AM222" si="216">SUM(Y9:Y218)</f>
        <v>232845.01</v>
      </c>
      <c r="Z222" s="244">
        <f t="shared" si="216"/>
        <v>42292</v>
      </c>
      <c r="AA222" s="244">
        <f t="shared" si="216"/>
        <v>197345</v>
      </c>
      <c r="AB222" s="244">
        <f t="shared" si="216"/>
        <v>3721.45</v>
      </c>
      <c r="AC222" s="244">
        <f t="shared" si="216"/>
        <v>0</v>
      </c>
      <c r="AD222" s="244">
        <f t="shared" si="216"/>
        <v>239089.66999999998</v>
      </c>
      <c r="AE222" s="244">
        <f t="shared" si="216"/>
        <v>42832</v>
      </c>
      <c r="AF222" s="244">
        <f t="shared" si="216"/>
        <v>1825</v>
      </c>
      <c r="AG222" s="244">
        <f t="shared" si="216"/>
        <v>2084.1200000000003</v>
      </c>
      <c r="AH222" s="244">
        <f t="shared" si="216"/>
        <v>0</v>
      </c>
      <c r="AI222" s="244">
        <f t="shared" si="216"/>
        <v>232748.25000000003</v>
      </c>
      <c r="AJ222" s="244">
        <f t="shared" si="216"/>
        <v>43906</v>
      </c>
      <c r="AK222" s="244">
        <f t="shared" si="216"/>
        <v>0</v>
      </c>
      <c r="AL222" s="244">
        <f t="shared" si="216"/>
        <v>4680.9199999999992</v>
      </c>
      <c r="AM222" s="244">
        <f t="shared" si="216"/>
        <v>15553.65</v>
      </c>
      <c r="AN222" s="242"/>
      <c r="AO222" s="244">
        <f t="shared" ref="AO222:AS222" si="217">SUM(AO9:AO218)</f>
        <v>229395.44999999998</v>
      </c>
      <c r="AP222" s="244">
        <f t="shared" si="217"/>
        <v>41739</v>
      </c>
      <c r="AQ222" s="244">
        <f t="shared" si="217"/>
        <v>192573</v>
      </c>
      <c r="AR222" s="244">
        <f t="shared" si="217"/>
        <v>2451.15</v>
      </c>
      <c r="AS222" s="244">
        <f t="shared" si="217"/>
        <v>4683.26</v>
      </c>
      <c r="AT222" s="244">
        <f>SUM(AT9:AT221)</f>
        <v>231995.36000000002</v>
      </c>
      <c r="AU222" s="244">
        <f t="shared" ref="AU222:AX222" si="218">SUM(AU9:AU218)</f>
        <v>42937</v>
      </c>
      <c r="AV222" s="244">
        <f t="shared" si="218"/>
        <v>0</v>
      </c>
      <c r="AW222" s="244">
        <f t="shared" si="218"/>
        <v>1656.12</v>
      </c>
      <c r="AX222" s="245">
        <f t="shared" si="218"/>
        <v>0</v>
      </c>
      <c r="AY222" s="144"/>
      <c r="AZ222" s="144"/>
      <c r="BA222" s="144"/>
      <c r="BB222" s="144"/>
      <c r="BC222" s="144"/>
      <c r="BD222" s="144"/>
      <c r="BE222" s="144"/>
      <c r="BF222" s="144"/>
    </row>
    <row r="223" spans="1:58" ht="12" customHeight="1">
      <c r="A223" s="137"/>
      <c r="B223" s="140"/>
      <c r="C223" s="141"/>
      <c r="D223" s="142"/>
      <c r="E223" s="142"/>
      <c r="F223" s="137"/>
      <c r="G223" s="137"/>
      <c r="H223" s="137"/>
      <c r="I223" s="137"/>
      <c r="J223" s="137"/>
      <c r="K223" s="137"/>
      <c r="L223" s="137"/>
      <c r="M223" s="143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37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37"/>
      <c r="AO223" s="144"/>
      <c r="AP223" s="144"/>
      <c r="AQ223" s="144"/>
      <c r="AR223" s="144"/>
      <c r="AS223" s="144"/>
      <c r="AT223" s="144"/>
      <c r="AU223" s="144"/>
      <c r="AV223" s="144"/>
      <c r="AW223" s="144"/>
      <c r="AX223" s="144"/>
      <c r="AY223" s="144"/>
      <c r="AZ223" s="144"/>
      <c r="BA223" s="144"/>
      <c r="BB223" s="144"/>
      <c r="BC223" s="144"/>
      <c r="BD223" s="144"/>
      <c r="BE223" s="144"/>
      <c r="BF223" s="144"/>
    </row>
    <row r="224" spans="1:58" ht="12" customHeight="1">
      <c r="A224" s="137"/>
      <c r="B224" s="140"/>
      <c r="C224" s="141"/>
      <c r="D224" s="142"/>
      <c r="E224" s="142"/>
      <c r="F224" s="137"/>
      <c r="G224" s="137"/>
      <c r="H224" s="137"/>
      <c r="I224" s="137"/>
      <c r="J224" s="137"/>
      <c r="K224" s="137"/>
      <c r="L224" s="137"/>
      <c r="M224" s="246"/>
      <c r="N224" s="144"/>
      <c r="O224" s="144"/>
      <c r="P224" s="144"/>
      <c r="Q224" s="144"/>
      <c r="R224" s="148"/>
      <c r="S224" s="144"/>
      <c r="T224" s="144"/>
      <c r="U224" s="144"/>
      <c r="V224" s="144"/>
      <c r="W224" s="144"/>
      <c r="X224" s="137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37"/>
      <c r="AO224" s="144"/>
      <c r="AP224" s="144">
        <f>1780/2</f>
        <v>890</v>
      </c>
      <c r="AQ224" s="144"/>
      <c r="AR224" s="144"/>
      <c r="AS224" s="144"/>
      <c r="AT224" s="148"/>
      <c r="AU224" s="144">
        <f>1660/2</f>
        <v>830</v>
      </c>
      <c r="AV224" s="144"/>
      <c r="AW224" s="144"/>
      <c r="AX224" s="144"/>
      <c r="AY224" s="144"/>
      <c r="AZ224" s="144"/>
      <c r="BA224" s="144"/>
      <c r="BB224" s="144"/>
      <c r="BC224" s="144"/>
      <c r="BD224" s="144"/>
      <c r="BE224" s="144"/>
      <c r="BF224" s="144"/>
    </row>
    <row r="225" spans="1:58" ht="12" customHeight="1">
      <c r="A225" s="137"/>
      <c r="B225" s="140"/>
      <c r="C225" s="141"/>
      <c r="D225" s="142"/>
      <c r="E225" s="142"/>
      <c r="F225" s="137"/>
      <c r="G225" s="137"/>
      <c r="H225" s="137"/>
      <c r="I225" s="137"/>
      <c r="J225" s="137"/>
      <c r="K225" s="137"/>
      <c r="L225" s="137"/>
      <c r="M225" s="143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37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  <c r="AL225" s="144"/>
      <c r="AM225" s="144"/>
      <c r="AN225" s="137"/>
      <c r="AO225" s="144"/>
      <c r="AP225" s="247"/>
      <c r="AQ225" s="144"/>
      <c r="AR225" s="144"/>
      <c r="AS225" s="144"/>
      <c r="AT225" s="148"/>
      <c r="AU225" s="144"/>
      <c r="AV225" s="144"/>
      <c r="AW225" s="144"/>
      <c r="AX225" s="144"/>
      <c r="AY225" s="144"/>
      <c r="AZ225" s="144"/>
      <c r="BA225" s="144"/>
      <c r="BB225" s="144"/>
      <c r="BC225" s="144"/>
      <c r="BD225" s="144"/>
      <c r="BE225" s="144"/>
      <c r="BF225" s="144"/>
    </row>
    <row r="226" spans="1:58" ht="12" customHeight="1">
      <c r="A226" s="137"/>
      <c r="B226" s="140"/>
      <c r="C226" s="248"/>
      <c r="D226" s="249"/>
      <c r="E226" s="249"/>
      <c r="F226" s="137"/>
      <c r="G226" s="137"/>
      <c r="H226" s="137"/>
      <c r="I226" s="137"/>
      <c r="J226" s="137"/>
      <c r="K226" s="137"/>
      <c r="L226" s="137"/>
      <c r="M226" s="143"/>
      <c r="N226" s="247"/>
      <c r="O226" s="144"/>
      <c r="P226" s="144"/>
      <c r="Q226" s="144"/>
      <c r="R226" s="144"/>
      <c r="S226" s="144"/>
      <c r="T226" s="144"/>
      <c r="U226" s="144"/>
      <c r="V226" s="144"/>
      <c r="W226" s="144"/>
      <c r="X226" s="137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37"/>
      <c r="AO226" s="144"/>
      <c r="AP226" s="144"/>
      <c r="AQ226" s="144"/>
      <c r="AR226" s="144"/>
      <c r="AS226" s="144"/>
      <c r="AT226" s="144"/>
      <c r="AU226" s="144"/>
      <c r="AV226" s="144"/>
      <c r="AW226" s="144"/>
      <c r="AX226" s="144"/>
      <c r="AY226" s="144"/>
      <c r="AZ226" s="144"/>
      <c r="BA226" s="144"/>
      <c r="BB226" s="144"/>
      <c r="BC226" s="144"/>
      <c r="BD226" s="144"/>
      <c r="BE226" s="144"/>
      <c r="BF226" s="144"/>
    </row>
    <row r="227" spans="1:58" ht="12" customHeight="1">
      <c r="A227" s="137"/>
      <c r="B227" s="140"/>
      <c r="C227" s="141"/>
      <c r="D227" s="142"/>
      <c r="E227" s="142"/>
      <c r="F227" s="137"/>
      <c r="G227" s="137"/>
      <c r="H227" s="137"/>
      <c r="I227" s="137"/>
      <c r="J227" s="137"/>
      <c r="K227" s="137"/>
      <c r="L227" s="137"/>
      <c r="M227" s="143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37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37"/>
      <c r="AO227" s="144"/>
      <c r="AP227" s="144"/>
      <c r="AQ227" s="144"/>
      <c r="AR227" s="144"/>
      <c r="AS227" s="144"/>
      <c r="AT227" s="144"/>
      <c r="AU227" s="144"/>
      <c r="AV227" s="144"/>
      <c r="AW227" s="144"/>
      <c r="AX227" s="144"/>
      <c r="AY227" s="144"/>
      <c r="AZ227" s="144"/>
      <c r="BA227" s="144"/>
      <c r="BB227" s="144"/>
      <c r="BC227" s="144"/>
      <c r="BD227" s="144"/>
      <c r="BE227" s="144"/>
      <c r="BF227" s="144"/>
    </row>
    <row r="228" spans="1:58" ht="12" customHeight="1">
      <c r="A228" s="137"/>
      <c r="B228" s="140"/>
      <c r="C228" s="141"/>
      <c r="D228" s="142"/>
      <c r="E228" s="142"/>
      <c r="F228" s="137"/>
      <c r="G228" s="137"/>
      <c r="H228" s="137"/>
      <c r="I228" s="137"/>
      <c r="J228" s="137"/>
      <c r="K228" s="137"/>
      <c r="L228" s="137"/>
      <c r="M228" s="143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37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37"/>
      <c r="AO228" s="144"/>
      <c r="AP228" s="144"/>
      <c r="AQ228" s="144"/>
      <c r="AR228" s="144"/>
      <c r="AS228" s="144"/>
      <c r="AT228" s="144"/>
      <c r="AU228" s="144"/>
      <c r="AV228" s="144"/>
      <c r="AW228" s="144"/>
      <c r="AX228" s="144"/>
      <c r="AY228" s="144"/>
      <c r="AZ228" s="144"/>
      <c r="BA228" s="144"/>
      <c r="BB228" s="144"/>
      <c r="BC228" s="144"/>
      <c r="BD228" s="144"/>
      <c r="BE228" s="144"/>
      <c r="BF228" s="144"/>
    </row>
    <row r="229" spans="1:58" ht="12" customHeight="1">
      <c r="A229" s="137"/>
      <c r="B229" s="140"/>
      <c r="C229" s="248"/>
      <c r="D229" s="249"/>
      <c r="E229" s="249"/>
      <c r="F229" s="137"/>
      <c r="G229" s="137"/>
      <c r="H229" s="137"/>
      <c r="I229" s="137"/>
      <c r="J229" s="137"/>
      <c r="K229" s="137"/>
      <c r="L229" s="137"/>
      <c r="M229" s="143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37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37"/>
      <c r="AO229" s="144"/>
      <c r="AP229" s="144"/>
      <c r="AQ229" s="144"/>
      <c r="AR229" s="144"/>
      <c r="AS229" s="144"/>
      <c r="AT229" s="144"/>
      <c r="AU229" s="144"/>
      <c r="AV229" s="144"/>
      <c r="AW229" s="144"/>
      <c r="AX229" s="144"/>
      <c r="AY229" s="144"/>
      <c r="AZ229" s="144"/>
      <c r="BA229" s="144"/>
      <c r="BB229" s="144"/>
      <c r="BC229" s="144"/>
      <c r="BD229" s="144"/>
      <c r="BE229" s="144"/>
      <c r="BF229" s="144"/>
    </row>
    <row r="230" spans="1:58" ht="12" customHeight="1">
      <c r="A230" s="137"/>
      <c r="B230" s="140"/>
      <c r="C230" s="141"/>
      <c r="D230" s="142"/>
      <c r="E230" s="142"/>
      <c r="F230" s="137"/>
      <c r="G230" s="137"/>
      <c r="H230" s="137"/>
      <c r="I230" s="137"/>
      <c r="J230" s="137"/>
      <c r="K230" s="137"/>
      <c r="L230" s="137"/>
      <c r="M230" s="143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37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37"/>
      <c r="AO230" s="144"/>
      <c r="AP230" s="144"/>
      <c r="AQ230" s="144"/>
      <c r="AR230" s="144"/>
      <c r="AS230" s="144"/>
      <c r="AT230" s="144"/>
      <c r="AU230" s="144"/>
      <c r="AV230" s="144"/>
      <c r="AW230" s="144"/>
      <c r="AX230" s="144"/>
      <c r="AY230" s="144"/>
      <c r="AZ230" s="144"/>
      <c r="BA230" s="144"/>
      <c r="BB230" s="144"/>
      <c r="BC230" s="144"/>
      <c r="BD230" s="144"/>
      <c r="BE230" s="144"/>
      <c r="BF230" s="144"/>
    </row>
    <row r="231" spans="1:58" ht="12" customHeight="1">
      <c r="A231" s="137"/>
      <c r="B231" s="140"/>
      <c r="C231" s="141"/>
      <c r="D231" s="142"/>
      <c r="E231" s="142"/>
      <c r="F231" s="137"/>
      <c r="G231" s="137"/>
      <c r="H231" s="137"/>
      <c r="I231" s="137"/>
      <c r="J231" s="137"/>
      <c r="K231" s="137"/>
      <c r="L231" s="137"/>
      <c r="M231" s="143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37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37"/>
      <c r="AO231" s="144"/>
      <c r="AP231" s="144"/>
      <c r="AQ231" s="144"/>
      <c r="AR231" s="144"/>
      <c r="AS231" s="144"/>
      <c r="AT231" s="144"/>
      <c r="AU231" s="144"/>
      <c r="AV231" s="144"/>
      <c r="AW231" s="144"/>
      <c r="AX231" s="144"/>
      <c r="AY231" s="144"/>
      <c r="AZ231" s="144"/>
      <c r="BA231" s="144"/>
      <c r="BB231" s="144"/>
      <c r="BC231" s="144"/>
      <c r="BD231" s="144"/>
      <c r="BE231" s="144"/>
      <c r="BF231" s="144"/>
    </row>
    <row r="232" spans="1:58" ht="12" customHeight="1">
      <c r="A232" s="137"/>
      <c r="B232" s="140"/>
      <c r="C232" s="141"/>
      <c r="D232" s="142"/>
      <c r="E232" s="142"/>
      <c r="F232" s="137"/>
      <c r="G232" s="137"/>
      <c r="H232" s="137"/>
      <c r="I232" s="137"/>
      <c r="J232" s="137"/>
      <c r="K232" s="137"/>
      <c r="L232" s="137"/>
      <c r="M232" s="143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37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37"/>
      <c r="AO232" s="144"/>
      <c r="AP232" s="144"/>
      <c r="AQ232" s="144"/>
      <c r="AR232" s="144"/>
      <c r="AS232" s="144"/>
      <c r="AT232" s="144"/>
      <c r="AU232" s="144"/>
      <c r="AV232" s="144"/>
      <c r="AW232" s="144"/>
      <c r="AX232" s="144"/>
      <c r="AY232" s="144"/>
      <c r="AZ232" s="144"/>
      <c r="BA232" s="144"/>
      <c r="BB232" s="144"/>
      <c r="BC232" s="144"/>
      <c r="BD232" s="144"/>
      <c r="BE232" s="144"/>
      <c r="BF232" s="144"/>
    </row>
    <row r="233" spans="1:58" ht="12" customHeight="1">
      <c r="A233" s="137"/>
      <c r="B233" s="140"/>
      <c r="C233" s="141"/>
      <c r="D233" s="142"/>
      <c r="E233" s="142"/>
      <c r="F233" s="137"/>
      <c r="G233" s="137"/>
      <c r="H233" s="137"/>
      <c r="I233" s="137"/>
      <c r="J233" s="137"/>
      <c r="K233" s="137"/>
      <c r="L233" s="137"/>
      <c r="M233" s="143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37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37"/>
      <c r="AO233" s="144"/>
      <c r="AP233" s="144"/>
      <c r="AQ233" s="144"/>
      <c r="AR233" s="144"/>
      <c r="AS233" s="144"/>
      <c r="AT233" s="144"/>
      <c r="AU233" s="144"/>
      <c r="AV233" s="144"/>
      <c r="AW233" s="144"/>
      <c r="AX233" s="144"/>
      <c r="AY233" s="144"/>
      <c r="AZ233" s="144"/>
      <c r="BA233" s="144"/>
      <c r="BB233" s="144"/>
      <c r="BC233" s="144"/>
      <c r="BD233" s="144"/>
      <c r="BE233" s="144"/>
      <c r="BF233" s="144"/>
    </row>
    <row r="234" spans="1:58" ht="12" customHeight="1">
      <c r="A234" s="137"/>
      <c r="B234" s="140"/>
      <c r="C234" s="141"/>
      <c r="D234" s="142"/>
      <c r="E234" s="142"/>
      <c r="F234" s="137"/>
      <c r="G234" s="137"/>
      <c r="H234" s="137"/>
      <c r="I234" s="137"/>
      <c r="J234" s="137"/>
      <c r="K234" s="137"/>
      <c r="L234" s="137"/>
      <c r="M234" s="143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37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37"/>
      <c r="AO234" s="144"/>
      <c r="AP234" s="144"/>
      <c r="AQ234" s="144"/>
      <c r="AR234" s="144"/>
      <c r="AS234" s="144"/>
      <c r="AT234" s="144"/>
      <c r="AU234" s="144"/>
      <c r="AV234" s="144"/>
      <c r="AW234" s="144"/>
      <c r="AX234" s="144"/>
      <c r="AY234" s="144"/>
      <c r="AZ234" s="144"/>
      <c r="BA234" s="144"/>
      <c r="BB234" s="144"/>
      <c r="BC234" s="144"/>
      <c r="BD234" s="144"/>
      <c r="BE234" s="144"/>
      <c r="BF234" s="144"/>
    </row>
    <row r="235" spans="1:58" ht="12" customHeight="1">
      <c r="A235" s="137"/>
      <c r="B235" s="140"/>
      <c r="C235" s="141"/>
      <c r="D235" s="142"/>
      <c r="E235" s="142"/>
      <c r="F235" s="137"/>
      <c r="G235" s="137"/>
      <c r="H235" s="137"/>
      <c r="I235" s="137"/>
      <c r="J235" s="137"/>
      <c r="K235" s="137"/>
      <c r="L235" s="137"/>
      <c r="M235" s="143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37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37"/>
      <c r="AO235" s="144"/>
      <c r="AP235" s="144"/>
      <c r="AQ235" s="144"/>
      <c r="AR235" s="144"/>
      <c r="AS235" s="144"/>
      <c r="AT235" s="144"/>
      <c r="AU235" s="144"/>
      <c r="AV235" s="144"/>
      <c r="AW235" s="144"/>
      <c r="AX235" s="144"/>
      <c r="AY235" s="144"/>
      <c r="AZ235" s="144"/>
      <c r="BA235" s="144"/>
      <c r="BB235" s="144"/>
      <c r="BC235" s="144"/>
      <c r="BD235" s="144"/>
      <c r="BE235" s="144"/>
      <c r="BF235" s="144"/>
    </row>
    <row r="236" spans="1:58" ht="12" customHeight="1">
      <c r="A236" s="137"/>
      <c r="B236" s="140"/>
      <c r="C236" s="141"/>
      <c r="D236" s="142"/>
      <c r="E236" s="142"/>
      <c r="F236" s="137"/>
      <c r="G236" s="137"/>
      <c r="H236" s="137"/>
      <c r="I236" s="137"/>
      <c r="J236" s="137"/>
      <c r="K236" s="137"/>
      <c r="L236" s="137"/>
      <c r="M236" s="143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37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37"/>
      <c r="AO236" s="144"/>
      <c r="AP236" s="144"/>
      <c r="AQ236" s="144"/>
      <c r="AR236" s="144"/>
      <c r="AS236" s="144"/>
      <c r="AT236" s="144"/>
      <c r="AU236" s="144"/>
      <c r="AV236" s="144"/>
      <c r="AW236" s="144"/>
      <c r="AX236" s="144"/>
      <c r="AY236" s="144"/>
      <c r="AZ236" s="144"/>
      <c r="BA236" s="144"/>
      <c r="BB236" s="144"/>
      <c r="BC236" s="144"/>
      <c r="BD236" s="144"/>
      <c r="BE236" s="144"/>
      <c r="BF236" s="144"/>
    </row>
    <row r="237" spans="1:58" ht="12" customHeight="1">
      <c r="A237" s="137"/>
      <c r="B237" s="140"/>
      <c r="C237" s="141"/>
      <c r="D237" s="142"/>
      <c r="E237" s="142"/>
      <c r="F237" s="137"/>
      <c r="G237" s="137"/>
      <c r="H237" s="137"/>
      <c r="I237" s="137"/>
      <c r="J237" s="137"/>
      <c r="K237" s="137"/>
      <c r="L237" s="137"/>
      <c r="M237" s="143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37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37"/>
      <c r="AO237" s="144"/>
      <c r="AP237" s="144"/>
      <c r="AQ237" s="144"/>
      <c r="AR237" s="144"/>
      <c r="AS237" s="144"/>
      <c r="AT237" s="144"/>
      <c r="AU237" s="144"/>
      <c r="AV237" s="144"/>
      <c r="AW237" s="144"/>
      <c r="AX237" s="144"/>
      <c r="AY237" s="144"/>
      <c r="AZ237" s="144"/>
      <c r="BA237" s="144"/>
      <c r="BB237" s="144"/>
      <c r="BC237" s="144"/>
      <c r="BD237" s="144"/>
      <c r="BE237" s="144"/>
      <c r="BF237" s="144"/>
    </row>
    <row r="238" spans="1:58" ht="12" customHeight="1">
      <c r="A238" s="137"/>
      <c r="B238" s="140"/>
      <c r="C238" s="141"/>
      <c r="D238" s="142"/>
      <c r="E238" s="142"/>
      <c r="F238" s="137"/>
      <c r="G238" s="137"/>
      <c r="H238" s="137"/>
      <c r="I238" s="137"/>
      <c r="J238" s="137"/>
      <c r="K238" s="137"/>
      <c r="L238" s="137"/>
      <c r="M238" s="143"/>
      <c r="N238" s="144"/>
      <c r="O238" s="144"/>
      <c r="P238" s="144"/>
      <c r="Q238" s="144"/>
      <c r="R238" s="144"/>
      <c r="S238" s="144"/>
      <c r="T238" s="144"/>
      <c r="U238" s="144"/>
      <c r="V238" s="144"/>
      <c r="W238" s="144"/>
      <c r="X238" s="137"/>
      <c r="Y238" s="144"/>
      <c r="Z238" s="144"/>
      <c r="AA238" s="144"/>
      <c r="AB238" s="144"/>
      <c r="AC238" s="144"/>
      <c r="AD238" s="144"/>
      <c r="AE238" s="144"/>
      <c r="AF238" s="144"/>
      <c r="AG238" s="144"/>
      <c r="AH238" s="144"/>
      <c r="AI238" s="144"/>
      <c r="AJ238" s="144"/>
      <c r="AK238" s="144"/>
      <c r="AL238" s="144"/>
      <c r="AM238" s="144"/>
      <c r="AN238" s="137"/>
      <c r="AO238" s="144"/>
      <c r="AP238" s="144"/>
      <c r="AQ238" s="144"/>
      <c r="AR238" s="144"/>
      <c r="AS238" s="144"/>
      <c r="AT238" s="144"/>
      <c r="AU238" s="144"/>
      <c r="AV238" s="144"/>
      <c r="AW238" s="144"/>
      <c r="AX238" s="144"/>
      <c r="AY238" s="144"/>
      <c r="AZ238" s="144"/>
      <c r="BA238" s="144"/>
      <c r="BB238" s="144"/>
      <c r="BC238" s="144"/>
      <c r="BD238" s="144"/>
      <c r="BE238" s="144"/>
      <c r="BF238" s="144"/>
    </row>
    <row r="239" spans="1:58" ht="12" customHeight="1">
      <c r="A239" s="137"/>
      <c r="B239" s="140"/>
      <c r="C239" s="141"/>
      <c r="D239" s="142"/>
      <c r="E239" s="142"/>
      <c r="F239" s="137"/>
      <c r="G239" s="137"/>
      <c r="H239" s="137"/>
      <c r="I239" s="137"/>
      <c r="J239" s="137"/>
      <c r="K239" s="137"/>
      <c r="L239" s="137"/>
      <c r="M239" s="143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37"/>
      <c r="Y239" s="144"/>
      <c r="Z239" s="144"/>
      <c r="AA239" s="144"/>
      <c r="AB239" s="144"/>
      <c r="AC239" s="144"/>
      <c r="AD239" s="144"/>
      <c r="AE239" s="144"/>
      <c r="AF239" s="144"/>
      <c r="AG239" s="144"/>
      <c r="AH239" s="144"/>
      <c r="AI239" s="144"/>
      <c r="AJ239" s="144"/>
      <c r="AK239" s="144"/>
      <c r="AL239" s="144"/>
      <c r="AM239" s="144"/>
      <c r="AN239" s="137"/>
      <c r="AO239" s="144"/>
      <c r="AP239" s="144"/>
      <c r="AQ239" s="144"/>
      <c r="AR239" s="144"/>
      <c r="AS239" s="144"/>
      <c r="AT239" s="144"/>
      <c r="AU239" s="144"/>
      <c r="AV239" s="144"/>
      <c r="AW239" s="144"/>
      <c r="AX239" s="144"/>
      <c r="AY239" s="144"/>
      <c r="AZ239" s="144"/>
      <c r="BA239" s="144"/>
      <c r="BB239" s="144"/>
      <c r="BC239" s="144"/>
      <c r="BD239" s="144"/>
      <c r="BE239" s="144"/>
      <c r="BF239" s="144"/>
    </row>
    <row r="240" spans="1:58" ht="12" customHeight="1">
      <c r="A240" s="137"/>
      <c r="B240" s="140"/>
      <c r="C240" s="141"/>
      <c r="D240" s="142"/>
      <c r="E240" s="142"/>
      <c r="F240" s="137"/>
      <c r="G240" s="137"/>
      <c r="H240" s="137"/>
      <c r="I240" s="137"/>
      <c r="J240" s="137"/>
      <c r="K240" s="137"/>
      <c r="L240" s="137"/>
      <c r="M240" s="143"/>
      <c r="N240" s="144"/>
      <c r="O240" s="144"/>
      <c r="P240" s="144"/>
      <c r="Q240" s="144"/>
      <c r="R240" s="144"/>
      <c r="S240" s="144"/>
      <c r="T240" s="144"/>
      <c r="U240" s="144"/>
      <c r="V240" s="144"/>
      <c r="W240" s="144"/>
      <c r="X240" s="137"/>
      <c r="Y240" s="144"/>
      <c r="Z240" s="144"/>
      <c r="AA240" s="144"/>
      <c r="AB240" s="144"/>
      <c r="AC240" s="144"/>
      <c r="AD240" s="144"/>
      <c r="AE240" s="144"/>
      <c r="AF240" s="144"/>
      <c r="AG240" s="144"/>
      <c r="AH240" s="144"/>
      <c r="AI240" s="144"/>
      <c r="AJ240" s="144"/>
      <c r="AK240" s="144"/>
      <c r="AL240" s="144"/>
      <c r="AM240" s="144"/>
      <c r="AN240" s="137"/>
      <c r="AO240" s="144"/>
      <c r="AP240" s="144"/>
      <c r="AQ240" s="144"/>
      <c r="AR240" s="144"/>
      <c r="AS240" s="144"/>
      <c r="AT240" s="144"/>
      <c r="AU240" s="144"/>
      <c r="AV240" s="144"/>
      <c r="AW240" s="144"/>
      <c r="AX240" s="144"/>
      <c r="AY240" s="144"/>
      <c r="AZ240" s="144"/>
      <c r="BA240" s="144"/>
      <c r="BB240" s="144"/>
      <c r="BC240" s="144"/>
      <c r="BD240" s="144"/>
      <c r="BE240" s="144"/>
      <c r="BF240" s="144"/>
    </row>
    <row r="241" spans="1:58" ht="12" customHeight="1">
      <c r="A241" s="137"/>
      <c r="B241" s="140"/>
      <c r="C241" s="141"/>
      <c r="D241" s="142"/>
      <c r="E241" s="142"/>
      <c r="F241" s="137"/>
      <c r="G241" s="137"/>
      <c r="H241" s="137"/>
      <c r="I241" s="137"/>
      <c r="J241" s="137"/>
      <c r="K241" s="137"/>
      <c r="L241" s="137"/>
      <c r="M241" s="143"/>
      <c r="N241" s="144"/>
      <c r="O241" s="144"/>
      <c r="P241" s="144"/>
      <c r="Q241" s="144"/>
      <c r="R241" s="144"/>
      <c r="S241" s="144"/>
      <c r="T241" s="144"/>
      <c r="U241" s="144"/>
      <c r="V241" s="144"/>
      <c r="W241" s="144"/>
      <c r="X241" s="137"/>
      <c r="Y241" s="144"/>
      <c r="Z241" s="144"/>
      <c r="AA241" s="144"/>
      <c r="AB241" s="144"/>
      <c r="AC241" s="144"/>
      <c r="AD241" s="144"/>
      <c r="AE241" s="144"/>
      <c r="AF241" s="144"/>
      <c r="AG241" s="144"/>
      <c r="AH241" s="144"/>
      <c r="AI241" s="144"/>
      <c r="AJ241" s="144"/>
      <c r="AK241" s="144"/>
      <c r="AL241" s="144"/>
      <c r="AM241" s="144"/>
      <c r="AN241" s="137"/>
      <c r="AO241" s="144"/>
      <c r="AP241" s="144"/>
      <c r="AQ241" s="144"/>
      <c r="AR241" s="144"/>
      <c r="AS241" s="144"/>
      <c r="AT241" s="144"/>
      <c r="AU241" s="144"/>
      <c r="AV241" s="144"/>
      <c r="AW241" s="144"/>
      <c r="AX241" s="144"/>
      <c r="AY241" s="144"/>
      <c r="AZ241" s="144"/>
      <c r="BA241" s="144"/>
      <c r="BB241" s="144"/>
      <c r="BC241" s="144"/>
      <c r="BD241" s="144"/>
      <c r="BE241" s="144"/>
      <c r="BF241" s="144"/>
    </row>
    <row r="242" spans="1:58" ht="12" customHeight="1">
      <c r="A242" s="137"/>
      <c r="B242" s="140"/>
      <c r="C242" s="141"/>
      <c r="D242" s="142"/>
      <c r="E242" s="142"/>
      <c r="F242" s="137"/>
      <c r="G242" s="137"/>
      <c r="H242" s="137"/>
      <c r="I242" s="137"/>
      <c r="J242" s="137"/>
      <c r="K242" s="137"/>
      <c r="L242" s="137"/>
      <c r="M242" s="143"/>
      <c r="N242" s="144"/>
      <c r="O242" s="144"/>
      <c r="P242" s="144"/>
      <c r="Q242" s="144"/>
      <c r="R242" s="144"/>
      <c r="S242" s="144"/>
      <c r="T242" s="144"/>
      <c r="U242" s="144"/>
      <c r="V242" s="144"/>
      <c r="W242" s="144"/>
      <c r="X242" s="137"/>
      <c r="Y242" s="144"/>
      <c r="Z242" s="144"/>
      <c r="AA242" s="144"/>
      <c r="AB242" s="144"/>
      <c r="AC242" s="144"/>
      <c r="AD242" s="144"/>
      <c r="AE242" s="144"/>
      <c r="AF242" s="144"/>
      <c r="AG242" s="144"/>
      <c r="AH242" s="144"/>
      <c r="AI242" s="144"/>
      <c r="AJ242" s="144"/>
      <c r="AK242" s="144"/>
      <c r="AL242" s="144"/>
      <c r="AM242" s="144"/>
      <c r="AN242" s="137"/>
      <c r="AO242" s="144"/>
      <c r="AP242" s="144"/>
      <c r="AQ242" s="144"/>
      <c r="AR242" s="144"/>
      <c r="AS242" s="144"/>
      <c r="AT242" s="144"/>
      <c r="AU242" s="144"/>
      <c r="AV242" s="144"/>
      <c r="AW242" s="144"/>
      <c r="AX242" s="144"/>
      <c r="AY242" s="144"/>
      <c r="AZ242" s="144"/>
      <c r="BA242" s="144"/>
      <c r="BB242" s="144"/>
      <c r="BC242" s="144"/>
      <c r="BD242" s="144"/>
      <c r="BE242" s="144"/>
      <c r="BF242" s="144"/>
    </row>
    <row r="243" spans="1:58" ht="12" customHeight="1">
      <c r="A243" s="137"/>
      <c r="B243" s="140"/>
      <c r="C243" s="141"/>
      <c r="D243" s="142"/>
      <c r="E243" s="142"/>
      <c r="F243" s="137"/>
      <c r="G243" s="137"/>
      <c r="H243" s="137"/>
      <c r="I243" s="137"/>
      <c r="J243" s="137"/>
      <c r="K243" s="137"/>
      <c r="L243" s="137"/>
      <c r="M243" s="143"/>
      <c r="N243" s="144"/>
      <c r="O243" s="144"/>
      <c r="P243" s="144"/>
      <c r="Q243" s="144"/>
      <c r="R243" s="144"/>
      <c r="S243" s="144"/>
      <c r="T243" s="144"/>
      <c r="U243" s="144"/>
      <c r="V243" s="144"/>
      <c r="W243" s="144"/>
      <c r="X243" s="137"/>
      <c r="Y243" s="144"/>
      <c r="Z243" s="144"/>
      <c r="AA243" s="144"/>
      <c r="AB243" s="144"/>
      <c r="AC243" s="144"/>
      <c r="AD243" s="144"/>
      <c r="AE243" s="144"/>
      <c r="AF243" s="144"/>
      <c r="AG243" s="144"/>
      <c r="AH243" s="144"/>
      <c r="AI243" s="144"/>
      <c r="AJ243" s="144"/>
      <c r="AK243" s="144"/>
      <c r="AL243" s="144"/>
      <c r="AM243" s="144"/>
      <c r="AN243" s="137"/>
      <c r="AO243" s="144"/>
      <c r="AP243" s="144"/>
      <c r="AQ243" s="144"/>
      <c r="AR243" s="144"/>
      <c r="AS243" s="144"/>
      <c r="AT243" s="144"/>
      <c r="AU243" s="144"/>
      <c r="AV243" s="144"/>
      <c r="AW243" s="144"/>
      <c r="AX243" s="144"/>
      <c r="AY243" s="144"/>
      <c r="AZ243" s="144"/>
      <c r="BA243" s="144"/>
      <c r="BB243" s="144"/>
      <c r="BC243" s="144"/>
      <c r="BD243" s="144"/>
      <c r="BE243" s="144"/>
      <c r="BF243" s="144"/>
    </row>
    <row r="244" spans="1:58" ht="12" customHeight="1">
      <c r="A244" s="137"/>
      <c r="B244" s="140"/>
      <c r="C244" s="141"/>
      <c r="D244" s="142"/>
      <c r="E244" s="142"/>
      <c r="F244" s="137"/>
      <c r="G244" s="137"/>
      <c r="H244" s="137"/>
      <c r="I244" s="137"/>
      <c r="J244" s="137"/>
      <c r="K244" s="137"/>
      <c r="L244" s="137"/>
      <c r="M244" s="143"/>
      <c r="N244" s="144"/>
      <c r="O244" s="144"/>
      <c r="P244" s="144"/>
      <c r="Q244" s="144"/>
      <c r="R244" s="144"/>
      <c r="S244" s="144"/>
      <c r="T244" s="144"/>
      <c r="U244" s="144"/>
      <c r="V244" s="144"/>
      <c r="W244" s="144"/>
      <c r="X244" s="137"/>
      <c r="Y244" s="144"/>
      <c r="Z244" s="144"/>
      <c r="AA244" s="144"/>
      <c r="AB244" s="144"/>
      <c r="AC244" s="144"/>
      <c r="AD244" s="144"/>
      <c r="AE244" s="144"/>
      <c r="AF244" s="144"/>
      <c r="AG244" s="144"/>
      <c r="AH244" s="144"/>
      <c r="AI244" s="144"/>
      <c r="AJ244" s="144"/>
      <c r="AK244" s="144"/>
      <c r="AL244" s="144"/>
      <c r="AM244" s="144"/>
      <c r="AN244" s="137"/>
      <c r="AO244" s="144"/>
      <c r="AP244" s="144"/>
      <c r="AQ244" s="144"/>
      <c r="AR244" s="144"/>
      <c r="AS244" s="144"/>
      <c r="AT244" s="144"/>
      <c r="AU244" s="144"/>
      <c r="AV244" s="144"/>
      <c r="AW244" s="144"/>
      <c r="AX244" s="144"/>
      <c r="AY244" s="144"/>
      <c r="AZ244" s="144"/>
      <c r="BA244" s="144"/>
      <c r="BB244" s="144"/>
      <c r="BC244" s="144"/>
      <c r="BD244" s="144"/>
      <c r="BE244" s="144"/>
      <c r="BF244" s="144"/>
    </row>
    <row r="245" spans="1:58" ht="12" customHeight="1">
      <c r="A245" s="137"/>
      <c r="B245" s="140"/>
      <c r="C245" s="141"/>
      <c r="D245" s="142"/>
      <c r="E245" s="142"/>
      <c r="F245" s="137"/>
      <c r="G245" s="137"/>
      <c r="H245" s="137"/>
      <c r="I245" s="137"/>
      <c r="J245" s="137"/>
      <c r="K245" s="137"/>
      <c r="L245" s="137"/>
      <c r="M245" s="143"/>
      <c r="N245" s="144"/>
      <c r="O245" s="144"/>
      <c r="P245" s="144"/>
      <c r="Q245" s="144"/>
      <c r="R245" s="144"/>
      <c r="S245" s="144"/>
      <c r="T245" s="144"/>
      <c r="U245" s="144"/>
      <c r="V245" s="144"/>
      <c r="W245" s="144"/>
      <c r="X245" s="137"/>
      <c r="Y245" s="144"/>
      <c r="Z245" s="144"/>
      <c r="AA245" s="144"/>
      <c r="AB245" s="144"/>
      <c r="AC245" s="144"/>
      <c r="AD245" s="144"/>
      <c r="AE245" s="144"/>
      <c r="AF245" s="144"/>
      <c r="AG245" s="144"/>
      <c r="AH245" s="144"/>
      <c r="AI245" s="144"/>
      <c r="AJ245" s="144"/>
      <c r="AK245" s="144"/>
      <c r="AL245" s="144"/>
      <c r="AM245" s="144"/>
      <c r="AN245" s="137"/>
      <c r="AO245" s="144"/>
      <c r="AP245" s="144"/>
      <c r="AQ245" s="144"/>
      <c r="AR245" s="144"/>
      <c r="AS245" s="144"/>
      <c r="AT245" s="144"/>
      <c r="AU245" s="144"/>
      <c r="AV245" s="144"/>
      <c r="AW245" s="144"/>
      <c r="AX245" s="144"/>
      <c r="AY245" s="144"/>
      <c r="AZ245" s="144"/>
      <c r="BA245" s="144"/>
      <c r="BB245" s="144"/>
      <c r="BC245" s="144"/>
      <c r="BD245" s="144"/>
      <c r="BE245" s="144"/>
      <c r="BF245" s="144"/>
    </row>
    <row r="246" spans="1:58" ht="12" customHeight="1">
      <c r="A246" s="137"/>
      <c r="B246" s="140"/>
      <c r="C246" s="141"/>
      <c r="D246" s="142"/>
      <c r="E246" s="142"/>
      <c r="F246" s="137"/>
      <c r="G246" s="137"/>
      <c r="H246" s="137"/>
      <c r="I246" s="137"/>
      <c r="J246" s="137"/>
      <c r="K246" s="137"/>
      <c r="L246" s="137"/>
      <c r="M246" s="143"/>
      <c r="N246" s="144"/>
      <c r="O246" s="144"/>
      <c r="P246" s="144"/>
      <c r="Q246" s="144"/>
      <c r="R246" s="144"/>
      <c r="S246" s="144"/>
      <c r="T246" s="144"/>
      <c r="U246" s="144"/>
      <c r="V246" s="144"/>
      <c r="W246" s="144"/>
      <c r="X246" s="137"/>
      <c r="Y246" s="144"/>
      <c r="Z246" s="144"/>
      <c r="AA246" s="144"/>
      <c r="AB246" s="144"/>
      <c r="AC246" s="144"/>
      <c r="AD246" s="144"/>
      <c r="AE246" s="144"/>
      <c r="AF246" s="144"/>
      <c r="AG246" s="144"/>
      <c r="AH246" s="144"/>
      <c r="AI246" s="144"/>
      <c r="AJ246" s="144"/>
      <c r="AK246" s="144"/>
      <c r="AL246" s="144"/>
      <c r="AM246" s="144"/>
      <c r="AN246" s="137"/>
      <c r="AO246" s="144"/>
      <c r="AP246" s="144"/>
      <c r="AQ246" s="144"/>
      <c r="AR246" s="144"/>
      <c r="AS246" s="144"/>
      <c r="AT246" s="144"/>
      <c r="AU246" s="144"/>
      <c r="AV246" s="144"/>
      <c r="AW246" s="144"/>
      <c r="AX246" s="144"/>
      <c r="AY246" s="144"/>
      <c r="AZ246" s="144"/>
      <c r="BA246" s="144"/>
      <c r="BB246" s="144"/>
      <c r="BC246" s="144"/>
      <c r="BD246" s="144"/>
      <c r="BE246" s="144"/>
      <c r="BF246" s="144"/>
    </row>
    <row r="247" spans="1:58" ht="12" customHeight="1">
      <c r="A247" s="137"/>
      <c r="B247" s="140"/>
      <c r="C247" s="141"/>
      <c r="D247" s="142"/>
      <c r="E247" s="142"/>
      <c r="F247" s="137"/>
      <c r="G247" s="137"/>
      <c r="H247" s="137"/>
      <c r="I247" s="137"/>
      <c r="J247" s="137"/>
      <c r="K247" s="137"/>
      <c r="L247" s="137"/>
      <c r="M247" s="143"/>
      <c r="N247" s="144"/>
      <c r="O247" s="144"/>
      <c r="P247" s="144"/>
      <c r="Q247" s="144"/>
      <c r="R247" s="144"/>
      <c r="S247" s="144"/>
      <c r="T247" s="144"/>
      <c r="U247" s="144"/>
      <c r="V247" s="144"/>
      <c r="W247" s="144"/>
      <c r="X247" s="137"/>
      <c r="Y247" s="144"/>
      <c r="Z247" s="144"/>
      <c r="AA247" s="144"/>
      <c r="AB247" s="144"/>
      <c r="AC247" s="144"/>
      <c r="AD247" s="144"/>
      <c r="AE247" s="144"/>
      <c r="AF247" s="144"/>
      <c r="AG247" s="144"/>
      <c r="AH247" s="144"/>
      <c r="AI247" s="144"/>
      <c r="AJ247" s="144"/>
      <c r="AK247" s="144"/>
      <c r="AL247" s="144"/>
      <c r="AM247" s="144"/>
      <c r="AN247" s="137"/>
      <c r="AO247" s="144"/>
      <c r="AP247" s="144"/>
      <c r="AQ247" s="144"/>
      <c r="AR247" s="144"/>
      <c r="AS247" s="144"/>
      <c r="AT247" s="144"/>
      <c r="AU247" s="144"/>
      <c r="AV247" s="144"/>
      <c r="AW247" s="144"/>
      <c r="AX247" s="144"/>
      <c r="AY247" s="144"/>
      <c r="AZ247" s="144"/>
      <c r="BA247" s="144"/>
      <c r="BB247" s="144"/>
      <c r="BC247" s="144"/>
      <c r="BD247" s="144"/>
      <c r="BE247" s="144"/>
      <c r="BF247" s="144"/>
    </row>
    <row r="248" spans="1:58" ht="12" customHeight="1">
      <c r="A248" s="137"/>
      <c r="B248" s="140"/>
      <c r="C248" s="141"/>
      <c r="D248" s="142"/>
      <c r="E248" s="142"/>
      <c r="F248" s="137"/>
      <c r="G248" s="137"/>
      <c r="H248" s="137"/>
      <c r="I248" s="137"/>
      <c r="J248" s="137"/>
      <c r="K248" s="137"/>
      <c r="L248" s="137"/>
      <c r="M248" s="143"/>
      <c r="N248" s="144"/>
      <c r="O248" s="144"/>
      <c r="P248" s="144"/>
      <c r="Q248" s="144"/>
      <c r="R248" s="144"/>
      <c r="S248" s="144"/>
      <c r="T248" s="144"/>
      <c r="U248" s="144"/>
      <c r="V248" s="144"/>
      <c r="W248" s="144"/>
      <c r="X248" s="137"/>
      <c r="Y248" s="144"/>
      <c r="Z248" s="144"/>
      <c r="AA248" s="144"/>
      <c r="AB248" s="144"/>
      <c r="AC248" s="144"/>
      <c r="AD248" s="144"/>
      <c r="AE248" s="144"/>
      <c r="AF248" s="144"/>
      <c r="AG248" s="144"/>
      <c r="AH248" s="144"/>
      <c r="AI248" s="144"/>
      <c r="AJ248" s="144"/>
      <c r="AK248" s="144"/>
      <c r="AL248" s="144"/>
      <c r="AM248" s="144"/>
      <c r="AN248" s="137"/>
      <c r="AO248" s="144"/>
      <c r="AP248" s="144"/>
      <c r="AQ248" s="144"/>
      <c r="AR248" s="144"/>
      <c r="AS248" s="144"/>
      <c r="AT248" s="144"/>
      <c r="AU248" s="144"/>
      <c r="AV248" s="144"/>
      <c r="AW248" s="144"/>
      <c r="AX248" s="144"/>
      <c r="AY248" s="144"/>
      <c r="AZ248" s="144"/>
      <c r="BA248" s="144"/>
      <c r="BB248" s="144"/>
      <c r="BC248" s="144"/>
      <c r="BD248" s="144"/>
      <c r="BE248" s="144"/>
      <c r="BF248" s="144"/>
    </row>
    <row r="249" spans="1:58" ht="12" customHeight="1">
      <c r="A249" s="137"/>
      <c r="B249" s="140"/>
      <c r="C249" s="141"/>
      <c r="D249" s="142"/>
      <c r="E249" s="142"/>
      <c r="F249" s="137"/>
      <c r="G249" s="137"/>
      <c r="H249" s="137"/>
      <c r="I249" s="137"/>
      <c r="J249" s="137"/>
      <c r="K249" s="137"/>
      <c r="L249" s="137"/>
      <c r="M249" s="143"/>
      <c r="N249" s="144"/>
      <c r="O249" s="144"/>
      <c r="P249" s="144"/>
      <c r="Q249" s="144"/>
      <c r="R249" s="144"/>
      <c r="S249" s="144"/>
      <c r="T249" s="144"/>
      <c r="U249" s="144"/>
      <c r="V249" s="144"/>
      <c r="W249" s="144"/>
      <c r="X249" s="137"/>
      <c r="Y249" s="144"/>
      <c r="Z249" s="144"/>
      <c r="AA249" s="144"/>
      <c r="AB249" s="144"/>
      <c r="AC249" s="144"/>
      <c r="AD249" s="144"/>
      <c r="AE249" s="144"/>
      <c r="AF249" s="144"/>
      <c r="AG249" s="144"/>
      <c r="AH249" s="144"/>
      <c r="AI249" s="144"/>
      <c r="AJ249" s="144"/>
      <c r="AK249" s="144"/>
      <c r="AL249" s="144"/>
      <c r="AM249" s="144"/>
      <c r="AN249" s="137"/>
      <c r="AO249" s="144"/>
      <c r="AP249" s="144"/>
      <c r="AQ249" s="144"/>
      <c r="AR249" s="144"/>
      <c r="AS249" s="144"/>
      <c r="AT249" s="144"/>
      <c r="AU249" s="144"/>
      <c r="AV249" s="144"/>
      <c r="AW249" s="144"/>
      <c r="AX249" s="144"/>
      <c r="AY249" s="144"/>
      <c r="AZ249" s="144"/>
      <c r="BA249" s="144"/>
      <c r="BB249" s="144"/>
      <c r="BC249" s="144"/>
      <c r="BD249" s="144"/>
      <c r="BE249" s="144"/>
      <c r="BF249" s="144"/>
    </row>
    <row r="250" spans="1:58" ht="12" customHeight="1">
      <c r="A250" s="137"/>
      <c r="B250" s="140"/>
      <c r="C250" s="141"/>
      <c r="D250" s="142"/>
      <c r="E250" s="142"/>
      <c r="F250" s="137"/>
      <c r="G250" s="137"/>
      <c r="H250" s="137"/>
      <c r="I250" s="137"/>
      <c r="J250" s="137"/>
      <c r="K250" s="137"/>
      <c r="L250" s="137"/>
      <c r="M250" s="143"/>
      <c r="N250" s="144"/>
      <c r="O250" s="144"/>
      <c r="P250" s="144"/>
      <c r="Q250" s="144"/>
      <c r="R250" s="144"/>
      <c r="S250" s="144"/>
      <c r="T250" s="144"/>
      <c r="U250" s="144"/>
      <c r="V250" s="144"/>
      <c r="W250" s="144"/>
      <c r="X250" s="137"/>
      <c r="Y250" s="144"/>
      <c r="Z250" s="144"/>
      <c r="AA250" s="144"/>
      <c r="AB250" s="144"/>
      <c r="AC250" s="144"/>
      <c r="AD250" s="144"/>
      <c r="AE250" s="144"/>
      <c r="AF250" s="144"/>
      <c r="AG250" s="144"/>
      <c r="AH250" s="144"/>
      <c r="AI250" s="144"/>
      <c r="AJ250" s="144"/>
      <c r="AK250" s="144"/>
      <c r="AL250" s="144"/>
      <c r="AM250" s="144"/>
      <c r="AN250" s="137"/>
      <c r="AO250" s="144"/>
      <c r="AP250" s="144"/>
      <c r="AQ250" s="144"/>
      <c r="AR250" s="144"/>
      <c r="AS250" s="144"/>
      <c r="AT250" s="144"/>
      <c r="AU250" s="144"/>
      <c r="AV250" s="144"/>
      <c r="AW250" s="144"/>
      <c r="AX250" s="144"/>
      <c r="AY250" s="144"/>
      <c r="AZ250" s="144"/>
      <c r="BA250" s="144"/>
      <c r="BB250" s="144"/>
      <c r="BC250" s="144"/>
      <c r="BD250" s="144"/>
      <c r="BE250" s="144"/>
      <c r="BF250" s="144"/>
    </row>
    <row r="251" spans="1:58" ht="12" customHeight="1">
      <c r="A251" s="137"/>
      <c r="B251" s="140"/>
      <c r="C251" s="141"/>
      <c r="D251" s="142"/>
      <c r="E251" s="142"/>
      <c r="F251" s="137"/>
      <c r="G251" s="137"/>
      <c r="H251" s="137"/>
      <c r="I251" s="137"/>
      <c r="J251" s="137"/>
      <c r="K251" s="137"/>
      <c r="L251" s="137"/>
      <c r="M251" s="143"/>
      <c r="N251" s="144"/>
      <c r="O251" s="144"/>
      <c r="P251" s="144"/>
      <c r="Q251" s="144"/>
      <c r="R251" s="144"/>
      <c r="S251" s="144"/>
      <c r="T251" s="144"/>
      <c r="U251" s="144"/>
      <c r="V251" s="144"/>
      <c r="W251" s="144"/>
      <c r="X251" s="137"/>
      <c r="Y251" s="144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37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</row>
    <row r="252" spans="1:58" ht="12" customHeight="1">
      <c r="A252" s="137"/>
      <c r="B252" s="140"/>
      <c r="C252" s="141"/>
      <c r="D252" s="142"/>
      <c r="E252" s="142"/>
      <c r="F252" s="137"/>
      <c r="G252" s="137"/>
      <c r="H252" s="137"/>
      <c r="I252" s="137"/>
      <c r="J252" s="137"/>
      <c r="K252" s="137"/>
      <c r="L252" s="137"/>
      <c r="M252" s="143"/>
      <c r="N252" s="144"/>
      <c r="O252" s="144"/>
      <c r="P252" s="144"/>
      <c r="Q252" s="144"/>
      <c r="R252" s="144"/>
      <c r="S252" s="144"/>
      <c r="T252" s="144"/>
      <c r="U252" s="144"/>
      <c r="V252" s="144"/>
      <c r="W252" s="144"/>
      <c r="X252" s="137"/>
      <c r="Y252" s="144"/>
      <c r="Z252" s="144"/>
      <c r="AA252" s="144"/>
      <c r="AB252" s="144"/>
      <c r="AC252" s="144"/>
      <c r="AD252" s="144"/>
      <c r="AE252" s="144"/>
      <c r="AF252" s="144"/>
      <c r="AG252" s="144"/>
      <c r="AH252" s="144"/>
      <c r="AI252" s="144"/>
      <c r="AJ252" s="144"/>
      <c r="AK252" s="144"/>
      <c r="AL252" s="144"/>
      <c r="AM252" s="144"/>
      <c r="AN252" s="137"/>
      <c r="AO252" s="144"/>
      <c r="AP252" s="144"/>
      <c r="AQ252" s="144"/>
      <c r="AR252" s="144"/>
      <c r="AS252" s="144"/>
      <c r="AT252" s="144"/>
      <c r="AU252" s="144"/>
      <c r="AV252" s="144"/>
      <c r="AW252" s="144"/>
      <c r="AX252" s="144"/>
      <c r="AY252" s="144"/>
      <c r="AZ252" s="144"/>
      <c r="BA252" s="144"/>
      <c r="BB252" s="144"/>
      <c r="BC252" s="144"/>
      <c r="BD252" s="144"/>
      <c r="BE252" s="144"/>
      <c r="BF252" s="144"/>
    </row>
    <row r="253" spans="1:58" ht="12" customHeight="1">
      <c r="A253" s="137"/>
      <c r="B253" s="140"/>
      <c r="C253" s="141"/>
      <c r="D253" s="142"/>
      <c r="E253" s="142"/>
      <c r="F253" s="137"/>
      <c r="G253" s="137"/>
      <c r="H253" s="137"/>
      <c r="I253" s="137"/>
      <c r="J253" s="137"/>
      <c r="K253" s="137"/>
      <c r="L253" s="137"/>
      <c r="M253" s="143"/>
      <c r="N253" s="144"/>
      <c r="O253" s="144"/>
      <c r="P253" s="144"/>
      <c r="Q253" s="144"/>
      <c r="R253" s="144"/>
      <c r="S253" s="144"/>
      <c r="T253" s="144"/>
      <c r="U253" s="144"/>
      <c r="V253" s="144"/>
      <c r="W253" s="144"/>
      <c r="X253" s="137"/>
      <c r="Y253" s="144"/>
      <c r="Z253" s="144"/>
      <c r="AA253" s="144"/>
      <c r="AB253" s="144"/>
      <c r="AC253" s="144"/>
      <c r="AD253" s="144"/>
      <c r="AE253" s="144"/>
      <c r="AF253" s="144"/>
      <c r="AG253" s="144"/>
      <c r="AH253" s="144"/>
      <c r="AI253" s="144"/>
      <c r="AJ253" s="144"/>
      <c r="AK253" s="144"/>
      <c r="AL253" s="144"/>
      <c r="AM253" s="144"/>
      <c r="AN253" s="137"/>
      <c r="AO253" s="144"/>
      <c r="AP253" s="144"/>
      <c r="AQ253" s="144"/>
      <c r="AR253" s="144"/>
      <c r="AS253" s="144"/>
      <c r="AT253" s="144"/>
      <c r="AU253" s="144"/>
      <c r="AV253" s="144"/>
      <c r="AW253" s="144"/>
      <c r="AX253" s="144"/>
      <c r="AY253" s="144"/>
      <c r="AZ253" s="144"/>
      <c r="BA253" s="144"/>
      <c r="BB253" s="144"/>
      <c r="BC253" s="144"/>
      <c r="BD253" s="144"/>
      <c r="BE253" s="144"/>
      <c r="BF253" s="144"/>
    </row>
    <row r="254" spans="1:58" ht="12" customHeight="1">
      <c r="A254" s="137"/>
      <c r="B254" s="140"/>
      <c r="C254" s="141"/>
      <c r="D254" s="142"/>
      <c r="E254" s="142"/>
      <c r="F254" s="137"/>
      <c r="G254" s="137"/>
      <c r="H254" s="137"/>
      <c r="I254" s="137"/>
      <c r="J254" s="137"/>
      <c r="K254" s="137"/>
      <c r="L254" s="137"/>
      <c r="M254" s="143"/>
      <c r="N254" s="144"/>
      <c r="O254" s="144"/>
      <c r="P254" s="144"/>
      <c r="Q254" s="144"/>
      <c r="R254" s="144"/>
      <c r="S254" s="144"/>
      <c r="T254" s="144"/>
      <c r="U254" s="144"/>
      <c r="V254" s="144"/>
      <c r="W254" s="144"/>
      <c r="X254" s="137"/>
      <c r="Y254" s="144"/>
      <c r="Z254" s="144"/>
      <c r="AA254" s="144"/>
      <c r="AB254" s="144"/>
      <c r="AC254" s="144"/>
      <c r="AD254" s="144"/>
      <c r="AE254" s="144"/>
      <c r="AF254" s="144"/>
      <c r="AG254" s="144"/>
      <c r="AH254" s="144"/>
      <c r="AI254" s="144"/>
      <c r="AJ254" s="144"/>
      <c r="AK254" s="144"/>
      <c r="AL254" s="144"/>
      <c r="AM254" s="144"/>
      <c r="AN254" s="137"/>
      <c r="AO254" s="144"/>
      <c r="AP254" s="144"/>
      <c r="AQ254" s="144"/>
      <c r="AR254" s="144"/>
      <c r="AS254" s="144"/>
      <c r="AT254" s="144"/>
      <c r="AU254" s="144"/>
      <c r="AV254" s="144"/>
      <c r="AW254" s="144"/>
      <c r="AX254" s="144"/>
      <c r="AY254" s="144"/>
      <c r="AZ254" s="144"/>
      <c r="BA254" s="144"/>
      <c r="BB254" s="144"/>
      <c r="BC254" s="144"/>
      <c r="BD254" s="144"/>
      <c r="BE254" s="144"/>
      <c r="BF254" s="144"/>
    </row>
    <row r="255" spans="1:58" ht="12" customHeight="1">
      <c r="A255" s="137"/>
      <c r="B255" s="140"/>
      <c r="C255" s="141"/>
      <c r="D255" s="142"/>
      <c r="E255" s="142"/>
      <c r="F255" s="137"/>
      <c r="G255" s="137"/>
      <c r="H255" s="137"/>
      <c r="I255" s="137"/>
      <c r="J255" s="137"/>
      <c r="K255" s="137"/>
      <c r="L255" s="137"/>
      <c r="M255" s="143"/>
      <c r="N255" s="144"/>
      <c r="O255" s="144"/>
      <c r="P255" s="144"/>
      <c r="Q255" s="144"/>
      <c r="R255" s="144"/>
      <c r="S255" s="144"/>
      <c r="T255" s="144"/>
      <c r="U255" s="144"/>
      <c r="V255" s="144"/>
      <c r="W255" s="144"/>
      <c r="X255" s="137"/>
      <c r="Y255" s="144"/>
      <c r="Z255" s="144"/>
      <c r="AA255" s="144"/>
      <c r="AB255" s="144"/>
      <c r="AC255" s="144"/>
      <c r="AD255" s="144"/>
      <c r="AE255" s="144"/>
      <c r="AF255" s="144"/>
      <c r="AG255" s="144"/>
      <c r="AH255" s="144"/>
      <c r="AI255" s="144"/>
      <c r="AJ255" s="144"/>
      <c r="AK255" s="144"/>
      <c r="AL255" s="144"/>
      <c r="AM255" s="144"/>
      <c r="AN255" s="137"/>
      <c r="AO255" s="144"/>
      <c r="AP255" s="144"/>
      <c r="AQ255" s="144"/>
      <c r="AR255" s="144"/>
      <c r="AS255" s="144"/>
      <c r="AT255" s="144"/>
      <c r="AU255" s="144"/>
      <c r="AV255" s="144"/>
      <c r="AW255" s="144"/>
      <c r="AX255" s="144"/>
      <c r="AY255" s="144"/>
      <c r="AZ255" s="144"/>
      <c r="BA255" s="144"/>
      <c r="BB255" s="144"/>
      <c r="BC255" s="144"/>
      <c r="BD255" s="144"/>
      <c r="BE255" s="144"/>
      <c r="BF255" s="144"/>
    </row>
    <row r="256" spans="1:58" ht="12" customHeight="1">
      <c r="A256" s="137"/>
      <c r="B256" s="140"/>
      <c r="C256" s="141"/>
      <c r="D256" s="142"/>
      <c r="E256" s="142"/>
      <c r="F256" s="137"/>
      <c r="G256" s="137"/>
      <c r="H256" s="137"/>
      <c r="I256" s="137"/>
      <c r="J256" s="137"/>
      <c r="K256" s="137"/>
      <c r="L256" s="137"/>
      <c r="M256" s="143"/>
      <c r="N256" s="144"/>
      <c r="O256" s="144"/>
      <c r="P256" s="144"/>
      <c r="Q256" s="144"/>
      <c r="R256" s="144"/>
      <c r="S256" s="144"/>
      <c r="T256" s="144"/>
      <c r="U256" s="144"/>
      <c r="V256" s="144"/>
      <c r="W256" s="144"/>
      <c r="X256" s="137"/>
      <c r="Y256" s="144"/>
      <c r="Z256" s="144"/>
      <c r="AA256" s="144"/>
      <c r="AB256" s="144"/>
      <c r="AC256" s="144"/>
      <c r="AD256" s="144"/>
      <c r="AE256" s="144"/>
      <c r="AF256" s="144"/>
      <c r="AG256" s="144"/>
      <c r="AH256" s="144"/>
      <c r="AI256" s="144"/>
      <c r="AJ256" s="144"/>
      <c r="AK256" s="144"/>
      <c r="AL256" s="144"/>
      <c r="AM256" s="144"/>
      <c r="AN256" s="137"/>
      <c r="AO256" s="144"/>
      <c r="AP256" s="144"/>
      <c r="AQ256" s="144"/>
      <c r="AR256" s="144"/>
      <c r="AS256" s="144"/>
      <c r="AT256" s="144"/>
      <c r="AU256" s="144"/>
      <c r="AV256" s="144"/>
      <c r="AW256" s="144"/>
      <c r="AX256" s="144"/>
      <c r="AY256" s="144"/>
      <c r="AZ256" s="144"/>
      <c r="BA256" s="144"/>
      <c r="BB256" s="144"/>
      <c r="BC256" s="144"/>
      <c r="BD256" s="144"/>
      <c r="BE256" s="144"/>
      <c r="BF256" s="144"/>
    </row>
    <row r="257" spans="1:58" ht="12" customHeight="1">
      <c r="A257" s="137"/>
      <c r="B257" s="140"/>
      <c r="C257" s="141"/>
      <c r="D257" s="142"/>
      <c r="E257" s="142"/>
      <c r="F257" s="137"/>
      <c r="G257" s="137"/>
      <c r="H257" s="137"/>
      <c r="I257" s="137"/>
      <c r="J257" s="137"/>
      <c r="K257" s="137"/>
      <c r="L257" s="137"/>
      <c r="M257" s="143"/>
      <c r="N257" s="144"/>
      <c r="O257" s="144"/>
      <c r="P257" s="144"/>
      <c r="Q257" s="144"/>
      <c r="R257" s="144"/>
      <c r="S257" s="144"/>
      <c r="T257" s="144"/>
      <c r="U257" s="144"/>
      <c r="V257" s="144"/>
      <c r="W257" s="144"/>
      <c r="X257" s="137"/>
      <c r="Y257" s="144"/>
      <c r="Z257" s="144"/>
      <c r="AA257" s="144"/>
      <c r="AB257" s="144"/>
      <c r="AC257" s="144"/>
      <c r="AD257" s="144"/>
      <c r="AE257" s="144"/>
      <c r="AF257" s="144"/>
      <c r="AG257" s="144"/>
      <c r="AH257" s="144"/>
      <c r="AI257" s="144"/>
      <c r="AJ257" s="144"/>
      <c r="AK257" s="144"/>
      <c r="AL257" s="144"/>
      <c r="AM257" s="144"/>
      <c r="AN257" s="137"/>
      <c r="AO257" s="144"/>
      <c r="AP257" s="144"/>
      <c r="AQ257" s="144"/>
      <c r="AR257" s="144"/>
      <c r="AS257" s="144"/>
      <c r="AT257" s="144"/>
      <c r="AU257" s="144"/>
      <c r="AV257" s="144"/>
      <c r="AW257" s="144"/>
      <c r="AX257" s="144"/>
      <c r="AY257" s="144"/>
      <c r="AZ257" s="144"/>
      <c r="BA257" s="144"/>
      <c r="BB257" s="144"/>
      <c r="BC257" s="144"/>
      <c r="BD257" s="144"/>
      <c r="BE257" s="144"/>
      <c r="BF257" s="144"/>
    </row>
    <row r="258" spans="1:58" ht="12" customHeight="1">
      <c r="A258" s="137"/>
      <c r="B258" s="140"/>
      <c r="C258" s="141"/>
      <c r="D258" s="142"/>
      <c r="E258" s="142"/>
      <c r="F258" s="137"/>
      <c r="G258" s="137"/>
      <c r="H258" s="137"/>
      <c r="I258" s="137"/>
      <c r="J258" s="137"/>
      <c r="K258" s="137"/>
      <c r="L258" s="137"/>
      <c r="M258" s="143"/>
      <c r="N258" s="144"/>
      <c r="O258" s="144"/>
      <c r="P258" s="144"/>
      <c r="Q258" s="144"/>
      <c r="R258" s="144"/>
      <c r="S258" s="144"/>
      <c r="T258" s="144"/>
      <c r="U258" s="144"/>
      <c r="V258" s="144"/>
      <c r="W258" s="144"/>
      <c r="X258" s="137"/>
      <c r="Y258" s="144"/>
      <c r="Z258" s="144"/>
      <c r="AA258" s="144"/>
      <c r="AB258" s="144"/>
      <c r="AC258" s="144"/>
      <c r="AD258" s="144"/>
      <c r="AE258" s="144"/>
      <c r="AF258" s="144"/>
      <c r="AG258" s="144"/>
      <c r="AH258" s="144"/>
      <c r="AI258" s="144"/>
      <c r="AJ258" s="144"/>
      <c r="AK258" s="144"/>
      <c r="AL258" s="144"/>
      <c r="AM258" s="144"/>
      <c r="AN258" s="137"/>
      <c r="AO258" s="144"/>
      <c r="AP258" s="144"/>
      <c r="AQ258" s="144"/>
      <c r="AR258" s="144"/>
      <c r="AS258" s="144"/>
      <c r="AT258" s="144"/>
      <c r="AU258" s="144"/>
      <c r="AV258" s="144"/>
      <c r="AW258" s="144"/>
      <c r="AX258" s="144"/>
      <c r="AY258" s="144"/>
      <c r="AZ258" s="144"/>
      <c r="BA258" s="144"/>
      <c r="BB258" s="144"/>
      <c r="BC258" s="144"/>
      <c r="BD258" s="144"/>
      <c r="BE258" s="144"/>
      <c r="BF258" s="144"/>
    </row>
    <row r="259" spans="1:58" ht="12" customHeight="1">
      <c r="A259" s="137"/>
      <c r="B259" s="140"/>
      <c r="C259" s="141"/>
      <c r="D259" s="142"/>
      <c r="E259" s="142"/>
      <c r="F259" s="137"/>
      <c r="G259" s="137"/>
      <c r="H259" s="137"/>
      <c r="I259" s="137"/>
      <c r="J259" s="137"/>
      <c r="K259" s="137"/>
      <c r="L259" s="137"/>
      <c r="M259" s="143"/>
      <c r="N259" s="144"/>
      <c r="O259" s="144"/>
      <c r="P259" s="144"/>
      <c r="Q259" s="144"/>
      <c r="R259" s="144"/>
      <c r="S259" s="144"/>
      <c r="T259" s="144"/>
      <c r="U259" s="144"/>
      <c r="V259" s="144"/>
      <c r="W259" s="144"/>
      <c r="X259" s="137"/>
      <c r="Y259" s="144"/>
      <c r="Z259" s="144"/>
      <c r="AA259" s="144"/>
      <c r="AB259" s="144"/>
      <c r="AC259" s="144"/>
      <c r="AD259" s="144"/>
      <c r="AE259" s="144"/>
      <c r="AF259" s="144"/>
      <c r="AG259" s="144"/>
      <c r="AH259" s="144"/>
      <c r="AI259" s="144"/>
      <c r="AJ259" s="144"/>
      <c r="AK259" s="144"/>
      <c r="AL259" s="144"/>
      <c r="AM259" s="144"/>
      <c r="AN259" s="137"/>
      <c r="AO259" s="144"/>
      <c r="AP259" s="144"/>
      <c r="AQ259" s="144"/>
      <c r="AR259" s="144"/>
      <c r="AS259" s="144"/>
      <c r="AT259" s="144"/>
      <c r="AU259" s="144"/>
      <c r="AV259" s="144"/>
      <c r="AW259" s="144"/>
      <c r="AX259" s="144"/>
      <c r="AY259" s="144"/>
      <c r="AZ259" s="144"/>
      <c r="BA259" s="144"/>
      <c r="BB259" s="144"/>
      <c r="BC259" s="144"/>
      <c r="BD259" s="144"/>
      <c r="BE259" s="144"/>
      <c r="BF259" s="144"/>
    </row>
    <row r="260" spans="1:58" ht="12" customHeight="1">
      <c r="A260" s="137"/>
      <c r="B260" s="140"/>
      <c r="C260" s="141"/>
      <c r="D260" s="142"/>
      <c r="E260" s="142"/>
      <c r="F260" s="137"/>
      <c r="G260" s="137"/>
      <c r="H260" s="137"/>
      <c r="I260" s="137"/>
      <c r="J260" s="137"/>
      <c r="K260" s="137"/>
      <c r="L260" s="137"/>
      <c r="M260" s="143"/>
      <c r="N260" s="144"/>
      <c r="O260" s="144"/>
      <c r="P260" s="144"/>
      <c r="Q260" s="144"/>
      <c r="R260" s="144"/>
      <c r="S260" s="144"/>
      <c r="T260" s="144"/>
      <c r="U260" s="144"/>
      <c r="V260" s="144"/>
      <c r="W260" s="144"/>
      <c r="X260" s="137"/>
      <c r="Y260" s="144"/>
      <c r="Z260" s="144"/>
      <c r="AA260" s="144"/>
      <c r="AB260" s="144"/>
      <c r="AC260" s="144"/>
      <c r="AD260" s="144"/>
      <c r="AE260" s="144"/>
      <c r="AF260" s="144"/>
      <c r="AG260" s="144"/>
      <c r="AH260" s="144"/>
      <c r="AI260" s="144"/>
      <c r="AJ260" s="144"/>
      <c r="AK260" s="144"/>
      <c r="AL260" s="144"/>
      <c r="AM260" s="144"/>
      <c r="AN260" s="137"/>
      <c r="AO260" s="144"/>
      <c r="AP260" s="144"/>
      <c r="AQ260" s="144"/>
      <c r="AR260" s="144"/>
      <c r="AS260" s="144"/>
      <c r="AT260" s="144"/>
      <c r="AU260" s="144"/>
      <c r="AV260" s="144"/>
      <c r="AW260" s="144"/>
      <c r="AX260" s="144"/>
      <c r="AY260" s="144"/>
      <c r="AZ260" s="144"/>
      <c r="BA260" s="144"/>
      <c r="BB260" s="144"/>
      <c r="BC260" s="144"/>
      <c r="BD260" s="144"/>
      <c r="BE260" s="144"/>
      <c r="BF260" s="144"/>
    </row>
    <row r="261" spans="1:58" ht="12" customHeight="1">
      <c r="A261" s="137"/>
      <c r="B261" s="140"/>
      <c r="C261" s="141"/>
      <c r="D261" s="142"/>
      <c r="E261" s="142"/>
      <c r="F261" s="137"/>
      <c r="G261" s="137"/>
      <c r="H261" s="137"/>
      <c r="I261" s="137"/>
      <c r="J261" s="137"/>
      <c r="K261" s="137"/>
      <c r="L261" s="137"/>
      <c r="M261" s="143"/>
      <c r="N261" s="144"/>
      <c r="O261" s="144"/>
      <c r="P261" s="144"/>
      <c r="Q261" s="144"/>
      <c r="R261" s="144"/>
      <c r="S261" s="144"/>
      <c r="T261" s="144"/>
      <c r="U261" s="144"/>
      <c r="V261" s="144"/>
      <c r="W261" s="144"/>
      <c r="X261" s="137"/>
      <c r="Y261" s="144"/>
      <c r="Z261" s="144"/>
      <c r="AA261" s="144"/>
      <c r="AB261" s="144"/>
      <c r="AC261" s="144"/>
      <c r="AD261" s="144"/>
      <c r="AE261" s="144"/>
      <c r="AF261" s="144"/>
      <c r="AG261" s="144"/>
      <c r="AH261" s="144"/>
      <c r="AI261" s="144"/>
      <c r="AJ261" s="144"/>
      <c r="AK261" s="144"/>
      <c r="AL261" s="144"/>
      <c r="AM261" s="144"/>
      <c r="AN261" s="137"/>
      <c r="AO261" s="144"/>
      <c r="AP261" s="144"/>
      <c r="AQ261" s="144"/>
      <c r="AR261" s="144"/>
      <c r="AS261" s="144"/>
      <c r="AT261" s="144"/>
      <c r="AU261" s="144"/>
      <c r="AV261" s="144"/>
      <c r="AW261" s="144"/>
      <c r="AX261" s="144"/>
      <c r="AY261" s="144"/>
      <c r="AZ261" s="144"/>
      <c r="BA261" s="144"/>
      <c r="BB261" s="144"/>
      <c r="BC261" s="144"/>
      <c r="BD261" s="144"/>
      <c r="BE261" s="144"/>
      <c r="BF261" s="144"/>
    </row>
    <row r="262" spans="1:58" ht="12" customHeight="1">
      <c r="A262" s="137"/>
      <c r="B262" s="140"/>
      <c r="C262" s="141"/>
      <c r="D262" s="142"/>
      <c r="E262" s="142"/>
      <c r="F262" s="137"/>
      <c r="G262" s="137"/>
      <c r="H262" s="137"/>
      <c r="I262" s="137"/>
      <c r="J262" s="137"/>
      <c r="K262" s="137"/>
      <c r="L262" s="137"/>
      <c r="M262" s="143"/>
      <c r="N262" s="144"/>
      <c r="O262" s="144"/>
      <c r="P262" s="144"/>
      <c r="Q262" s="144"/>
      <c r="R262" s="144"/>
      <c r="S262" s="144"/>
      <c r="T262" s="144"/>
      <c r="U262" s="144"/>
      <c r="V262" s="144"/>
      <c r="W262" s="144"/>
      <c r="X262" s="137"/>
      <c r="Y262" s="144"/>
      <c r="Z262" s="144"/>
      <c r="AA262" s="144"/>
      <c r="AB262" s="144"/>
      <c r="AC262" s="144"/>
      <c r="AD262" s="144"/>
      <c r="AE262" s="144"/>
      <c r="AF262" s="144"/>
      <c r="AG262" s="144"/>
      <c r="AH262" s="144"/>
      <c r="AI262" s="144"/>
      <c r="AJ262" s="144"/>
      <c r="AK262" s="144"/>
      <c r="AL262" s="144"/>
      <c r="AM262" s="144"/>
      <c r="AN262" s="137"/>
      <c r="AO262" s="144"/>
      <c r="AP262" s="144"/>
      <c r="AQ262" s="144"/>
      <c r="AR262" s="144"/>
      <c r="AS262" s="144"/>
      <c r="AT262" s="144"/>
      <c r="AU262" s="144"/>
      <c r="AV262" s="144"/>
      <c r="AW262" s="144"/>
      <c r="AX262" s="144"/>
      <c r="AY262" s="144"/>
      <c r="AZ262" s="144"/>
      <c r="BA262" s="144"/>
      <c r="BB262" s="144"/>
      <c r="BC262" s="144"/>
      <c r="BD262" s="144"/>
      <c r="BE262" s="144"/>
      <c r="BF262" s="144"/>
    </row>
    <row r="263" spans="1:58" ht="12" customHeight="1">
      <c r="A263" s="137"/>
      <c r="B263" s="140"/>
      <c r="C263" s="141"/>
      <c r="D263" s="142"/>
      <c r="E263" s="142"/>
      <c r="F263" s="137"/>
      <c r="G263" s="137"/>
      <c r="H263" s="137"/>
      <c r="I263" s="137"/>
      <c r="J263" s="137"/>
      <c r="K263" s="137"/>
      <c r="L263" s="137"/>
      <c r="M263" s="143"/>
      <c r="N263" s="144"/>
      <c r="O263" s="144"/>
      <c r="P263" s="144"/>
      <c r="Q263" s="144"/>
      <c r="R263" s="144"/>
      <c r="S263" s="144"/>
      <c r="T263" s="144"/>
      <c r="U263" s="144"/>
      <c r="V263" s="144"/>
      <c r="W263" s="144"/>
      <c r="X263" s="137"/>
      <c r="Y263" s="144"/>
      <c r="Z263" s="144"/>
      <c r="AA263" s="144"/>
      <c r="AB263" s="144"/>
      <c r="AC263" s="144"/>
      <c r="AD263" s="144"/>
      <c r="AE263" s="144"/>
      <c r="AF263" s="144"/>
      <c r="AG263" s="144"/>
      <c r="AH263" s="144"/>
      <c r="AI263" s="144"/>
      <c r="AJ263" s="144"/>
      <c r="AK263" s="144"/>
      <c r="AL263" s="144"/>
      <c r="AM263" s="144"/>
      <c r="AN263" s="137"/>
      <c r="AO263" s="144"/>
      <c r="AP263" s="144"/>
      <c r="AQ263" s="144"/>
      <c r="AR263" s="144"/>
      <c r="AS263" s="144"/>
      <c r="AT263" s="144"/>
      <c r="AU263" s="144"/>
      <c r="AV263" s="144"/>
      <c r="AW263" s="144"/>
      <c r="AX263" s="144"/>
      <c r="AY263" s="144"/>
      <c r="AZ263" s="144"/>
      <c r="BA263" s="144"/>
      <c r="BB263" s="144"/>
      <c r="BC263" s="144"/>
      <c r="BD263" s="144"/>
      <c r="BE263" s="144"/>
      <c r="BF263" s="144"/>
    </row>
    <row r="264" spans="1:58" ht="12" customHeight="1">
      <c r="A264" s="137"/>
      <c r="B264" s="140"/>
      <c r="C264" s="141"/>
      <c r="D264" s="142"/>
      <c r="E264" s="142"/>
      <c r="F264" s="137"/>
      <c r="G264" s="137"/>
      <c r="H264" s="137"/>
      <c r="I264" s="137"/>
      <c r="J264" s="137"/>
      <c r="K264" s="137"/>
      <c r="L264" s="137"/>
      <c r="M264" s="143"/>
      <c r="N264" s="144"/>
      <c r="O264" s="144"/>
      <c r="P264" s="144"/>
      <c r="Q264" s="144"/>
      <c r="R264" s="144"/>
      <c r="S264" s="144"/>
      <c r="T264" s="144"/>
      <c r="U264" s="144"/>
      <c r="V264" s="144"/>
      <c r="W264" s="144"/>
      <c r="X264" s="137"/>
      <c r="Y264" s="144"/>
      <c r="Z264" s="144"/>
      <c r="AA264" s="144"/>
      <c r="AB264" s="144"/>
      <c r="AC264" s="144"/>
      <c r="AD264" s="144"/>
      <c r="AE264" s="144"/>
      <c r="AF264" s="144"/>
      <c r="AG264" s="144"/>
      <c r="AH264" s="144"/>
      <c r="AI264" s="144"/>
      <c r="AJ264" s="144"/>
      <c r="AK264" s="144"/>
      <c r="AL264" s="144"/>
      <c r="AM264" s="144"/>
      <c r="AN264" s="137"/>
      <c r="AO264" s="144"/>
      <c r="AP264" s="144"/>
      <c r="AQ264" s="144"/>
      <c r="AR264" s="144"/>
      <c r="AS264" s="144"/>
      <c r="AT264" s="144"/>
      <c r="AU264" s="144"/>
      <c r="AV264" s="144"/>
      <c r="AW264" s="144"/>
      <c r="AX264" s="144"/>
      <c r="AY264" s="144"/>
      <c r="AZ264" s="144"/>
      <c r="BA264" s="144"/>
      <c r="BB264" s="144"/>
      <c r="BC264" s="144"/>
      <c r="BD264" s="144"/>
      <c r="BE264" s="144"/>
      <c r="BF264" s="144"/>
    </row>
    <row r="265" spans="1:58" ht="12" customHeight="1">
      <c r="A265" s="137"/>
      <c r="B265" s="140"/>
      <c r="C265" s="141"/>
      <c r="D265" s="142"/>
      <c r="E265" s="142"/>
      <c r="F265" s="137"/>
      <c r="G265" s="137"/>
      <c r="H265" s="137"/>
      <c r="I265" s="137"/>
      <c r="J265" s="137"/>
      <c r="K265" s="137"/>
      <c r="L265" s="137"/>
      <c r="M265" s="143"/>
      <c r="N265" s="144"/>
      <c r="O265" s="144"/>
      <c r="P265" s="144"/>
      <c r="Q265" s="144"/>
      <c r="R265" s="144"/>
      <c r="S265" s="144"/>
      <c r="T265" s="144"/>
      <c r="U265" s="144"/>
      <c r="V265" s="144"/>
      <c r="W265" s="144"/>
      <c r="X265" s="137"/>
      <c r="Y265" s="144"/>
      <c r="Z265" s="144"/>
      <c r="AA265" s="144"/>
      <c r="AB265" s="144"/>
      <c r="AC265" s="144"/>
      <c r="AD265" s="144"/>
      <c r="AE265" s="144"/>
      <c r="AF265" s="144"/>
      <c r="AG265" s="144"/>
      <c r="AH265" s="144"/>
      <c r="AI265" s="144"/>
      <c r="AJ265" s="144"/>
      <c r="AK265" s="144"/>
      <c r="AL265" s="144"/>
      <c r="AM265" s="144"/>
      <c r="AN265" s="137"/>
      <c r="AO265" s="144"/>
      <c r="AP265" s="144"/>
      <c r="AQ265" s="144"/>
      <c r="AR265" s="144"/>
      <c r="AS265" s="144"/>
      <c r="AT265" s="144"/>
      <c r="AU265" s="144"/>
      <c r="AV265" s="144"/>
      <c r="AW265" s="144"/>
      <c r="AX265" s="144"/>
      <c r="AY265" s="144"/>
      <c r="AZ265" s="144"/>
      <c r="BA265" s="144"/>
      <c r="BB265" s="144"/>
      <c r="BC265" s="144"/>
      <c r="BD265" s="144"/>
      <c r="BE265" s="144"/>
      <c r="BF265" s="144"/>
    </row>
    <row r="266" spans="1:58" ht="12" customHeight="1">
      <c r="A266" s="137"/>
      <c r="B266" s="140"/>
      <c r="C266" s="141"/>
      <c r="D266" s="142"/>
      <c r="E266" s="142"/>
      <c r="F266" s="137"/>
      <c r="G266" s="137"/>
      <c r="H266" s="137"/>
      <c r="I266" s="137"/>
      <c r="J266" s="137"/>
      <c r="K266" s="137"/>
      <c r="L266" s="137"/>
      <c r="M266" s="143"/>
      <c r="N266" s="144"/>
      <c r="O266" s="144"/>
      <c r="P266" s="144"/>
      <c r="Q266" s="144"/>
      <c r="R266" s="144"/>
      <c r="S266" s="144"/>
      <c r="T266" s="144"/>
      <c r="U266" s="144"/>
      <c r="V266" s="144"/>
      <c r="W266" s="144"/>
      <c r="X266" s="137"/>
      <c r="Y266" s="144"/>
      <c r="Z266" s="144"/>
      <c r="AA266" s="144"/>
      <c r="AB266" s="144"/>
      <c r="AC266" s="144"/>
      <c r="AD266" s="144"/>
      <c r="AE266" s="144"/>
      <c r="AF266" s="144"/>
      <c r="AG266" s="144"/>
      <c r="AH266" s="144"/>
      <c r="AI266" s="144"/>
      <c r="AJ266" s="144"/>
      <c r="AK266" s="144"/>
      <c r="AL266" s="144"/>
      <c r="AM266" s="144"/>
      <c r="AN266" s="137"/>
      <c r="AO266" s="144"/>
      <c r="AP266" s="144"/>
      <c r="AQ266" s="144"/>
      <c r="AR266" s="144"/>
      <c r="AS266" s="144"/>
      <c r="AT266" s="144"/>
      <c r="AU266" s="144"/>
      <c r="AV266" s="144"/>
      <c r="AW266" s="144"/>
      <c r="AX266" s="144"/>
      <c r="AY266" s="144"/>
      <c r="AZ266" s="144"/>
      <c r="BA266" s="144"/>
      <c r="BB266" s="144"/>
      <c r="BC266" s="144"/>
      <c r="BD266" s="144"/>
      <c r="BE266" s="144"/>
      <c r="BF266" s="144"/>
    </row>
    <row r="267" spans="1:58" ht="12" customHeight="1">
      <c r="A267" s="137"/>
      <c r="B267" s="140"/>
      <c r="C267" s="141"/>
      <c r="D267" s="142"/>
      <c r="E267" s="142"/>
      <c r="F267" s="137"/>
      <c r="G267" s="137"/>
      <c r="H267" s="137"/>
      <c r="I267" s="137"/>
      <c r="J267" s="137"/>
      <c r="K267" s="137"/>
      <c r="L267" s="137"/>
      <c r="M267" s="143"/>
      <c r="N267" s="144"/>
      <c r="O267" s="144"/>
      <c r="P267" s="144"/>
      <c r="Q267" s="144"/>
      <c r="R267" s="144"/>
      <c r="S267" s="144"/>
      <c r="T267" s="144"/>
      <c r="U267" s="144"/>
      <c r="V267" s="144"/>
      <c r="W267" s="144"/>
      <c r="X267" s="137"/>
      <c r="Y267" s="144"/>
      <c r="Z267" s="144"/>
      <c r="AA267" s="144"/>
      <c r="AB267" s="144"/>
      <c r="AC267" s="144"/>
      <c r="AD267" s="144"/>
      <c r="AE267" s="144"/>
      <c r="AF267" s="144"/>
      <c r="AG267" s="144"/>
      <c r="AH267" s="144"/>
      <c r="AI267" s="144"/>
      <c r="AJ267" s="144"/>
      <c r="AK267" s="144"/>
      <c r="AL267" s="144"/>
      <c r="AM267" s="144"/>
      <c r="AN267" s="137"/>
      <c r="AO267" s="144"/>
      <c r="AP267" s="144"/>
      <c r="AQ267" s="144"/>
      <c r="AR267" s="144"/>
      <c r="AS267" s="144"/>
      <c r="AT267" s="144"/>
      <c r="AU267" s="144"/>
      <c r="AV267" s="144"/>
      <c r="AW267" s="144"/>
      <c r="AX267" s="144"/>
      <c r="AY267" s="144"/>
      <c r="AZ267" s="144"/>
      <c r="BA267" s="144"/>
      <c r="BB267" s="144"/>
      <c r="BC267" s="144"/>
      <c r="BD267" s="144"/>
      <c r="BE267" s="144"/>
      <c r="BF267" s="144"/>
    </row>
    <row r="268" spans="1:58" ht="12" customHeight="1">
      <c r="A268" s="137"/>
      <c r="B268" s="140"/>
      <c r="C268" s="141"/>
      <c r="D268" s="142"/>
      <c r="E268" s="142"/>
      <c r="F268" s="137"/>
      <c r="G268" s="137"/>
      <c r="H268" s="137"/>
      <c r="I268" s="137"/>
      <c r="J268" s="137"/>
      <c r="K268" s="137"/>
      <c r="L268" s="137"/>
      <c r="M268" s="143"/>
      <c r="N268" s="144"/>
      <c r="O268" s="144"/>
      <c r="P268" s="144"/>
      <c r="Q268" s="144"/>
      <c r="R268" s="144"/>
      <c r="S268" s="144"/>
      <c r="T268" s="144"/>
      <c r="U268" s="144"/>
      <c r="V268" s="144"/>
      <c r="W268" s="144"/>
      <c r="X268" s="137"/>
      <c r="Y268" s="144"/>
      <c r="Z268" s="144"/>
      <c r="AA268" s="144"/>
      <c r="AB268" s="144"/>
      <c r="AC268" s="144"/>
      <c r="AD268" s="144"/>
      <c r="AE268" s="144"/>
      <c r="AF268" s="144"/>
      <c r="AG268" s="144"/>
      <c r="AH268" s="144"/>
      <c r="AI268" s="144"/>
      <c r="AJ268" s="144"/>
      <c r="AK268" s="144"/>
      <c r="AL268" s="144"/>
      <c r="AM268" s="144"/>
      <c r="AN268" s="137"/>
      <c r="AO268" s="144"/>
      <c r="AP268" s="144"/>
      <c r="AQ268" s="144"/>
      <c r="AR268" s="144"/>
      <c r="AS268" s="144"/>
      <c r="AT268" s="144"/>
      <c r="AU268" s="144"/>
      <c r="AV268" s="144"/>
      <c r="AW268" s="144"/>
      <c r="AX268" s="144"/>
      <c r="AY268" s="144"/>
      <c r="AZ268" s="144"/>
      <c r="BA268" s="144"/>
      <c r="BB268" s="144"/>
      <c r="BC268" s="144"/>
      <c r="BD268" s="144"/>
      <c r="BE268" s="144"/>
      <c r="BF268" s="144"/>
    </row>
    <row r="269" spans="1:58" ht="12" customHeight="1">
      <c r="A269" s="137"/>
      <c r="B269" s="140"/>
      <c r="C269" s="141"/>
      <c r="D269" s="142"/>
      <c r="E269" s="142"/>
      <c r="F269" s="137"/>
      <c r="G269" s="137"/>
      <c r="H269" s="137"/>
      <c r="I269" s="137"/>
      <c r="J269" s="137"/>
      <c r="K269" s="137"/>
      <c r="L269" s="137"/>
      <c r="M269" s="143"/>
      <c r="N269" s="144"/>
      <c r="O269" s="144"/>
      <c r="P269" s="144"/>
      <c r="Q269" s="144"/>
      <c r="R269" s="144"/>
      <c r="S269" s="144"/>
      <c r="T269" s="144"/>
      <c r="U269" s="144"/>
      <c r="V269" s="144"/>
      <c r="W269" s="144"/>
      <c r="X269" s="137"/>
      <c r="Y269" s="144"/>
      <c r="Z269" s="144"/>
      <c r="AA269" s="144"/>
      <c r="AB269" s="144"/>
      <c r="AC269" s="144"/>
      <c r="AD269" s="144"/>
      <c r="AE269" s="144"/>
      <c r="AF269" s="144"/>
      <c r="AG269" s="144"/>
      <c r="AH269" s="144"/>
      <c r="AI269" s="144"/>
      <c r="AJ269" s="144"/>
      <c r="AK269" s="144"/>
      <c r="AL269" s="144"/>
      <c r="AM269" s="144"/>
      <c r="AN269" s="137"/>
      <c r="AO269" s="144"/>
      <c r="AP269" s="144"/>
      <c r="AQ269" s="144"/>
      <c r="AR269" s="144"/>
      <c r="AS269" s="144"/>
      <c r="AT269" s="144"/>
      <c r="AU269" s="144"/>
      <c r="AV269" s="144"/>
      <c r="AW269" s="144"/>
      <c r="AX269" s="144"/>
      <c r="AY269" s="144"/>
      <c r="AZ269" s="144"/>
      <c r="BA269" s="144"/>
      <c r="BB269" s="144"/>
      <c r="BC269" s="144"/>
      <c r="BD269" s="144"/>
      <c r="BE269" s="144"/>
      <c r="BF269" s="144"/>
    </row>
    <row r="270" spans="1:58" ht="12" customHeight="1">
      <c r="A270" s="137"/>
      <c r="B270" s="140"/>
      <c r="C270" s="141"/>
      <c r="D270" s="142"/>
      <c r="E270" s="142"/>
      <c r="F270" s="137"/>
      <c r="G270" s="137"/>
      <c r="H270" s="137"/>
      <c r="I270" s="137"/>
      <c r="J270" s="137"/>
      <c r="K270" s="137"/>
      <c r="L270" s="137"/>
      <c r="M270" s="143"/>
      <c r="N270" s="144"/>
      <c r="O270" s="144"/>
      <c r="P270" s="144"/>
      <c r="Q270" s="144"/>
      <c r="R270" s="144"/>
      <c r="S270" s="144"/>
      <c r="T270" s="144"/>
      <c r="U270" s="144"/>
      <c r="V270" s="144"/>
      <c r="W270" s="144"/>
      <c r="X270" s="137"/>
      <c r="Y270" s="144"/>
      <c r="Z270" s="144"/>
      <c r="AA270" s="144"/>
      <c r="AB270" s="144"/>
      <c r="AC270" s="144"/>
      <c r="AD270" s="144"/>
      <c r="AE270" s="144"/>
      <c r="AF270" s="144"/>
      <c r="AG270" s="144"/>
      <c r="AH270" s="144"/>
      <c r="AI270" s="144"/>
      <c r="AJ270" s="144"/>
      <c r="AK270" s="144"/>
      <c r="AL270" s="144"/>
      <c r="AM270" s="144"/>
      <c r="AN270" s="137"/>
      <c r="AO270" s="144"/>
      <c r="AP270" s="144"/>
      <c r="AQ270" s="144"/>
      <c r="AR270" s="144"/>
      <c r="AS270" s="144"/>
      <c r="AT270" s="144"/>
      <c r="AU270" s="144"/>
      <c r="AV270" s="144"/>
      <c r="AW270" s="144"/>
      <c r="AX270" s="144"/>
      <c r="AY270" s="144"/>
      <c r="AZ270" s="144"/>
      <c r="BA270" s="144"/>
      <c r="BB270" s="144"/>
      <c r="BC270" s="144"/>
      <c r="BD270" s="144"/>
      <c r="BE270" s="144"/>
      <c r="BF270" s="144"/>
    </row>
    <row r="271" spans="1:58" ht="12" customHeight="1">
      <c r="A271" s="137"/>
      <c r="B271" s="140"/>
      <c r="C271" s="141"/>
      <c r="D271" s="142"/>
      <c r="E271" s="142"/>
      <c r="F271" s="137"/>
      <c r="G271" s="137"/>
      <c r="H271" s="137"/>
      <c r="I271" s="137"/>
      <c r="J271" s="137"/>
      <c r="K271" s="137"/>
      <c r="L271" s="137"/>
      <c r="M271" s="143"/>
      <c r="N271" s="144"/>
      <c r="O271" s="144"/>
      <c r="P271" s="144"/>
      <c r="Q271" s="144"/>
      <c r="R271" s="144"/>
      <c r="S271" s="144"/>
      <c r="T271" s="144"/>
      <c r="U271" s="144"/>
      <c r="V271" s="144"/>
      <c r="W271" s="144"/>
      <c r="X271" s="137"/>
      <c r="Y271" s="144"/>
      <c r="Z271" s="144"/>
      <c r="AA271" s="144"/>
      <c r="AB271" s="144"/>
      <c r="AC271" s="144"/>
      <c r="AD271" s="144"/>
      <c r="AE271" s="144"/>
      <c r="AF271" s="144"/>
      <c r="AG271" s="144"/>
      <c r="AH271" s="144"/>
      <c r="AI271" s="144"/>
      <c r="AJ271" s="144"/>
      <c r="AK271" s="144"/>
      <c r="AL271" s="144"/>
      <c r="AM271" s="144"/>
      <c r="AN271" s="137"/>
      <c r="AO271" s="144"/>
      <c r="AP271" s="144"/>
      <c r="AQ271" s="144"/>
      <c r="AR271" s="144"/>
      <c r="AS271" s="144"/>
      <c r="AT271" s="144"/>
      <c r="AU271" s="144"/>
      <c r="AV271" s="144"/>
      <c r="AW271" s="144"/>
      <c r="AX271" s="144"/>
      <c r="AY271" s="144"/>
      <c r="AZ271" s="144"/>
      <c r="BA271" s="144"/>
      <c r="BB271" s="144"/>
      <c r="BC271" s="144"/>
      <c r="BD271" s="144"/>
      <c r="BE271" s="144"/>
      <c r="BF271" s="144"/>
    </row>
    <row r="272" spans="1:58" ht="12" customHeight="1">
      <c r="A272" s="137"/>
      <c r="B272" s="140"/>
      <c r="C272" s="141"/>
      <c r="D272" s="142"/>
      <c r="E272" s="142"/>
      <c r="F272" s="137"/>
      <c r="G272" s="137"/>
      <c r="H272" s="137"/>
      <c r="I272" s="137"/>
      <c r="J272" s="137"/>
      <c r="K272" s="137"/>
      <c r="L272" s="137"/>
      <c r="M272" s="143"/>
      <c r="N272" s="144"/>
      <c r="O272" s="144"/>
      <c r="P272" s="144"/>
      <c r="Q272" s="144"/>
      <c r="R272" s="144"/>
      <c r="S272" s="144"/>
      <c r="T272" s="144"/>
      <c r="U272" s="144"/>
      <c r="V272" s="144"/>
      <c r="W272" s="144"/>
      <c r="X272" s="137"/>
      <c r="Y272" s="144"/>
      <c r="Z272" s="144"/>
      <c r="AA272" s="144"/>
      <c r="AB272" s="144"/>
      <c r="AC272" s="144"/>
      <c r="AD272" s="144"/>
      <c r="AE272" s="144"/>
      <c r="AF272" s="144"/>
      <c r="AG272" s="144"/>
      <c r="AH272" s="144"/>
      <c r="AI272" s="144"/>
      <c r="AJ272" s="144"/>
      <c r="AK272" s="144"/>
      <c r="AL272" s="144"/>
      <c r="AM272" s="144"/>
      <c r="AN272" s="137"/>
      <c r="AO272" s="144"/>
      <c r="AP272" s="144"/>
      <c r="AQ272" s="144"/>
      <c r="AR272" s="144"/>
      <c r="AS272" s="144"/>
      <c r="AT272" s="144"/>
      <c r="AU272" s="144"/>
      <c r="AV272" s="144"/>
      <c r="AW272" s="144"/>
      <c r="AX272" s="144"/>
      <c r="AY272" s="144"/>
      <c r="AZ272" s="144"/>
      <c r="BA272" s="144"/>
      <c r="BB272" s="144"/>
      <c r="BC272" s="144"/>
      <c r="BD272" s="144"/>
      <c r="BE272" s="144"/>
      <c r="BF272" s="144"/>
    </row>
    <row r="273" spans="1:58" ht="12" customHeight="1">
      <c r="A273" s="137"/>
      <c r="B273" s="140"/>
      <c r="C273" s="141"/>
      <c r="D273" s="142"/>
      <c r="E273" s="142"/>
      <c r="F273" s="137"/>
      <c r="G273" s="137"/>
      <c r="H273" s="137"/>
      <c r="I273" s="137"/>
      <c r="J273" s="137"/>
      <c r="K273" s="137"/>
      <c r="L273" s="137"/>
      <c r="M273" s="143"/>
      <c r="N273" s="144"/>
      <c r="O273" s="144"/>
      <c r="P273" s="144"/>
      <c r="Q273" s="144"/>
      <c r="R273" s="144"/>
      <c r="S273" s="144"/>
      <c r="T273" s="144"/>
      <c r="U273" s="144"/>
      <c r="V273" s="144"/>
      <c r="W273" s="144"/>
      <c r="X273" s="137"/>
      <c r="Y273" s="144"/>
      <c r="Z273" s="144"/>
      <c r="AA273" s="144"/>
      <c r="AB273" s="144"/>
      <c r="AC273" s="144"/>
      <c r="AD273" s="144"/>
      <c r="AE273" s="144"/>
      <c r="AF273" s="144"/>
      <c r="AG273" s="144"/>
      <c r="AH273" s="144"/>
      <c r="AI273" s="144"/>
      <c r="AJ273" s="144"/>
      <c r="AK273" s="144"/>
      <c r="AL273" s="144"/>
      <c r="AM273" s="144"/>
      <c r="AN273" s="137"/>
      <c r="AO273" s="144"/>
      <c r="AP273" s="144"/>
      <c r="AQ273" s="144"/>
      <c r="AR273" s="144"/>
      <c r="AS273" s="144"/>
      <c r="AT273" s="144"/>
      <c r="AU273" s="144"/>
      <c r="AV273" s="144"/>
      <c r="AW273" s="144"/>
      <c r="AX273" s="144"/>
      <c r="AY273" s="144"/>
      <c r="AZ273" s="144"/>
      <c r="BA273" s="144"/>
      <c r="BB273" s="144"/>
      <c r="BC273" s="144"/>
      <c r="BD273" s="144"/>
      <c r="BE273" s="144"/>
      <c r="BF273" s="144"/>
    </row>
    <row r="274" spans="1:58" ht="12" customHeight="1">
      <c r="A274" s="137"/>
      <c r="B274" s="140"/>
      <c r="C274" s="141"/>
      <c r="D274" s="142"/>
      <c r="E274" s="142"/>
      <c r="F274" s="137"/>
      <c r="G274" s="137"/>
      <c r="H274" s="137"/>
      <c r="I274" s="137"/>
      <c r="J274" s="137"/>
      <c r="K274" s="137"/>
      <c r="L274" s="137"/>
      <c r="M274" s="143"/>
      <c r="N274" s="144"/>
      <c r="O274" s="144"/>
      <c r="P274" s="144"/>
      <c r="Q274" s="144"/>
      <c r="R274" s="144"/>
      <c r="S274" s="144"/>
      <c r="T274" s="144"/>
      <c r="U274" s="144"/>
      <c r="V274" s="144"/>
      <c r="W274" s="144"/>
      <c r="X274" s="137"/>
      <c r="Y274" s="144"/>
      <c r="Z274" s="144"/>
      <c r="AA274" s="144"/>
      <c r="AB274" s="144"/>
      <c r="AC274" s="144"/>
      <c r="AD274" s="144"/>
      <c r="AE274" s="144"/>
      <c r="AF274" s="144"/>
      <c r="AG274" s="144"/>
      <c r="AH274" s="144"/>
      <c r="AI274" s="144"/>
      <c r="AJ274" s="144"/>
      <c r="AK274" s="144"/>
      <c r="AL274" s="144"/>
      <c r="AM274" s="144"/>
      <c r="AN274" s="137"/>
      <c r="AO274" s="144"/>
      <c r="AP274" s="144"/>
      <c r="AQ274" s="144"/>
      <c r="AR274" s="144"/>
      <c r="AS274" s="144"/>
      <c r="AT274" s="144"/>
      <c r="AU274" s="144"/>
      <c r="AV274" s="144"/>
      <c r="AW274" s="144"/>
      <c r="AX274" s="144"/>
      <c r="AY274" s="144"/>
      <c r="AZ274" s="144"/>
      <c r="BA274" s="144"/>
      <c r="BB274" s="144"/>
      <c r="BC274" s="144"/>
      <c r="BD274" s="144"/>
      <c r="BE274" s="144"/>
      <c r="BF274" s="144"/>
    </row>
    <row r="275" spans="1:58" ht="12" customHeight="1">
      <c r="A275" s="137"/>
      <c r="B275" s="140"/>
      <c r="C275" s="141"/>
      <c r="D275" s="142"/>
      <c r="E275" s="142"/>
      <c r="F275" s="137"/>
      <c r="G275" s="137"/>
      <c r="H275" s="137"/>
      <c r="I275" s="137"/>
      <c r="J275" s="137"/>
      <c r="K275" s="137"/>
      <c r="L275" s="137"/>
      <c r="M275" s="143"/>
      <c r="N275" s="144"/>
      <c r="O275" s="144"/>
      <c r="P275" s="144"/>
      <c r="Q275" s="144"/>
      <c r="R275" s="144"/>
      <c r="S275" s="144"/>
      <c r="T275" s="144"/>
      <c r="U275" s="144"/>
      <c r="V275" s="144"/>
      <c r="W275" s="144"/>
      <c r="X275" s="137"/>
      <c r="Y275" s="144"/>
      <c r="Z275" s="144"/>
      <c r="AA275" s="144"/>
      <c r="AB275" s="144"/>
      <c r="AC275" s="144"/>
      <c r="AD275" s="144"/>
      <c r="AE275" s="144"/>
      <c r="AF275" s="144"/>
      <c r="AG275" s="144"/>
      <c r="AH275" s="144"/>
      <c r="AI275" s="144"/>
      <c r="AJ275" s="144"/>
      <c r="AK275" s="144"/>
      <c r="AL275" s="144"/>
      <c r="AM275" s="144"/>
      <c r="AN275" s="137"/>
      <c r="AO275" s="144"/>
      <c r="AP275" s="144"/>
      <c r="AQ275" s="144"/>
      <c r="AR275" s="144"/>
      <c r="AS275" s="144"/>
      <c r="AT275" s="144"/>
      <c r="AU275" s="144"/>
      <c r="AV275" s="144"/>
      <c r="AW275" s="144"/>
      <c r="AX275" s="144"/>
      <c r="AY275" s="144"/>
      <c r="AZ275" s="144"/>
      <c r="BA275" s="144"/>
      <c r="BB275" s="144"/>
      <c r="BC275" s="144"/>
      <c r="BD275" s="144"/>
      <c r="BE275" s="144"/>
      <c r="BF275" s="144"/>
    </row>
    <row r="276" spans="1:58" ht="12" customHeight="1">
      <c r="A276" s="137"/>
      <c r="B276" s="140"/>
      <c r="C276" s="141"/>
      <c r="D276" s="142"/>
      <c r="E276" s="142"/>
      <c r="F276" s="137"/>
      <c r="G276" s="137"/>
      <c r="H276" s="137"/>
      <c r="I276" s="137"/>
      <c r="J276" s="137"/>
      <c r="K276" s="137"/>
      <c r="L276" s="137"/>
      <c r="M276" s="143"/>
      <c r="N276" s="144"/>
      <c r="O276" s="144"/>
      <c r="P276" s="144"/>
      <c r="Q276" s="144"/>
      <c r="R276" s="144"/>
      <c r="S276" s="144"/>
      <c r="T276" s="144"/>
      <c r="U276" s="144"/>
      <c r="V276" s="144"/>
      <c r="W276" s="144"/>
      <c r="X276" s="137"/>
      <c r="Y276" s="144"/>
      <c r="Z276" s="144"/>
      <c r="AA276" s="144"/>
      <c r="AB276" s="144"/>
      <c r="AC276" s="144"/>
      <c r="AD276" s="144"/>
      <c r="AE276" s="144"/>
      <c r="AF276" s="144"/>
      <c r="AG276" s="144"/>
      <c r="AH276" s="144"/>
      <c r="AI276" s="144"/>
      <c r="AJ276" s="144"/>
      <c r="AK276" s="144"/>
      <c r="AL276" s="144"/>
      <c r="AM276" s="144"/>
      <c r="AN276" s="137"/>
      <c r="AO276" s="144"/>
      <c r="AP276" s="144"/>
      <c r="AQ276" s="144"/>
      <c r="AR276" s="144"/>
      <c r="AS276" s="144"/>
      <c r="AT276" s="144"/>
      <c r="AU276" s="144"/>
      <c r="AV276" s="144"/>
      <c r="AW276" s="144"/>
      <c r="AX276" s="144"/>
      <c r="AY276" s="144"/>
      <c r="AZ276" s="144"/>
      <c r="BA276" s="144"/>
      <c r="BB276" s="144"/>
      <c r="BC276" s="144"/>
      <c r="BD276" s="144"/>
      <c r="BE276" s="144"/>
      <c r="BF276" s="144"/>
    </row>
    <row r="277" spans="1:58" ht="12" customHeight="1">
      <c r="A277" s="137"/>
      <c r="B277" s="140"/>
      <c r="C277" s="141"/>
      <c r="D277" s="142"/>
      <c r="E277" s="142"/>
      <c r="F277" s="137"/>
      <c r="G277" s="137"/>
      <c r="H277" s="137"/>
      <c r="I277" s="137"/>
      <c r="J277" s="137"/>
      <c r="K277" s="137"/>
      <c r="L277" s="137"/>
      <c r="M277" s="143"/>
      <c r="N277" s="144"/>
      <c r="O277" s="144"/>
      <c r="P277" s="144"/>
      <c r="Q277" s="144"/>
      <c r="R277" s="144"/>
      <c r="S277" s="144"/>
      <c r="T277" s="144"/>
      <c r="U277" s="144"/>
      <c r="V277" s="144"/>
      <c r="W277" s="144"/>
      <c r="X277" s="137"/>
      <c r="Y277" s="144"/>
      <c r="Z277" s="144"/>
      <c r="AA277" s="144"/>
      <c r="AB277" s="144"/>
      <c r="AC277" s="144"/>
      <c r="AD277" s="144"/>
      <c r="AE277" s="144"/>
      <c r="AF277" s="144"/>
      <c r="AG277" s="144"/>
      <c r="AH277" s="144"/>
      <c r="AI277" s="144"/>
      <c r="AJ277" s="144"/>
      <c r="AK277" s="144"/>
      <c r="AL277" s="144"/>
      <c r="AM277" s="144"/>
      <c r="AN277" s="137"/>
      <c r="AO277" s="144"/>
      <c r="AP277" s="144"/>
      <c r="AQ277" s="144"/>
      <c r="AR277" s="144"/>
      <c r="AS277" s="144"/>
      <c r="AT277" s="144"/>
      <c r="AU277" s="144"/>
      <c r="AV277" s="144"/>
      <c r="AW277" s="144"/>
      <c r="AX277" s="144"/>
      <c r="AY277" s="144"/>
      <c r="AZ277" s="144"/>
      <c r="BA277" s="144"/>
      <c r="BB277" s="144"/>
      <c r="BC277" s="144"/>
      <c r="BD277" s="144"/>
      <c r="BE277" s="144"/>
      <c r="BF277" s="144"/>
    </row>
    <row r="278" spans="1:58" ht="12" customHeight="1">
      <c r="A278" s="137"/>
      <c r="B278" s="140"/>
      <c r="C278" s="141"/>
      <c r="D278" s="142"/>
      <c r="E278" s="142"/>
      <c r="F278" s="137"/>
      <c r="G278" s="137"/>
      <c r="H278" s="137"/>
      <c r="I278" s="137"/>
      <c r="J278" s="137"/>
      <c r="K278" s="137"/>
      <c r="L278" s="137"/>
      <c r="M278" s="143"/>
      <c r="N278" s="144"/>
      <c r="O278" s="144"/>
      <c r="P278" s="144"/>
      <c r="Q278" s="144"/>
      <c r="R278" s="144"/>
      <c r="S278" s="144"/>
      <c r="T278" s="144"/>
      <c r="U278" s="144"/>
      <c r="V278" s="144"/>
      <c r="W278" s="144"/>
      <c r="X278" s="137"/>
      <c r="Y278" s="144"/>
      <c r="Z278" s="144"/>
      <c r="AA278" s="144"/>
      <c r="AB278" s="144"/>
      <c r="AC278" s="144"/>
      <c r="AD278" s="144"/>
      <c r="AE278" s="144"/>
      <c r="AF278" s="144"/>
      <c r="AG278" s="144"/>
      <c r="AH278" s="144"/>
      <c r="AI278" s="144"/>
      <c r="AJ278" s="144"/>
      <c r="AK278" s="144"/>
      <c r="AL278" s="144"/>
      <c r="AM278" s="144"/>
      <c r="AN278" s="137"/>
      <c r="AO278" s="144"/>
      <c r="AP278" s="144"/>
      <c r="AQ278" s="144"/>
      <c r="AR278" s="144"/>
      <c r="AS278" s="144"/>
      <c r="AT278" s="144"/>
      <c r="AU278" s="144"/>
      <c r="AV278" s="144"/>
      <c r="AW278" s="144"/>
      <c r="AX278" s="144"/>
      <c r="AY278" s="144"/>
      <c r="AZ278" s="144"/>
      <c r="BA278" s="144"/>
      <c r="BB278" s="144"/>
      <c r="BC278" s="144"/>
      <c r="BD278" s="144"/>
      <c r="BE278" s="144"/>
      <c r="BF278" s="144"/>
    </row>
    <row r="279" spans="1:58" ht="12" customHeight="1">
      <c r="A279" s="137"/>
      <c r="B279" s="140"/>
      <c r="C279" s="141"/>
      <c r="D279" s="142"/>
      <c r="E279" s="142"/>
      <c r="F279" s="137"/>
      <c r="G279" s="137"/>
      <c r="H279" s="137"/>
      <c r="I279" s="137"/>
      <c r="J279" s="137"/>
      <c r="K279" s="137"/>
      <c r="L279" s="137"/>
      <c r="M279" s="143"/>
      <c r="N279" s="144"/>
      <c r="O279" s="144"/>
      <c r="P279" s="144"/>
      <c r="Q279" s="144"/>
      <c r="R279" s="144"/>
      <c r="S279" s="144"/>
      <c r="T279" s="144"/>
      <c r="U279" s="144"/>
      <c r="V279" s="144"/>
      <c r="W279" s="144"/>
      <c r="X279" s="137"/>
      <c r="Y279" s="144"/>
      <c r="Z279" s="144"/>
      <c r="AA279" s="144"/>
      <c r="AB279" s="144"/>
      <c r="AC279" s="144"/>
      <c r="AD279" s="144"/>
      <c r="AE279" s="144"/>
      <c r="AF279" s="144"/>
      <c r="AG279" s="144"/>
      <c r="AH279" s="144"/>
      <c r="AI279" s="144"/>
      <c r="AJ279" s="144"/>
      <c r="AK279" s="144"/>
      <c r="AL279" s="144"/>
      <c r="AM279" s="144"/>
      <c r="AN279" s="137"/>
      <c r="AO279" s="144"/>
      <c r="AP279" s="144"/>
      <c r="AQ279" s="144"/>
      <c r="AR279" s="144"/>
      <c r="AS279" s="144"/>
      <c r="AT279" s="144"/>
      <c r="AU279" s="144"/>
      <c r="AV279" s="144"/>
      <c r="AW279" s="144"/>
      <c r="AX279" s="144"/>
      <c r="AY279" s="144"/>
      <c r="AZ279" s="144"/>
      <c r="BA279" s="144"/>
      <c r="BB279" s="144"/>
      <c r="BC279" s="144"/>
      <c r="BD279" s="144"/>
      <c r="BE279" s="144"/>
      <c r="BF279" s="144"/>
    </row>
    <row r="280" spans="1:58" ht="12" customHeight="1">
      <c r="A280" s="137"/>
      <c r="B280" s="140"/>
      <c r="C280" s="141"/>
      <c r="D280" s="142"/>
      <c r="E280" s="142"/>
      <c r="F280" s="137"/>
      <c r="G280" s="137"/>
      <c r="H280" s="137"/>
      <c r="I280" s="137"/>
      <c r="J280" s="137"/>
      <c r="K280" s="137"/>
      <c r="L280" s="137"/>
      <c r="M280" s="143"/>
      <c r="N280" s="144"/>
      <c r="O280" s="144"/>
      <c r="P280" s="144"/>
      <c r="Q280" s="144"/>
      <c r="R280" s="144"/>
      <c r="S280" s="144"/>
      <c r="T280" s="144"/>
      <c r="U280" s="144"/>
      <c r="V280" s="144"/>
      <c r="W280" s="144"/>
      <c r="X280" s="137"/>
      <c r="Y280" s="144"/>
      <c r="Z280" s="144"/>
      <c r="AA280" s="144"/>
      <c r="AB280" s="144"/>
      <c r="AC280" s="144"/>
      <c r="AD280" s="144"/>
      <c r="AE280" s="144"/>
      <c r="AF280" s="144"/>
      <c r="AG280" s="144"/>
      <c r="AH280" s="144"/>
      <c r="AI280" s="144"/>
      <c r="AJ280" s="144"/>
      <c r="AK280" s="144"/>
      <c r="AL280" s="144"/>
      <c r="AM280" s="144"/>
      <c r="AN280" s="137"/>
      <c r="AO280" s="144"/>
      <c r="AP280" s="144"/>
      <c r="AQ280" s="144"/>
      <c r="AR280" s="144"/>
      <c r="AS280" s="144"/>
      <c r="AT280" s="144"/>
      <c r="AU280" s="144"/>
      <c r="AV280" s="144"/>
      <c r="AW280" s="144"/>
      <c r="AX280" s="144"/>
      <c r="AY280" s="144"/>
      <c r="AZ280" s="144"/>
      <c r="BA280" s="144"/>
      <c r="BB280" s="144"/>
      <c r="BC280" s="144"/>
      <c r="BD280" s="144"/>
      <c r="BE280" s="144"/>
      <c r="BF280" s="144"/>
    </row>
    <row r="281" spans="1:58" ht="12" customHeight="1">
      <c r="A281" s="137"/>
      <c r="B281" s="140"/>
      <c r="C281" s="141"/>
      <c r="D281" s="142"/>
      <c r="E281" s="142"/>
      <c r="F281" s="137"/>
      <c r="G281" s="137"/>
      <c r="H281" s="137"/>
      <c r="I281" s="137"/>
      <c r="J281" s="137"/>
      <c r="K281" s="137"/>
      <c r="L281" s="137"/>
      <c r="M281" s="143"/>
      <c r="N281" s="144"/>
      <c r="O281" s="144"/>
      <c r="P281" s="144"/>
      <c r="Q281" s="144"/>
      <c r="R281" s="144"/>
      <c r="S281" s="144"/>
      <c r="T281" s="144"/>
      <c r="U281" s="144"/>
      <c r="V281" s="144"/>
      <c r="W281" s="144"/>
      <c r="X281" s="137"/>
      <c r="Y281" s="144"/>
      <c r="Z281" s="144"/>
      <c r="AA281" s="144"/>
      <c r="AB281" s="144"/>
      <c r="AC281" s="144"/>
      <c r="AD281" s="144"/>
      <c r="AE281" s="144"/>
      <c r="AF281" s="144"/>
      <c r="AG281" s="144"/>
      <c r="AH281" s="144"/>
      <c r="AI281" s="144"/>
      <c r="AJ281" s="144"/>
      <c r="AK281" s="144"/>
      <c r="AL281" s="144"/>
      <c r="AM281" s="144"/>
      <c r="AN281" s="137"/>
      <c r="AO281" s="144"/>
      <c r="AP281" s="144"/>
      <c r="AQ281" s="144"/>
      <c r="AR281" s="144"/>
      <c r="AS281" s="144"/>
      <c r="AT281" s="144"/>
      <c r="AU281" s="144"/>
      <c r="AV281" s="144"/>
      <c r="AW281" s="144"/>
      <c r="AX281" s="144"/>
      <c r="AY281" s="144"/>
      <c r="AZ281" s="144"/>
      <c r="BA281" s="144"/>
      <c r="BB281" s="144"/>
      <c r="BC281" s="144"/>
      <c r="BD281" s="144"/>
      <c r="BE281" s="144"/>
      <c r="BF281" s="144"/>
    </row>
    <row r="282" spans="1:58" ht="12" customHeight="1">
      <c r="A282" s="137"/>
      <c r="B282" s="140"/>
      <c r="C282" s="141"/>
      <c r="D282" s="142"/>
      <c r="E282" s="142"/>
      <c r="F282" s="137"/>
      <c r="G282" s="137"/>
      <c r="H282" s="137"/>
      <c r="I282" s="137"/>
      <c r="J282" s="137"/>
      <c r="K282" s="137"/>
      <c r="L282" s="137"/>
      <c r="M282" s="143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37"/>
      <c r="Y282" s="144"/>
      <c r="Z282" s="144"/>
      <c r="AA282" s="144"/>
      <c r="AB282" s="144"/>
      <c r="AC282" s="144"/>
      <c r="AD282" s="144"/>
      <c r="AE282" s="144"/>
      <c r="AF282" s="144"/>
      <c r="AG282" s="144"/>
      <c r="AH282" s="144"/>
      <c r="AI282" s="144"/>
      <c r="AJ282" s="144"/>
      <c r="AK282" s="144"/>
      <c r="AL282" s="144"/>
      <c r="AM282" s="144"/>
      <c r="AN282" s="137"/>
      <c r="AO282" s="144"/>
      <c r="AP282" s="144"/>
      <c r="AQ282" s="144"/>
      <c r="AR282" s="144"/>
      <c r="AS282" s="144"/>
      <c r="AT282" s="144"/>
      <c r="AU282" s="144"/>
      <c r="AV282" s="144"/>
      <c r="AW282" s="144"/>
      <c r="AX282" s="144"/>
      <c r="AY282" s="144"/>
      <c r="AZ282" s="144"/>
      <c r="BA282" s="144"/>
      <c r="BB282" s="144"/>
      <c r="BC282" s="144"/>
      <c r="BD282" s="144"/>
      <c r="BE282" s="144"/>
      <c r="BF282" s="144"/>
    </row>
    <row r="283" spans="1:58" ht="12" customHeight="1">
      <c r="A283" s="137"/>
      <c r="B283" s="140"/>
      <c r="C283" s="141"/>
      <c r="D283" s="142"/>
      <c r="E283" s="142"/>
      <c r="F283" s="137"/>
      <c r="G283" s="137"/>
      <c r="H283" s="137"/>
      <c r="I283" s="137"/>
      <c r="J283" s="137"/>
      <c r="K283" s="137"/>
      <c r="L283" s="137"/>
      <c r="M283" s="143"/>
      <c r="N283" s="144"/>
      <c r="O283" s="144"/>
      <c r="P283" s="144"/>
      <c r="Q283" s="144"/>
      <c r="R283" s="144"/>
      <c r="S283" s="144"/>
      <c r="T283" s="144"/>
      <c r="U283" s="144"/>
      <c r="V283" s="144"/>
      <c r="W283" s="144"/>
      <c r="X283" s="137"/>
      <c r="Y283" s="144"/>
      <c r="Z283" s="144"/>
      <c r="AA283" s="144"/>
      <c r="AB283" s="144"/>
      <c r="AC283" s="144"/>
      <c r="AD283" s="144"/>
      <c r="AE283" s="144"/>
      <c r="AF283" s="144"/>
      <c r="AG283" s="144"/>
      <c r="AH283" s="144"/>
      <c r="AI283" s="144"/>
      <c r="AJ283" s="144"/>
      <c r="AK283" s="144"/>
      <c r="AL283" s="144"/>
      <c r="AM283" s="144"/>
      <c r="AN283" s="137"/>
      <c r="AO283" s="144"/>
      <c r="AP283" s="144"/>
      <c r="AQ283" s="144"/>
      <c r="AR283" s="144"/>
      <c r="AS283" s="144"/>
      <c r="AT283" s="144"/>
      <c r="AU283" s="144"/>
      <c r="AV283" s="144"/>
      <c r="AW283" s="144"/>
      <c r="AX283" s="144"/>
      <c r="AY283" s="144"/>
      <c r="AZ283" s="144"/>
      <c r="BA283" s="144"/>
      <c r="BB283" s="144"/>
      <c r="BC283" s="144"/>
      <c r="BD283" s="144"/>
      <c r="BE283" s="144"/>
      <c r="BF283" s="144"/>
    </row>
    <row r="284" spans="1:58" ht="12" customHeight="1">
      <c r="A284" s="137"/>
      <c r="B284" s="140"/>
      <c r="C284" s="141"/>
      <c r="D284" s="142"/>
      <c r="E284" s="142"/>
      <c r="F284" s="137"/>
      <c r="G284" s="137"/>
      <c r="H284" s="137"/>
      <c r="I284" s="137"/>
      <c r="J284" s="137"/>
      <c r="K284" s="137"/>
      <c r="L284" s="137"/>
      <c r="M284" s="143"/>
      <c r="N284" s="144"/>
      <c r="O284" s="144"/>
      <c r="P284" s="144"/>
      <c r="Q284" s="144"/>
      <c r="R284" s="144"/>
      <c r="S284" s="144"/>
      <c r="T284" s="144"/>
      <c r="U284" s="144"/>
      <c r="V284" s="144"/>
      <c r="W284" s="144"/>
      <c r="X284" s="137"/>
      <c r="Y284" s="144"/>
      <c r="Z284" s="144"/>
      <c r="AA284" s="144"/>
      <c r="AB284" s="144"/>
      <c r="AC284" s="144"/>
      <c r="AD284" s="144"/>
      <c r="AE284" s="144"/>
      <c r="AF284" s="144"/>
      <c r="AG284" s="144"/>
      <c r="AH284" s="144"/>
      <c r="AI284" s="144"/>
      <c r="AJ284" s="144"/>
      <c r="AK284" s="144"/>
      <c r="AL284" s="144"/>
      <c r="AM284" s="144"/>
      <c r="AN284" s="137"/>
      <c r="AO284" s="144"/>
      <c r="AP284" s="144"/>
      <c r="AQ284" s="144"/>
      <c r="AR284" s="144"/>
      <c r="AS284" s="144"/>
      <c r="AT284" s="144"/>
      <c r="AU284" s="144"/>
      <c r="AV284" s="144"/>
      <c r="AW284" s="144"/>
      <c r="AX284" s="144"/>
      <c r="AY284" s="144"/>
      <c r="AZ284" s="144"/>
      <c r="BA284" s="144"/>
      <c r="BB284" s="144"/>
      <c r="BC284" s="144"/>
      <c r="BD284" s="144"/>
      <c r="BE284" s="144"/>
      <c r="BF284" s="144"/>
    </row>
    <row r="285" spans="1:58" ht="12" customHeight="1">
      <c r="A285" s="137"/>
      <c r="B285" s="140"/>
      <c r="C285" s="141"/>
      <c r="D285" s="142"/>
      <c r="E285" s="142"/>
      <c r="F285" s="137"/>
      <c r="G285" s="137"/>
      <c r="H285" s="137"/>
      <c r="I285" s="137"/>
      <c r="J285" s="137"/>
      <c r="K285" s="137"/>
      <c r="L285" s="137"/>
      <c r="M285" s="143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37"/>
      <c r="Y285" s="144"/>
      <c r="Z285" s="144"/>
      <c r="AA285" s="144"/>
      <c r="AB285" s="144"/>
      <c r="AC285" s="144"/>
      <c r="AD285" s="144"/>
      <c r="AE285" s="144"/>
      <c r="AF285" s="144"/>
      <c r="AG285" s="144"/>
      <c r="AH285" s="144"/>
      <c r="AI285" s="144"/>
      <c r="AJ285" s="144"/>
      <c r="AK285" s="144"/>
      <c r="AL285" s="144"/>
      <c r="AM285" s="144"/>
      <c r="AN285" s="137"/>
      <c r="AO285" s="144"/>
      <c r="AP285" s="144"/>
      <c r="AQ285" s="144"/>
      <c r="AR285" s="144"/>
      <c r="AS285" s="144"/>
      <c r="AT285" s="144"/>
      <c r="AU285" s="144"/>
      <c r="AV285" s="144"/>
      <c r="AW285" s="144"/>
      <c r="AX285" s="144"/>
      <c r="AY285" s="144"/>
      <c r="AZ285" s="144"/>
      <c r="BA285" s="144"/>
      <c r="BB285" s="144"/>
      <c r="BC285" s="144"/>
      <c r="BD285" s="144"/>
      <c r="BE285" s="144"/>
      <c r="BF285" s="144"/>
    </row>
    <row r="286" spans="1:58" ht="12" customHeight="1">
      <c r="A286" s="137"/>
      <c r="B286" s="140"/>
      <c r="C286" s="141"/>
      <c r="D286" s="142"/>
      <c r="E286" s="142"/>
      <c r="F286" s="137"/>
      <c r="G286" s="137"/>
      <c r="H286" s="137"/>
      <c r="I286" s="137"/>
      <c r="J286" s="137"/>
      <c r="K286" s="137"/>
      <c r="L286" s="137"/>
      <c r="M286" s="143"/>
      <c r="N286" s="144"/>
      <c r="O286" s="144"/>
      <c r="P286" s="144"/>
      <c r="Q286" s="144"/>
      <c r="R286" s="144"/>
      <c r="S286" s="144"/>
      <c r="T286" s="144"/>
      <c r="U286" s="144"/>
      <c r="V286" s="144"/>
      <c r="W286" s="144"/>
      <c r="X286" s="137"/>
      <c r="Y286" s="144"/>
      <c r="Z286" s="144"/>
      <c r="AA286" s="144"/>
      <c r="AB286" s="144"/>
      <c r="AC286" s="144"/>
      <c r="AD286" s="144"/>
      <c r="AE286" s="144"/>
      <c r="AF286" s="144"/>
      <c r="AG286" s="144"/>
      <c r="AH286" s="144"/>
      <c r="AI286" s="144"/>
      <c r="AJ286" s="144"/>
      <c r="AK286" s="144"/>
      <c r="AL286" s="144"/>
      <c r="AM286" s="144"/>
      <c r="AN286" s="137"/>
      <c r="AO286" s="144"/>
      <c r="AP286" s="144"/>
      <c r="AQ286" s="144"/>
      <c r="AR286" s="144"/>
      <c r="AS286" s="144"/>
      <c r="AT286" s="144"/>
      <c r="AU286" s="144"/>
      <c r="AV286" s="144"/>
      <c r="AW286" s="144"/>
      <c r="AX286" s="144"/>
      <c r="AY286" s="144"/>
      <c r="AZ286" s="144"/>
      <c r="BA286" s="144"/>
      <c r="BB286" s="144"/>
      <c r="BC286" s="144"/>
      <c r="BD286" s="144"/>
      <c r="BE286" s="144"/>
      <c r="BF286" s="144"/>
    </row>
    <row r="287" spans="1:58" ht="12" customHeight="1">
      <c r="A287" s="137"/>
      <c r="B287" s="140"/>
      <c r="C287" s="141"/>
      <c r="D287" s="142"/>
      <c r="E287" s="142"/>
      <c r="F287" s="137"/>
      <c r="G287" s="137"/>
      <c r="H287" s="137"/>
      <c r="I287" s="137"/>
      <c r="J287" s="137"/>
      <c r="K287" s="137"/>
      <c r="L287" s="137"/>
      <c r="M287" s="143"/>
      <c r="N287" s="144"/>
      <c r="O287" s="144"/>
      <c r="P287" s="144"/>
      <c r="Q287" s="144"/>
      <c r="R287" s="144"/>
      <c r="S287" s="144"/>
      <c r="T287" s="144"/>
      <c r="U287" s="144"/>
      <c r="V287" s="144"/>
      <c r="W287" s="144"/>
      <c r="X287" s="137"/>
      <c r="Y287" s="144"/>
      <c r="Z287" s="144"/>
      <c r="AA287" s="144"/>
      <c r="AB287" s="144"/>
      <c r="AC287" s="144"/>
      <c r="AD287" s="144"/>
      <c r="AE287" s="144"/>
      <c r="AF287" s="144"/>
      <c r="AG287" s="144"/>
      <c r="AH287" s="144"/>
      <c r="AI287" s="144"/>
      <c r="AJ287" s="144"/>
      <c r="AK287" s="144"/>
      <c r="AL287" s="144"/>
      <c r="AM287" s="144"/>
      <c r="AN287" s="137"/>
      <c r="AO287" s="144"/>
      <c r="AP287" s="144"/>
      <c r="AQ287" s="144"/>
      <c r="AR287" s="144"/>
      <c r="AS287" s="144"/>
      <c r="AT287" s="144"/>
      <c r="AU287" s="144"/>
      <c r="AV287" s="144"/>
      <c r="AW287" s="144"/>
      <c r="AX287" s="144"/>
      <c r="AY287" s="144"/>
      <c r="AZ287" s="144"/>
      <c r="BA287" s="144"/>
      <c r="BB287" s="144"/>
      <c r="BC287" s="144"/>
      <c r="BD287" s="144"/>
      <c r="BE287" s="144"/>
      <c r="BF287" s="144"/>
    </row>
    <row r="288" spans="1:58" ht="12" customHeight="1">
      <c r="A288" s="137"/>
      <c r="B288" s="140"/>
      <c r="C288" s="141"/>
      <c r="D288" s="142"/>
      <c r="E288" s="142"/>
      <c r="F288" s="137"/>
      <c r="G288" s="137"/>
      <c r="H288" s="137"/>
      <c r="I288" s="137"/>
      <c r="J288" s="137"/>
      <c r="K288" s="137"/>
      <c r="L288" s="137"/>
      <c r="M288" s="143"/>
      <c r="N288" s="144"/>
      <c r="O288" s="144"/>
      <c r="P288" s="144"/>
      <c r="Q288" s="144"/>
      <c r="R288" s="144"/>
      <c r="S288" s="144"/>
      <c r="T288" s="144"/>
      <c r="U288" s="144"/>
      <c r="V288" s="144"/>
      <c r="W288" s="144"/>
      <c r="X288" s="137"/>
      <c r="Y288" s="144"/>
      <c r="Z288" s="144"/>
      <c r="AA288" s="144"/>
      <c r="AB288" s="144"/>
      <c r="AC288" s="144"/>
      <c r="AD288" s="144"/>
      <c r="AE288" s="144"/>
      <c r="AF288" s="144"/>
      <c r="AG288" s="144"/>
      <c r="AH288" s="144"/>
      <c r="AI288" s="144"/>
      <c r="AJ288" s="144"/>
      <c r="AK288" s="144"/>
      <c r="AL288" s="144"/>
      <c r="AM288" s="144"/>
      <c r="AN288" s="137"/>
      <c r="AO288" s="144"/>
      <c r="AP288" s="144"/>
      <c r="AQ288" s="144"/>
      <c r="AR288" s="144"/>
      <c r="AS288" s="144"/>
      <c r="AT288" s="144"/>
      <c r="AU288" s="144"/>
      <c r="AV288" s="144"/>
      <c r="AW288" s="144"/>
      <c r="AX288" s="144"/>
      <c r="AY288" s="144"/>
      <c r="AZ288" s="144"/>
      <c r="BA288" s="144"/>
      <c r="BB288" s="144"/>
      <c r="BC288" s="144"/>
      <c r="BD288" s="144"/>
      <c r="BE288" s="144"/>
      <c r="BF288" s="144"/>
    </row>
    <row r="289" spans="1:58" ht="12" customHeight="1">
      <c r="A289" s="137"/>
      <c r="B289" s="140"/>
      <c r="C289" s="141"/>
      <c r="D289" s="142"/>
      <c r="E289" s="142"/>
      <c r="F289" s="137"/>
      <c r="G289" s="137"/>
      <c r="H289" s="137"/>
      <c r="I289" s="137"/>
      <c r="J289" s="137"/>
      <c r="K289" s="137"/>
      <c r="L289" s="137"/>
      <c r="M289" s="143"/>
      <c r="N289" s="144"/>
      <c r="O289" s="144"/>
      <c r="P289" s="144"/>
      <c r="Q289" s="144"/>
      <c r="R289" s="144"/>
      <c r="S289" s="144"/>
      <c r="T289" s="144"/>
      <c r="U289" s="144"/>
      <c r="V289" s="144"/>
      <c r="W289" s="144"/>
      <c r="X289" s="137"/>
      <c r="Y289" s="144"/>
      <c r="Z289" s="144"/>
      <c r="AA289" s="144"/>
      <c r="AB289" s="144"/>
      <c r="AC289" s="144"/>
      <c r="AD289" s="144"/>
      <c r="AE289" s="144"/>
      <c r="AF289" s="144"/>
      <c r="AG289" s="144"/>
      <c r="AH289" s="144"/>
      <c r="AI289" s="144"/>
      <c r="AJ289" s="144"/>
      <c r="AK289" s="144"/>
      <c r="AL289" s="144"/>
      <c r="AM289" s="144"/>
      <c r="AN289" s="137"/>
      <c r="AO289" s="144"/>
      <c r="AP289" s="144"/>
      <c r="AQ289" s="144"/>
      <c r="AR289" s="144"/>
      <c r="AS289" s="144"/>
      <c r="AT289" s="144"/>
      <c r="AU289" s="144"/>
      <c r="AV289" s="144"/>
      <c r="AW289" s="144"/>
      <c r="AX289" s="144"/>
      <c r="AY289" s="144"/>
      <c r="AZ289" s="144"/>
      <c r="BA289" s="144"/>
      <c r="BB289" s="144"/>
      <c r="BC289" s="144"/>
      <c r="BD289" s="144"/>
      <c r="BE289" s="144"/>
      <c r="BF289" s="144"/>
    </row>
    <row r="290" spans="1:58" ht="12" customHeight="1">
      <c r="A290" s="137"/>
      <c r="B290" s="140"/>
      <c r="C290" s="141"/>
      <c r="D290" s="142"/>
      <c r="E290" s="142"/>
      <c r="F290" s="137"/>
      <c r="G290" s="137"/>
      <c r="H290" s="137"/>
      <c r="I290" s="137"/>
      <c r="J290" s="137"/>
      <c r="K290" s="137"/>
      <c r="L290" s="137"/>
      <c r="M290" s="143"/>
      <c r="N290" s="144"/>
      <c r="O290" s="144"/>
      <c r="P290" s="144"/>
      <c r="Q290" s="144"/>
      <c r="R290" s="144"/>
      <c r="S290" s="144"/>
      <c r="T290" s="144"/>
      <c r="U290" s="144"/>
      <c r="V290" s="144"/>
      <c r="W290" s="144"/>
      <c r="X290" s="137"/>
      <c r="Y290" s="144"/>
      <c r="Z290" s="144"/>
      <c r="AA290" s="144"/>
      <c r="AB290" s="144"/>
      <c r="AC290" s="144"/>
      <c r="AD290" s="144"/>
      <c r="AE290" s="144"/>
      <c r="AF290" s="144"/>
      <c r="AG290" s="144"/>
      <c r="AH290" s="144"/>
      <c r="AI290" s="144"/>
      <c r="AJ290" s="144"/>
      <c r="AK290" s="144"/>
      <c r="AL290" s="144"/>
      <c r="AM290" s="144"/>
      <c r="AN290" s="137"/>
      <c r="AO290" s="144"/>
      <c r="AP290" s="144"/>
      <c r="AQ290" s="144"/>
      <c r="AR290" s="144"/>
      <c r="AS290" s="144"/>
      <c r="AT290" s="144"/>
      <c r="AU290" s="144"/>
      <c r="AV290" s="144"/>
      <c r="AW290" s="144"/>
      <c r="AX290" s="144"/>
      <c r="AY290" s="144"/>
      <c r="AZ290" s="144"/>
      <c r="BA290" s="144"/>
      <c r="BB290" s="144"/>
      <c r="BC290" s="144"/>
      <c r="BD290" s="144"/>
      <c r="BE290" s="144"/>
      <c r="BF290" s="144"/>
    </row>
    <row r="291" spans="1:58" ht="12" customHeight="1">
      <c r="A291" s="137"/>
      <c r="B291" s="140"/>
      <c r="C291" s="141"/>
      <c r="D291" s="142"/>
      <c r="E291" s="142"/>
      <c r="F291" s="137"/>
      <c r="G291" s="137"/>
      <c r="H291" s="137"/>
      <c r="I291" s="137"/>
      <c r="J291" s="137"/>
      <c r="K291" s="137"/>
      <c r="L291" s="137"/>
      <c r="M291" s="143"/>
      <c r="N291" s="144"/>
      <c r="O291" s="144"/>
      <c r="P291" s="144"/>
      <c r="Q291" s="144"/>
      <c r="R291" s="144"/>
      <c r="S291" s="144"/>
      <c r="T291" s="144"/>
      <c r="U291" s="144"/>
      <c r="V291" s="144"/>
      <c r="W291" s="144"/>
      <c r="X291" s="137"/>
      <c r="Y291" s="144"/>
      <c r="Z291" s="144"/>
      <c r="AA291" s="144"/>
      <c r="AB291" s="144"/>
      <c r="AC291" s="144"/>
      <c r="AD291" s="144"/>
      <c r="AE291" s="144"/>
      <c r="AF291" s="144"/>
      <c r="AG291" s="144"/>
      <c r="AH291" s="144"/>
      <c r="AI291" s="144"/>
      <c r="AJ291" s="144"/>
      <c r="AK291" s="144"/>
      <c r="AL291" s="144"/>
      <c r="AM291" s="144"/>
      <c r="AN291" s="137"/>
      <c r="AO291" s="144"/>
      <c r="AP291" s="144"/>
      <c r="AQ291" s="144"/>
      <c r="AR291" s="144"/>
      <c r="AS291" s="144"/>
      <c r="AT291" s="144"/>
      <c r="AU291" s="144"/>
      <c r="AV291" s="144"/>
      <c r="AW291" s="144"/>
      <c r="AX291" s="144"/>
      <c r="AY291" s="144"/>
      <c r="AZ291" s="144"/>
      <c r="BA291" s="144"/>
      <c r="BB291" s="144"/>
      <c r="BC291" s="144"/>
      <c r="BD291" s="144"/>
      <c r="BE291" s="144"/>
      <c r="BF291" s="144"/>
    </row>
    <row r="292" spans="1:58" ht="12" customHeight="1">
      <c r="A292" s="137"/>
      <c r="B292" s="140"/>
      <c r="C292" s="141"/>
      <c r="D292" s="142"/>
      <c r="E292" s="142"/>
      <c r="F292" s="137"/>
      <c r="G292" s="137"/>
      <c r="H292" s="137"/>
      <c r="I292" s="137"/>
      <c r="J292" s="137"/>
      <c r="K292" s="137"/>
      <c r="L292" s="137"/>
      <c r="M292" s="143"/>
      <c r="N292" s="144"/>
      <c r="O292" s="144"/>
      <c r="P292" s="144"/>
      <c r="Q292" s="144"/>
      <c r="R292" s="144"/>
      <c r="S292" s="144"/>
      <c r="T292" s="144"/>
      <c r="U292" s="144"/>
      <c r="V292" s="144"/>
      <c r="W292" s="144"/>
      <c r="X292" s="137"/>
      <c r="Y292" s="144"/>
      <c r="Z292" s="144"/>
      <c r="AA292" s="144"/>
      <c r="AB292" s="144"/>
      <c r="AC292" s="144"/>
      <c r="AD292" s="144"/>
      <c r="AE292" s="144"/>
      <c r="AF292" s="144"/>
      <c r="AG292" s="144"/>
      <c r="AH292" s="144"/>
      <c r="AI292" s="144"/>
      <c r="AJ292" s="144"/>
      <c r="AK292" s="144"/>
      <c r="AL292" s="144"/>
      <c r="AM292" s="144"/>
      <c r="AN292" s="137"/>
      <c r="AO292" s="144"/>
      <c r="AP292" s="144"/>
      <c r="AQ292" s="144"/>
      <c r="AR292" s="144"/>
      <c r="AS292" s="144"/>
      <c r="AT292" s="144"/>
      <c r="AU292" s="144"/>
      <c r="AV292" s="144"/>
      <c r="AW292" s="144"/>
      <c r="AX292" s="144"/>
      <c r="AY292" s="144"/>
      <c r="AZ292" s="144"/>
      <c r="BA292" s="144"/>
      <c r="BB292" s="144"/>
      <c r="BC292" s="144"/>
      <c r="BD292" s="144"/>
      <c r="BE292" s="144"/>
      <c r="BF292" s="144"/>
    </row>
    <row r="293" spans="1:58" ht="12" customHeight="1">
      <c r="A293" s="137"/>
      <c r="B293" s="140"/>
      <c r="C293" s="141"/>
      <c r="D293" s="142"/>
      <c r="E293" s="142"/>
      <c r="F293" s="137"/>
      <c r="G293" s="137"/>
      <c r="H293" s="137"/>
      <c r="I293" s="137"/>
      <c r="J293" s="137"/>
      <c r="K293" s="137"/>
      <c r="L293" s="137"/>
      <c r="M293" s="143"/>
      <c r="N293" s="144"/>
      <c r="O293" s="144"/>
      <c r="P293" s="144"/>
      <c r="Q293" s="144"/>
      <c r="R293" s="144"/>
      <c r="S293" s="144"/>
      <c r="T293" s="144"/>
      <c r="U293" s="144"/>
      <c r="V293" s="144"/>
      <c r="W293" s="144"/>
      <c r="X293" s="137"/>
      <c r="Y293" s="144"/>
      <c r="Z293" s="144"/>
      <c r="AA293" s="144"/>
      <c r="AB293" s="144"/>
      <c r="AC293" s="144"/>
      <c r="AD293" s="144"/>
      <c r="AE293" s="144"/>
      <c r="AF293" s="144"/>
      <c r="AG293" s="144"/>
      <c r="AH293" s="144"/>
      <c r="AI293" s="144"/>
      <c r="AJ293" s="144"/>
      <c r="AK293" s="144"/>
      <c r="AL293" s="144"/>
      <c r="AM293" s="144"/>
      <c r="AN293" s="137"/>
      <c r="AO293" s="144"/>
      <c r="AP293" s="144"/>
      <c r="AQ293" s="144"/>
      <c r="AR293" s="144"/>
      <c r="AS293" s="144"/>
      <c r="AT293" s="144"/>
      <c r="AU293" s="144"/>
      <c r="AV293" s="144"/>
      <c r="AW293" s="144"/>
      <c r="AX293" s="144"/>
      <c r="AY293" s="144"/>
      <c r="AZ293" s="144"/>
      <c r="BA293" s="144"/>
      <c r="BB293" s="144"/>
      <c r="BC293" s="144"/>
      <c r="BD293" s="144"/>
      <c r="BE293" s="144"/>
      <c r="BF293" s="144"/>
    </row>
    <row r="294" spans="1:58" ht="12" customHeight="1">
      <c r="A294" s="137"/>
      <c r="B294" s="140"/>
      <c r="C294" s="141"/>
      <c r="D294" s="142"/>
      <c r="E294" s="142"/>
      <c r="F294" s="137"/>
      <c r="G294" s="137"/>
      <c r="H294" s="137"/>
      <c r="I294" s="137"/>
      <c r="J294" s="137"/>
      <c r="K294" s="137"/>
      <c r="L294" s="137"/>
      <c r="M294" s="143"/>
      <c r="N294" s="144"/>
      <c r="O294" s="144"/>
      <c r="P294" s="144"/>
      <c r="Q294" s="144"/>
      <c r="R294" s="144"/>
      <c r="S294" s="144"/>
      <c r="T294" s="144"/>
      <c r="U294" s="144"/>
      <c r="V294" s="144"/>
      <c r="W294" s="144"/>
      <c r="X294" s="137"/>
      <c r="Y294" s="144"/>
      <c r="Z294" s="144"/>
      <c r="AA294" s="144"/>
      <c r="AB294" s="144"/>
      <c r="AC294" s="144"/>
      <c r="AD294" s="144"/>
      <c r="AE294" s="144"/>
      <c r="AF294" s="144"/>
      <c r="AG294" s="144"/>
      <c r="AH294" s="144"/>
      <c r="AI294" s="144"/>
      <c r="AJ294" s="144"/>
      <c r="AK294" s="144"/>
      <c r="AL294" s="144"/>
      <c r="AM294" s="144"/>
      <c r="AN294" s="137"/>
      <c r="AO294" s="144"/>
      <c r="AP294" s="144"/>
      <c r="AQ294" s="144"/>
      <c r="AR294" s="144"/>
      <c r="AS294" s="144"/>
      <c r="AT294" s="144"/>
      <c r="AU294" s="144"/>
      <c r="AV294" s="144"/>
      <c r="AW294" s="144"/>
      <c r="AX294" s="144"/>
      <c r="AY294" s="144"/>
      <c r="AZ294" s="144"/>
      <c r="BA294" s="144"/>
      <c r="BB294" s="144"/>
      <c r="BC294" s="144"/>
      <c r="BD294" s="144"/>
      <c r="BE294" s="144"/>
      <c r="BF294" s="144"/>
    </row>
    <row r="295" spans="1:58" ht="12" customHeight="1">
      <c r="A295" s="137"/>
      <c r="B295" s="140"/>
      <c r="C295" s="141"/>
      <c r="D295" s="142"/>
      <c r="E295" s="142"/>
      <c r="F295" s="137"/>
      <c r="G295" s="137"/>
      <c r="H295" s="137"/>
      <c r="I295" s="137"/>
      <c r="J295" s="137"/>
      <c r="K295" s="137"/>
      <c r="L295" s="137"/>
      <c r="M295" s="143"/>
      <c r="N295" s="144"/>
      <c r="O295" s="144"/>
      <c r="P295" s="144"/>
      <c r="Q295" s="144"/>
      <c r="R295" s="144"/>
      <c r="S295" s="144"/>
      <c r="T295" s="144"/>
      <c r="U295" s="144"/>
      <c r="V295" s="144"/>
      <c r="W295" s="144"/>
      <c r="X295" s="137"/>
      <c r="Y295" s="144"/>
      <c r="Z295" s="144"/>
      <c r="AA295" s="144"/>
      <c r="AB295" s="144"/>
      <c r="AC295" s="144"/>
      <c r="AD295" s="144"/>
      <c r="AE295" s="144"/>
      <c r="AF295" s="144"/>
      <c r="AG295" s="144"/>
      <c r="AH295" s="144"/>
      <c r="AI295" s="144"/>
      <c r="AJ295" s="144"/>
      <c r="AK295" s="144"/>
      <c r="AL295" s="144"/>
      <c r="AM295" s="144"/>
      <c r="AN295" s="137"/>
      <c r="AO295" s="144"/>
      <c r="AP295" s="144"/>
      <c r="AQ295" s="144"/>
      <c r="AR295" s="144"/>
      <c r="AS295" s="144"/>
      <c r="AT295" s="144"/>
      <c r="AU295" s="144"/>
      <c r="AV295" s="144"/>
      <c r="AW295" s="144"/>
      <c r="AX295" s="144"/>
      <c r="AY295" s="144"/>
      <c r="AZ295" s="144"/>
      <c r="BA295" s="144"/>
      <c r="BB295" s="144"/>
      <c r="BC295" s="144"/>
      <c r="BD295" s="144"/>
      <c r="BE295" s="144"/>
      <c r="BF295" s="144"/>
    </row>
    <row r="296" spans="1:58" ht="12" customHeight="1">
      <c r="A296" s="137"/>
      <c r="B296" s="140"/>
      <c r="C296" s="141"/>
      <c r="D296" s="142"/>
      <c r="E296" s="142"/>
      <c r="F296" s="137"/>
      <c r="G296" s="137"/>
      <c r="H296" s="137"/>
      <c r="I296" s="137"/>
      <c r="J296" s="137"/>
      <c r="K296" s="137"/>
      <c r="L296" s="137"/>
      <c r="M296" s="143"/>
      <c r="N296" s="144"/>
      <c r="O296" s="144"/>
      <c r="P296" s="144"/>
      <c r="Q296" s="144"/>
      <c r="R296" s="144"/>
      <c r="S296" s="144"/>
      <c r="T296" s="144"/>
      <c r="U296" s="144"/>
      <c r="V296" s="144"/>
      <c r="W296" s="144"/>
      <c r="X296" s="137"/>
      <c r="Y296" s="144"/>
      <c r="Z296" s="144"/>
      <c r="AA296" s="144"/>
      <c r="AB296" s="144"/>
      <c r="AC296" s="144"/>
      <c r="AD296" s="144"/>
      <c r="AE296" s="144"/>
      <c r="AF296" s="144"/>
      <c r="AG296" s="144"/>
      <c r="AH296" s="144"/>
      <c r="AI296" s="144"/>
      <c r="AJ296" s="144"/>
      <c r="AK296" s="144"/>
      <c r="AL296" s="144"/>
      <c r="AM296" s="144"/>
      <c r="AN296" s="137"/>
      <c r="AO296" s="144"/>
      <c r="AP296" s="144"/>
      <c r="AQ296" s="144"/>
      <c r="AR296" s="144"/>
      <c r="AS296" s="144"/>
      <c r="AT296" s="144"/>
      <c r="AU296" s="144"/>
      <c r="AV296" s="144"/>
      <c r="AW296" s="144"/>
      <c r="AX296" s="144"/>
      <c r="AY296" s="144"/>
      <c r="AZ296" s="144"/>
      <c r="BA296" s="144"/>
      <c r="BB296" s="144"/>
      <c r="BC296" s="144"/>
      <c r="BD296" s="144"/>
      <c r="BE296" s="144"/>
      <c r="BF296" s="144"/>
    </row>
    <row r="297" spans="1:58" ht="12" customHeight="1">
      <c r="A297" s="137"/>
      <c r="B297" s="140"/>
      <c r="C297" s="141"/>
      <c r="D297" s="142"/>
      <c r="E297" s="142"/>
      <c r="F297" s="137"/>
      <c r="G297" s="137"/>
      <c r="H297" s="137"/>
      <c r="I297" s="137"/>
      <c r="J297" s="137"/>
      <c r="K297" s="137"/>
      <c r="L297" s="137"/>
      <c r="M297" s="143"/>
      <c r="N297" s="144"/>
      <c r="O297" s="144"/>
      <c r="P297" s="144"/>
      <c r="Q297" s="144"/>
      <c r="R297" s="144"/>
      <c r="S297" s="144"/>
      <c r="T297" s="144"/>
      <c r="U297" s="144"/>
      <c r="V297" s="144"/>
      <c r="W297" s="144"/>
      <c r="X297" s="137"/>
      <c r="Y297" s="144"/>
      <c r="Z297" s="144"/>
      <c r="AA297" s="144"/>
      <c r="AB297" s="144"/>
      <c r="AC297" s="144"/>
      <c r="AD297" s="144"/>
      <c r="AE297" s="144"/>
      <c r="AF297" s="144"/>
      <c r="AG297" s="144"/>
      <c r="AH297" s="144"/>
      <c r="AI297" s="144"/>
      <c r="AJ297" s="144"/>
      <c r="AK297" s="144"/>
      <c r="AL297" s="144"/>
      <c r="AM297" s="144"/>
      <c r="AN297" s="137"/>
      <c r="AO297" s="144"/>
      <c r="AP297" s="144"/>
      <c r="AQ297" s="144"/>
      <c r="AR297" s="144"/>
      <c r="AS297" s="144"/>
      <c r="AT297" s="144"/>
      <c r="AU297" s="144"/>
      <c r="AV297" s="144"/>
      <c r="AW297" s="144"/>
      <c r="AX297" s="144"/>
      <c r="AY297" s="144"/>
      <c r="AZ297" s="144"/>
      <c r="BA297" s="144"/>
      <c r="BB297" s="144"/>
      <c r="BC297" s="144"/>
      <c r="BD297" s="144"/>
      <c r="BE297" s="144"/>
      <c r="BF297" s="144"/>
    </row>
    <row r="298" spans="1:58" ht="12" customHeight="1">
      <c r="A298" s="137"/>
      <c r="B298" s="140"/>
      <c r="C298" s="141"/>
      <c r="D298" s="142"/>
      <c r="E298" s="142"/>
      <c r="F298" s="137"/>
      <c r="G298" s="137"/>
      <c r="H298" s="137"/>
      <c r="I298" s="137"/>
      <c r="J298" s="137"/>
      <c r="K298" s="137"/>
      <c r="L298" s="137"/>
      <c r="M298" s="143"/>
      <c r="N298" s="144"/>
      <c r="O298" s="144"/>
      <c r="P298" s="144"/>
      <c r="Q298" s="144"/>
      <c r="R298" s="144"/>
      <c r="S298" s="144"/>
      <c r="T298" s="144"/>
      <c r="U298" s="144"/>
      <c r="V298" s="144"/>
      <c r="W298" s="144"/>
      <c r="X298" s="137"/>
      <c r="Y298" s="144"/>
      <c r="Z298" s="144"/>
      <c r="AA298" s="144"/>
      <c r="AB298" s="144"/>
      <c r="AC298" s="144"/>
      <c r="AD298" s="144"/>
      <c r="AE298" s="144"/>
      <c r="AF298" s="144"/>
      <c r="AG298" s="144"/>
      <c r="AH298" s="144"/>
      <c r="AI298" s="144"/>
      <c r="AJ298" s="144"/>
      <c r="AK298" s="144"/>
      <c r="AL298" s="144"/>
      <c r="AM298" s="144"/>
      <c r="AN298" s="137"/>
      <c r="AO298" s="144"/>
      <c r="AP298" s="144"/>
      <c r="AQ298" s="144"/>
      <c r="AR298" s="144"/>
      <c r="AS298" s="144"/>
      <c r="AT298" s="144"/>
      <c r="AU298" s="144"/>
      <c r="AV298" s="144"/>
      <c r="AW298" s="144"/>
      <c r="AX298" s="144"/>
      <c r="AY298" s="144"/>
      <c r="AZ298" s="144"/>
      <c r="BA298" s="144"/>
      <c r="BB298" s="144"/>
      <c r="BC298" s="144"/>
      <c r="BD298" s="144"/>
      <c r="BE298" s="144"/>
      <c r="BF298" s="144"/>
    </row>
    <row r="299" spans="1:58" ht="12" customHeight="1">
      <c r="A299" s="137"/>
      <c r="B299" s="140"/>
      <c r="C299" s="141"/>
      <c r="D299" s="142"/>
      <c r="E299" s="142"/>
      <c r="F299" s="137"/>
      <c r="G299" s="137"/>
      <c r="H299" s="137"/>
      <c r="I299" s="137"/>
      <c r="J299" s="137"/>
      <c r="K299" s="137"/>
      <c r="L299" s="137"/>
      <c r="M299" s="143"/>
      <c r="N299" s="144"/>
      <c r="O299" s="144"/>
      <c r="P299" s="144"/>
      <c r="Q299" s="144"/>
      <c r="R299" s="144"/>
      <c r="S299" s="144"/>
      <c r="T299" s="144"/>
      <c r="U299" s="144"/>
      <c r="V299" s="144"/>
      <c r="W299" s="144"/>
      <c r="X299" s="137"/>
      <c r="Y299" s="144"/>
      <c r="Z299" s="144"/>
      <c r="AA299" s="144"/>
      <c r="AB299" s="144"/>
      <c r="AC299" s="144"/>
      <c r="AD299" s="144"/>
      <c r="AE299" s="144"/>
      <c r="AF299" s="144"/>
      <c r="AG299" s="144"/>
      <c r="AH299" s="144"/>
      <c r="AI299" s="144"/>
      <c r="AJ299" s="144"/>
      <c r="AK299" s="144"/>
      <c r="AL299" s="144"/>
      <c r="AM299" s="144"/>
      <c r="AN299" s="137"/>
      <c r="AO299" s="144"/>
      <c r="AP299" s="144"/>
      <c r="AQ299" s="144"/>
      <c r="AR299" s="144"/>
      <c r="AS299" s="144"/>
      <c r="AT299" s="144"/>
      <c r="AU299" s="144"/>
      <c r="AV299" s="144"/>
      <c r="AW299" s="144"/>
      <c r="AX299" s="144"/>
      <c r="AY299" s="144"/>
      <c r="AZ299" s="144"/>
      <c r="BA299" s="144"/>
      <c r="BB299" s="144"/>
      <c r="BC299" s="144"/>
      <c r="BD299" s="144"/>
      <c r="BE299" s="144"/>
      <c r="BF299" s="144"/>
    </row>
    <row r="300" spans="1:58" ht="12" customHeight="1">
      <c r="A300" s="137"/>
      <c r="B300" s="140"/>
      <c r="C300" s="141"/>
      <c r="D300" s="142"/>
      <c r="E300" s="142"/>
      <c r="F300" s="137"/>
      <c r="G300" s="137"/>
      <c r="H300" s="137"/>
      <c r="I300" s="137"/>
      <c r="J300" s="137"/>
      <c r="K300" s="137"/>
      <c r="L300" s="137"/>
      <c r="M300" s="143"/>
      <c r="N300" s="144"/>
      <c r="O300" s="144"/>
      <c r="P300" s="144"/>
      <c r="Q300" s="144"/>
      <c r="R300" s="144"/>
      <c r="S300" s="144"/>
      <c r="T300" s="144"/>
      <c r="U300" s="144"/>
      <c r="V300" s="144"/>
      <c r="W300" s="144"/>
      <c r="X300" s="137"/>
      <c r="Y300" s="144"/>
      <c r="Z300" s="144"/>
      <c r="AA300" s="144"/>
      <c r="AB300" s="144"/>
      <c r="AC300" s="144"/>
      <c r="AD300" s="144"/>
      <c r="AE300" s="144"/>
      <c r="AF300" s="144"/>
      <c r="AG300" s="144"/>
      <c r="AH300" s="144"/>
      <c r="AI300" s="144"/>
      <c r="AJ300" s="144"/>
      <c r="AK300" s="144"/>
      <c r="AL300" s="144"/>
      <c r="AM300" s="144"/>
      <c r="AN300" s="137"/>
      <c r="AO300" s="144"/>
      <c r="AP300" s="144"/>
      <c r="AQ300" s="144"/>
      <c r="AR300" s="144"/>
      <c r="AS300" s="144"/>
      <c r="AT300" s="144"/>
      <c r="AU300" s="144"/>
      <c r="AV300" s="144"/>
      <c r="AW300" s="144"/>
      <c r="AX300" s="144"/>
      <c r="AY300" s="144"/>
      <c r="AZ300" s="144"/>
      <c r="BA300" s="144"/>
      <c r="BB300" s="144"/>
      <c r="BC300" s="144"/>
      <c r="BD300" s="144"/>
      <c r="BE300" s="144"/>
      <c r="BF300" s="144"/>
    </row>
    <row r="301" spans="1:58" ht="12" customHeight="1">
      <c r="A301" s="137"/>
      <c r="B301" s="140"/>
      <c r="C301" s="141"/>
      <c r="D301" s="142"/>
      <c r="E301" s="142"/>
      <c r="F301" s="137"/>
      <c r="G301" s="137"/>
      <c r="H301" s="137"/>
      <c r="I301" s="137"/>
      <c r="J301" s="137"/>
      <c r="K301" s="137"/>
      <c r="L301" s="137"/>
      <c r="M301" s="143"/>
      <c r="N301" s="144"/>
      <c r="O301" s="144"/>
      <c r="P301" s="144"/>
      <c r="Q301" s="144"/>
      <c r="R301" s="144"/>
      <c r="S301" s="144"/>
      <c r="T301" s="144"/>
      <c r="U301" s="144"/>
      <c r="V301" s="144"/>
      <c r="W301" s="144"/>
      <c r="X301" s="137"/>
      <c r="Y301" s="144"/>
      <c r="Z301" s="144"/>
      <c r="AA301" s="144"/>
      <c r="AB301" s="144"/>
      <c r="AC301" s="144"/>
      <c r="AD301" s="144"/>
      <c r="AE301" s="144"/>
      <c r="AF301" s="144"/>
      <c r="AG301" s="144"/>
      <c r="AH301" s="144"/>
      <c r="AI301" s="144"/>
      <c r="AJ301" s="144"/>
      <c r="AK301" s="144"/>
      <c r="AL301" s="144"/>
      <c r="AM301" s="144"/>
      <c r="AN301" s="137"/>
      <c r="AO301" s="144"/>
      <c r="AP301" s="144"/>
      <c r="AQ301" s="144"/>
      <c r="AR301" s="144"/>
      <c r="AS301" s="144"/>
      <c r="AT301" s="144"/>
      <c r="AU301" s="144"/>
      <c r="AV301" s="144"/>
      <c r="AW301" s="144"/>
      <c r="AX301" s="144"/>
      <c r="AY301" s="144"/>
      <c r="AZ301" s="144"/>
      <c r="BA301" s="144"/>
      <c r="BB301" s="144"/>
      <c r="BC301" s="144"/>
      <c r="BD301" s="144"/>
      <c r="BE301" s="144"/>
      <c r="BF301" s="144"/>
    </row>
    <row r="302" spans="1:58" ht="12" customHeight="1">
      <c r="A302" s="137"/>
      <c r="B302" s="140"/>
      <c r="C302" s="141"/>
      <c r="D302" s="142"/>
      <c r="E302" s="142"/>
      <c r="F302" s="137"/>
      <c r="G302" s="137"/>
      <c r="H302" s="137"/>
      <c r="I302" s="137"/>
      <c r="J302" s="137"/>
      <c r="K302" s="137"/>
      <c r="L302" s="137"/>
      <c r="M302" s="143"/>
      <c r="N302" s="144"/>
      <c r="O302" s="144"/>
      <c r="P302" s="144"/>
      <c r="Q302" s="144"/>
      <c r="R302" s="144"/>
      <c r="S302" s="144"/>
      <c r="T302" s="144"/>
      <c r="U302" s="144"/>
      <c r="V302" s="144"/>
      <c r="W302" s="144"/>
      <c r="X302" s="137"/>
      <c r="Y302" s="144"/>
      <c r="Z302" s="144"/>
      <c r="AA302" s="144"/>
      <c r="AB302" s="144"/>
      <c r="AC302" s="144"/>
      <c r="AD302" s="144"/>
      <c r="AE302" s="144"/>
      <c r="AF302" s="144"/>
      <c r="AG302" s="144"/>
      <c r="AH302" s="144"/>
      <c r="AI302" s="144"/>
      <c r="AJ302" s="144"/>
      <c r="AK302" s="144"/>
      <c r="AL302" s="144"/>
      <c r="AM302" s="144"/>
      <c r="AN302" s="137"/>
      <c r="AO302" s="144"/>
      <c r="AP302" s="144"/>
      <c r="AQ302" s="144"/>
      <c r="AR302" s="144"/>
      <c r="AS302" s="144"/>
      <c r="AT302" s="144"/>
      <c r="AU302" s="144"/>
      <c r="AV302" s="144"/>
      <c r="AW302" s="144"/>
      <c r="AX302" s="144"/>
      <c r="AY302" s="144"/>
      <c r="AZ302" s="144"/>
      <c r="BA302" s="144"/>
      <c r="BB302" s="144"/>
      <c r="BC302" s="144"/>
      <c r="BD302" s="144"/>
      <c r="BE302" s="144"/>
      <c r="BF302" s="144"/>
    </row>
    <row r="303" spans="1:58" ht="12" customHeight="1">
      <c r="A303" s="137"/>
      <c r="B303" s="140"/>
      <c r="C303" s="141"/>
      <c r="D303" s="142"/>
      <c r="E303" s="142"/>
      <c r="F303" s="137"/>
      <c r="G303" s="137"/>
      <c r="H303" s="137"/>
      <c r="I303" s="137"/>
      <c r="J303" s="137"/>
      <c r="K303" s="137"/>
      <c r="L303" s="137"/>
      <c r="M303" s="143"/>
      <c r="N303" s="144"/>
      <c r="O303" s="144"/>
      <c r="P303" s="144"/>
      <c r="Q303" s="144"/>
      <c r="R303" s="144"/>
      <c r="S303" s="144"/>
      <c r="T303" s="144"/>
      <c r="U303" s="144"/>
      <c r="V303" s="144"/>
      <c r="W303" s="144"/>
      <c r="X303" s="137"/>
      <c r="Y303" s="144"/>
      <c r="Z303" s="144"/>
      <c r="AA303" s="144"/>
      <c r="AB303" s="144"/>
      <c r="AC303" s="144"/>
      <c r="AD303" s="144"/>
      <c r="AE303" s="144"/>
      <c r="AF303" s="144"/>
      <c r="AG303" s="144"/>
      <c r="AH303" s="144"/>
      <c r="AI303" s="144"/>
      <c r="AJ303" s="144"/>
      <c r="AK303" s="144"/>
      <c r="AL303" s="144"/>
      <c r="AM303" s="144"/>
      <c r="AN303" s="137"/>
      <c r="AO303" s="144"/>
      <c r="AP303" s="144"/>
      <c r="AQ303" s="144"/>
      <c r="AR303" s="144"/>
      <c r="AS303" s="144"/>
      <c r="AT303" s="144"/>
      <c r="AU303" s="144"/>
      <c r="AV303" s="144"/>
      <c r="AW303" s="144"/>
      <c r="AX303" s="144"/>
      <c r="AY303" s="144"/>
      <c r="AZ303" s="144"/>
      <c r="BA303" s="144"/>
      <c r="BB303" s="144"/>
      <c r="BC303" s="144"/>
      <c r="BD303" s="144"/>
      <c r="BE303" s="144"/>
      <c r="BF303" s="144"/>
    </row>
    <row r="304" spans="1:58" ht="12" customHeight="1">
      <c r="A304" s="137"/>
      <c r="B304" s="140"/>
      <c r="C304" s="141"/>
      <c r="D304" s="142"/>
      <c r="E304" s="142"/>
      <c r="F304" s="137"/>
      <c r="G304" s="137"/>
      <c r="H304" s="137"/>
      <c r="I304" s="137"/>
      <c r="J304" s="137"/>
      <c r="K304" s="137"/>
      <c r="L304" s="137"/>
      <c r="M304" s="143"/>
      <c r="N304" s="144"/>
      <c r="O304" s="144"/>
      <c r="P304" s="144"/>
      <c r="Q304" s="144"/>
      <c r="R304" s="144"/>
      <c r="S304" s="144"/>
      <c r="T304" s="144"/>
      <c r="U304" s="144"/>
      <c r="V304" s="144"/>
      <c r="W304" s="144"/>
      <c r="X304" s="137"/>
      <c r="Y304" s="144"/>
      <c r="Z304" s="144"/>
      <c r="AA304" s="144"/>
      <c r="AB304" s="144"/>
      <c r="AC304" s="144"/>
      <c r="AD304" s="144"/>
      <c r="AE304" s="144"/>
      <c r="AF304" s="144"/>
      <c r="AG304" s="144"/>
      <c r="AH304" s="144"/>
      <c r="AI304" s="144"/>
      <c r="AJ304" s="144"/>
      <c r="AK304" s="144"/>
      <c r="AL304" s="144"/>
      <c r="AM304" s="144"/>
      <c r="AN304" s="137"/>
      <c r="AO304" s="144"/>
      <c r="AP304" s="144"/>
      <c r="AQ304" s="144"/>
      <c r="AR304" s="144"/>
      <c r="AS304" s="144"/>
      <c r="AT304" s="144"/>
      <c r="AU304" s="144"/>
      <c r="AV304" s="144"/>
      <c r="AW304" s="144"/>
      <c r="AX304" s="144"/>
      <c r="AY304" s="144"/>
      <c r="AZ304" s="144"/>
      <c r="BA304" s="144"/>
      <c r="BB304" s="144"/>
      <c r="BC304" s="144"/>
      <c r="BD304" s="144"/>
      <c r="BE304" s="144"/>
      <c r="BF304" s="144"/>
    </row>
    <row r="305" spans="1:58" ht="12" customHeight="1">
      <c r="A305" s="137"/>
      <c r="B305" s="140"/>
      <c r="C305" s="141"/>
      <c r="D305" s="142"/>
      <c r="E305" s="142"/>
      <c r="F305" s="137"/>
      <c r="G305" s="137"/>
      <c r="H305" s="137"/>
      <c r="I305" s="137"/>
      <c r="J305" s="137"/>
      <c r="K305" s="137"/>
      <c r="L305" s="137"/>
      <c r="M305" s="143"/>
      <c r="N305" s="144"/>
      <c r="O305" s="144"/>
      <c r="P305" s="144"/>
      <c r="Q305" s="144"/>
      <c r="R305" s="144"/>
      <c r="S305" s="144"/>
      <c r="T305" s="144"/>
      <c r="U305" s="144"/>
      <c r="V305" s="144"/>
      <c r="W305" s="144"/>
      <c r="X305" s="137"/>
      <c r="Y305" s="144"/>
      <c r="Z305" s="144"/>
      <c r="AA305" s="144"/>
      <c r="AB305" s="144"/>
      <c r="AC305" s="144"/>
      <c r="AD305" s="144"/>
      <c r="AE305" s="144"/>
      <c r="AF305" s="144"/>
      <c r="AG305" s="144"/>
      <c r="AH305" s="144"/>
      <c r="AI305" s="144"/>
      <c r="AJ305" s="144"/>
      <c r="AK305" s="144"/>
      <c r="AL305" s="144"/>
      <c r="AM305" s="144"/>
      <c r="AN305" s="137"/>
      <c r="AO305" s="144"/>
      <c r="AP305" s="144"/>
      <c r="AQ305" s="144"/>
      <c r="AR305" s="144"/>
      <c r="AS305" s="144"/>
      <c r="AT305" s="144"/>
      <c r="AU305" s="144"/>
      <c r="AV305" s="144"/>
      <c r="AW305" s="144"/>
      <c r="AX305" s="144"/>
      <c r="AY305" s="144"/>
      <c r="AZ305" s="144"/>
      <c r="BA305" s="144"/>
      <c r="BB305" s="144"/>
      <c r="BC305" s="144"/>
      <c r="BD305" s="144"/>
      <c r="BE305" s="144"/>
      <c r="BF305" s="144"/>
    </row>
    <row r="306" spans="1:58" ht="12" customHeight="1">
      <c r="A306" s="137"/>
      <c r="B306" s="140"/>
      <c r="C306" s="141"/>
      <c r="D306" s="142"/>
      <c r="E306" s="142"/>
      <c r="F306" s="137"/>
      <c r="G306" s="137"/>
      <c r="H306" s="137"/>
      <c r="I306" s="137"/>
      <c r="J306" s="137"/>
      <c r="K306" s="137"/>
      <c r="L306" s="137"/>
      <c r="M306" s="143"/>
      <c r="N306" s="144"/>
      <c r="O306" s="144"/>
      <c r="P306" s="144"/>
      <c r="Q306" s="144"/>
      <c r="R306" s="144"/>
      <c r="S306" s="144"/>
      <c r="T306" s="144"/>
      <c r="U306" s="144"/>
      <c r="V306" s="144"/>
      <c r="W306" s="144"/>
      <c r="X306" s="137"/>
      <c r="Y306" s="144"/>
      <c r="Z306" s="144"/>
      <c r="AA306" s="144"/>
      <c r="AB306" s="144"/>
      <c r="AC306" s="144"/>
      <c r="AD306" s="144"/>
      <c r="AE306" s="144"/>
      <c r="AF306" s="144"/>
      <c r="AG306" s="144"/>
      <c r="AH306" s="144"/>
      <c r="AI306" s="144"/>
      <c r="AJ306" s="144"/>
      <c r="AK306" s="144"/>
      <c r="AL306" s="144"/>
      <c r="AM306" s="144"/>
      <c r="AN306" s="137"/>
      <c r="AO306" s="144"/>
      <c r="AP306" s="144"/>
      <c r="AQ306" s="144"/>
      <c r="AR306" s="144"/>
      <c r="AS306" s="144"/>
      <c r="AT306" s="144"/>
      <c r="AU306" s="144"/>
      <c r="AV306" s="144"/>
      <c r="AW306" s="144"/>
      <c r="AX306" s="144"/>
      <c r="AY306" s="144"/>
      <c r="AZ306" s="144"/>
      <c r="BA306" s="144"/>
      <c r="BB306" s="144"/>
      <c r="BC306" s="144"/>
      <c r="BD306" s="144"/>
      <c r="BE306" s="144"/>
      <c r="BF306" s="144"/>
    </row>
    <row r="307" spans="1:58" ht="12" customHeight="1">
      <c r="A307" s="137"/>
      <c r="B307" s="140"/>
      <c r="C307" s="141"/>
      <c r="D307" s="142"/>
      <c r="E307" s="142"/>
      <c r="F307" s="137"/>
      <c r="G307" s="137"/>
      <c r="H307" s="137"/>
      <c r="I307" s="137"/>
      <c r="J307" s="137"/>
      <c r="K307" s="137"/>
      <c r="L307" s="137"/>
      <c r="M307" s="143"/>
      <c r="N307" s="144"/>
      <c r="O307" s="144"/>
      <c r="P307" s="144"/>
      <c r="Q307" s="144"/>
      <c r="R307" s="144"/>
      <c r="S307" s="144"/>
      <c r="T307" s="144"/>
      <c r="U307" s="144"/>
      <c r="V307" s="144"/>
      <c r="W307" s="144"/>
      <c r="X307" s="137"/>
      <c r="Y307" s="144"/>
      <c r="Z307" s="144"/>
      <c r="AA307" s="144"/>
      <c r="AB307" s="144"/>
      <c r="AC307" s="144"/>
      <c r="AD307" s="144"/>
      <c r="AE307" s="144"/>
      <c r="AF307" s="144"/>
      <c r="AG307" s="144"/>
      <c r="AH307" s="144"/>
      <c r="AI307" s="144"/>
      <c r="AJ307" s="144"/>
      <c r="AK307" s="144"/>
      <c r="AL307" s="144"/>
      <c r="AM307" s="144"/>
      <c r="AN307" s="137"/>
      <c r="AO307" s="144"/>
      <c r="AP307" s="144"/>
      <c r="AQ307" s="144"/>
      <c r="AR307" s="144"/>
      <c r="AS307" s="144"/>
      <c r="AT307" s="144"/>
      <c r="AU307" s="144"/>
      <c r="AV307" s="144"/>
      <c r="AW307" s="144"/>
      <c r="AX307" s="144"/>
      <c r="AY307" s="144"/>
      <c r="AZ307" s="144"/>
      <c r="BA307" s="144"/>
      <c r="BB307" s="144"/>
      <c r="BC307" s="144"/>
      <c r="BD307" s="144"/>
      <c r="BE307" s="144"/>
      <c r="BF307" s="144"/>
    </row>
    <row r="308" spans="1:58" ht="12" customHeight="1">
      <c r="A308" s="137"/>
      <c r="B308" s="140"/>
      <c r="C308" s="141"/>
      <c r="D308" s="142"/>
      <c r="E308" s="142"/>
      <c r="F308" s="137"/>
      <c r="G308" s="137"/>
      <c r="H308" s="137"/>
      <c r="I308" s="137"/>
      <c r="J308" s="137"/>
      <c r="K308" s="137"/>
      <c r="L308" s="137"/>
      <c r="M308" s="143"/>
      <c r="N308" s="144"/>
      <c r="O308" s="144"/>
      <c r="P308" s="144"/>
      <c r="Q308" s="144"/>
      <c r="R308" s="144"/>
      <c r="S308" s="144"/>
      <c r="T308" s="144"/>
      <c r="U308" s="144"/>
      <c r="V308" s="144"/>
      <c r="W308" s="144"/>
      <c r="X308" s="137"/>
      <c r="Y308" s="144"/>
      <c r="Z308" s="144"/>
      <c r="AA308" s="144"/>
      <c r="AB308" s="144"/>
      <c r="AC308" s="144"/>
      <c r="AD308" s="144"/>
      <c r="AE308" s="144"/>
      <c r="AF308" s="144"/>
      <c r="AG308" s="144"/>
      <c r="AH308" s="144"/>
      <c r="AI308" s="144"/>
      <c r="AJ308" s="144"/>
      <c r="AK308" s="144"/>
      <c r="AL308" s="144"/>
      <c r="AM308" s="144"/>
      <c r="AN308" s="137"/>
      <c r="AO308" s="144"/>
      <c r="AP308" s="144"/>
      <c r="AQ308" s="144"/>
      <c r="AR308" s="144"/>
      <c r="AS308" s="144"/>
      <c r="AT308" s="144"/>
      <c r="AU308" s="144"/>
      <c r="AV308" s="144"/>
      <c r="AW308" s="144"/>
      <c r="AX308" s="144"/>
      <c r="AY308" s="144"/>
      <c r="AZ308" s="144"/>
      <c r="BA308" s="144"/>
      <c r="BB308" s="144"/>
      <c r="BC308" s="144"/>
      <c r="BD308" s="144"/>
      <c r="BE308" s="144"/>
      <c r="BF308" s="144"/>
    </row>
    <row r="309" spans="1:58" ht="12" customHeight="1">
      <c r="A309" s="137"/>
      <c r="B309" s="140"/>
      <c r="C309" s="141"/>
      <c r="D309" s="142"/>
      <c r="E309" s="142"/>
      <c r="F309" s="137"/>
      <c r="G309" s="137"/>
      <c r="H309" s="137"/>
      <c r="I309" s="137"/>
      <c r="J309" s="137"/>
      <c r="K309" s="137"/>
      <c r="L309" s="137"/>
      <c r="M309" s="143"/>
      <c r="N309" s="144"/>
      <c r="O309" s="144"/>
      <c r="P309" s="144"/>
      <c r="Q309" s="144"/>
      <c r="R309" s="144"/>
      <c r="S309" s="144"/>
      <c r="T309" s="144"/>
      <c r="U309" s="144"/>
      <c r="V309" s="144"/>
      <c r="W309" s="144"/>
      <c r="X309" s="137"/>
      <c r="Y309" s="144"/>
      <c r="Z309" s="144"/>
      <c r="AA309" s="144"/>
      <c r="AB309" s="144"/>
      <c r="AC309" s="144"/>
      <c r="AD309" s="144"/>
      <c r="AE309" s="144"/>
      <c r="AF309" s="144"/>
      <c r="AG309" s="144"/>
      <c r="AH309" s="144"/>
      <c r="AI309" s="144"/>
      <c r="AJ309" s="144"/>
      <c r="AK309" s="144"/>
      <c r="AL309" s="144"/>
      <c r="AM309" s="144"/>
      <c r="AN309" s="137"/>
      <c r="AO309" s="144"/>
      <c r="AP309" s="144"/>
      <c r="AQ309" s="144"/>
      <c r="AR309" s="144"/>
      <c r="AS309" s="144"/>
      <c r="AT309" s="144"/>
      <c r="AU309" s="144"/>
      <c r="AV309" s="144"/>
      <c r="AW309" s="144"/>
      <c r="AX309" s="144"/>
      <c r="AY309" s="144"/>
      <c r="AZ309" s="144"/>
      <c r="BA309" s="144"/>
      <c r="BB309" s="144"/>
      <c r="BC309" s="144"/>
      <c r="BD309" s="144"/>
      <c r="BE309" s="144"/>
      <c r="BF309" s="144"/>
    </row>
    <row r="310" spans="1:58" ht="12" customHeight="1">
      <c r="A310" s="137"/>
      <c r="B310" s="140"/>
      <c r="C310" s="141"/>
      <c r="D310" s="142"/>
      <c r="E310" s="142"/>
      <c r="F310" s="137"/>
      <c r="G310" s="137"/>
      <c r="H310" s="137"/>
      <c r="I310" s="137"/>
      <c r="J310" s="137"/>
      <c r="K310" s="137"/>
      <c r="L310" s="137"/>
      <c r="M310" s="143"/>
      <c r="N310" s="144"/>
      <c r="O310" s="144"/>
      <c r="P310" s="144"/>
      <c r="Q310" s="144"/>
      <c r="R310" s="144"/>
      <c r="S310" s="144"/>
      <c r="T310" s="144"/>
      <c r="U310" s="144"/>
      <c r="V310" s="144"/>
      <c r="W310" s="144"/>
      <c r="X310" s="137"/>
      <c r="Y310" s="144"/>
      <c r="Z310" s="144"/>
      <c r="AA310" s="144"/>
      <c r="AB310" s="144"/>
      <c r="AC310" s="144"/>
      <c r="AD310" s="144"/>
      <c r="AE310" s="144"/>
      <c r="AF310" s="144"/>
      <c r="AG310" s="144"/>
      <c r="AH310" s="144"/>
      <c r="AI310" s="144"/>
      <c r="AJ310" s="144"/>
      <c r="AK310" s="144"/>
      <c r="AL310" s="144"/>
      <c r="AM310" s="144"/>
      <c r="AN310" s="137"/>
      <c r="AO310" s="144"/>
      <c r="AP310" s="144"/>
      <c r="AQ310" s="144"/>
      <c r="AR310" s="144"/>
      <c r="AS310" s="144"/>
      <c r="AT310" s="144"/>
      <c r="AU310" s="144"/>
      <c r="AV310" s="144"/>
      <c r="AW310" s="144"/>
      <c r="AX310" s="144"/>
      <c r="AY310" s="144"/>
      <c r="AZ310" s="144"/>
      <c r="BA310" s="144"/>
      <c r="BB310" s="144"/>
      <c r="BC310" s="144"/>
      <c r="BD310" s="144"/>
      <c r="BE310" s="144"/>
      <c r="BF310" s="144"/>
    </row>
    <row r="311" spans="1:58" ht="12" customHeight="1">
      <c r="A311" s="137"/>
      <c r="B311" s="140"/>
      <c r="C311" s="141"/>
      <c r="D311" s="142"/>
      <c r="E311" s="142"/>
      <c r="F311" s="137"/>
      <c r="G311" s="137"/>
      <c r="H311" s="137"/>
      <c r="I311" s="137"/>
      <c r="J311" s="137"/>
      <c r="K311" s="137"/>
      <c r="L311" s="137"/>
      <c r="M311" s="143"/>
      <c r="N311" s="144"/>
      <c r="O311" s="144"/>
      <c r="P311" s="144"/>
      <c r="Q311" s="144"/>
      <c r="R311" s="144"/>
      <c r="S311" s="144"/>
      <c r="T311" s="144"/>
      <c r="U311" s="144"/>
      <c r="V311" s="144"/>
      <c r="W311" s="144"/>
      <c r="X311" s="137"/>
      <c r="Y311" s="144"/>
      <c r="Z311" s="144"/>
      <c r="AA311" s="144"/>
      <c r="AB311" s="144"/>
      <c r="AC311" s="144"/>
      <c r="AD311" s="144"/>
      <c r="AE311" s="144"/>
      <c r="AF311" s="144"/>
      <c r="AG311" s="144"/>
      <c r="AH311" s="144"/>
      <c r="AI311" s="144"/>
      <c r="AJ311" s="144"/>
      <c r="AK311" s="144"/>
      <c r="AL311" s="144"/>
      <c r="AM311" s="144"/>
      <c r="AN311" s="137"/>
      <c r="AO311" s="144"/>
      <c r="AP311" s="144"/>
      <c r="AQ311" s="144"/>
      <c r="AR311" s="144"/>
      <c r="AS311" s="144"/>
      <c r="AT311" s="144"/>
      <c r="AU311" s="144"/>
      <c r="AV311" s="144"/>
      <c r="AW311" s="144"/>
      <c r="AX311" s="144"/>
      <c r="AY311" s="144"/>
      <c r="AZ311" s="144"/>
      <c r="BA311" s="144"/>
      <c r="BB311" s="144"/>
      <c r="BC311" s="144"/>
      <c r="BD311" s="144"/>
      <c r="BE311" s="144"/>
      <c r="BF311" s="144"/>
    </row>
    <row r="312" spans="1:58" ht="12" customHeight="1">
      <c r="A312" s="137"/>
      <c r="B312" s="140"/>
      <c r="C312" s="141"/>
      <c r="D312" s="142"/>
      <c r="E312" s="142"/>
      <c r="F312" s="137"/>
      <c r="G312" s="137"/>
      <c r="H312" s="137"/>
      <c r="I312" s="137"/>
      <c r="J312" s="137"/>
      <c r="K312" s="137"/>
      <c r="L312" s="137"/>
      <c r="M312" s="143"/>
      <c r="N312" s="144"/>
      <c r="O312" s="144"/>
      <c r="P312" s="144"/>
      <c r="Q312" s="144"/>
      <c r="R312" s="144"/>
      <c r="S312" s="144"/>
      <c r="T312" s="144"/>
      <c r="U312" s="144"/>
      <c r="V312" s="144"/>
      <c r="W312" s="144"/>
      <c r="X312" s="137"/>
      <c r="Y312" s="144"/>
      <c r="Z312" s="144"/>
      <c r="AA312" s="144"/>
      <c r="AB312" s="144"/>
      <c r="AC312" s="144"/>
      <c r="AD312" s="144"/>
      <c r="AE312" s="144"/>
      <c r="AF312" s="144"/>
      <c r="AG312" s="144"/>
      <c r="AH312" s="144"/>
      <c r="AI312" s="144"/>
      <c r="AJ312" s="144"/>
      <c r="AK312" s="144"/>
      <c r="AL312" s="144"/>
      <c r="AM312" s="144"/>
      <c r="AN312" s="137"/>
      <c r="AO312" s="144"/>
      <c r="AP312" s="144"/>
      <c r="AQ312" s="144"/>
      <c r="AR312" s="144"/>
      <c r="AS312" s="144"/>
      <c r="AT312" s="144"/>
      <c r="AU312" s="144"/>
      <c r="AV312" s="144"/>
      <c r="AW312" s="144"/>
      <c r="AX312" s="144"/>
      <c r="AY312" s="144"/>
      <c r="AZ312" s="144"/>
      <c r="BA312" s="144"/>
      <c r="BB312" s="144"/>
      <c r="BC312" s="144"/>
      <c r="BD312" s="144"/>
      <c r="BE312" s="144"/>
      <c r="BF312" s="144"/>
    </row>
    <row r="313" spans="1:58" ht="12" customHeight="1">
      <c r="A313" s="137"/>
      <c r="B313" s="140"/>
      <c r="C313" s="141"/>
      <c r="D313" s="142"/>
      <c r="E313" s="142"/>
      <c r="F313" s="137"/>
      <c r="G313" s="137"/>
      <c r="H313" s="137"/>
      <c r="I313" s="137"/>
      <c r="J313" s="137"/>
      <c r="K313" s="137"/>
      <c r="L313" s="137"/>
      <c r="M313" s="143"/>
      <c r="N313" s="144"/>
      <c r="O313" s="144"/>
      <c r="P313" s="144"/>
      <c r="Q313" s="144"/>
      <c r="R313" s="144"/>
      <c r="S313" s="144"/>
      <c r="T313" s="144"/>
      <c r="U313" s="144"/>
      <c r="V313" s="144"/>
      <c r="W313" s="144"/>
      <c r="X313" s="137"/>
      <c r="Y313" s="144"/>
      <c r="Z313" s="144"/>
      <c r="AA313" s="144"/>
      <c r="AB313" s="144"/>
      <c r="AC313" s="144"/>
      <c r="AD313" s="144"/>
      <c r="AE313" s="144"/>
      <c r="AF313" s="144"/>
      <c r="AG313" s="144"/>
      <c r="AH313" s="144"/>
      <c r="AI313" s="144"/>
      <c r="AJ313" s="144"/>
      <c r="AK313" s="144"/>
      <c r="AL313" s="144"/>
      <c r="AM313" s="144"/>
      <c r="AN313" s="137"/>
      <c r="AO313" s="144"/>
      <c r="AP313" s="144"/>
      <c r="AQ313" s="144"/>
      <c r="AR313" s="144"/>
      <c r="AS313" s="144"/>
      <c r="AT313" s="144"/>
      <c r="AU313" s="144"/>
      <c r="AV313" s="144"/>
      <c r="AW313" s="144"/>
      <c r="AX313" s="144"/>
      <c r="AY313" s="144"/>
      <c r="AZ313" s="144"/>
      <c r="BA313" s="144"/>
      <c r="BB313" s="144"/>
      <c r="BC313" s="144"/>
      <c r="BD313" s="144"/>
      <c r="BE313" s="144"/>
      <c r="BF313" s="144"/>
    </row>
    <row r="314" spans="1:58" ht="12" customHeight="1">
      <c r="A314" s="137"/>
      <c r="B314" s="140"/>
      <c r="C314" s="141"/>
      <c r="D314" s="142"/>
      <c r="E314" s="142"/>
      <c r="F314" s="137"/>
      <c r="G314" s="137"/>
      <c r="H314" s="137"/>
      <c r="I314" s="137"/>
      <c r="J314" s="137"/>
      <c r="K314" s="137"/>
      <c r="L314" s="137"/>
      <c r="M314" s="143"/>
      <c r="N314" s="144"/>
      <c r="O314" s="144"/>
      <c r="P314" s="144"/>
      <c r="Q314" s="144"/>
      <c r="R314" s="144"/>
      <c r="S314" s="144"/>
      <c r="T314" s="144"/>
      <c r="U314" s="144"/>
      <c r="V314" s="144"/>
      <c r="W314" s="144"/>
      <c r="X314" s="137"/>
      <c r="Y314" s="144"/>
      <c r="Z314" s="144"/>
      <c r="AA314" s="144"/>
      <c r="AB314" s="144"/>
      <c r="AC314" s="144"/>
      <c r="AD314" s="144"/>
      <c r="AE314" s="144"/>
      <c r="AF314" s="144"/>
      <c r="AG314" s="144"/>
      <c r="AH314" s="144"/>
      <c r="AI314" s="144"/>
      <c r="AJ314" s="144"/>
      <c r="AK314" s="144"/>
      <c r="AL314" s="144"/>
      <c r="AM314" s="144"/>
      <c r="AN314" s="137"/>
      <c r="AO314" s="144"/>
      <c r="AP314" s="144"/>
      <c r="AQ314" s="144"/>
      <c r="AR314" s="144"/>
      <c r="AS314" s="144"/>
      <c r="AT314" s="144"/>
      <c r="AU314" s="144"/>
      <c r="AV314" s="144"/>
      <c r="AW314" s="144"/>
      <c r="AX314" s="144"/>
      <c r="AY314" s="144"/>
      <c r="AZ314" s="144"/>
      <c r="BA314" s="144"/>
      <c r="BB314" s="144"/>
      <c r="BC314" s="144"/>
      <c r="BD314" s="144"/>
      <c r="BE314" s="144"/>
      <c r="BF314" s="144"/>
    </row>
    <row r="315" spans="1:58" ht="12" customHeight="1">
      <c r="A315" s="137"/>
      <c r="B315" s="140"/>
      <c r="C315" s="141"/>
      <c r="D315" s="142"/>
      <c r="E315" s="142"/>
      <c r="F315" s="137"/>
      <c r="G315" s="137"/>
      <c r="H315" s="137"/>
      <c r="I315" s="137"/>
      <c r="J315" s="137"/>
      <c r="K315" s="137"/>
      <c r="L315" s="137"/>
      <c r="M315" s="143"/>
      <c r="N315" s="144"/>
      <c r="O315" s="144"/>
      <c r="P315" s="144"/>
      <c r="Q315" s="144"/>
      <c r="R315" s="144"/>
      <c r="S315" s="144"/>
      <c r="T315" s="144"/>
      <c r="U315" s="144"/>
      <c r="V315" s="144"/>
      <c r="W315" s="144"/>
      <c r="X315" s="137"/>
      <c r="Y315" s="144"/>
      <c r="Z315" s="144"/>
      <c r="AA315" s="144"/>
      <c r="AB315" s="144"/>
      <c r="AC315" s="144"/>
      <c r="AD315" s="144"/>
      <c r="AE315" s="144"/>
      <c r="AF315" s="144"/>
      <c r="AG315" s="144"/>
      <c r="AH315" s="144"/>
      <c r="AI315" s="144"/>
      <c r="AJ315" s="144"/>
      <c r="AK315" s="144"/>
      <c r="AL315" s="144"/>
      <c r="AM315" s="144"/>
      <c r="AN315" s="137"/>
      <c r="AO315" s="144"/>
      <c r="AP315" s="144"/>
      <c r="AQ315" s="144"/>
      <c r="AR315" s="144"/>
      <c r="AS315" s="144"/>
      <c r="AT315" s="144"/>
      <c r="AU315" s="144"/>
      <c r="AV315" s="144"/>
      <c r="AW315" s="144"/>
      <c r="AX315" s="144"/>
      <c r="AY315" s="144"/>
      <c r="AZ315" s="144"/>
      <c r="BA315" s="144"/>
      <c r="BB315" s="144"/>
      <c r="BC315" s="144"/>
      <c r="BD315" s="144"/>
      <c r="BE315" s="144"/>
      <c r="BF315" s="144"/>
    </row>
    <row r="316" spans="1:58" ht="12" customHeight="1">
      <c r="A316" s="137"/>
      <c r="B316" s="140"/>
      <c r="C316" s="141"/>
      <c r="D316" s="142"/>
      <c r="E316" s="142"/>
      <c r="F316" s="137"/>
      <c r="G316" s="137"/>
      <c r="H316" s="137"/>
      <c r="I316" s="137"/>
      <c r="J316" s="137"/>
      <c r="K316" s="137"/>
      <c r="L316" s="137"/>
      <c r="M316" s="143"/>
      <c r="N316" s="144"/>
      <c r="O316" s="144"/>
      <c r="P316" s="144"/>
      <c r="Q316" s="144"/>
      <c r="R316" s="144"/>
      <c r="S316" s="144"/>
      <c r="T316" s="144"/>
      <c r="U316" s="144"/>
      <c r="V316" s="144"/>
      <c r="W316" s="144"/>
      <c r="X316" s="137"/>
      <c r="Y316" s="144"/>
      <c r="Z316" s="144"/>
      <c r="AA316" s="144"/>
      <c r="AB316" s="144"/>
      <c r="AC316" s="144"/>
      <c r="AD316" s="144"/>
      <c r="AE316" s="144"/>
      <c r="AF316" s="144"/>
      <c r="AG316" s="144"/>
      <c r="AH316" s="144"/>
      <c r="AI316" s="144"/>
      <c r="AJ316" s="144"/>
      <c r="AK316" s="144"/>
      <c r="AL316" s="144"/>
      <c r="AM316" s="144"/>
      <c r="AN316" s="137"/>
      <c r="AO316" s="144"/>
      <c r="AP316" s="144"/>
      <c r="AQ316" s="144"/>
      <c r="AR316" s="144"/>
      <c r="AS316" s="144"/>
      <c r="AT316" s="144"/>
      <c r="AU316" s="144"/>
      <c r="AV316" s="144"/>
      <c r="AW316" s="144"/>
      <c r="AX316" s="144"/>
      <c r="AY316" s="144"/>
      <c r="AZ316" s="144"/>
      <c r="BA316" s="144"/>
      <c r="BB316" s="144"/>
      <c r="BC316" s="144"/>
      <c r="BD316" s="144"/>
      <c r="BE316" s="144"/>
      <c r="BF316" s="144"/>
    </row>
    <row r="317" spans="1:58" ht="12" customHeight="1">
      <c r="A317" s="137"/>
      <c r="B317" s="140"/>
      <c r="C317" s="141"/>
      <c r="D317" s="142"/>
      <c r="E317" s="142"/>
      <c r="F317" s="137"/>
      <c r="G317" s="137"/>
      <c r="H317" s="137"/>
      <c r="I317" s="137"/>
      <c r="J317" s="137"/>
      <c r="K317" s="137"/>
      <c r="L317" s="137"/>
      <c r="M317" s="143"/>
      <c r="N317" s="144"/>
      <c r="O317" s="144"/>
      <c r="P317" s="144"/>
      <c r="Q317" s="144"/>
      <c r="R317" s="144"/>
      <c r="S317" s="144"/>
      <c r="T317" s="144"/>
      <c r="U317" s="144"/>
      <c r="V317" s="144"/>
      <c r="W317" s="144"/>
      <c r="X317" s="137"/>
      <c r="Y317" s="144"/>
      <c r="Z317" s="144"/>
      <c r="AA317" s="144"/>
      <c r="AB317" s="144"/>
      <c r="AC317" s="144"/>
      <c r="AD317" s="144"/>
      <c r="AE317" s="144"/>
      <c r="AF317" s="144"/>
      <c r="AG317" s="144"/>
      <c r="AH317" s="144"/>
      <c r="AI317" s="144"/>
      <c r="AJ317" s="144"/>
      <c r="AK317" s="144"/>
      <c r="AL317" s="144"/>
      <c r="AM317" s="144"/>
      <c r="AN317" s="137"/>
      <c r="AO317" s="144"/>
      <c r="AP317" s="144"/>
      <c r="AQ317" s="144"/>
      <c r="AR317" s="144"/>
      <c r="AS317" s="144"/>
      <c r="AT317" s="144"/>
      <c r="AU317" s="144"/>
      <c r="AV317" s="144"/>
      <c r="AW317" s="144"/>
      <c r="AX317" s="144"/>
      <c r="AY317" s="144"/>
      <c r="AZ317" s="144"/>
      <c r="BA317" s="144"/>
      <c r="BB317" s="144"/>
      <c r="BC317" s="144"/>
      <c r="BD317" s="144"/>
      <c r="BE317" s="144"/>
      <c r="BF317" s="144"/>
    </row>
    <row r="318" spans="1:58" ht="12" customHeight="1">
      <c r="A318" s="137"/>
      <c r="B318" s="140"/>
      <c r="C318" s="141"/>
      <c r="D318" s="142"/>
      <c r="E318" s="142"/>
      <c r="F318" s="137"/>
      <c r="G318" s="137"/>
      <c r="H318" s="137"/>
      <c r="I318" s="137"/>
      <c r="J318" s="137"/>
      <c r="K318" s="137"/>
      <c r="L318" s="137"/>
      <c r="M318" s="143"/>
      <c r="N318" s="144"/>
      <c r="O318" s="144"/>
      <c r="P318" s="144"/>
      <c r="Q318" s="144"/>
      <c r="R318" s="144"/>
      <c r="S318" s="144"/>
      <c r="T318" s="144"/>
      <c r="U318" s="144"/>
      <c r="V318" s="144"/>
      <c r="W318" s="144"/>
      <c r="X318" s="137"/>
      <c r="Y318" s="144"/>
      <c r="Z318" s="144"/>
      <c r="AA318" s="144"/>
      <c r="AB318" s="144"/>
      <c r="AC318" s="144"/>
      <c r="AD318" s="144"/>
      <c r="AE318" s="144"/>
      <c r="AF318" s="144"/>
      <c r="AG318" s="144"/>
      <c r="AH318" s="144"/>
      <c r="AI318" s="144"/>
      <c r="AJ318" s="144"/>
      <c r="AK318" s="144"/>
      <c r="AL318" s="144"/>
      <c r="AM318" s="144"/>
      <c r="AN318" s="137"/>
      <c r="AO318" s="144"/>
      <c r="AP318" s="144"/>
      <c r="AQ318" s="144"/>
      <c r="AR318" s="144"/>
      <c r="AS318" s="144"/>
      <c r="AT318" s="144"/>
      <c r="AU318" s="144"/>
      <c r="AV318" s="144"/>
      <c r="AW318" s="144"/>
      <c r="AX318" s="144"/>
      <c r="AY318" s="144"/>
      <c r="AZ318" s="144"/>
      <c r="BA318" s="144"/>
      <c r="BB318" s="144"/>
      <c r="BC318" s="144"/>
      <c r="BD318" s="144"/>
      <c r="BE318" s="144"/>
      <c r="BF318" s="144"/>
    </row>
    <row r="319" spans="1:58" ht="12" customHeight="1">
      <c r="A319" s="137"/>
      <c r="B319" s="140"/>
      <c r="C319" s="141"/>
      <c r="D319" s="142"/>
      <c r="E319" s="142"/>
      <c r="F319" s="137"/>
      <c r="G319" s="137"/>
      <c r="H319" s="137"/>
      <c r="I319" s="137"/>
      <c r="J319" s="137"/>
      <c r="K319" s="137"/>
      <c r="L319" s="137"/>
      <c r="M319" s="143"/>
      <c r="N319" s="144"/>
      <c r="O319" s="144"/>
      <c r="P319" s="144"/>
      <c r="Q319" s="144"/>
      <c r="R319" s="144"/>
      <c r="S319" s="144"/>
      <c r="T319" s="144"/>
      <c r="U319" s="144"/>
      <c r="V319" s="144"/>
      <c r="W319" s="144"/>
      <c r="X319" s="137"/>
      <c r="Y319" s="144"/>
      <c r="Z319" s="144"/>
      <c r="AA319" s="144"/>
      <c r="AB319" s="144"/>
      <c r="AC319" s="144"/>
      <c r="AD319" s="144"/>
      <c r="AE319" s="144"/>
      <c r="AF319" s="144"/>
      <c r="AG319" s="144"/>
      <c r="AH319" s="144"/>
      <c r="AI319" s="144"/>
      <c r="AJ319" s="144"/>
      <c r="AK319" s="144"/>
      <c r="AL319" s="144"/>
      <c r="AM319" s="144"/>
      <c r="AN319" s="137"/>
      <c r="AO319" s="144"/>
      <c r="AP319" s="144"/>
      <c r="AQ319" s="144"/>
      <c r="AR319" s="144"/>
      <c r="AS319" s="144"/>
      <c r="AT319" s="144"/>
      <c r="AU319" s="144"/>
      <c r="AV319" s="144"/>
      <c r="AW319" s="144"/>
      <c r="AX319" s="144"/>
      <c r="AY319" s="144"/>
      <c r="AZ319" s="144"/>
      <c r="BA319" s="144"/>
      <c r="BB319" s="144"/>
      <c r="BC319" s="144"/>
      <c r="BD319" s="144"/>
      <c r="BE319" s="144"/>
      <c r="BF319" s="144"/>
    </row>
    <row r="320" spans="1:58" ht="12" customHeight="1">
      <c r="A320" s="137"/>
      <c r="B320" s="140"/>
      <c r="C320" s="141"/>
      <c r="D320" s="142"/>
      <c r="E320" s="142"/>
      <c r="F320" s="137"/>
      <c r="G320" s="137"/>
      <c r="H320" s="137"/>
      <c r="I320" s="137"/>
      <c r="J320" s="137"/>
      <c r="K320" s="137"/>
      <c r="L320" s="137"/>
      <c r="M320" s="143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137"/>
      <c r="Y320" s="144"/>
      <c r="Z320" s="144"/>
      <c r="AA320" s="144"/>
      <c r="AB320" s="144"/>
      <c r="AC320" s="144"/>
      <c r="AD320" s="144"/>
      <c r="AE320" s="144"/>
      <c r="AF320" s="144"/>
      <c r="AG320" s="144"/>
      <c r="AH320" s="144"/>
      <c r="AI320" s="144"/>
      <c r="AJ320" s="144"/>
      <c r="AK320" s="144"/>
      <c r="AL320" s="144"/>
      <c r="AM320" s="144"/>
      <c r="AN320" s="137"/>
      <c r="AO320" s="144"/>
      <c r="AP320" s="144"/>
      <c r="AQ320" s="144"/>
      <c r="AR320" s="144"/>
      <c r="AS320" s="144"/>
      <c r="AT320" s="144"/>
      <c r="AU320" s="144"/>
      <c r="AV320" s="144"/>
      <c r="AW320" s="144"/>
      <c r="AX320" s="144"/>
      <c r="AY320" s="144"/>
      <c r="AZ320" s="144"/>
      <c r="BA320" s="144"/>
      <c r="BB320" s="144"/>
      <c r="BC320" s="144"/>
      <c r="BD320" s="144"/>
      <c r="BE320" s="144"/>
      <c r="BF320" s="144"/>
    </row>
    <row r="321" spans="1:58" ht="12" customHeight="1">
      <c r="A321" s="137"/>
      <c r="B321" s="140"/>
      <c r="C321" s="141"/>
      <c r="D321" s="142"/>
      <c r="E321" s="142"/>
      <c r="F321" s="137"/>
      <c r="G321" s="137"/>
      <c r="H321" s="137"/>
      <c r="I321" s="137"/>
      <c r="J321" s="137"/>
      <c r="K321" s="137"/>
      <c r="L321" s="137"/>
      <c r="M321" s="143"/>
      <c r="N321" s="144"/>
      <c r="O321" s="144"/>
      <c r="P321" s="144"/>
      <c r="Q321" s="144"/>
      <c r="R321" s="144"/>
      <c r="S321" s="144"/>
      <c r="T321" s="144"/>
      <c r="U321" s="144"/>
      <c r="V321" s="144"/>
      <c r="W321" s="144"/>
      <c r="X321" s="137"/>
      <c r="Y321" s="144"/>
      <c r="Z321" s="144"/>
      <c r="AA321" s="144"/>
      <c r="AB321" s="144"/>
      <c r="AC321" s="144"/>
      <c r="AD321" s="144"/>
      <c r="AE321" s="144"/>
      <c r="AF321" s="144"/>
      <c r="AG321" s="144"/>
      <c r="AH321" s="144"/>
      <c r="AI321" s="144"/>
      <c r="AJ321" s="144"/>
      <c r="AK321" s="144"/>
      <c r="AL321" s="144"/>
      <c r="AM321" s="144"/>
      <c r="AN321" s="137"/>
      <c r="AO321" s="144"/>
      <c r="AP321" s="144"/>
      <c r="AQ321" s="144"/>
      <c r="AR321" s="144"/>
      <c r="AS321" s="144"/>
      <c r="AT321" s="144"/>
      <c r="AU321" s="144"/>
      <c r="AV321" s="144"/>
      <c r="AW321" s="144"/>
      <c r="AX321" s="144"/>
      <c r="AY321" s="144"/>
      <c r="AZ321" s="144"/>
      <c r="BA321" s="144"/>
      <c r="BB321" s="144"/>
      <c r="BC321" s="144"/>
      <c r="BD321" s="144"/>
      <c r="BE321" s="144"/>
      <c r="BF321" s="144"/>
    </row>
    <row r="322" spans="1:58" ht="12" customHeight="1">
      <c r="A322" s="137"/>
      <c r="B322" s="140"/>
      <c r="C322" s="141"/>
      <c r="D322" s="142"/>
      <c r="E322" s="142"/>
      <c r="F322" s="137"/>
      <c r="G322" s="137"/>
      <c r="H322" s="137"/>
      <c r="I322" s="137"/>
      <c r="J322" s="137"/>
      <c r="K322" s="137"/>
      <c r="L322" s="137"/>
      <c r="M322" s="143"/>
      <c r="N322" s="144"/>
      <c r="O322" s="144"/>
      <c r="P322" s="144"/>
      <c r="Q322" s="144"/>
      <c r="R322" s="144"/>
      <c r="S322" s="144"/>
      <c r="T322" s="144"/>
      <c r="U322" s="144"/>
      <c r="V322" s="144"/>
      <c r="W322" s="144"/>
      <c r="X322" s="137"/>
      <c r="Y322" s="144"/>
      <c r="Z322" s="144"/>
      <c r="AA322" s="144"/>
      <c r="AB322" s="144"/>
      <c r="AC322" s="144"/>
      <c r="AD322" s="144"/>
      <c r="AE322" s="144"/>
      <c r="AF322" s="144"/>
      <c r="AG322" s="144"/>
      <c r="AH322" s="144"/>
      <c r="AI322" s="144"/>
      <c r="AJ322" s="144"/>
      <c r="AK322" s="144"/>
      <c r="AL322" s="144"/>
      <c r="AM322" s="144"/>
      <c r="AN322" s="137"/>
      <c r="AO322" s="144"/>
      <c r="AP322" s="144"/>
      <c r="AQ322" s="144"/>
      <c r="AR322" s="144"/>
      <c r="AS322" s="144"/>
      <c r="AT322" s="144"/>
      <c r="AU322" s="144"/>
      <c r="AV322" s="144"/>
      <c r="AW322" s="144"/>
      <c r="AX322" s="144"/>
      <c r="AY322" s="144"/>
      <c r="AZ322" s="144"/>
      <c r="BA322" s="144"/>
      <c r="BB322" s="144"/>
      <c r="BC322" s="144"/>
      <c r="BD322" s="144"/>
      <c r="BE322" s="144"/>
      <c r="BF322" s="144"/>
    </row>
    <row r="323" spans="1:58" ht="12" customHeight="1">
      <c r="A323" s="137"/>
      <c r="B323" s="140"/>
      <c r="C323" s="141"/>
      <c r="D323" s="142"/>
      <c r="E323" s="142"/>
      <c r="F323" s="137"/>
      <c r="G323" s="137"/>
      <c r="H323" s="137"/>
      <c r="I323" s="137"/>
      <c r="J323" s="137"/>
      <c r="K323" s="137"/>
      <c r="L323" s="137"/>
      <c r="M323" s="143"/>
      <c r="N323" s="144"/>
      <c r="O323" s="144"/>
      <c r="P323" s="144"/>
      <c r="Q323" s="144"/>
      <c r="R323" s="144"/>
      <c r="S323" s="144"/>
      <c r="T323" s="144"/>
      <c r="U323" s="144"/>
      <c r="V323" s="144"/>
      <c r="W323" s="144"/>
      <c r="X323" s="137"/>
      <c r="Y323" s="144"/>
      <c r="Z323" s="144"/>
      <c r="AA323" s="144"/>
      <c r="AB323" s="144"/>
      <c r="AC323" s="144"/>
      <c r="AD323" s="144"/>
      <c r="AE323" s="144"/>
      <c r="AF323" s="144"/>
      <c r="AG323" s="144"/>
      <c r="AH323" s="144"/>
      <c r="AI323" s="144"/>
      <c r="AJ323" s="144"/>
      <c r="AK323" s="144"/>
      <c r="AL323" s="144"/>
      <c r="AM323" s="144"/>
      <c r="AN323" s="137"/>
      <c r="AO323" s="144"/>
      <c r="AP323" s="144"/>
      <c r="AQ323" s="144"/>
      <c r="AR323" s="144"/>
      <c r="AS323" s="144"/>
      <c r="AT323" s="144"/>
      <c r="AU323" s="144"/>
      <c r="AV323" s="144"/>
      <c r="AW323" s="144"/>
      <c r="AX323" s="144"/>
      <c r="AY323" s="144"/>
      <c r="AZ323" s="144"/>
      <c r="BA323" s="144"/>
      <c r="BB323" s="144"/>
      <c r="BC323" s="144"/>
      <c r="BD323" s="144"/>
      <c r="BE323" s="144"/>
      <c r="BF323" s="144"/>
    </row>
    <row r="324" spans="1:58" ht="12" customHeight="1">
      <c r="A324" s="137"/>
      <c r="B324" s="140"/>
      <c r="C324" s="141"/>
      <c r="D324" s="142"/>
      <c r="E324" s="142"/>
      <c r="F324" s="137"/>
      <c r="G324" s="137"/>
      <c r="H324" s="137"/>
      <c r="I324" s="137"/>
      <c r="J324" s="137"/>
      <c r="K324" s="137"/>
      <c r="L324" s="137"/>
      <c r="M324" s="143"/>
      <c r="N324" s="144"/>
      <c r="O324" s="144"/>
      <c r="P324" s="144"/>
      <c r="Q324" s="144"/>
      <c r="R324" s="144"/>
      <c r="S324" s="144"/>
      <c r="T324" s="144"/>
      <c r="U324" s="144"/>
      <c r="V324" s="144"/>
      <c r="W324" s="144"/>
      <c r="X324" s="137"/>
      <c r="Y324" s="144"/>
      <c r="Z324" s="144"/>
      <c r="AA324" s="144"/>
      <c r="AB324" s="144"/>
      <c r="AC324" s="144"/>
      <c r="AD324" s="144"/>
      <c r="AE324" s="144"/>
      <c r="AF324" s="144"/>
      <c r="AG324" s="144"/>
      <c r="AH324" s="144"/>
      <c r="AI324" s="144"/>
      <c r="AJ324" s="144"/>
      <c r="AK324" s="144"/>
      <c r="AL324" s="144"/>
      <c r="AM324" s="144"/>
      <c r="AN324" s="137"/>
      <c r="AO324" s="144"/>
      <c r="AP324" s="144"/>
      <c r="AQ324" s="144"/>
      <c r="AR324" s="144"/>
      <c r="AS324" s="144"/>
      <c r="AT324" s="144"/>
      <c r="AU324" s="144"/>
      <c r="AV324" s="144"/>
      <c r="AW324" s="144"/>
      <c r="AX324" s="144"/>
      <c r="AY324" s="144"/>
      <c r="AZ324" s="144"/>
      <c r="BA324" s="144"/>
      <c r="BB324" s="144"/>
      <c r="BC324" s="144"/>
      <c r="BD324" s="144"/>
      <c r="BE324" s="144"/>
      <c r="BF324" s="144"/>
    </row>
    <row r="325" spans="1:58" ht="12" customHeight="1">
      <c r="A325" s="137"/>
      <c r="B325" s="140"/>
      <c r="C325" s="141"/>
      <c r="D325" s="142"/>
      <c r="E325" s="142"/>
      <c r="F325" s="137"/>
      <c r="G325" s="137"/>
      <c r="H325" s="137"/>
      <c r="I325" s="137"/>
      <c r="J325" s="137"/>
      <c r="K325" s="137"/>
      <c r="L325" s="137"/>
      <c r="M325" s="143"/>
      <c r="N325" s="144"/>
      <c r="O325" s="144"/>
      <c r="P325" s="144"/>
      <c r="Q325" s="144"/>
      <c r="R325" s="144"/>
      <c r="S325" s="144"/>
      <c r="T325" s="144"/>
      <c r="U325" s="144"/>
      <c r="V325" s="144"/>
      <c r="W325" s="144"/>
      <c r="X325" s="137"/>
      <c r="Y325" s="144"/>
      <c r="Z325" s="144"/>
      <c r="AA325" s="144"/>
      <c r="AB325" s="144"/>
      <c r="AC325" s="144"/>
      <c r="AD325" s="144"/>
      <c r="AE325" s="144"/>
      <c r="AF325" s="144"/>
      <c r="AG325" s="144"/>
      <c r="AH325" s="144"/>
      <c r="AI325" s="144"/>
      <c r="AJ325" s="144"/>
      <c r="AK325" s="144"/>
      <c r="AL325" s="144"/>
      <c r="AM325" s="144"/>
      <c r="AN325" s="137"/>
      <c r="AO325" s="144"/>
      <c r="AP325" s="144"/>
      <c r="AQ325" s="144"/>
      <c r="AR325" s="144"/>
      <c r="AS325" s="144"/>
      <c r="AT325" s="144"/>
      <c r="AU325" s="144"/>
      <c r="AV325" s="144"/>
      <c r="AW325" s="144"/>
      <c r="AX325" s="144"/>
      <c r="AY325" s="144"/>
      <c r="AZ325" s="144"/>
      <c r="BA325" s="144"/>
      <c r="BB325" s="144"/>
      <c r="BC325" s="144"/>
      <c r="BD325" s="144"/>
      <c r="BE325" s="144"/>
      <c r="BF325" s="144"/>
    </row>
    <row r="326" spans="1:58" ht="12" customHeight="1">
      <c r="A326" s="137"/>
      <c r="B326" s="140"/>
      <c r="C326" s="141"/>
      <c r="D326" s="142"/>
      <c r="E326" s="142"/>
      <c r="F326" s="137"/>
      <c r="G326" s="137"/>
      <c r="H326" s="137"/>
      <c r="I326" s="137"/>
      <c r="J326" s="137"/>
      <c r="K326" s="137"/>
      <c r="L326" s="137"/>
      <c r="M326" s="143"/>
      <c r="N326" s="144"/>
      <c r="O326" s="144"/>
      <c r="P326" s="144"/>
      <c r="Q326" s="144"/>
      <c r="R326" s="144"/>
      <c r="S326" s="144"/>
      <c r="T326" s="144"/>
      <c r="U326" s="144"/>
      <c r="V326" s="144"/>
      <c r="W326" s="144"/>
      <c r="X326" s="137"/>
      <c r="Y326" s="144"/>
      <c r="Z326" s="144"/>
      <c r="AA326" s="144"/>
      <c r="AB326" s="144"/>
      <c r="AC326" s="144"/>
      <c r="AD326" s="144"/>
      <c r="AE326" s="144"/>
      <c r="AF326" s="144"/>
      <c r="AG326" s="144"/>
      <c r="AH326" s="144"/>
      <c r="AI326" s="144"/>
      <c r="AJ326" s="144"/>
      <c r="AK326" s="144"/>
      <c r="AL326" s="144"/>
      <c r="AM326" s="144"/>
      <c r="AN326" s="137"/>
      <c r="AO326" s="144"/>
      <c r="AP326" s="144"/>
      <c r="AQ326" s="144"/>
      <c r="AR326" s="144"/>
      <c r="AS326" s="144"/>
      <c r="AT326" s="144"/>
      <c r="AU326" s="144"/>
      <c r="AV326" s="144"/>
      <c r="AW326" s="144"/>
      <c r="AX326" s="144"/>
      <c r="AY326" s="144"/>
      <c r="AZ326" s="144"/>
      <c r="BA326" s="144"/>
      <c r="BB326" s="144"/>
      <c r="BC326" s="144"/>
      <c r="BD326" s="144"/>
      <c r="BE326" s="144"/>
      <c r="BF326" s="144"/>
    </row>
    <row r="327" spans="1:58" ht="12" customHeight="1">
      <c r="A327" s="137"/>
      <c r="B327" s="140"/>
      <c r="C327" s="141"/>
      <c r="D327" s="142"/>
      <c r="E327" s="142"/>
      <c r="F327" s="137"/>
      <c r="G327" s="137"/>
      <c r="H327" s="137"/>
      <c r="I327" s="137"/>
      <c r="J327" s="137"/>
      <c r="K327" s="137"/>
      <c r="L327" s="137"/>
      <c r="M327" s="143"/>
      <c r="N327" s="144"/>
      <c r="O327" s="144"/>
      <c r="P327" s="144"/>
      <c r="Q327" s="144"/>
      <c r="R327" s="144"/>
      <c r="S327" s="144"/>
      <c r="T327" s="144"/>
      <c r="U327" s="144"/>
      <c r="V327" s="144"/>
      <c r="W327" s="144"/>
      <c r="X327" s="137"/>
      <c r="Y327" s="144"/>
      <c r="Z327" s="144"/>
      <c r="AA327" s="144"/>
      <c r="AB327" s="144"/>
      <c r="AC327" s="144"/>
      <c r="AD327" s="144"/>
      <c r="AE327" s="144"/>
      <c r="AF327" s="144"/>
      <c r="AG327" s="144"/>
      <c r="AH327" s="144"/>
      <c r="AI327" s="144"/>
      <c r="AJ327" s="144"/>
      <c r="AK327" s="144"/>
      <c r="AL327" s="144"/>
      <c r="AM327" s="144"/>
      <c r="AN327" s="137"/>
      <c r="AO327" s="144"/>
      <c r="AP327" s="144"/>
      <c r="AQ327" s="144"/>
      <c r="AR327" s="144"/>
      <c r="AS327" s="144"/>
      <c r="AT327" s="144"/>
      <c r="AU327" s="144"/>
      <c r="AV327" s="144"/>
      <c r="AW327" s="144"/>
      <c r="AX327" s="144"/>
      <c r="AY327" s="144"/>
      <c r="AZ327" s="144"/>
      <c r="BA327" s="144"/>
      <c r="BB327" s="144"/>
      <c r="BC327" s="144"/>
      <c r="BD327" s="144"/>
      <c r="BE327" s="144"/>
      <c r="BF327" s="144"/>
    </row>
    <row r="328" spans="1:58" ht="12" customHeight="1">
      <c r="A328" s="137"/>
      <c r="B328" s="140"/>
      <c r="C328" s="141"/>
      <c r="D328" s="142"/>
      <c r="E328" s="142"/>
      <c r="F328" s="137"/>
      <c r="G328" s="137"/>
      <c r="H328" s="137"/>
      <c r="I328" s="137"/>
      <c r="J328" s="137"/>
      <c r="K328" s="137"/>
      <c r="L328" s="137"/>
      <c r="M328" s="143"/>
      <c r="N328" s="144"/>
      <c r="O328" s="144"/>
      <c r="P328" s="144"/>
      <c r="Q328" s="144"/>
      <c r="R328" s="144"/>
      <c r="S328" s="144"/>
      <c r="T328" s="144"/>
      <c r="U328" s="144"/>
      <c r="V328" s="144"/>
      <c r="W328" s="144"/>
      <c r="X328" s="137"/>
      <c r="Y328" s="144"/>
      <c r="Z328" s="144"/>
      <c r="AA328" s="144"/>
      <c r="AB328" s="144"/>
      <c r="AC328" s="144"/>
      <c r="AD328" s="144"/>
      <c r="AE328" s="144"/>
      <c r="AF328" s="144"/>
      <c r="AG328" s="144"/>
      <c r="AH328" s="144"/>
      <c r="AI328" s="144"/>
      <c r="AJ328" s="144"/>
      <c r="AK328" s="144"/>
      <c r="AL328" s="144"/>
      <c r="AM328" s="144"/>
      <c r="AN328" s="137"/>
      <c r="AO328" s="144"/>
      <c r="AP328" s="144"/>
      <c r="AQ328" s="144"/>
      <c r="AR328" s="144"/>
      <c r="AS328" s="144"/>
      <c r="AT328" s="144"/>
      <c r="AU328" s="144"/>
      <c r="AV328" s="144"/>
      <c r="AW328" s="144"/>
      <c r="AX328" s="144"/>
      <c r="AY328" s="144"/>
      <c r="AZ328" s="144"/>
      <c r="BA328" s="144"/>
      <c r="BB328" s="144"/>
      <c r="BC328" s="144"/>
      <c r="BD328" s="144"/>
      <c r="BE328" s="144"/>
      <c r="BF328" s="144"/>
    </row>
    <row r="329" spans="1:58" ht="12" customHeight="1">
      <c r="A329" s="137"/>
      <c r="B329" s="140"/>
      <c r="C329" s="141"/>
      <c r="D329" s="142"/>
      <c r="E329" s="142"/>
      <c r="F329" s="137"/>
      <c r="G329" s="137"/>
      <c r="H329" s="137"/>
      <c r="I329" s="137"/>
      <c r="J329" s="137"/>
      <c r="K329" s="137"/>
      <c r="L329" s="137"/>
      <c r="M329" s="143"/>
      <c r="N329" s="144"/>
      <c r="O329" s="144"/>
      <c r="P329" s="144"/>
      <c r="Q329" s="144"/>
      <c r="R329" s="144"/>
      <c r="S329" s="144"/>
      <c r="T329" s="144"/>
      <c r="U329" s="144"/>
      <c r="V329" s="144"/>
      <c r="W329" s="144"/>
      <c r="X329" s="137"/>
      <c r="Y329" s="144"/>
      <c r="Z329" s="144"/>
      <c r="AA329" s="144"/>
      <c r="AB329" s="144"/>
      <c r="AC329" s="144"/>
      <c r="AD329" s="144"/>
      <c r="AE329" s="144"/>
      <c r="AF329" s="144"/>
      <c r="AG329" s="144"/>
      <c r="AH329" s="144"/>
      <c r="AI329" s="144"/>
      <c r="AJ329" s="144"/>
      <c r="AK329" s="144"/>
      <c r="AL329" s="144"/>
      <c r="AM329" s="144"/>
      <c r="AN329" s="137"/>
      <c r="AO329" s="144"/>
      <c r="AP329" s="144"/>
      <c r="AQ329" s="144"/>
      <c r="AR329" s="144"/>
      <c r="AS329" s="144"/>
      <c r="AT329" s="144"/>
      <c r="AU329" s="144"/>
      <c r="AV329" s="144"/>
      <c r="AW329" s="144"/>
      <c r="AX329" s="144"/>
      <c r="AY329" s="144"/>
      <c r="AZ329" s="144"/>
      <c r="BA329" s="144"/>
      <c r="BB329" s="144"/>
      <c r="BC329" s="144"/>
      <c r="BD329" s="144"/>
      <c r="BE329" s="144"/>
      <c r="BF329" s="144"/>
    </row>
    <row r="330" spans="1:58" ht="12" customHeight="1">
      <c r="A330" s="137"/>
      <c r="B330" s="140"/>
      <c r="C330" s="141"/>
      <c r="D330" s="142"/>
      <c r="E330" s="142"/>
      <c r="F330" s="137"/>
      <c r="G330" s="137"/>
      <c r="H330" s="137"/>
      <c r="I330" s="137"/>
      <c r="J330" s="137"/>
      <c r="K330" s="137"/>
      <c r="L330" s="137"/>
      <c r="M330" s="143"/>
      <c r="N330" s="144"/>
      <c r="O330" s="144"/>
      <c r="P330" s="144"/>
      <c r="Q330" s="144"/>
      <c r="R330" s="144"/>
      <c r="S330" s="144"/>
      <c r="T330" s="144"/>
      <c r="U330" s="144"/>
      <c r="V330" s="144"/>
      <c r="W330" s="144"/>
      <c r="X330" s="137"/>
      <c r="Y330" s="144"/>
      <c r="Z330" s="144"/>
      <c r="AA330" s="144"/>
      <c r="AB330" s="144"/>
      <c r="AC330" s="144"/>
      <c r="AD330" s="144"/>
      <c r="AE330" s="144"/>
      <c r="AF330" s="144"/>
      <c r="AG330" s="144"/>
      <c r="AH330" s="144"/>
      <c r="AI330" s="144"/>
      <c r="AJ330" s="144"/>
      <c r="AK330" s="144"/>
      <c r="AL330" s="144"/>
      <c r="AM330" s="144"/>
      <c r="AN330" s="137"/>
      <c r="AO330" s="144"/>
      <c r="AP330" s="144"/>
      <c r="AQ330" s="144"/>
      <c r="AR330" s="144"/>
      <c r="AS330" s="144"/>
      <c r="AT330" s="144"/>
      <c r="AU330" s="144"/>
      <c r="AV330" s="144"/>
      <c r="AW330" s="144"/>
      <c r="AX330" s="144"/>
      <c r="AY330" s="144"/>
      <c r="AZ330" s="144"/>
      <c r="BA330" s="144"/>
      <c r="BB330" s="144"/>
      <c r="BC330" s="144"/>
      <c r="BD330" s="144"/>
      <c r="BE330" s="144"/>
      <c r="BF330" s="144"/>
    </row>
    <row r="331" spans="1:58" ht="12" customHeight="1">
      <c r="A331" s="137"/>
      <c r="B331" s="140"/>
      <c r="C331" s="141"/>
      <c r="D331" s="142"/>
      <c r="E331" s="142"/>
      <c r="F331" s="137"/>
      <c r="G331" s="137"/>
      <c r="H331" s="137"/>
      <c r="I331" s="137"/>
      <c r="J331" s="137"/>
      <c r="K331" s="137"/>
      <c r="L331" s="137"/>
      <c r="M331" s="143"/>
      <c r="N331" s="144"/>
      <c r="O331" s="144"/>
      <c r="P331" s="144"/>
      <c r="Q331" s="144"/>
      <c r="R331" s="144"/>
      <c r="S331" s="144"/>
      <c r="T331" s="144"/>
      <c r="U331" s="144"/>
      <c r="V331" s="144"/>
      <c r="W331" s="144"/>
      <c r="X331" s="137"/>
      <c r="Y331" s="144"/>
      <c r="Z331" s="144"/>
      <c r="AA331" s="144"/>
      <c r="AB331" s="144"/>
      <c r="AC331" s="144"/>
      <c r="AD331" s="144"/>
      <c r="AE331" s="144"/>
      <c r="AF331" s="144"/>
      <c r="AG331" s="144"/>
      <c r="AH331" s="144"/>
      <c r="AI331" s="144"/>
      <c r="AJ331" s="144"/>
      <c r="AK331" s="144"/>
      <c r="AL331" s="144"/>
      <c r="AM331" s="144"/>
      <c r="AN331" s="137"/>
      <c r="AO331" s="144"/>
      <c r="AP331" s="144"/>
      <c r="AQ331" s="144"/>
      <c r="AR331" s="144"/>
      <c r="AS331" s="144"/>
      <c r="AT331" s="144"/>
      <c r="AU331" s="144"/>
      <c r="AV331" s="144"/>
      <c r="AW331" s="144"/>
      <c r="AX331" s="144"/>
      <c r="AY331" s="144"/>
      <c r="AZ331" s="144"/>
      <c r="BA331" s="144"/>
      <c r="BB331" s="144"/>
      <c r="BC331" s="144"/>
      <c r="BD331" s="144"/>
      <c r="BE331" s="144"/>
      <c r="BF331" s="144"/>
    </row>
    <row r="332" spans="1:58" ht="12" customHeight="1">
      <c r="A332" s="137"/>
      <c r="B332" s="140"/>
      <c r="C332" s="141"/>
      <c r="D332" s="142"/>
      <c r="E332" s="142"/>
      <c r="F332" s="137"/>
      <c r="G332" s="137"/>
      <c r="H332" s="137"/>
      <c r="I332" s="137"/>
      <c r="J332" s="137"/>
      <c r="K332" s="137"/>
      <c r="L332" s="137"/>
      <c r="M332" s="143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37"/>
      <c r="Y332" s="144"/>
      <c r="Z332" s="144"/>
      <c r="AA332" s="144"/>
      <c r="AB332" s="144"/>
      <c r="AC332" s="144"/>
      <c r="AD332" s="144"/>
      <c r="AE332" s="144"/>
      <c r="AF332" s="144"/>
      <c r="AG332" s="144"/>
      <c r="AH332" s="144"/>
      <c r="AI332" s="144"/>
      <c r="AJ332" s="144"/>
      <c r="AK332" s="144"/>
      <c r="AL332" s="144"/>
      <c r="AM332" s="144"/>
      <c r="AN332" s="137"/>
      <c r="AO332" s="144"/>
      <c r="AP332" s="144"/>
      <c r="AQ332" s="144"/>
      <c r="AR332" s="144"/>
      <c r="AS332" s="144"/>
      <c r="AT332" s="144"/>
      <c r="AU332" s="144"/>
      <c r="AV332" s="144"/>
      <c r="AW332" s="144"/>
      <c r="AX332" s="144"/>
      <c r="AY332" s="144"/>
      <c r="AZ332" s="144"/>
      <c r="BA332" s="144"/>
      <c r="BB332" s="144"/>
      <c r="BC332" s="144"/>
      <c r="BD332" s="144"/>
      <c r="BE332" s="144"/>
      <c r="BF332" s="144"/>
    </row>
    <row r="333" spans="1:58" ht="12" customHeight="1">
      <c r="A333" s="137"/>
      <c r="B333" s="140"/>
      <c r="C333" s="141"/>
      <c r="D333" s="142"/>
      <c r="E333" s="142"/>
      <c r="F333" s="137"/>
      <c r="G333" s="137"/>
      <c r="H333" s="137"/>
      <c r="I333" s="137"/>
      <c r="J333" s="137"/>
      <c r="K333" s="137"/>
      <c r="L333" s="137"/>
      <c r="M333" s="143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37"/>
      <c r="Y333" s="144"/>
      <c r="Z333" s="144"/>
      <c r="AA333" s="144"/>
      <c r="AB333" s="144"/>
      <c r="AC333" s="144"/>
      <c r="AD333" s="144"/>
      <c r="AE333" s="144"/>
      <c r="AF333" s="144"/>
      <c r="AG333" s="144"/>
      <c r="AH333" s="144"/>
      <c r="AI333" s="144"/>
      <c r="AJ333" s="144"/>
      <c r="AK333" s="144"/>
      <c r="AL333" s="144"/>
      <c r="AM333" s="144"/>
      <c r="AN333" s="137"/>
      <c r="AO333" s="144"/>
      <c r="AP333" s="144"/>
      <c r="AQ333" s="144"/>
      <c r="AR333" s="144"/>
      <c r="AS333" s="144"/>
      <c r="AT333" s="144"/>
      <c r="AU333" s="144"/>
      <c r="AV333" s="144"/>
      <c r="AW333" s="144"/>
      <c r="AX333" s="144"/>
      <c r="AY333" s="144"/>
      <c r="AZ333" s="144"/>
      <c r="BA333" s="144"/>
      <c r="BB333" s="144"/>
      <c r="BC333" s="144"/>
      <c r="BD333" s="144"/>
      <c r="BE333" s="144"/>
      <c r="BF333" s="144"/>
    </row>
    <row r="334" spans="1:58" ht="12" customHeight="1">
      <c r="A334" s="137"/>
      <c r="B334" s="140"/>
      <c r="C334" s="141"/>
      <c r="D334" s="142"/>
      <c r="E334" s="142"/>
      <c r="F334" s="137"/>
      <c r="G334" s="137"/>
      <c r="H334" s="137"/>
      <c r="I334" s="137"/>
      <c r="J334" s="137"/>
      <c r="K334" s="137"/>
      <c r="L334" s="137"/>
      <c r="M334" s="143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37"/>
      <c r="Y334" s="144"/>
      <c r="Z334" s="144"/>
      <c r="AA334" s="144"/>
      <c r="AB334" s="144"/>
      <c r="AC334" s="144"/>
      <c r="AD334" s="144"/>
      <c r="AE334" s="144"/>
      <c r="AF334" s="144"/>
      <c r="AG334" s="144"/>
      <c r="AH334" s="144"/>
      <c r="AI334" s="144"/>
      <c r="AJ334" s="144"/>
      <c r="AK334" s="144"/>
      <c r="AL334" s="144"/>
      <c r="AM334" s="144"/>
      <c r="AN334" s="137"/>
      <c r="AO334" s="144"/>
      <c r="AP334" s="144"/>
      <c r="AQ334" s="144"/>
      <c r="AR334" s="144"/>
      <c r="AS334" s="144"/>
      <c r="AT334" s="144"/>
      <c r="AU334" s="144"/>
      <c r="AV334" s="144"/>
      <c r="AW334" s="144"/>
      <c r="AX334" s="144"/>
      <c r="AY334" s="144"/>
      <c r="AZ334" s="144"/>
      <c r="BA334" s="144"/>
      <c r="BB334" s="144"/>
      <c r="BC334" s="144"/>
      <c r="BD334" s="144"/>
      <c r="BE334" s="144"/>
      <c r="BF334" s="144"/>
    </row>
    <row r="335" spans="1:58" ht="12" customHeight="1">
      <c r="A335" s="137"/>
      <c r="B335" s="140"/>
      <c r="C335" s="141"/>
      <c r="D335" s="142"/>
      <c r="E335" s="142"/>
      <c r="F335" s="137"/>
      <c r="G335" s="137"/>
      <c r="H335" s="137"/>
      <c r="I335" s="137"/>
      <c r="J335" s="137"/>
      <c r="K335" s="137"/>
      <c r="L335" s="137"/>
      <c r="M335" s="143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37"/>
      <c r="Y335" s="144"/>
      <c r="Z335" s="144"/>
      <c r="AA335" s="144"/>
      <c r="AB335" s="144"/>
      <c r="AC335" s="144"/>
      <c r="AD335" s="144"/>
      <c r="AE335" s="144"/>
      <c r="AF335" s="144"/>
      <c r="AG335" s="144"/>
      <c r="AH335" s="144"/>
      <c r="AI335" s="144"/>
      <c r="AJ335" s="144"/>
      <c r="AK335" s="144"/>
      <c r="AL335" s="144"/>
      <c r="AM335" s="144"/>
      <c r="AN335" s="137"/>
      <c r="AO335" s="144"/>
      <c r="AP335" s="144"/>
      <c r="AQ335" s="144"/>
      <c r="AR335" s="144"/>
      <c r="AS335" s="144"/>
      <c r="AT335" s="144"/>
      <c r="AU335" s="144"/>
      <c r="AV335" s="144"/>
      <c r="AW335" s="144"/>
      <c r="AX335" s="144"/>
      <c r="AY335" s="144"/>
      <c r="AZ335" s="144"/>
      <c r="BA335" s="144"/>
      <c r="BB335" s="144"/>
      <c r="BC335" s="144"/>
      <c r="BD335" s="144"/>
      <c r="BE335" s="144"/>
      <c r="BF335" s="144"/>
    </row>
    <row r="336" spans="1:58" ht="12" customHeight="1">
      <c r="A336" s="137"/>
      <c r="B336" s="140"/>
      <c r="C336" s="141"/>
      <c r="D336" s="142"/>
      <c r="E336" s="142"/>
      <c r="F336" s="137"/>
      <c r="G336" s="137"/>
      <c r="H336" s="137"/>
      <c r="I336" s="137"/>
      <c r="J336" s="137"/>
      <c r="K336" s="137"/>
      <c r="L336" s="137"/>
      <c r="M336" s="143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37"/>
      <c r="Y336" s="144"/>
      <c r="Z336" s="144"/>
      <c r="AA336" s="144"/>
      <c r="AB336" s="144"/>
      <c r="AC336" s="144"/>
      <c r="AD336" s="144"/>
      <c r="AE336" s="144"/>
      <c r="AF336" s="144"/>
      <c r="AG336" s="144"/>
      <c r="AH336" s="144"/>
      <c r="AI336" s="144"/>
      <c r="AJ336" s="144"/>
      <c r="AK336" s="144"/>
      <c r="AL336" s="144"/>
      <c r="AM336" s="144"/>
      <c r="AN336" s="137"/>
      <c r="AO336" s="144"/>
      <c r="AP336" s="144"/>
      <c r="AQ336" s="144"/>
      <c r="AR336" s="144"/>
      <c r="AS336" s="144"/>
      <c r="AT336" s="144"/>
      <c r="AU336" s="144"/>
      <c r="AV336" s="144"/>
      <c r="AW336" s="144"/>
      <c r="AX336" s="144"/>
      <c r="AY336" s="144"/>
      <c r="AZ336" s="144"/>
      <c r="BA336" s="144"/>
      <c r="BB336" s="144"/>
      <c r="BC336" s="144"/>
      <c r="BD336" s="144"/>
      <c r="BE336" s="144"/>
      <c r="BF336" s="144"/>
    </row>
    <row r="337" spans="1:58" ht="12" customHeight="1">
      <c r="A337" s="137"/>
      <c r="B337" s="140"/>
      <c r="C337" s="141"/>
      <c r="D337" s="142"/>
      <c r="E337" s="142"/>
      <c r="F337" s="137"/>
      <c r="G337" s="137"/>
      <c r="H337" s="137"/>
      <c r="I337" s="137"/>
      <c r="J337" s="137"/>
      <c r="K337" s="137"/>
      <c r="L337" s="137"/>
      <c r="M337" s="143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37"/>
      <c r="Y337" s="144"/>
      <c r="Z337" s="144"/>
      <c r="AA337" s="144"/>
      <c r="AB337" s="144"/>
      <c r="AC337" s="144"/>
      <c r="AD337" s="144"/>
      <c r="AE337" s="144"/>
      <c r="AF337" s="144"/>
      <c r="AG337" s="144"/>
      <c r="AH337" s="144"/>
      <c r="AI337" s="144"/>
      <c r="AJ337" s="144"/>
      <c r="AK337" s="144"/>
      <c r="AL337" s="144"/>
      <c r="AM337" s="144"/>
      <c r="AN337" s="137"/>
      <c r="AO337" s="144"/>
      <c r="AP337" s="144"/>
      <c r="AQ337" s="144"/>
      <c r="AR337" s="144"/>
      <c r="AS337" s="144"/>
      <c r="AT337" s="144"/>
      <c r="AU337" s="144"/>
      <c r="AV337" s="144"/>
      <c r="AW337" s="144"/>
      <c r="AX337" s="144"/>
      <c r="AY337" s="144"/>
      <c r="AZ337" s="144"/>
      <c r="BA337" s="144"/>
      <c r="BB337" s="144"/>
      <c r="BC337" s="144"/>
      <c r="BD337" s="144"/>
      <c r="BE337" s="144"/>
      <c r="BF337" s="144"/>
    </row>
    <row r="338" spans="1:58" ht="12" customHeight="1">
      <c r="A338" s="137"/>
      <c r="B338" s="140"/>
      <c r="C338" s="141"/>
      <c r="D338" s="142"/>
      <c r="E338" s="142"/>
      <c r="F338" s="137"/>
      <c r="G338" s="137"/>
      <c r="H338" s="137"/>
      <c r="I338" s="137"/>
      <c r="J338" s="137"/>
      <c r="K338" s="137"/>
      <c r="L338" s="137"/>
      <c r="M338" s="143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37"/>
      <c r="Y338" s="144"/>
      <c r="Z338" s="144"/>
      <c r="AA338" s="144"/>
      <c r="AB338" s="144"/>
      <c r="AC338" s="144"/>
      <c r="AD338" s="144"/>
      <c r="AE338" s="144"/>
      <c r="AF338" s="144"/>
      <c r="AG338" s="144"/>
      <c r="AH338" s="144"/>
      <c r="AI338" s="144"/>
      <c r="AJ338" s="144"/>
      <c r="AK338" s="144"/>
      <c r="AL338" s="144"/>
      <c r="AM338" s="144"/>
      <c r="AN338" s="137"/>
      <c r="AO338" s="144"/>
      <c r="AP338" s="144"/>
      <c r="AQ338" s="144"/>
      <c r="AR338" s="144"/>
      <c r="AS338" s="144"/>
      <c r="AT338" s="144"/>
      <c r="AU338" s="144"/>
      <c r="AV338" s="144"/>
      <c r="AW338" s="144"/>
      <c r="AX338" s="144"/>
      <c r="AY338" s="144"/>
      <c r="AZ338" s="144"/>
      <c r="BA338" s="144"/>
      <c r="BB338" s="144"/>
      <c r="BC338" s="144"/>
      <c r="BD338" s="144"/>
      <c r="BE338" s="144"/>
      <c r="BF338" s="144"/>
    </row>
    <row r="339" spans="1:58" ht="12" customHeight="1">
      <c r="A339" s="137"/>
      <c r="B339" s="140"/>
      <c r="C339" s="141"/>
      <c r="D339" s="142"/>
      <c r="E339" s="142"/>
      <c r="F339" s="137"/>
      <c r="G339" s="137"/>
      <c r="H339" s="137"/>
      <c r="I339" s="137"/>
      <c r="J339" s="137"/>
      <c r="K339" s="137"/>
      <c r="L339" s="137"/>
      <c r="M339" s="143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37"/>
      <c r="Y339" s="144"/>
      <c r="Z339" s="144"/>
      <c r="AA339" s="144"/>
      <c r="AB339" s="144"/>
      <c r="AC339" s="144"/>
      <c r="AD339" s="144"/>
      <c r="AE339" s="144"/>
      <c r="AF339" s="144"/>
      <c r="AG339" s="144"/>
      <c r="AH339" s="144"/>
      <c r="AI339" s="144"/>
      <c r="AJ339" s="144"/>
      <c r="AK339" s="144"/>
      <c r="AL339" s="144"/>
      <c r="AM339" s="144"/>
      <c r="AN339" s="137"/>
      <c r="AO339" s="144"/>
      <c r="AP339" s="144"/>
      <c r="AQ339" s="144"/>
      <c r="AR339" s="144"/>
      <c r="AS339" s="144"/>
      <c r="AT339" s="144"/>
      <c r="AU339" s="144"/>
      <c r="AV339" s="144"/>
      <c r="AW339" s="144"/>
      <c r="AX339" s="144"/>
      <c r="AY339" s="144"/>
      <c r="AZ339" s="144"/>
      <c r="BA339" s="144"/>
      <c r="BB339" s="144"/>
      <c r="BC339" s="144"/>
      <c r="BD339" s="144"/>
      <c r="BE339" s="144"/>
      <c r="BF339" s="144"/>
    </row>
    <row r="340" spans="1:58" ht="12" customHeight="1">
      <c r="A340" s="137"/>
      <c r="B340" s="140"/>
      <c r="C340" s="141"/>
      <c r="D340" s="142"/>
      <c r="E340" s="142"/>
      <c r="F340" s="137"/>
      <c r="G340" s="137"/>
      <c r="H340" s="137"/>
      <c r="I340" s="137"/>
      <c r="J340" s="137"/>
      <c r="K340" s="137"/>
      <c r="L340" s="137"/>
      <c r="M340" s="143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37"/>
      <c r="Y340" s="144"/>
      <c r="Z340" s="144"/>
      <c r="AA340" s="144"/>
      <c r="AB340" s="144"/>
      <c r="AC340" s="144"/>
      <c r="AD340" s="144"/>
      <c r="AE340" s="144"/>
      <c r="AF340" s="144"/>
      <c r="AG340" s="144"/>
      <c r="AH340" s="144"/>
      <c r="AI340" s="144"/>
      <c r="AJ340" s="144"/>
      <c r="AK340" s="144"/>
      <c r="AL340" s="144"/>
      <c r="AM340" s="144"/>
      <c r="AN340" s="137"/>
      <c r="AO340" s="144"/>
      <c r="AP340" s="144"/>
      <c r="AQ340" s="144"/>
      <c r="AR340" s="144"/>
      <c r="AS340" s="144"/>
      <c r="AT340" s="144"/>
      <c r="AU340" s="144"/>
      <c r="AV340" s="144"/>
      <c r="AW340" s="144"/>
      <c r="AX340" s="144"/>
      <c r="AY340" s="144"/>
      <c r="AZ340" s="144"/>
      <c r="BA340" s="144"/>
      <c r="BB340" s="144"/>
      <c r="BC340" s="144"/>
      <c r="BD340" s="144"/>
      <c r="BE340" s="144"/>
      <c r="BF340" s="144"/>
    </row>
    <row r="341" spans="1:58" ht="12" customHeight="1">
      <c r="A341" s="137"/>
      <c r="B341" s="140"/>
      <c r="C341" s="141"/>
      <c r="D341" s="142"/>
      <c r="E341" s="142"/>
      <c r="F341" s="137"/>
      <c r="G341" s="137"/>
      <c r="H341" s="137"/>
      <c r="I341" s="137"/>
      <c r="J341" s="137"/>
      <c r="K341" s="137"/>
      <c r="L341" s="137"/>
      <c r="M341" s="143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37"/>
      <c r="Y341" s="144"/>
      <c r="Z341" s="144"/>
      <c r="AA341" s="144"/>
      <c r="AB341" s="144"/>
      <c r="AC341" s="144"/>
      <c r="AD341" s="144"/>
      <c r="AE341" s="144"/>
      <c r="AF341" s="144"/>
      <c r="AG341" s="144"/>
      <c r="AH341" s="144"/>
      <c r="AI341" s="144"/>
      <c r="AJ341" s="144"/>
      <c r="AK341" s="144"/>
      <c r="AL341" s="144"/>
      <c r="AM341" s="144"/>
      <c r="AN341" s="137"/>
      <c r="AO341" s="144"/>
      <c r="AP341" s="144"/>
      <c r="AQ341" s="144"/>
      <c r="AR341" s="144"/>
      <c r="AS341" s="144"/>
      <c r="AT341" s="144"/>
      <c r="AU341" s="144"/>
      <c r="AV341" s="144"/>
      <c r="AW341" s="144"/>
      <c r="AX341" s="144"/>
      <c r="AY341" s="144"/>
      <c r="AZ341" s="144"/>
      <c r="BA341" s="144"/>
      <c r="BB341" s="144"/>
      <c r="BC341" s="144"/>
      <c r="BD341" s="144"/>
      <c r="BE341" s="144"/>
      <c r="BF341" s="144"/>
    </row>
    <row r="342" spans="1:58" ht="12" customHeight="1">
      <c r="A342" s="137"/>
      <c r="B342" s="140"/>
      <c r="C342" s="141"/>
      <c r="D342" s="142"/>
      <c r="E342" s="142"/>
      <c r="F342" s="137"/>
      <c r="G342" s="137"/>
      <c r="H342" s="137"/>
      <c r="I342" s="137"/>
      <c r="J342" s="137"/>
      <c r="K342" s="137"/>
      <c r="L342" s="137"/>
      <c r="M342" s="143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37"/>
      <c r="Y342" s="144"/>
      <c r="Z342" s="144"/>
      <c r="AA342" s="144"/>
      <c r="AB342" s="144"/>
      <c r="AC342" s="144"/>
      <c r="AD342" s="144"/>
      <c r="AE342" s="144"/>
      <c r="AF342" s="144"/>
      <c r="AG342" s="144"/>
      <c r="AH342" s="144"/>
      <c r="AI342" s="144"/>
      <c r="AJ342" s="144"/>
      <c r="AK342" s="144"/>
      <c r="AL342" s="144"/>
      <c r="AM342" s="144"/>
      <c r="AN342" s="137"/>
      <c r="AO342" s="144"/>
      <c r="AP342" s="144"/>
      <c r="AQ342" s="144"/>
      <c r="AR342" s="144"/>
      <c r="AS342" s="144"/>
      <c r="AT342" s="144"/>
      <c r="AU342" s="144"/>
      <c r="AV342" s="144"/>
      <c r="AW342" s="144"/>
      <c r="AX342" s="144"/>
      <c r="AY342" s="144"/>
      <c r="AZ342" s="144"/>
      <c r="BA342" s="144"/>
      <c r="BB342" s="144"/>
      <c r="BC342" s="144"/>
      <c r="BD342" s="144"/>
      <c r="BE342" s="144"/>
      <c r="BF342" s="144"/>
    </row>
    <row r="343" spans="1:58" ht="12" customHeight="1">
      <c r="A343" s="137"/>
      <c r="B343" s="140"/>
      <c r="C343" s="141"/>
      <c r="D343" s="142"/>
      <c r="E343" s="142"/>
      <c r="F343" s="137"/>
      <c r="G343" s="137"/>
      <c r="H343" s="137"/>
      <c r="I343" s="137"/>
      <c r="J343" s="137"/>
      <c r="K343" s="137"/>
      <c r="L343" s="137"/>
      <c r="M343" s="143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37"/>
      <c r="Y343" s="144"/>
      <c r="Z343" s="144"/>
      <c r="AA343" s="144"/>
      <c r="AB343" s="144"/>
      <c r="AC343" s="144"/>
      <c r="AD343" s="144"/>
      <c r="AE343" s="144"/>
      <c r="AF343" s="144"/>
      <c r="AG343" s="144"/>
      <c r="AH343" s="144"/>
      <c r="AI343" s="144"/>
      <c r="AJ343" s="144"/>
      <c r="AK343" s="144"/>
      <c r="AL343" s="144"/>
      <c r="AM343" s="144"/>
      <c r="AN343" s="137"/>
      <c r="AO343" s="144"/>
      <c r="AP343" s="144"/>
      <c r="AQ343" s="144"/>
      <c r="AR343" s="144"/>
      <c r="AS343" s="144"/>
      <c r="AT343" s="144"/>
      <c r="AU343" s="144"/>
      <c r="AV343" s="144"/>
      <c r="AW343" s="144"/>
      <c r="AX343" s="144"/>
      <c r="AY343" s="144"/>
      <c r="AZ343" s="144"/>
      <c r="BA343" s="144"/>
      <c r="BB343" s="144"/>
      <c r="BC343" s="144"/>
      <c r="BD343" s="144"/>
      <c r="BE343" s="144"/>
      <c r="BF343" s="144"/>
    </row>
    <row r="344" spans="1:58" ht="12" customHeight="1">
      <c r="A344" s="137"/>
      <c r="B344" s="140"/>
      <c r="C344" s="141"/>
      <c r="D344" s="142"/>
      <c r="E344" s="142"/>
      <c r="F344" s="137"/>
      <c r="G344" s="137"/>
      <c r="H344" s="137"/>
      <c r="I344" s="137"/>
      <c r="J344" s="137"/>
      <c r="K344" s="137"/>
      <c r="L344" s="137"/>
      <c r="M344" s="143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37"/>
      <c r="Y344" s="144"/>
      <c r="Z344" s="144"/>
      <c r="AA344" s="144"/>
      <c r="AB344" s="144"/>
      <c r="AC344" s="144"/>
      <c r="AD344" s="144"/>
      <c r="AE344" s="144"/>
      <c r="AF344" s="144"/>
      <c r="AG344" s="144"/>
      <c r="AH344" s="144"/>
      <c r="AI344" s="144"/>
      <c r="AJ344" s="144"/>
      <c r="AK344" s="144"/>
      <c r="AL344" s="144"/>
      <c r="AM344" s="144"/>
      <c r="AN344" s="137"/>
      <c r="AO344" s="144"/>
      <c r="AP344" s="144"/>
      <c r="AQ344" s="144"/>
      <c r="AR344" s="144"/>
      <c r="AS344" s="144"/>
      <c r="AT344" s="144"/>
      <c r="AU344" s="144"/>
      <c r="AV344" s="144"/>
      <c r="AW344" s="144"/>
      <c r="AX344" s="144"/>
      <c r="AY344" s="144"/>
      <c r="AZ344" s="144"/>
      <c r="BA344" s="144"/>
      <c r="BB344" s="144"/>
      <c r="BC344" s="144"/>
      <c r="BD344" s="144"/>
      <c r="BE344" s="144"/>
      <c r="BF344" s="144"/>
    </row>
    <row r="345" spans="1:58" ht="12" customHeight="1">
      <c r="A345" s="137"/>
      <c r="B345" s="140"/>
      <c r="C345" s="141"/>
      <c r="D345" s="142"/>
      <c r="E345" s="142"/>
      <c r="F345" s="137"/>
      <c r="G345" s="137"/>
      <c r="H345" s="137"/>
      <c r="I345" s="137"/>
      <c r="J345" s="137"/>
      <c r="K345" s="137"/>
      <c r="L345" s="137"/>
      <c r="M345" s="143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37"/>
      <c r="Y345" s="144"/>
      <c r="Z345" s="144"/>
      <c r="AA345" s="144"/>
      <c r="AB345" s="144"/>
      <c r="AC345" s="144"/>
      <c r="AD345" s="144"/>
      <c r="AE345" s="144"/>
      <c r="AF345" s="144"/>
      <c r="AG345" s="144"/>
      <c r="AH345" s="144"/>
      <c r="AI345" s="144"/>
      <c r="AJ345" s="144"/>
      <c r="AK345" s="144"/>
      <c r="AL345" s="144"/>
      <c r="AM345" s="144"/>
      <c r="AN345" s="137"/>
      <c r="AO345" s="144"/>
      <c r="AP345" s="144"/>
      <c r="AQ345" s="144"/>
      <c r="AR345" s="144"/>
      <c r="AS345" s="144"/>
      <c r="AT345" s="144"/>
      <c r="AU345" s="144"/>
      <c r="AV345" s="144"/>
      <c r="AW345" s="144"/>
      <c r="AX345" s="144"/>
      <c r="AY345" s="144"/>
      <c r="AZ345" s="144"/>
      <c r="BA345" s="144"/>
      <c r="BB345" s="144"/>
      <c r="BC345" s="144"/>
      <c r="BD345" s="144"/>
      <c r="BE345" s="144"/>
      <c r="BF345" s="144"/>
    </row>
    <row r="346" spans="1:58" ht="12" customHeight="1">
      <c r="A346" s="137"/>
      <c r="B346" s="140"/>
      <c r="C346" s="141"/>
      <c r="D346" s="142"/>
      <c r="E346" s="142"/>
      <c r="F346" s="137"/>
      <c r="G346" s="137"/>
      <c r="H346" s="137"/>
      <c r="I346" s="137"/>
      <c r="J346" s="137"/>
      <c r="K346" s="137"/>
      <c r="L346" s="137"/>
      <c r="M346" s="143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37"/>
      <c r="Y346" s="144"/>
      <c r="Z346" s="144"/>
      <c r="AA346" s="144"/>
      <c r="AB346" s="144"/>
      <c r="AC346" s="144"/>
      <c r="AD346" s="144"/>
      <c r="AE346" s="144"/>
      <c r="AF346" s="144"/>
      <c r="AG346" s="144"/>
      <c r="AH346" s="144"/>
      <c r="AI346" s="144"/>
      <c r="AJ346" s="144"/>
      <c r="AK346" s="144"/>
      <c r="AL346" s="144"/>
      <c r="AM346" s="144"/>
      <c r="AN346" s="137"/>
      <c r="AO346" s="144"/>
      <c r="AP346" s="144"/>
      <c r="AQ346" s="144"/>
      <c r="AR346" s="144"/>
      <c r="AS346" s="144"/>
      <c r="AT346" s="144"/>
      <c r="AU346" s="144"/>
      <c r="AV346" s="144"/>
      <c r="AW346" s="144"/>
      <c r="AX346" s="144"/>
      <c r="AY346" s="144"/>
      <c r="AZ346" s="144"/>
      <c r="BA346" s="144"/>
      <c r="BB346" s="144"/>
      <c r="BC346" s="144"/>
      <c r="BD346" s="144"/>
      <c r="BE346" s="144"/>
      <c r="BF346" s="144"/>
    </row>
    <row r="347" spans="1:58" ht="12" customHeight="1">
      <c r="A347" s="137"/>
      <c r="B347" s="140"/>
      <c r="C347" s="141"/>
      <c r="D347" s="142"/>
      <c r="E347" s="142"/>
      <c r="F347" s="137"/>
      <c r="G347" s="137"/>
      <c r="H347" s="137"/>
      <c r="I347" s="137"/>
      <c r="J347" s="137"/>
      <c r="K347" s="137"/>
      <c r="L347" s="137"/>
      <c r="M347" s="143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37"/>
      <c r="Y347" s="144"/>
      <c r="Z347" s="144"/>
      <c r="AA347" s="144"/>
      <c r="AB347" s="144"/>
      <c r="AC347" s="144"/>
      <c r="AD347" s="144"/>
      <c r="AE347" s="144"/>
      <c r="AF347" s="144"/>
      <c r="AG347" s="144"/>
      <c r="AH347" s="144"/>
      <c r="AI347" s="144"/>
      <c r="AJ347" s="144"/>
      <c r="AK347" s="144"/>
      <c r="AL347" s="144"/>
      <c r="AM347" s="144"/>
      <c r="AN347" s="137"/>
      <c r="AO347" s="144"/>
      <c r="AP347" s="144"/>
      <c r="AQ347" s="144"/>
      <c r="AR347" s="144"/>
      <c r="AS347" s="144"/>
      <c r="AT347" s="144"/>
      <c r="AU347" s="144"/>
      <c r="AV347" s="144"/>
      <c r="AW347" s="144"/>
      <c r="AX347" s="144"/>
      <c r="AY347" s="144"/>
      <c r="AZ347" s="144"/>
      <c r="BA347" s="144"/>
      <c r="BB347" s="144"/>
      <c r="BC347" s="144"/>
      <c r="BD347" s="144"/>
      <c r="BE347" s="144"/>
      <c r="BF347" s="144"/>
    </row>
    <row r="348" spans="1:58" ht="12" customHeight="1">
      <c r="A348" s="137"/>
      <c r="B348" s="140"/>
      <c r="C348" s="141"/>
      <c r="D348" s="142"/>
      <c r="E348" s="142"/>
      <c r="F348" s="137"/>
      <c r="G348" s="137"/>
      <c r="H348" s="137"/>
      <c r="I348" s="137"/>
      <c r="J348" s="137"/>
      <c r="K348" s="137"/>
      <c r="L348" s="137"/>
      <c r="M348" s="143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37"/>
      <c r="Y348" s="144"/>
      <c r="Z348" s="144"/>
      <c r="AA348" s="144"/>
      <c r="AB348" s="144"/>
      <c r="AC348" s="144"/>
      <c r="AD348" s="144"/>
      <c r="AE348" s="144"/>
      <c r="AF348" s="144"/>
      <c r="AG348" s="144"/>
      <c r="AH348" s="144"/>
      <c r="AI348" s="144"/>
      <c r="AJ348" s="144"/>
      <c r="AK348" s="144"/>
      <c r="AL348" s="144"/>
      <c r="AM348" s="144"/>
      <c r="AN348" s="137"/>
      <c r="AO348" s="144"/>
      <c r="AP348" s="144"/>
      <c r="AQ348" s="144"/>
      <c r="AR348" s="144"/>
      <c r="AS348" s="144"/>
      <c r="AT348" s="144"/>
      <c r="AU348" s="144"/>
      <c r="AV348" s="144"/>
      <c r="AW348" s="144"/>
      <c r="AX348" s="144"/>
      <c r="AY348" s="144"/>
      <c r="AZ348" s="144"/>
      <c r="BA348" s="144"/>
      <c r="BB348" s="144"/>
      <c r="BC348" s="144"/>
      <c r="BD348" s="144"/>
      <c r="BE348" s="144"/>
      <c r="BF348" s="144"/>
    </row>
    <row r="349" spans="1:58" ht="12" customHeight="1">
      <c r="A349" s="137"/>
      <c r="B349" s="140"/>
      <c r="C349" s="141"/>
      <c r="D349" s="142"/>
      <c r="E349" s="142"/>
      <c r="F349" s="137"/>
      <c r="G349" s="137"/>
      <c r="H349" s="137"/>
      <c r="I349" s="137"/>
      <c r="J349" s="137"/>
      <c r="K349" s="137"/>
      <c r="L349" s="137"/>
      <c r="M349" s="143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37"/>
      <c r="Y349" s="144"/>
      <c r="Z349" s="144"/>
      <c r="AA349" s="144"/>
      <c r="AB349" s="144"/>
      <c r="AC349" s="144"/>
      <c r="AD349" s="144"/>
      <c r="AE349" s="144"/>
      <c r="AF349" s="144"/>
      <c r="AG349" s="144"/>
      <c r="AH349" s="144"/>
      <c r="AI349" s="144"/>
      <c r="AJ349" s="144"/>
      <c r="AK349" s="144"/>
      <c r="AL349" s="144"/>
      <c r="AM349" s="144"/>
      <c r="AN349" s="137"/>
      <c r="AO349" s="144"/>
      <c r="AP349" s="144"/>
      <c r="AQ349" s="144"/>
      <c r="AR349" s="144"/>
      <c r="AS349" s="144"/>
      <c r="AT349" s="144"/>
      <c r="AU349" s="144"/>
      <c r="AV349" s="144"/>
      <c r="AW349" s="144"/>
      <c r="AX349" s="144"/>
      <c r="AY349" s="144"/>
      <c r="AZ349" s="144"/>
      <c r="BA349" s="144"/>
      <c r="BB349" s="144"/>
      <c r="BC349" s="144"/>
      <c r="BD349" s="144"/>
      <c r="BE349" s="144"/>
      <c r="BF349" s="144"/>
    </row>
    <row r="350" spans="1:58" ht="12" customHeight="1">
      <c r="A350" s="137"/>
      <c r="B350" s="140"/>
      <c r="C350" s="141"/>
      <c r="D350" s="142"/>
      <c r="E350" s="142"/>
      <c r="F350" s="137"/>
      <c r="G350" s="137"/>
      <c r="H350" s="137"/>
      <c r="I350" s="137"/>
      <c r="J350" s="137"/>
      <c r="K350" s="137"/>
      <c r="L350" s="137"/>
      <c r="M350" s="143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37"/>
      <c r="Y350" s="144"/>
      <c r="Z350" s="144"/>
      <c r="AA350" s="144"/>
      <c r="AB350" s="144"/>
      <c r="AC350" s="144"/>
      <c r="AD350" s="144"/>
      <c r="AE350" s="144"/>
      <c r="AF350" s="144"/>
      <c r="AG350" s="144"/>
      <c r="AH350" s="144"/>
      <c r="AI350" s="144"/>
      <c r="AJ350" s="144"/>
      <c r="AK350" s="144"/>
      <c r="AL350" s="144"/>
      <c r="AM350" s="144"/>
      <c r="AN350" s="137"/>
      <c r="AO350" s="144"/>
      <c r="AP350" s="144"/>
      <c r="AQ350" s="144"/>
      <c r="AR350" s="144"/>
      <c r="AS350" s="144"/>
      <c r="AT350" s="144"/>
      <c r="AU350" s="144"/>
      <c r="AV350" s="144"/>
      <c r="AW350" s="144"/>
      <c r="AX350" s="144"/>
      <c r="AY350" s="144"/>
      <c r="AZ350" s="144"/>
      <c r="BA350" s="144"/>
      <c r="BB350" s="144"/>
      <c r="BC350" s="144"/>
      <c r="BD350" s="144"/>
      <c r="BE350" s="144"/>
      <c r="BF350" s="144"/>
    </row>
    <row r="351" spans="1:58" ht="12" customHeight="1">
      <c r="A351" s="137"/>
      <c r="B351" s="140"/>
      <c r="C351" s="141"/>
      <c r="D351" s="142"/>
      <c r="E351" s="142"/>
      <c r="F351" s="137"/>
      <c r="G351" s="137"/>
      <c r="H351" s="137"/>
      <c r="I351" s="137"/>
      <c r="J351" s="137"/>
      <c r="K351" s="137"/>
      <c r="L351" s="137"/>
      <c r="M351" s="143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37"/>
      <c r="Y351" s="144"/>
      <c r="Z351" s="144"/>
      <c r="AA351" s="144"/>
      <c r="AB351" s="144"/>
      <c r="AC351" s="144"/>
      <c r="AD351" s="144"/>
      <c r="AE351" s="144"/>
      <c r="AF351" s="144"/>
      <c r="AG351" s="144"/>
      <c r="AH351" s="144"/>
      <c r="AI351" s="144"/>
      <c r="AJ351" s="144"/>
      <c r="AK351" s="144"/>
      <c r="AL351" s="144"/>
      <c r="AM351" s="144"/>
      <c r="AN351" s="137"/>
      <c r="AO351" s="144"/>
      <c r="AP351" s="144"/>
      <c r="AQ351" s="144"/>
      <c r="AR351" s="144"/>
      <c r="AS351" s="144"/>
      <c r="AT351" s="144"/>
      <c r="AU351" s="144"/>
      <c r="AV351" s="144"/>
      <c r="AW351" s="144"/>
      <c r="AX351" s="144"/>
      <c r="AY351" s="144"/>
      <c r="AZ351" s="144"/>
      <c r="BA351" s="144"/>
      <c r="BB351" s="144"/>
      <c r="BC351" s="144"/>
      <c r="BD351" s="144"/>
      <c r="BE351" s="144"/>
      <c r="BF351" s="144"/>
    </row>
    <row r="352" spans="1:58" ht="12" customHeight="1">
      <c r="A352" s="137"/>
      <c r="B352" s="140"/>
      <c r="C352" s="141"/>
      <c r="D352" s="142"/>
      <c r="E352" s="142"/>
      <c r="F352" s="137"/>
      <c r="G352" s="137"/>
      <c r="H352" s="137"/>
      <c r="I352" s="137"/>
      <c r="J352" s="137"/>
      <c r="K352" s="137"/>
      <c r="L352" s="137"/>
      <c r="M352" s="143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37"/>
      <c r="Y352" s="144"/>
      <c r="Z352" s="144"/>
      <c r="AA352" s="144"/>
      <c r="AB352" s="144"/>
      <c r="AC352" s="144"/>
      <c r="AD352" s="144"/>
      <c r="AE352" s="144"/>
      <c r="AF352" s="144"/>
      <c r="AG352" s="144"/>
      <c r="AH352" s="144"/>
      <c r="AI352" s="144"/>
      <c r="AJ352" s="144"/>
      <c r="AK352" s="144"/>
      <c r="AL352" s="144"/>
      <c r="AM352" s="144"/>
      <c r="AN352" s="137"/>
      <c r="AO352" s="144"/>
      <c r="AP352" s="144"/>
      <c r="AQ352" s="144"/>
      <c r="AR352" s="144"/>
      <c r="AS352" s="144"/>
      <c r="AT352" s="144"/>
      <c r="AU352" s="144"/>
      <c r="AV352" s="144"/>
      <c r="AW352" s="144"/>
      <c r="AX352" s="144"/>
      <c r="AY352" s="144"/>
      <c r="AZ352" s="144"/>
      <c r="BA352" s="144"/>
      <c r="BB352" s="144"/>
      <c r="BC352" s="144"/>
      <c r="BD352" s="144"/>
      <c r="BE352" s="144"/>
      <c r="BF352" s="144"/>
    </row>
    <row r="353" spans="1:58" ht="12" customHeight="1">
      <c r="A353" s="137"/>
      <c r="B353" s="140"/>
      <c r="C353" s="141"/>
      <c r="D353" s="142"/>
      <c r="E353" s="142"/>
      <c r="F353" s="137"/>
      <c r="G353" s="137"/>
      <c r="H353" s="137"/>
      <c r="I353" s="137"/>
      <c r="J353" s="137"/>
      <c r="K353" s="137"/>
      <c r="L353" s="137"/>
      <c r="M353" s="143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37"/>
      <c r="Y353" s="144"/>
      <c r="Z353" s="144"/>
      <c r="AA353" s="144"/>
      <c r="AB353" s="144"/>
      <c r="AC353" s="144"/>
      <c r="AD353" s="144"/>
      <c r="AE353" s="144"/>
      <c r="AF353" s="144"/>
      <c r="AG353" s="144"/>
      <c r="AH353" s="144"/>
      <c r="AI353" s="144"/>
      <c r="AJ353" s="144"/>
      <c r="AK353" s="144"/>
      <c r="AL353" s="144"/>
      <c r="AM353" s="144"/>
      <c r="AN353" s="137"/>
      <c r="AO353" s="144"/>
      <c r="AP353" s="144"/>
      <c r="AQ353" s="144"/>
      <c r="AR353" s="144"/>
      <c r="AS353" s="144"/>
      <c r="AT353" s="144"/>
      <c r="AU353" s="144"/>
      <c r="AV353" s="144"/>
      <c r="AW353" s="144"/>
      <c r="AX353" s="144"/>
      <c r="AY353" s="144"/>
      <c r="AZ353" s="144"/>
      <c r="BA353" s="144"/>
      <c r="BB353" s="144"/>
      <c r="BC353" s="144"/>
      <c r="BD353" s="144"/>
      <c r="BE353" s="144"/>
      <c r="BF353" s="144"/>
    </row>
    <row r="354" spans="1:58" ht="12" customHeight="1">
      <c r="A354" s="137"/>
      <c r="B354" s="140"/>
      <c r="C354" s="141"/>
      <c r="D354" s="142"/>
      <c r="E354" s="142"/>
      <c r="F354" s="137"/>
      <c r="G354" s="137"/>
      <c r="H354" s="137"/>
      <c r="I354" s="137"/>
      <c r="J354" s="137"/>
      <c r="K354" s="137"/>
      <c r="L354" s="137"/>
      <c r="M354" s="143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37"/>
      <c r="Y354" s="144"/>
      <c r="Z354" s="144"/>
      <c r="AA354" s="144"/>
      <c r="AB354" s="144"/>
      <c r="AC354" s="144"/>
      <c r="AD354" s="144"/>
      <c r="AE354" s="144"/>
      <c r="AF354" s="144"/>
      <c r="AG354" s="144"/>
      <c r="AH354" s="144"/>
      <c r="AI354" s="144"/>
      <c r="AJ354" s="144"/>
      <c r="AK354" s="144"/>
      <c r="AL354" s="144"/>
      <c r="AM354" s="144"/>
      <c r="AN354" s="137"/>
      <c r="AO354" s="144"/>
      <c r="AP354" s="144"/>
      <c r="AQ354" s="144"/>
      <c r="AR354" s="144"/>
      <c r="AS354" s="144"/>
      <c r="AT354" s="144"/>
      <c r="AU354" s="144"/>
      <c r="AV354" s="144"/>
      <c r="AW354" s="144"/>
      <c r="AX354" s="144"/>
      <c r="AY354" s="144"/>
      <c r="AZ354" s="144"/>
      <c r="BA354" s="144"/>
      <c r="BB354" s="144"/>
      <c r="BC354" s="144"/>
      <c r="BD354" s="144"/>
      <c r="BE354" s="144"/>
      <c r="BF354" s="144"/>
    </row>
    <row r="355" spans="1:58" ht="12" customHeight="1">
      <c r="A355" s="137"/>
      <c r="B355" s="140"/>
      <c r="C355" s="141"/>
      <c r="D355" s="142"/>
      <c r="E355" s="142"/>
      <c r="F355" s="137"/>
      <c r="G355" s="137"/>
      <c r="H355" s="137"/>
      <c r="I355" s="137"/>
      <c r="J355" s="137"/>
      <c r="K355" s="137"/>
      <c r="L355" s="137"/>
      <c r="M355" s="143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37"/>
      <c r="Y355" s="144"/>
      <c r="Z355" s="144"/>
      <c r="AA355" s="144"/>
      <c r="AB355" s="144"/>
      <c r="AC355" s="144"/>
      <c r="AD355" s="144"/>
      <c r="AE355" s="144"/>
      <c r="AF355" s="144"/>
      <c r="AG355" s="144"/>
      <c r="AH355" s="144"/>
      <c r="AI355" s="144"/>
      <c r="AJ355" s="144"/>
      <c r="AK355" s="144"/>
      <c r="AL355" s="144"/>
      <c r="AM355" s="144"/>
      <c r="AN355" s="137"/>
      <c r="AO355" s="144"/>
      <c r="AP355" s="144"/>
      <c r="AQ355" s="144"/>
      <c r="AR355" s="144"/>
      <c r="AS355" s="144"/>
      <c r="AT355" s="144"/>
      <c r="AU355" s="144"/>
      <c r="AV355" s="144"/>
      <c r="AW355" s="144"/>
      <c r="AX355" s="144"/>
      <c r="AY355" s="144"/>
      <c r="AZ355" s="144"/>
      <c r="BA355" s="144"/>
      <c r="BB355" s="144"/>
      <c r="BC355" s="144"/>
      <c r="BD355" s="144"/>
      <c r="BE355" s="144"/>
      <c r="BF355" s="144"/>
    </row>
    <row r="356" spans="1:58" ht="12" customHeight="1">
      <c r="A356" s="137"/>
      <c r="B356" s="140"/>
      <c r="C356" s="141"/>
      <c r="D356" s="142"/>
      <c r="E356" s="142"/>
      <c r="F356" s="137"/>
      <c r="G356" s="137"/>
      <c r="H356" s="137"/>
      <c r="I356" s="137"/>
      <c r="J356" s="137"/>
      <c r="K356" s="137"/>
      <c r="L356" s="137"/>
      <c r="M356" s="143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37"/>
      <c r="Y356" s="144"/>
      <c r="Z356" s="144"/>
      <c r="AA356" s="144"/>
      <c r="AB356" s="144"/>
      <c r="AC356" s="144"/>
      <c r="AD356" s="144"/>
      <c r="AE356" s="144"/>
      <c r="AF356" s="144"/>
      <c r="AG356" s="144"/>
      <c r="AH356" s="144"/>
      <c r="AI356" s="144"/>
      <c r="AJ356" s="144"/>
      <c r="AK356" s="144"/>
      <c r="AL356" s="144"/>
      <c r="AM356" s="144"/>
      <c r="AN356" s="137"/>
      <c r="AO356" s="144"/>
      <c r="AP356" s="144"/>
      <c r="AQ356" s="144"/>
      <c r="AR356" s="144"/>
      <c r="AS356" s="144"/>
      <c r="AT356" s="144"/>
      <c r="AU356" s="144"/>
      <c r="AV356" s="144"/>
      <c r="AW356" s="144"/>
      <c r="AX356" s="144"/>
      <c r="AY356" s="144"/>
      <c r="AZ356" s="144"/>
      <c r="BA356" s="144"/>
      <c r="BB356" s="144"/>
      <c r="BC356" s="144"/>
      <c r="BD356" s="144"/>
      <c r="BE356" s="144"/>
      <c r="BF356" s="144"/>
    </row>
    <row r="357" spans="1:58" ht="12" customHeight="1">
      <c r="A357" s="137"/>
      <c r="B357" s="140"/>
      <c r="C357" s="141"/>
      <c r="D357" s="142"/>
      <c r="E357" s="142"/>
      <c r="F357" s="137"/>
      <c r="G357" s="137"/>
      <c r="H357" s="137"/>
      <c r="I357" s="137"/>
      <c r="J357" s="137"/>
      <c r="K357" s="137"/>
      <c r="L357" s="137"/>
      <c r="M357" s="143"/>
      <c r="N357" s="144"/>
      <c r="O357" s="144"/>
      <c r="P357" s="144"/>
      <c r="Q357" s="144"/>
      <c r="R357" s="144"/>
      <c r="S357" s="144"/>
      <c r="T357" s="144"/>
      <c r="U357" s="144"/>
      <c r="V357" s="144"/>
      <c r="W357" s="144"/>
      <c r="X357" s="137"/>
      <c r="Y357" s="144"/>
      <c r="Z357" s="144"/>
      <c r="AA357" s="144"/>
      <c r="AB357" s="144"/>
      <c r="AC357" s="144"/>
      <c r="AD357" s="144"/>
      <c r="AE357" s="144"/>
      <c r="AF357" s="144"/>
      <c r="AG357" s="144"/>
      <c r="AH357" s="144"/>
      <c r="AI357" s="144"/>
      <c r="AJ357" s="144"/>
      <c r="AK357" s="144"/>
      <c r="AL357" s="144"/>
      <c r="AM357" s="144"/>
      <c r="AN357" s="137"/>
      <c r="AO357" s="144"/>
      <c r="AP357" s="144"/>
      <c r="AQ357" s="144"/>
      <c r="AR357" s="144"/>
      <c r="AS357" s="144"/>
      <c r="AT357" s="144"/>
      <c r="AU357" s="144"/>
      <c r="AV357" s="144"/>
      <c r="AW357" s="144"/>
      <c r="AX357" s="144"/>
      <c r="AY357" s="144"/>
      <c r="AZ357" s="144"/>
      <c r="BA357" s="144"/>
      <c r="BB357" s="144"/>
      <c r="BC357" s="144"/>
      <c r="BD357" s="144"/>
      <c r="BE357" s="144"/>
      <c r="BF357" s="144"/>
    </row>
    <row r="358" spans="1:58" ht="12" customHeight="1">
      <c r="A358" s="137"/>
      <c r="B358" s="140"/>
      <c r="C358" s="141"/>
      <c r="D358" s="142"/>
      <c r="E358" s="142"/>
      <c r="F358" s="137"/>
      <c r="G358" s="137"/>
      <c r="H358" s="137"/>
      <c r="I358" s="137"/>
      <c r="J358" s="137"/>
      <c r="K358" s="137"/>
      <c r="L358" s="137"/>
      <c r="M358" s="143"/>
      <c r="N358" s="144"/>
      <c r="O358" s="144"/>
      <c r="P358" s="144"/>
      <c r="Q358" s="144"/>
      <c r="R358" s="144"/>
      <c r="S358" s="144"/>
      <c r="T358" s="144"/>
      <c r="U358" s="144"/>
      <c r="V358" s="144"/>
      <c r="W358" s="144"/>
      <c r="X358" s="137"/>
      <c r="Y358" s="144"/>
      <c r="Z358" s="144"/>
      <c r="AA358" s="144"/>
      <c r="AB358" s="144"/>
      <c r="AC358" s="144"/>
      <c r="AD358" s="144"/>
      <c r="AE358" s="144"/>
      <c r="AF358" s="144"/>
      <c r="AG358" s="144"/>
      <c r="AH358" s="144"/>
      <c r="AI358" s="144"/>
      <c r="AJ358" s="144"/>
      <c r="AK358" s="144"/>
      <c r="AL358" s="144"/>
      <c r="AM358" s="144"/>
      <c r="AN358" s="137"/>
      <c r="AO358" s="144"/>
      <c r="AP358" s="144"/>
      <c r="AQ358" s="144"/>
      <c r="AR358" s="144"/>
      <c r="AS358" s="144"/>
      <c r="AT358" s="144"/>
      <c r="AU358" s="144"/>
      <c r="AV358" s="144"/>
      <c r="AW358" s="144"/>
      <c r="AX358" s="144"/>
      <c r="AY358" s="144"/>
      <c r="AZ358" s="144"/>
      <c r="BA358" s="144"/>
      <c r="BB358" s="144"/>
      <c r="BC358" s="144"/>
      <c r="BD358" s="144"/>
      <c r="BE358" s="144"/>
      <c r="BF358" s="144"/>
    </row>
    <row r="359" spans="1:58" ht="12" customHeight="1">
      <c r="A359" s="137"/>
      <c r="B359" s="140"/>
      <c r="C359" s="141"/>
      <c r="D359" s="142"/>
      <c r="E359" s="142"/>
      <c r="F359" s="137"/>
      <c r="G359" s="137"/>
      <c r="H359" s="137"/>
      <c r="I359" s="137"/>
      <c r="J359" s="137"/>
      <c r="K359" s="137"/>
      <c r="L359" s="137"/>
      <c r="M359" s="143"/>
      <c r="N359" s="144"/>
      <c r="O359" s="144"/>
      <c r="P359" s="144"/>
      <c r="Q359" s="144"/>
      <c r="R359" s="144"/>
      <c r="S359" s="144"/>
      <c r="T359" s="144"/>
      <c r="U359" s="144"/>
      <c r="V359" s="144"/>
      <c r="W359" s="144"/>
      <c r="X359" s="137"/>
      <c r="Y359" s="144"/>
      <c r="Z359" s="144"/>
      <c r="AA359" s="144"/>
      <c r="AB359" s="144"/>
      <c r="AC359" s="144"/>
      <c r="AD359" s="144"/>
      <c r="AE359" s="144"/>
      <c r="AF359" s="144"/>
      <c r="AG359" s="144"/>
      <c r="AH359" s="144"/>
      <c r="AI359" s="144"/>
      <c r="AJ359" s="144"/>
      <c r="AK359" s="144"/>
      <c r="AL359" s="144"/>
      <c r="AM359" s="144"/>
      <c r="AN359" s="137"/>
      <c r="AO359" s="144"/>
      <c r="AP359" s="144"/>
      <c r="AQ359" s="144"/>
      <c r="AR359" s="144"/>
      <c r="AS359" s="144"/>
      <c r="AT359" s="144"/>
      <c r="AU359" s="144"/>
      <c r="AV359" s="144"/>
      <c r="AW359" s="144"/>
      <c r="AX359" s="144"/>
      <c r="AY359" s="144"/>
      <c r="AZ359" s="144"/>
      <c r="BA359" s="144"/>
      <c r="BB359" s="144"/>
      <c r="BC359" s="144"/>
      <c r="BD359" s="144"/>
      <c r="BE359" s="144"/>
      <c r="BF359" s="144"/>
    </row>
    <row r="360" spans="1:58" ht="12" customHeight="1">
      <c r="A360" s="137"/>
      <c r="B360" s="140"/>
      <c r="C360" s="141"/>
      <c r="D360" s="142"/>
      <c r="E360" s="142"/>
      <c r="F360" s="137"/>
      <c r="G360" s="137"/>
      <c r="H360" s="137"/>
      <c r="I360" s="137"/>
      <c r="J360" s="137"/>
      <c r="K360" s="137"/>
      <c r="L360" s="137"/>
      <c r="M360" s="143"/>
      <c r="N360" s="144"/>
      <c r="O360" s="144"/>
      <c r="P360" s="144"/>
      <c r="Q360" s="144"/>
      <c r="R360" s="144"/>
      <c r="S360" s="144"/>
      <c r="T360" s="144"/>
      <c r="U360" s="144"/>
      <c r="V360" s="144"/>
      <c r="W360" s="144"/>
      <c r="X360" s="137"/>
      <c r="Y360" s="144"/>
      <c r="Z360" s="144"/>
      <c r="AA360" s="144"/>
      <c r="AB360" s="144"/>
      <c r="AC360" s="144"/>
      <c r="AD360" s="144"/>
      <c r="AE360" s="144"/>
      <c r="AF360" s="144"/>
      <c r="AG360" s="144"/>
      <c r="AH360" s="144"/>
      <c r="AI360" s="144"/>
      <c r="AJ360" s="144"/>
      <c r="AK360" s="144"/>
      <c r="AL360" s="144"/>
      <c r="AM360" s="144"/>
      <c r="AN360" s="137"/>
      <c r="AO360" s="144"/>
      <c r="AP360" s="144"/>
      <c r="AQ360" s="144"/>
      <c r="AR360" s="144"/>
      <c r="AS360" s="144"/>
      <c r="AT360" s="144"/>
      <c r="AU360" s="144"/>
      <c r="AV360" s="144"/>
      <c r="AW360" s="144"/>
      <c r="AX360" s="144"/>
      <c r="AY360" s="144"/>
      <c r="AZ360" s="144"/>
      <c r="BA360" s="144"/>
      <c r="BB360" s="144"/>
      <c r="BC360" s="144"/>
      <c r="BD360" s="144"/>
      <c r="BE360" s="144"/>
      <c r="BF360" s="144"/>
    </row>
    <row r="361" spans="1:58" ht="12" customHeight="1">
      <c r="A361" s="137"/>
      <c r="B361" s="140"/>
      <c r="C361" s="141"/>
      <c r="D361" s="142"/>
      <c r="E361" s="142"/>
      <c r="F361" s="137"/>
      <c r="G361" s="137"/>
      <c r="H361" s="137"/>
      <c r="I361" s="137"/>
      <c r="J361" s="137"/>
      <c r="K361" s="137"/>
      <c r="L361" s="137"/>
      <c r="M361" s="143"/>
      <c r="N361" s="144"/>
      <c r="O361" s="144"/>
      <c r="P361" s="144"/>
      <c r="Q361" s="144"/>
      <c r="R361" s="144"/>
      <c r="S361" s="144"/>
      <c r="T361" s="144"/>
      <c r="U361" s="144"/>
      <c r="V361" s="144"/>
      <c r="W361" s="144"/>
      <c r="X361" s="137"/>
      <c r="Y361" s="144"/>
      <c r="Z361" s="144"/>
      <c r="AA361" s="144"/>
      <c r="AB361" s="144"/>
      <c r="AC361" s="144"/>
      <c r="AD361" s="144"/>
      <c r="AE361" s="144"/>
      <c r="AF361" s="144"/>
      <c r="AG361" s="144"/>
      <c r="AH361" s="144"/>
      <c r="AI361" s="144"/>
      <c r="AJ361" s="144"/>
      <c r="AK361" s="144"/>
      <c r="AL361" s="144"/>
      <c r="AM361" s="144"/>
      <c r="AN361" s="137"/>
      <c r="AO361" s="144"/>
      <c r="AP361" s="144"/>
      <c r="AQ361" s="144"/>
      <c r="AR361" s="144"/>
      <c r="AS361" s="144"/>
      <c r="AT361" s="144"/>
      <c r="AU361" s="144"/>
      <c r="AV361" s="144"/>
      <c r="AW361" s="144"/>
      <c r="AX361" s="144"/>
      <c r="AY361" s="144"/>
      <c r="AZ361" s="144"/>
      <c r="BA361" s="144"/>
      <c r="BB361" s="144"/>
      <c r="BC361" s="144"/>
      <c r="BD361" s="144"/>
      <c r="BE361" s="144"/>
      <c r="BF361" s="144"/>
    </row>
    <row r="362" spans="1:58" ht="12" customHeight="1">
      <c r="A362" s="137"/>
      <c r="B362" s="140"/>
      <c r="C362" s="141"/>
      <c r="D362" s="142"/>
      <c r="E362" s="142"/>
      <c r="F362" s="137"/>
      <c r="G362" s="137"/>
      <c r="H362" s="137"/>
      <c r="I362" s="137"/>
      <c r="J362" s="137"/>
      <c r="K362" s="137"/>
      <c r="L362" s="137"/>
      <c r="M362" s="143"/>
      <c r="N362" s="144"/>
      <c r="O362" s="144"/>
      <c r="P362" s="144"/>
      <c r="Q362" s="144"/>
      <c r="R362" s="144"/>
      <c r="S362" s="144"/>
      <c r="T362" s="144"/>
      <c r="U362" s="144"/>
      <c r="V362" s="144"/>
      <c r="W362" s="144"/>
      <c r="X362" s="137"/>
      <c r="Y362" s="144"/>
      <c r="Z362" s="144"/>
      <c r="AA362" s="144"/>
      <c r="AB362" s="144"/>
      <c r="AC362" s="144"/>
      <c r="AD362" s="144"/>
      <c r="AE362" s="144"/>
      <c r="AF362" s="144"/>
      <c r="AG362" s="144"/>
      <c r="AH362" s="144"/>
      <c r="AI362" s="144"/>
      <c r="AJ362" s="144"/>
      <c r="AK362" s="144"/>
      <c r="AL362" s="144"/>
      <c r="AM362" s="144"/>
      <c r="AN362" s="137"/>
      <c r="AO362" s="144"/>
      <c r="AP362" s="144"/>
      <c r="AQ362" s="144"/>
      <c r="AR362" s="144"/>
      <c r="AS362" s="144"/>
      <c r="AT362" s="144"/>
      <c r="AU362" s="144"/>
      <c r="AV362" s="144"/>
      <c r="AW362" s="144"/>
      <c r="AX362" s="144"/>
      <c r="AY362" s="144"/>
      <c r="AZ362" s="144"/>
      <c r="BA362" s="144"/>
      <c r="BB362" s="144"/>
      <c r="BC362" s="144"/>
      <c r="BD362" s="144"/>
      <c r="BE362" s="144"/>
      <c r="BF362" s="144"/>
    </row>
    <row r="363" spans="1:58" ht="12" customHeight="1">
      <c r="A363" s="137"/>
      <c r="B363" s="140"/>
      <c r="C363" s="141"/>
      <c r="D363" s="142"/>
      <c r="E363" s="142"/>
      <c r="F363" s="137"/>
      <c r="G363" s="137"/>
      <c r="H363" s="137"/>
      <c r="I363" s="137"/>
      <c r="J363" s="137"/>
      <c r="K363" s="137"/>
      <c r="L363" s="137"/>
      <c r="M363" s="143"/>
      <c r="N363" s="144"/>
      <c r="O363" s="144"/>
      <c r="P363" s="144"/>
      <c r="Q363" s="144"/>
      <c r="R363" s="144"/>
      <c r="S363" s="144"/>
      <c r="T363" s="144"/>
      <c r="U363" s="144"/>
      <c r="V363" s="144"/>
      <c r="W363" s="144"/>
      <c r="X363" s="137"/>
      <c r="Y363" s="144"/>
      <c r="Z363" s="144"/>
      <c r="AA363" s="144"/>
      <c r="AB363" s="144"/>
      <c r="AC363" s="144"/>
      <c r="AD363" s="144"/>
      <c r="AE363" s="144"/>
      <c r="AF363" s="144"/>
      <c r="AG363" s="144"/>
      <c r="AH363" s="144"/>
      <c r="AI363" s="144"/>
      <c r="AJ363" s="144"/>
      <c r="AK363" s="144"/>
      <c r="AL363" s="144"/>
      <c r="AM363" s="144"/>
      <c r="AN363" s="137"/>
      <c r="AO363" s="144"/>
      <c r="AP363" s="144"/>
      <c r="AQ363" s="144"/>
      <c r="AR363" s="144"/>
      <c r="AS363" s="144"/>
      <c r="AT363" s="144"/>
      <c r="AU363" s="144"/>
      <c r="AV363" s="144"/>
      <c r="AW363" s="144"/>
      <c r="AX363" s="144"/>
      <c r="AY363" s="144"/>
      <c r="AZ363" s="144"/>
      <c r="BA363" s="144"/>
      <c r="BB363" s="144"/>
      <c r="BC363" s="144"/>
      <c r="BD363" s="144"/>
      <c r="BE363" s="144"/>
      <c r="BF363" s="144"/>
    </row>
    <row r="364" spans="1:58" ht="12" customHeight="1">
      <c r="A364" s="137"/>
      <c r="B364" s="140"/>
      <c r="C364" s="141"/>
      <c r="D364" s="142"/>
      <c r="E364" s="142"/>
      <c r="F364" s="137"/>
      <c r="G364" s="137"/>
      <c r="H364" s="137"/>
      <c r="I364" s="137"/>
      <c r="J364" s="137"/>
      <c r="K364" s="137"/>
      <c r="L364" s="137"/>
      <c r="M364" s="143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37"/>
      <c r="Y364" s="144"/>
      <c r="Z364" s="144"/>
      <c r="AA364" s="144"/>
      <c r="AB364" s="144"/>
      <c r="AC364" s="144"/>
      <c r="AD364" s="144"/>
      <c r="AE364" s="144"/>
      <c r="AF364" s="144"/>
      <c r="AG364" s="144"/>
      <c r="AH364" s="144"/>
      <c r="AI364" s="144"/>
      <c r="AJ364" s="144"/>
      <c r="AK364" s="144"/>
      <c r="AL364" s="144"/>
      <c r="AM364" s="144"/>
      <c r="AN364" s="137"/>
      <c r="AO364" s="144"/>
      <c r="AP364" s="144"/>
      <c r="AQ364" s="144"/>
      <c r="AR364" s="144"/>
      <c r="AS364" s="144"/>
      <c r="AT364" s="144"/>
      <c r="AU364" s="144"/>
      <c r="AV364" s="144"/>
      <c r="AW364" s="144"/>
      <c r="AX364" s="144"/>
      <c r="AY364" s="144"/>
      <c r="AZ364" s="144"/>
      <c r="BA364" s="144"/>
      <c r="BB364" s="144"/>
      <c r="BC364" s="144"/>
      <c r="BD364" s="144"/>
      <c r="BE364" s="144"/>
      <c r="BF364" s="144"/>
    </row>
    <row r="365" spans="1:58" ht="12" customHeight="1">
      <c r="A365" s="137"/>
      <c r="B365" s="140"/>
      <c r="C365" s="141"/>
      <c r="D365" s="142"/>
      <c r="E365" s="142"/>
      <c r="F365" s="137"/>
      <c r="G365" s="137"/>
      <c r="H365" s="137"/>
      <c r="I365" s="137"/>
      <c r="J365" s="137"/>
      <c r="K365" s="137"/>
      <c r="L365" s="137"/>
      <c r="M365" s="143"/>
      <c r="N365" s="144"/>
      <c r="O365" s="144"/>
      <c r="P365" s="144"/>
      <c r="Q365" s="144"/>
      <c r="R365" s="144"/>
      <c r="S365" s="144"/>
      <c r="T365" s="144"/>
      <c r="U365" s="144"/>
      <c r="V365" s="144"/>
      <c r="W365" s="144"/>
      <c r="X365" s="137"/>
      <c r="Y365" s="144"/>
      <c r="Z365" s="144"/>
      <c r="AA365" s="144"/>
      <c r="AB365" s="144"/>
      <c r="AC365" s="144"/>
      <c r="AD365" s="144"/>
      <c r="AE365" s="144"/>
      <c r="AF365" s="144"/>
      <c r="AG365" s="144"/>
      <c r="AH365" s="144"/>
      <c r="AI365" s="144"/>
      <c r="AJ365" s="144"/>
      <c r="AK365" s="144"/>
      <c r="AL365" s="144"/>
      <c r="AM365" s="144"/>
      <c r="AN365" s="137"/>
      <c r="AO365" s="144"/>
      <c r="AP365" s="144"/>
      <c r="AQ365" s="144"/>
      <c r="AR365" s="144"/>
      <c r="AS365" s="144"/>
      <c r="AT365" s="144"/>
      <c r="AU365" s="144"/>
      <c r="AV365" s="144"/>
      <c r="AW365" s="144"/>
      <c r="AX365" s="144"/>
      <c r="AY365" s="144"/>
      <c r="AZ365" s="144"/>
      <c r="BA365" s="144"/>
      <c r="BB365" s="144"/>
      <c r="BC365" s="144"/>
      <c r="BD365" s="144"/>
      <c r="BE365" s="144"/>
      <c r="BF365" s="144"/>
    </row>
    <row r="366" spans="1:58" ht="12" customHeight="1">
      <c r="A366" s="137"/>
      <c r="B366" s="140"/>
      <c r="C366" s="141"/>
      <c r="D366" s="142"/>
      <c r="E366" s="142"/>
      <c r="F366" s="137"/>
      <c r="G366" s="137"/>
      <c r="H366" s="137"/>
      <c r="I366" s="137"/>
      <c r="J366" s="137"/>
      <c r="K366" s="137"/>
      <c r="L366" s="137"/>
      <c r="M366" s="143"/>
      <c r="N366" s="144"/>
      <c r="O366" s="144"/>
      <c r="P366" s="144"/>
      <c r="Q366" s="144"/>
      <c r="R366" s="144"/>
      <c r="S366" s="144"/>
      <c r="T366" s="144"/>
      <c r="U366" s="144"/>
      <c r="V366" s="144"/>
      <c r="W366" s="144"/>
      <c r="X366" s="137"/>
      <c r="Y366" s="144"/>
      <c r="Z366" s="144"/>
      <c r="AA366" s="144"/>
      <c r="AB366" s="144"/>
      <c r="AC366" s="144"/>
      <c r="AD366" s="144"/>
      <c r="AE366" s="144"/>
      <c r="AF366" s="144"/>
      <c r="AG366" s="144"/>
      <c r="AH366" s="144"/>
      <c r="AI366" s="144"/>
      <c r="AJ366" s="144"/>
      <c r="AK366" s="144"/>
      <c r="AL366" s="144"/>
      <c r="AM366" s="144"/>
      <c r="AN366" s="137"/>
      <c r="AO366" s="144"/>
      <c r="AP366" s="144"/>
      <c r="AQ366" s="144"/>
      <c r="AR366" s="144"/>
      <c r="AS366" s="144"/>
      <c r="AT366" s="144"/>
      <c r="AU366" s="144"/>
      <c r="AV366" s="144"/>
      <c r="AW366" s="144"/>
      <c r="AX366" s="144"/>
      <c r="AY366" s="144"/>
      <c r="AZ366" s="144"/>
      <c r="BA366" s="144"/>
      <c r="BB366" s="144"/>
      <c r="BC366" s="144"/>
      <c r="BD366" s="144"/>
      <c r="BE366" s="144"/>
      <c r="BF366" s="144"/>
    </row>
    <row r="367" spans="1:58" ht="12" customHeight="1">
      <c r="A367" s="137"/>
      <c r="B367" s="140"/>
      <c r="C367" s="141"/>
      <c r="D367" s="142"/>
      <c r="E367" s="142"/>
      <c r="F367" s="137"/>
      <c r="G367" s="137"/>
      <c r="H367" s="137"/>
      <c r="I367" s="137"/>
      <c r="J367" s="137"/>
      <c r="K367" s="137"/>
      <c r="L367" s="137"/>
      <c r="M367" s="143"/>
      <c r="N367" s="144"/>
      <c r="O367" s="144"/>
      <c r="P367" s="144"/>
      <c r="Q367" s="144"/>
      <c r="R367" s="144"/>
      <c r="S367" s="144"/>
      <c r="T367" s="144"/>
      <c r="U367" s="144"/>
      <c r="V367" s="144"/>
      <c r="W367" s="144"/>
      <c r="X367" s="137"/>
      <c r="Y367" s="144"/>
      <c r="Z367" s="144"/>
      <c r="AA367" s="144"/>
      <c r="AB367" s="144"/>
      <c r="AC367" s="144"/>
      <c r="AD367" s="144"/>
      <c r="AE367" s="144"/>
      <c r="AF367" s="144"/>
      <c r="AG367" s="144"/>
      <c r="AH367" s="144"/>
      <c r="AI367" s="144"/>
      <c r="AJ367" s="144"/>
      <c r="AK367" s="144"/>
      <c r="AL367" s="144"/>
      <c r="AM367" s="144"/>
      <c r="AN367" s="137"/>
      <c r="AO367" s="144"/>
      <c r="AP367" s="144"/>
      <c r="AQ367" s="144"/>
      <c r="AR367" s="144"/>
      <c r="AS367" s="144"/>
      <c r="AT367" s="144"/>
      <c r="AU367" s="144"/>
      <c r="AV367" s="144"/>
      <c r="AW367" s="144"/>
      <c r="AX367" s="144"/>
      <c r="AY367" s="144"/>
      <c r="AZ367" s="144"/>
      <c r="BA367" s="144"/>
      <c r="BB367" s="144"/>
      <c r="BC367" s="144"/>
      <c r="BD367" s="144"/>
      <c r="BE367" s="144"/>
      <c r="BF367" s="144"/>
    </row>
    <row r="368" spans="1:58" ht="12" customHeight="1">
      <c r="A368" s="137"/>
      <c r="B368" s="140"/>
      <c r="C368" s="141"/>
      <c r="D368" s="142"/>
      <c r="E368" s="142"/>
      <c r="F368" s="137"/>
      <c r="G368" s="137"/>
      <c r="H368" s="137"/>
      <c r="I368" s="137"/>
      <c r="J368" s="137"/>
      <c r="K368" s="137"/>
      <c r="L368" s="137"/>
      <c r="M368" s="143"/>
      <c r="N368" s="144"/>
      <c r="O368" s="144"/>
      <c r="P368" s="144"/>
      <c r="Q368" s="144"/>
      <c r="R368" s="144"/>
      <c r="S368" s="144"/>
      <c r="T368" s="144"/>
      <c r="U368" s="144"/>
      <c r="V368" s="144"/>
      <c r="W368" s="144"/>
      <c r="X368" s="137"/>
      <c r="Y368" s="144"/>
      <c r="Z368" s="144"/>
      <c r="AA368" s="144"/>
      <c r="AB368" s="144"/>
      <c r="AC368" s="144"/>
      <c r="AD368" s="144"/>
      <c r="AE368" s="144"/>
      <c r="AF368" s="144"/>
      <c r="AG368" s="144"/>
      <c r="AH368" s="144"/>
      <c r="AI368" s="144"/>
      <c r="AJ368" s="144"/>
      <c r="AK368" s="144"/>
      <c r="AL368" s="144"/>
      <c r="AM368" s="144"/>
      <c r="AN368" s="137"/>
      <c r="AO368" s="144"/>
      <c r="AP368" s="144"/>
      <c r="AQ368" s="144"/>
      <c r="AR368" s="144"/>
      <c r="AS368" s="144"/>
      <c r="AT368" s="144"/>
      <c r="AU368" s="144"/>
      <c r="AV368" s="144"/>
      <c r="AW368" s="144"/>
      <c r="AX368" s="144"/>
      <c r="AY368" s="144"/>
      <c r="AZ368" s="144"/>
      <c r="BA368" s="144"/>
      <c r="BB368" s="144"/>
      <c r="BC368" s="144"/>
      <c r="BD368" s="144"/>
      <c r="BE368" s="144"/>
      <c r="BF368" s="144"/>
    </row>
    <row r="369" spans="1:58" ht="12" customHeight="1">
      <c r="A369" s="137"/>
      <c r="B369" s="140"/>
      <c r="C369" s="141"/>
      <c r="D369" s="142"/>
      <c r="E369" s="142"/>
      <c r="F369" s="137"/>
      <c r="G369" s="137"/>
      <c r="H369" s="137"/>
      <c r="I369" s="137"/>
      <c r="J369" s="137"/>
      <c r="K369" s="137"/>
      <c r="L369" s="137"/>
      <c r="M369" s="143"/>
      <c r="N369" s="144"/>
      <c r="O369" s="144"/>
      <c r="P369" s="144"/>
      <c r="Q369" s="144"/>
      <c r="R369" s="144"/>
      <c r="S369" s="144"/>
      <c r="T369" s="144"/>
      <c r="U369" s="144"/>
      <c r="V369" s="144"/>
      <c r="W369" s="144"/>
      <c r="X369" s="137"/>
      <c r="Y369" s="144"/>
      <c r="Z369" s="144"/>
      <c r="AA369" s="144"/>
      <c r="AB369" s="144"/>
      <c r="AC369" s="144"/>
      <c r="AD369" s="144"/>
      <c r="AE369" s="144"/>
      <c r="AF369" s="144"/>
      <c r="AG369" s="144"/>
      <c r="AH369" s="144"/>
      <c r="AI369" s="144"/>
      <c r="AJ369" s="144"/>
      <c r="AK369" s="144"/>
      <c r="AL369" s="144"/>
      <c r="AM369" s="144"/>
      <c r="AN369" s="137"/>
      <c r="AO369" s="144"/>
      <c r="AP369" s="144"/>
      <c r="AQ369" s="144"/>
      <c r="AR369" s="144"/>
      <c r="AS369" s="144"/>
      <c r="AT369" s="144"/>
      <c r="AU369" s="144"/>
      <c r="AV369" s="144"/>
      <c r="AW369" s="144"/>
      <c r="AX369" s="144"/>
      <c r="AY369" s="144"/>
      <c r="AZ369" s="144"/>
      <c r="BA369" s="144"/>
      <c r="BB369" s="144"/>
      <c r="BC369" s="144"/>
      <c r="BD369" s="144"/>
      <c r="BE369" s="144"/>
      <c r="BF369" s="144"/>
    </row>
    <row r="370" spans="1:58" ht="12" customHeight="1">
      <c r="A370" s="137"/>
      <c r="B370" s="140"/>
      <c r="C370" s="141"/>
      <c r="D370" s="142"/>
      <c r="E370" s="142"/>
      <c r="F370" s="137"/>
      <c r="G370" s="137"/>
      <c r="H370" s="137"/>
      <c r="I370" s="137"/>
      <c r="J370" s="137"/>
      <c r="K370" s="137"/>
      <c r="L370" s="137"/>
      <c r="M370" s="143"/>
      <c r="N370" s="144"/>
      <c r="O370" s="144"/>
      <c r="P370" s="144"/>
      <c r="Q370" s="144"/>
      <c r="R370" s="144"/>
      <c r="S370" s="144"/>
      <c r="T370" s="144"/>
      <c r="U370" s="144"/>
      <c r="V370" s="144"/>
      <c r="W370" s="144"/>
      <c r="X370" s="137"/>
      <c r="Y370" s="144"/>
      <c r="Z370" s="144"/>
      <c r="AA370" s="144"/>
      <c r="AB370" s="144"/>
      <c r="AC370" s="144"/>
      <c r="AD370" s="144"/>
      <c r="AE370" s="144"/>
      <c r="AF370" s="144"/>
      <c r="AG370" s="144"/>
      <c r="AH370" s="144"/>
      <c r="AI370" s="144"/>
      <c r="AJ370" s="144"/>
      <c r="AK370" s="144"/>
      <c r="AL370" s="144"/>
      <c r="AM370" s="144"/>
      <c r="AN370" s="137"/>
      <c r="AO370" s="144"/>
      <c r="AP370" s="144"/>
      <c r="AQ370" s="144"/>
      <c r="AR370" s="144"/>
      <c r="AS370" s="144"/>
      <c r="AT370" s="144"/>
      <c r="AU370" s="144"/>
      <c r="AV370" s="144"/>
      <c r="AW370" s="144"/>
      <c r="AX370" s="144"/>
      <c r="AY370" s="144"/>
      <c r="AZ370" s="144"/>
      <c r="BA370" s="144"/>
      <c r="BB370" s="144"/>
      <c r="BC370" s="144"/>
      <c r="BD370" s="144"/>
      <c r="BE370" s="144"/>
      <c r="BF370" s="144"/>
    </row>
    <row r="371" spans="1:58" ht="12" customHeight="1">
      <c r="A371" s="137"/>
      <c r="B371" s="140"/>
      <c r="C371" s="141"/>
      <c r="D371" s="142"/>
      <c r="E371" s="142"/>
      <c r="F371" s="137"/>
      <c r="G371" s="137"/>
      <c r="H371" s="137"/>
      <c r="I371" s="137"/>
      <c r="J371" s="137"/>
      <c r="K371" s="137"/>
      <c r="L371" s="137"/>
      <c r="M371" s="143"/>
      <c r="N371" s="144"/>
      <c r="O371" s="144"/>
      <c r="P371" s="144"/>
      <c r="Q371" s="144"/>
      <c r="R371" s="144"/>
      <c r="S371" s="144"/>
      <c r="T371" s="144"/>
      <c r="U371" s="144"/>
      <c r="V371" s="144"/>
      <c r="W371" s="144"/>
      <c r="X371" s="137"/>
      <c r="Y371" s="144"/>
      <c r="Z371" s="144"/>
      <c r="AA371" s="144"/>
      <c r="AB371" s="144"/>
      <c r="AC371" s="144"/>
      <c r="AD371" s="144"/>
      <c r="AE371" s="144"/>
      <c r="AF371" s="144"/>
      <c r="AG371" s="144"/>
      <c r="AH371" s="144"/>
      <c r="AI371" s="144"/>
      <c r="AJ371" s="144"/>
      <c r="AK371" s="144"/>
      <c r="AL371" s="144"/>
      <c r="AM371" s="144"/>
      <c r="AN371" s="137"/>
      <c r="AO371" s="144"/>
      <c r="AP371" s="144"/>
      <c r="AQ371" s="144"/>
      <c r="AR371" s="144"/>
      <c r="AS371" s="144"/>
      <c r="AT371" s="144"/>
      <c r="AU371" s="144"/>
      <c r="AV371" s="144"/>
      <c r="AW371" s="144"/>
      <c r="AX371" s="144"/>
      <c r="AY371" s="144"/>
      <c r="AZ371" s="144"/>
      <c r="BA371" s="144"/>
      <c r="BB371" s="144"/>
      <c r="BC371" s="144"/>
      <c r="BD371" s="144"/>
      <c r="BE371" s="144"/>
      <c r="BF371" s="144"/>
    </row>
    <row r="372" spans="1:58" ht="12" customHeight="1">
      <c r="A372" s="137"/>
      <c r="B372" s="140"/>
      <c r="C372" s="141"/>
      <c r="D372" s="142"/>
      <c r="E372" s="142"/>
      <c r="F372" s="137"/>
      <c r="G372" s="137"/>
      <c r="H372" s="137"/>
      <c r="I372" s="137"/>
      <c r="J372" s="137"/>
      <c r="K372" s="137"/>
      <c r="L372" s="137"/>
      <c r="M372" s="143"/>
      <c r="N372" s="144"/>
      <c r="O372" s="144"/>
      <c r="P372" s="144"/>
      <c r="Q372" s="144"/>
      <c r="R372" s="144"/>
      <c r="S372" s="144"/>
      <c r="T372" s="144"/>
      <c r="U372" s="144"/>
      <c r="V372" s="144"/>
      <c r="W372" s="144"/>
      <c r="X372" s="137"/>
      <c r="Y372" s="144"/>
      <c r="Z372" s="144"/>
      <c r="AA372" s="144"/>
      <c r="AB372" s="144"/>
      <c r="AC372" s="144"/>
      <c r="AD372" s="144"/>
      <c r="AE372" s="144"/>
      <c r="AF372" s="144"/>
      <c r="AG372" s="144"/>
      <c r="AH372" s="144"/>
      <c r="AI372" s="144"/>
      <c r="AJ372" s="144"/>
      <c r="AK372" s="144"/>
      <c r="AL372" s="144"/>
      <c r="AM372" s="144"/>
      <c r="AN372" s="137"/>
      <c r="AO372" s="144"/>
      <c r="AP372" s="144"/>
      <c r="AQ372" s="144"/>
      <c r="AR372" s="144"/>
      <c r="AS372" s="144"/>
      <c r="AT372" s="144"/>
      <c r="AU372" s="144"/>
      <c r="AV372" s="144"/>
      <c r="AW372" s="144"/>
      <c r="AX372" s="144"/>
      <c r="AY372" s="144"/>
      <c r="AZ372" s="144"/>
      <c r="BA372" s="144"/>
      <c r="BB372" s="144"/>
      <c r="BC372" s="144"/>
      <c r="BD372" s="144"/>
      <c r="BE372" s="144"/>
      <c r="BF372" s="144"/>
    </row>
    <row r="373" spans="1:58" ht="12" customHeight="1">
      <c r="A373" s="137"/>
      <c r="B373" s="140"/>
      <c r="C373" s="141"/>
      <c r="D373" s="142"/>
      <c r="E373" s="142"/>
      <c r="F373" s="137"/>
      <c r="G373" s="137"/>
      <c r="H373" s="137"/>
      <c r="I373" s="137"/>
      <c r="J373" s="137"/>
      <c r="K373" s="137"/>
      <c r="L373" s="137"/>
      <c r="M373" s="143"/>
      <c r="N373" s="144"/>
      <c r="O373" s="144"/>
      <c r="P373" s="144"/>
      <c r="Q373" s="144"/>
      <c r="R373" s="144"/>
      <c r="S373" s="144"/>
      <c r="T373" s="144"/>
      <c r="U373" s="144"/>
      <c r="V373" s="144"/>
      <c r="W373" s="144"/>
      <c r="X373" s="137"/>
      <c r="Y373" s="144"/>
      <c r="Z373" s="144"/>
      <c r="AA373" s="144"/>
      <c r="AB373" s="144"/>
      <c r="AC373" s="144"/>
      <c r="AD373" s="144"/>
      <c r="AE373" s="144"/>
      <c r="AF373" s="144"/>
      <c r="AG373" s="144"/>
      <c r="AH373" s="144"/>
      <c r="AI373" s="144"/>
      <c r="AJ373" s="144"/>
      <c r="AK373" s="144"/>
      <c r="AL373" s="144"/>
      <c r="AM373" s="144"/>
      <c r="AN373" s="137"/>
      <c r="AO373" s="144"/>
      <c r="AP373" s="144"/>
      <c r="AQ373" s="144"/>
      <c r="AR373" s="144"/>
      <c r="AS373" s="144"/>
      <c r="AT373" s="144"/>
      <c r="AU373" s="144"/>
      <c r="AV373" s="144"/>
      <c r="AW373" s="144"/>
      <c r="AX373" s="144"/>
      <c r="AY373" s="144"/>
      <c r="AZ373" s="144"/>
      <c r="BA373" s="144"/>
      <c r="BB373" s="144"/>
      <c r="BC373" s="144"/>
      <c r="BD373" s="144"/>
      <c r="BE373" s="144"/>
      <c r="BF373" s="144"/>
    </row>
    <row r="374" spans="1:58" ht="12" customHeight="1">
      <c r="A374" s="137"/>
      <c r="B374" s="140"/>
      <c r="C374" s="141"/>
      <c r="D374" s="142"/>
      <c r="E374" s="142"/>
      <c r="F374" s="137"/>
      <c r="G374" s="137"/>
      <c r="H374" s="137"/>
      <c r="I374" s="137"/>
      <c r="J374" s="137"/>
      <c r="K374" s="137"/>
      <c r="L374" s="137"/>
      <c r="M374" s="143"/>
      <c r="N374" s="144"/>
      <c r="O374" s="144"/>
      <c r="P374" s="144"/>
      <c r="Q374" s="144"/>
      <c r="R374" s="144"/>
      <c r="S374" s="144"/>
      <c r="T374" s="144"/>
      <c r="U374" s="144"/>
      <c r="V374" s="144"/>
      <c r="W374" s="144"/>
      <c r="X374" s="137"/>
      <c r="Y374" s="144"/>
      <c r="Z374" s="144"/>
      <c r="AA374" s="144"/>
      <c r="AB374" s="144"/>
      <c r="AC374" s="144"/>
      <c r="AD374" s="144"/>
      <c r="AE374" s="144"/>
      <c r="AF374" s="144"/>
      <c r="AG374" s="144"/>
      <c r="AH374" s="144"/>
      <c r="AI374" s="144"/>
      <c r="AJ374" s="144"/>
      <c r="AK374" s="144"/>
      <c r="AL374" s="144"/>
      <c r="AM374" s="144"/>
      <c r="AN374" s="137"/>
      <c r="AO374" s="144"/>
      <c r="AP374" s="144"/>
      <c r="AQ374" s="144"/>
      <c r="AR374" s="144"/>
      <c r="AS374" s="144"/>
      <c r="AT374" s="144"/>
      <c r="AU374" s="144"/>
      <c r="AV374" s="144"/>
      <c r="AW374" s="144"/>
      <c r="AX374" s="144"/>
      <c r="AY374" s="144"/>
      <c r="AZ374" s="144"/>
      <c r="BA374" s="144"/>
      <c r="BB374" s="144"/>
      <c r="BC374" s="144"/>
      <c r="BD374" s="144"/>
      <c r="BE374" s="144"/>
      <c r="BF374" s="144"/>
    </row>
    <row r="375" spans="1:58" ht="12" customHeight="1">
      <c r="A375" s="137"/>
      <c r="B375" s="140"/>
      <c r="C375" s="141"/>
      <c r="D375" s="142"/>
      <c r="E375" s="142"/>
      <c r="F375" s="137"/>
      <c r="G375" s="137"/>
      <c r="H375" s="137"/>
      <c r="I375" s="137"/>
      <c r="J375" s="137"/>
      <c r="K375" s="137"/>
      <c r="L375" s="137"/>
      <c r="M375" s="143"/>
      <c r="N375" s="144"/>
      <c r="O375" s="144"/>
      <c r="P375" s="144"/>
      <c r="Q375" s="144"/>
      <c r="R375" s="144"/>
      <c r="S375" s="144"/>
      <c r="T375" s="144"/>
      <c r="U375" s="144"/>
      <c r="V375" s="144"/>
      <c r="W375" s="144"/>
      <c r="X375" s="137"/>
      <c r="Y375" s="144"/>
      <c r="Z375" s="144"/>
      <c r="AA375" s="144"/>
      <c r="AB375" s="144"/>
      <c r="AC375" s="144"/>
      <c r="AD375" s="144"/>
      <c r="AE375" s="144"/>
      <c r="AF375" s="144"/>
      <c r="AG375" s="144"/>
      <c r="AH375" s="144"/>
      <c r="AI375" s="144"/>
      <c r="AJ375" s="144"/>
      <c r="AK375" s="144"/>
      <c r="AL375" s="144"/>
      <c r="AM375" s="144"/>
      <c r="AN375" s="137"/>
      <c r="AO375" s="144"/>
      <c r="AP375" s="144"/>
      <c r="AQ375" s="144"/>
      <c r="AR375" s="144"/>
      <c r="AS375" s="144"/>
      <c r="AT375" s="144"/>
      <c r="AU375" s="144"/>
      <c r="AV375" s="144"/>
      <c r="AW375" s="144"/>
      <c r="AX375" s="144"/>
      <c r="AY375" s="144"/>
      <c r="AZ375" s="144"/>
      <c r="BA375" s="144"/>
      <c r="BB375" s="144"/>
      <c r="BC375" s="144"/>
      <c r="BD375" s="144"/>
      <c r="BE375" s="144"/>
      <c r="BF375" s="144"/>
    </row>
    <row r="376" spans="1:58" ht="12" customHeight="1">
      <c r="A376" s="137"/>
      <c r="B376" s="140"/>
      <c r="C376" s="141"/>
      <c r="D376" s="142"/>
      <c r="E376" s="142"/>
      <c r="F376" s="137"/>
      <c r="G376" s="137"/>
      <c r="H376" s="137"/>
      <c r="I376" s="137"/>
      <c r="J376" s="137"/>
      <c r="K376" s="137"/>
      <c r="L376" s="137"/>
      <c r="M376" s="143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37"/>
      <c r="Y376" s="144"/>
      <c r="Z376" s="144"/>
      <c r="AA376" s="144"/>
      <c r="AB376" s="144"/>
      <c r="AC376" s="144"/>
      <c r="AD376" s="144"/>
      <c r="AE376" s="144"/>
      <c r="AF376" s="144"/>
      <c r="AG376" s="144"/>
      <c r="AH376" s="144"/>
      <c r="AI376" s="144"/>
      <c r="AJ376" s="144"/>
      <c r="AK376" s="144"/>
      <c r="AL376" s="144"/>
      <c r="AM376" s="144"/>
      <c r="AN376" s="137"/>
      <c r="AO376" s="144"/>
      <c r="AP376" s="144"/>
      <c r="AQ376" s="144"/>
      <c r="AR376" s="144"/>
      <c r="AS376" s="144"/>
      <c r="AT376" s="144"/>
      <c r="AU376" s="144"/>
      <c r="AV376" s="144"/>
      <c r="AW376" s="144"/>
      <c r="AX376" s="144"/>
      <c r="AY376" s="144"/>
      <c r="AZ376" s="144"/>
      <c r="BA376" s="144"/>
      <c r="BB376" s="144"/>
      <c r="BC376" s="144"/>
      <c r="BD376" s="144"/>
      <c r="BE376" s="144"/>
      <c r="BF376" s="144"/>
    </row>
    <row r="377" spans="1:58" ht="12" customHeight="1">
      <c r="A377" s="137"/>
      <c r="B377" s="140"/>
      <c r="C377" s="141"/>
      <c r="D377" s="142"/>
      <c r="E377" s="142"/>
      <c r="F377" s="137"/>
      <c r="G377" s="137"/>
      <c r="H377" s="137"/>
      <c r="I377" s="137"/>
      <c r="J377" s="137"/>
      <c r="K377" s="137"/>
      <c r="L377" s="137"/>
      <c r="M377" s="143"/>
      <c r="N377" s="144"/>
      <c r="O377" s="144"/>
      <c r="P377" s="144"/>
      <c r="Q377" s="144"/>
      <c r="R377" s="144"/>
      <c r="S377" s="144"/>
      <c r="T377" s="144"/>
      <c r="U377" s="144"/>
      <c r="V377" s="144"/>
      <c r="W377" s="144"/>
      <c r="X377" s="137"/>
      <c r="Y377" s="144"/>
      <c r="Z377" s="144"/>
      <c r="AA377" s="144"/>
      <c r="AB377" s="144"/>
      <c r="AC377" s="144"/>
      <c r="AD377" s="144"/>
      <c r="AE377" s="144"/>
      <c r="AF377" s="144"/>
      <c r="AG377" s="144"/>
      <c r="AH377" s="144"/>
      <c r="AI377" s="144"/>
      <c r="AJ377" s="144"/>
      <c r="AK377" s="144"/>
      <c r="AL377" s="144"/>
      <c r="AM377" s="144"/>
      <c r="AN377" s="137"/>
      <c r="AO377" s="144"/>
      <c r="AP377" s="144"/>
      <c r="AQ377" s="144"/>
      <c r="AR377" s="144"/>
      <c r="AS377" s="144"/>
      <c r="AT377" s="144"/>
      <c r="AU377" s="144"/>
      <c r="AV377" s="144"/>
      <c r="AW377" s="144"/>
      <c r="AX377" s="144"/>
      <c r="AY377" s="144"/>
      <c r="AZ377" s="144"/>
      <c r="BA377" s="144"/>
      <c r="BB377" s="144"/>
      <c r="BC377" s="144"/>
      <c r="BD377" s="144"/>
      <c r="BE377" s="144"/>
      <c r="BF377" s="144"/>
    </row>
    <row r="378" spans="1:58" ht="12" customHeight="1">
      <c r="A378" s="137"/>
      <c r="B378" s="140"/>
      <c r="C378" s="141"/>
      <c r="D378" s="142"/>
      <c r="E378" s="142"/>
      <c r="F378" s="137"/>
      <c r="G378" s="137"/>
      <c r="H378" s="137"/>
      <c r="I378" s="137"/>
      <c r="J378" s="137"/>
      <c r="K378" s="137"/>
      <c r="L378" s="137"/>
      <c r="M378" s="143"/>
      <c r="N378" s="144"/>
      <c r="O378" s="144"/>
      <c r="P378" s="144"/>
      <c r="Q378" s="144"/>
      <c r="R378" s="144"/>
      <c r="S378" s="144"/>
      <c r="T378" s="144"/>
      <c r="U378" s="144"/>
      <c r="V378" s="144"/>
      <c r="W378" s="144"/>
      <c r="X378" s="137"/>
      <c r="Y378" s="144"/>
      <c r="Z378" s="144"/>
      <c r="AA378" s="144"/>
      <c r="AB378" s="144"/>
      <c r="AC378" s="144"/>
      <c r="AD378" s="144"/>
      <c r="AE378" s="144"/>
      <c r="AF378" s="144"/>
      <c r="AG378" s="144"/>
      <c r="AH378" s="144"/>
      <c r="AI378" s="144"/>
      <c r="AJ378" s="144"/>
      <c r="AK378" s="144"/>
      <c r="AL378" s="144"/>
      <c r="AM378" s="144"/>
      <c r="AN378" s="137"/>
      <c r="AO378" s="144"/>
      <c r="AP378" s="144"/>
      <c r="AQ378" s="144"/>
      <c r="AR378" s="144"/>
      <c r="AS378" s="144"/>
      <c r="AT378" s="144"/>
      <c r="AU378" s="144"/>
      <c r="AV378" s="144"/>
      <c r="AW378" s="144"/>
      <c r="AX378" s="144"/>
      <c r="AY378" s="144"/>
      <c r="AZ378" s="144"/>
      <c r="BA378" s="144"/>
      <c r="BB378" s="144"/>
      <c r="BC378" s="144"/>
      <c r="BD378" s="144"/>
      <c r="BE378" s="144"/>
      <c r="BF378" s="144"/>
    </row>
    <row r="379" spans="1:58" ht="12" customHeight="1">
      <c r="A379" s="137"/>
      <c r="B379" s="140"/>
      <c r="C379" s="141"/>
      <c r="D379" s="142"/>
      <c r="E379" s="142"/>
      <c r="F379" s="137"/>
      <c r="G379" s="137"/>
      <c r="H379" s="137"/>
      <c r="I379" s="137"/>
      <c r="J379" s="137"/>
      <c r="K379" s="137"/>
      <c r="L379" s="137"/>
      <c r="M379" s="143"/>
      <c r="N379" s="144"/>
      <c r="O379" s="144"/>
      <c r="P379" s="144"/>
      <c r="Q379" s="144"/>
      <c r="R379" s="144"/>
      <c r="S379" s="144"/>
      <c r="T379" s="144"/>
      <c r="U379" s="144"/>
      <c r="V379" s="144"/>
      <c r="W379" s="144"/>
      <c r="X379" s="137"/>
      <c r="Y379" s="144"/>
      <c r="Z379" s="144"/>
      <c r="AA379" s="144"/>
      <c r="AB379" s="144"/>
      <c r="AC379" s="144"/>
      <c r="AD379" s="144"/>
      <c r="AE379" s="144"/>
      <c r="AF379" s="144"/>
      <c r="AG379" s="144"/>
      <c r="AH379" s="144"/>
      <c r="AI379" s="144"/>
      <c r="AJ379" s="144"/>
      <c r="AK379" s="144"/>
      <c r="AL379" s="144"/>
      <c r="AM379" s="144"/>
      <c r="AN379" s="137"/>
      <c r="AO379" s="144"/>
      <c r="AP379" s="144"/>
      <c r="AQ379" s="144"/>
      <c r="AR379" s="144"/>
      <c r="AS379" s="144"/>
      <c r="AT379" s="144"/>
      <c r="AU379" s="144"/>
      <c r="AV379" s="144"/>
      <c r="AW379" s="144"/>
      <c r="AX379" s="144"/>
      <c r="AY379" s="144"/>
      <c r="AZ379" s="144"/>
      <c r="BA379" s="144"/>
      <c r="BB379" s="144"/>
      <c r="BC379" s="144"/>
      <c r="BD379" s="144"/>
      <c r="BE379" s="144"/>
      <c r="BF379" s="144"/>
    </row>
    <row r="380" spans="1:58" ht="12" customHeight="1">
      <c r="A380" s="137"/>
      <c r="B380" s="140"/>
      <c r="C380" s="141"/>
      <c r="D380" s="142"/>
      <c r="E380" s="142"/>
      <c r="F380" s="137"/>
      <c r="G380" s="137"/>
      <c r="H380" s="137"/>
      <c r="I380" s="137"/>
      <c r="J380" s="137"/>
      <c r="K380" s="137"/>
      <c r="L380" s="137"/>
      <c r="M380" s="143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37"/>
      <c r="Y380" s="144"/>
      <c r="Z380" s="144"/>
      <c r="AA380" s="144"/>
      <c r="AB380" s="144"/>
      <c r="AC380" s="144"/>
      <c r="AD380" s="144"/>
      <c r="AE380" s="144"/>
      <c r="AF380" s="144"/>
      <c r="AG380" s="144"/>
      <c r="AH380" s="144"/>
      <c r="AI380" s="144"/>
      <c r="AJ380" s="144"/>
      <c r="AK380" s="144"/>
      <c r="AL380" s="144"/>
      <c r="AM380" s="144"/>
      <c r="AN380" s="137"/>
      <c r="AO380" s="144"/>
      <c r="AP380" s="144"/>
      <c r="AQ380" s="144"/>
      <c r="AR380" s="144"/>
      <c r="AS380" s="144"/>
      <c r="AT380" s="144"/>
      <c r="AU380" s="144"/>
      <c r="AV380" s="144"/>
      <c r="AW380" s="144"/>
      <c r="AX380" s="144"/>
      <c r="AY380" s="144"/>
      <c r="AZ380" s="144"/>
      <c r="BA380" s="144"/>
      <c r="BB380" s="144"/>
      <c r="BC380" s="144"/>
      <c r="BD380" s="144"/>
      <c r="BE380" s="144"/>
      <c r="BF380" s="144"/>
    </row>
    <row r="381" spans="1:58" ht="12" customHeight="1">
      <c r="A381" s="137"/>
      <c r="B381" s="140"/>
      <c r="C381" s="141"/>
      <c r="D381" s="142"/>
      <c r="E381" s="142"/>
      <c r="F381" s="137"/>
      <c r="G381" s="137"/>
      <c r="H381" s="137"/>
      <c r="I381" s="137"/>
      <c r="J381" s="137"/>
      <c r="K381" s="137"/>
      <c r="L381" s="137"/>
      <c r="M381" s="143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37"/>
      <c r="Y381" s="144"/>
      <c r="Z381" s="144"/>
      <c r="AA381" s="144"/>
      <c r="AB381" s="144"/>
      <c r="AC381" s="144"/>
      <c r="AD381" s="144"/>
      <c r="AE381" s="144"/>
      <c r="AF381" s="144"/>
      <c r="AG381" s="144"/>
      <c r="AH381" s="144"/>
      <c r="AI381" s="144"/>
      <c r="AJ381" s="144"/>
      <c r="AK381" s="144"/>
      <c r="AL381" s="144"/>
      <c r="AM381" s="144"/>
      <c r="AN381" s="137"/>
      <c r="AO381" s="144"/>
      <c r="AP381" s="144"/>
      <c r="AQ381" s="144"/>
      <c r="AR381" s="144"/>
      <c r="AS381" s="144"/>
      <c r="AT381" s="144"/>
      <c r="AU381" s="144"/>
      <c r="AV381" s="144"/>
      <c r="AW381" s="144"/>
      <c r="AX381" s="144"/>
      <c r="AY381" s="144"/>
      <c r="AZ381" s="144"/>
      <c r="BA381" s="144"/>
      <c r="BB381" s="144"/>
      <c r="BC381" s="144"/>
      <c r="BD381" s="144"/>
      <c r="BE381" s="144"/>
      <c r="BF381" s="144"/>
    </row>
    <row r="382" spans="1:58" ht="12" customHeight="1">
      <c r="A382" s="137"/>
      <c r="B382" s="140"/>
      <c r="C382" s="141"/>
      <c r="D382" s="142"/>
      <c r="E382" s="142"/>
      <c r="F382" s="137"/>
      <c r="G382" s="137"/>
      <c r="H382" s="137"/>
      <c r="I382" s="137"/>
      <c r="J382" s="137"/>
      <c r="K382" s="137"/>
      <c r="L382" s="137"/>
      <c r="M382" s="143"/>
      <c r="N382" s="144"/>
      <c r="O382" s="144"/>
      <c r="P382" s="144"/>
      <c r="Q382" s="144"/>
      <c r="R382" s="144"/>
      <c r="S382" s="144"/>
      <c r="T382" s="144"/>
      <c r="U382" s="144"/>
      <c r="V382" s="144"/>
      <c r="W382" s="144"/>
      <c r="X382" s="137"/>
      <c r="Y382" s="144"/>
      <c r="Z382" s="144"/>
      <c r="AA382" s="144"/>
      <c r="AB382" s="144"/>
      <c r="AC382" s="144"/>
      <c r="AD382" s="144"/>
      <c r="AE382" s="144"/>
      <c r="AF382" s="144"/>
      <c r="AG382" s="144"/>
      <c r="AH382" s="144"/>
      <c r="AI382" s="144"/>
      <c r="AJ382" s="144"/>
      <c r="AK382" s="144"/>
      <c r="AL382" s="144"/>
      <c r="AM382" s="144"/>
      <c r="AN382" s="137"/>
      <c r="AO382" s="144"/>
      <c r="AP382" s="144"/>
      <c r="AQ382" s="144"/>
      <c r="AR382" s="144"/>
      <c r="AS382" s="144"/>
      <c r="AT382" s="144"/>
      <c r="AU382" s="144"/>
      <c r="AV382" s="144"/>
      <c r="AW382" s="144"/>
      <c r="AX382" s="144"/>
      <c r="AY382" s="144"/>
      <c r="AZ382" s="144"/>
      <c r="BA382" s="144"/>
      <c r="BB382" s="144"/>
      <c r="BC382" s="144"/>
      <c r="BD382" s="144"/>
      <c r="BE382" s="144"/>
      <c r="BF382" s="144"/>
    </row>
    <row r="383" spans="1:58" ht="12" customHeight="1">
      <c r="A383" s="137"/>
      <c r="B383" s="140"/>
      <c r="C383" s="141"/>
      <c r="D383" s="142"/>
      <c r="E383" s="142"/>
      <c r="F383" s="137"/>
      <c r="G383" s="137"/>
      <c r="H383" s="137"/>
      <c r="I383" s="137"/>
      <c r="J383" s="137"/>
      <c r="K383" s="137"/>
      <c r="L383" s="137"/>
      <c r="M383" s="143"/>
      <c r="N383" s="144"/>
      <c r="O383" s="144"/>
      <c r="P383" s="144"/>
      <c r="Q383" s="144"/>
      <c r="R383" s="144"/>
      <c r="S383" s="144"/>
      <c r="T383" s="144"/>
      <c r="U383" s="144"/>
      <c r="V383" s="144"/>
      <c r="W383" s="144"/>
      <c r="X383" s="137"/>
      <c r="Y383" s="144"/>
      <c r="Z383" s="144"/>
      <c r="AA383" s="144"/>
      <c r="AB383" s="144"/>
      <c r="AC383" s="144"/>
      <c r="AD383" s="144"/>
      <c r="AE383" s="144"/>
      <c r="AF383" s="144"/>
      <c r="AG383" s="144"/>
      <c r="AH383" s="144"/>
      <c r="AI383" s="144"/>
      <c r="AJ383" s="144"/>
      <c r="AK383" s="144"/>
      <c r="AL383" s="144"/>
      <c r="AM383" s="144"/>
      <c r="AN383" s="137"/>
      <c r="AO383" s="144"/>
      <c r="AP383" s="144"/>
      <c r="AQ383" s="144"/>
      <c r="AR383" s="144"/>
      <c r="AS383" s="144"/>
      <c r="AT383" s="144"/>
      <c r="AU383" s="144"/>
      <c r="AV383" s="144"/>
      <c r="AW383" s="144"/>
      <c r="AX383" s="144"/>
      <c r="AY383" s="144"/>
      <c r="AZ383" s="144"/>
      <c r="BA383" s="144"/>
      <c r="BB383" s="144"/>
      <c r="BC383" s="144"/>
      <c r="BD383" s="144"/>
      <c r="BE383" s="144"/>
      <c r="BF383" s="144"/>
    </row>
    <row r="384" spans="1:58" ht="12" customHeight="1">
      <c r="A384" s="137"/>
      <c r="B384" s="140"/>
      <c r="C384" s="141"/>
      <c r="D384" s="142"/>
      <c r="E384" s="142"/>
      <c r="F384" s="137"/>
      <c r="G384" s="137"/>
      <c r="H384" s="137"/>
      <c r="I384" s="137"/>
      <c r="J384" s="137"/>
      <c r="K384" s="137"/>
      <c r="L384" s="137"/>
      <c r="M384" s="143"/>
      <c r="N384" s="144"/>
      <c r="O384" s="144"/>
      <c r="P384" s="144"/>
      <c r="Q384" s="144"/>
      <c r="R384" s="144"/>
      <c r="S384" s="144"/>
      <c r="T384" s="144"/>
      <c r="U384" s="144"/>
      <c r="V384" s="144"/>
      <c r="W384" s="144"/>
      <c r="X384" s="137"/>
      <c r="Y384" s="144"/>
      <c r="Z384" s="144"/>
      <c r="AA384" s="144"/>
      <c r="AB384" s="144"/>
      <c r="AC384" s="144"/>
      <c r="AD384" s="144"/>
      <c r="AE384" s="144"/>
      <c r="AF384" s="144"/>
      <c r="AG384" s="144"/>
      <c r="AH384" s="144"/>
      <c r="AI384" s="144"/>
      <c r="AJ384" s="144"/>
      <c r="AK384" s="144"/>
      <c r="AL384" s="144"/>
      <c r="AM384" s="144"/>
      <c r="AN384" s="137"/>
      <c r="AO384" s="144"/>
      <c r="AP384" s="144"/>
      <c r="AQ384" s="144"/>
      <c r="AR384" s="144"/>
      <c r="AS384" s="144"/>
      <c r="AT384" s="144"/>
      <c r="AU384" s="144"/>
      <c r="AV384" s="144"/>
      <c r="AW384" s="144"/>
      <c r="AX384" s="144"/>
      <c r="AY384" s="144"/>
      <c r="AZ384" s="144"/>
      <c r="BA384" s="144"/>
      <c r="BB384" s="144"/>
      <c r="BC384" s="144"/>
      <c r="BD384" s="144"/>
      <c r="BE384" s="144"/>
      <c r="BF384" s="144"/>
    </row>
    <row r="385" spans="1:58" ht="12" customHeight="1">
      <c r="A385" s="137"/>
      <c r="B385" s="140"/>
      <c r="C385" s="141"/>
      <c r="D385" s="142"/>
      <c r="E385" s="142"/>
      <c r="F385" s="137"/>
      <c r="G385" s="137"/>
      <c r="H385" s="137"/>
      <c r="I385" s="137"/>
      <c r="J385" s="137"/>
      <c r="K385" s="137"/>
      <c r="L385" s="137"/>
      <c r="M385" s="143"/>
      <c r="N385" s="144"/>
      <c r="O385" s="144"/>
      <c r="P385" s="144"/>
      <c r="Q385" s="144"/>
      <c r="R385" s="144"/>
      <c r="S385" s="144"/>
      <c r="T385" s="144"/>
      <c r="U385" s="144"/>
      <c r="V385" s="144"/>
      <c r="W385" s="144"/>
      <c r="X385" s="137"/>
      <c r="Y385" s="144"/>
      <c r="Z385" s="144"/>
      <c r="AA385" s="144"/>
      <c r="AB385" s="144"/>
      <c r="AC385" s="144"/>
      <c r="AD385" s="144"/>
      <c r="AE385" s="144"/>
      <c r="AF385" s="144"/>
      <c r="AG385" s="144"/>
      <c r="AH385" s="144"/>
      <c r="AI385" s="144"/>
      <c r="AJ385" s="144"/>
      <c r="AK385" s="144"/>
      <c r="AL385" s="144"/>
      <c r="AM385" s="144"/>
      <c r="AN385" s="137"/>
      <c r="AO385" s="144"/>
      <c r="AP385" s="144"/>
      <c r="AQ385" s="144"/>
      <c r="AR385" s="144"/>
      <c r="AS385" s="144"/>
      <c r="AT385" s="144"/>
      <c r="AU385" s="144"/>
      <c r="AV385" s="144"/>
      <c r="AW385" s="144"/>
      <c r="AX385" s="144"/>
      <c r="AY385" s="144"/>
      <c r="AZ385" s="144"/>
      <c r="BA385" s="144"/>
      <c r="BB385" s="144"/>
      <c r="BC385" s="144"/>
      <c r="BD385" s="144"/>
      <c r="BE385" s="144"/>
      <c r="BF385" s="144"/>
    </row>
    <row r="386" spans="1:58" ht="12" customHeight="1">
      <c r="A386" s="137"/>
      <c r="B386" s="140"/>
      <c r="C386" s="141"/>
      <c r="D386" s="142"/>
      <c r="E386" s="142"/>
      <c r="F386" s="137"/>
      <c r="G386" s="137"/>
      <c r="H386" s="137"/>
      <c r="I386" s="137"/>
      <c r="J386" s="137"/>
      <c r="K386" s="137"/>
      <c r="L386" s="137"/>
      <c r="M386" s="143"/>
      <c r="N386" s="144"/>
      <c r="O386" s="144"/>
      <c r="P386" s="144"/>
      <c r="Q386" s="144"/>
      <c r="R386" s="144"/>
      <c r="S386" s="144"/>
      <c r="T386" s="144"/>
      <c r="U386" s="144"/>
      <c r="V386" s="144"/>
      <c r="W386" s="144"/>
      <c r="X386" s="137"/>
      <c r="Y386" s="144"/>
      <c r="Z386" s="144"/>
      <c r="AA386" s="144"/>
      <c r="AB386" s="144"/>
      <c r="AC386" s="144"/>
      <c r="AD386" s="144"/>
      <c r="AE386" s="144"/>
      <c r="AF386" s="144"/>
      <c r="AG386" s="144"/>
      <c r="AH386" s="144"/>
      <c r="AI386" s="144"/>
      <c r="AJ386" s="144"/>
      <c r="AK386" s="144"/>
      <c r="AL386" s="144"/>
      <c r="AM386" s="144"/>
      <c r="AN386" s="137"/>
      <c r="AO386" s="144"/>
      <c r="AP386" s="144"/>
      <c r="AQ386" s="144"/>
      <c r="AR386" s="144"/>
      <c r="AS386" s="144"/>
      <c r="AT386" s="144"/>
      <c r="AU386" s="144"/>
      <c r="AV386" s="144"/>
      <c r="AW386" s="144"/>
      <c r="AX386" s="144"/>
      <c r="AY386" s="144"/>
      <c r="AZ386" s="144"/>
      <c r="BA386" s="144"/>
      <c r="BB386" s="144"/>
      <c r="BC386" s="144"/>
      <c r="BD386" s="144"/>
      <c r="BE386" s="144"/>
      <c r="BF386" s="144"/>
    </row>
    <row r="387" spans="1:58" ht="12" customHeight="1">
      <c r="A387" s="137"/>
      <c r="B387" s="140"/>
      <c r="C387" s="141"/>
      <c r="D387" s="142"/>
      <c r="E387" s="142"/>
      <c r="F387" s="137"/>
      <c r="G387" s="137"/>
      <c r="H387" s="137"/>
      <c r="I387" s="137"/>
      <c r="J387" s="137"/>
      <c r="K387" s="137"/>
      <c r="L387" s="137"/>
      <c r="M387" s="143"/>
      <c r="N387" s="144"/>
      <c r="O387" s="144"/>
      <c r="P387" s="144"/>
      <c r="Q387" s="144"/>
      <c r="R387" s="144"/>
      <c r="S387" s="144"/>
      <c r="T387" s="144"/>
      <c r="U387" s="144"/>
      <c r="V387" s="144"/>
      <c r="W387" s="144"/>
      <c r="X387" s="137"/>
      <c r="Y387" s="144"/>
      <c r="Z387" s="144"/>
      <c r="AA387" s="144"/>
      <c r="AB387" s="144"/>
      <c r="AC387" s="144"/>
      <c r="AD387" s="144"/>
      <c r="AE387" s="144"/>
      <c r="AF387" s="144"/>
      <c r="AG387" s="144"/>
      <c r="AH387" s="144"/>
      <c r="AI387" s="144"/>
      <c r="AJ387" s="144"/>
      <c r="AK387" s="144"/>
      <c r="AL387" s="144"/>
      <c r="AM387" s="144"/>
      <c r="AN387" s="137"/>
      <c r="AO387" s="144"/>
      <c r="AP387" s="144"/>
      <c r="AQ387" s="144"/>
      <c r="AR387" s="144"/>
      <c r="AS387" s="144"/>
      <c r="AT387" s="144"/>
      <c r="AU387" s="144"/>
      <c r="AV387" s="144"/>
      <c r="AW387" s="144"/>
      <c r="AX387" s="144"/>
      <c r="AY387" s="144"/>
      <c r="AZ387" s="144"/>
      <c r="BA387" s="144"/>
      <c r="BB387" s="144"/>
      <c r="BC387" s="144"/>
      <c r="BD387" s="144"/>
      <c r="BE387" s="144"/>
      <c r="BF387" s="144"/>
    </row>
    <row r="388" spans="1:58" ht="12" customHeight="1">
      <c r="A388" s="137"/>
      <c r="B388" s="140"/>
      <c r="C388" s="141"/>
      <c r="D388" s="142"/>
      <c r="E388" s="142"/>
      <c r="F388" s="137"/>
      <c r="G388" s="137"/>
      <c r="H388" s="137"/>
      <c r="I388" s="137"/>
      <c r="J388" s="137"/>
      <c r="K388" s="137"/>
      <c r="L388" s="137"/>
      <c r="M388" s="143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37"/>
      <c r="Y388" s="144"/>
      <c r="Z388" s="144"/>
      <c r="AA388" s="144"/>
      <c r="AB388" s="144"/>
      <c r="AC388" s="144"/>
      <c r="AD388" s="144"/>
      <c r="AE388" s="144"/>
      <c r="AF388" s="144"/>
      <c r="AG388" s="144"/>
      <c r="AH388" s="144"/>
      <c r="AI388" s="144"/>
      <c r="AJ388" s="144"/>
      <c r="AK388" s="144"/>
      <c r="AL388" s="144"/>
      <c r="AM388" s="144"/>
      <c r="AN388" s="137"/>
      <c r="AO388" s="144"/>
      <c r="AP388" s="144"/>
      <c r="AQ388" s="144"/>
      <c r="AR388" s="144"/>
      <c r="AS388" s="144"/>
      <c r="AT388" s="144"/>
      <c r="AU388" s="144"/>
      <c r="AV388" s="144"/>
      <c r="AW388" s="144"/>
      <c r="AX388" s="144"/>
      <c r="AY388" s="144"/>
      <c r="AZ388" s="144"/>
      <c r="BA388" s="144"/>
      <c r="BB388" s="144"/>
      <c r="BC388" s="144"/>
      <c r="BD388" s="144"/>
      <c r="BE388" s="144"/>
      <c r="BF388" s="144"/>
    </row>
    <row r="389" spans="1:58" ht="12" customHeight="1">
      <c r="A389" s="137"/>
      <c r="B389" s="140"/>
      <c r="C389" s="141"/>
      <c r="D389" s="142"/>
      <c r="E389" s="142"/>
      <c r="F389" s="137"/>
      <c r="G389" s="137"/>
      <c r="H389" s="137"/>
      <c r="I389" s="137"/>
      <c r="J389" s="137"/>
      <c r="K389" s="137"/>
      <c r="L389" s="137"/>
      <c r="M389" s="143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37"/>
      <c r="Y389" s="144"/>
      <c r="Z389" s="144"/>
      <c r="AA389" s="144"/>
      <c r="AB389" s="144"/>
      <c r="AC389" s="144"/>
      <c r="AD389" s="144"/>
      <c r="AE389" s="144"/>
      <c r="AF389" s="144"/>
      <c r="AG389" s="144"/>
      <c r="AH389" s="144"/>
      <c r="AI389" s="144"/>
      <c r="AJ389" s="144"/>
      <c r="AK389" s="144"/>
      <c r="AL389" s="144"/>
      <c r="AM389" s="144"/>
      <c r="AN389" s="137"/>
      <c r="AO389" s="144"/>
      <c r="AP389" s="144"/>
      <c r="AQ389" s="144"/>
      <c r="AR389" s="144"/>
      <c r="AS389" s="144"/>
      <c r="AT389" s="144"/>
      <c r="AU389" s="144"/>
      <c r="AV389" s="144"/>
      <c r="AW389" s="144"/>
      <c r="AX389" s="144"/>
      <c r="AY389" s="144"/>
      <c r="AZ389" s="144"/>
      <c r="BA389" s="144"/>
      <c r="BB389" s="144"/>
      <c r="BC389" s="144"/>
      <c r="BD389" s="144"/>
      <c r="BE389" s="144"/>
      <c r="BF389" s="144"/>
    </row>
    <row r="390" spans="1:58" ht="12" customHeight="1">
      <c r="A390" s="137"/>
      <c r="B390" s="140"/>
      <c r="C390" s="141"/>
      <c r="D390" s="142"/>
      <c r="E390" s="142"/>
      <c r="F390" s="137"/>
      <c r="G390" s="137"/>
      <c r="H390" s="137"/>
      <c r="I390" s="137"/>
      <c r="J390" s="137"/>
      <c r="K390" s="137"/>
      <c r="L390" s="137"/>
      <c r="M390" s="143"/>
      <c r="N390" s="144"/>
      <c r="O390" s="144"/>
      <c r="P390" s="144"/>
      <c r="Q390" s="144"/>
      <c r="R390" s="144"/>
      <c r="S390" s="144"/>
      <c r="T390" s="144"/>
      <c r="U390" s="144"/>
      <c r="V390" s="144"/>
      <c r="W390" s="144"/>
      <c r="X390" s="137"/>
      <c r="Y390" s="144"/>
      <c r="Z390" s="144"/>
      <c r="AA390" s="144"/>
      <c r="AB390" s="144"/>
      <c r="AC390" s="144"/>
      <c r="AD390" s="144"/>
      <c r="AE390" s="144"/>
      <c r="AF390" s="144"/>
      <c r="AG390" s="144"/>
      <c r="AH390" s="144"/>
      <c r="AI390" s="144"/>
      <c r="AJ390" s="144"/>
      <c r="AK390" s="144"/>
      <c r="AL390" s="144"/>
      <c r="AM390" s="144"/>
      <c r="AN390" s="137"/>
      <c r="AO390" s="144"/>
      <c r="AP390" s="144"/>
      <c r="AQ390" s="144"/>
      <c r="AR390" s="144"/>
      <c r="AS390" s="144"/>
      <c r="AT390" s="144"/>
      <c r="AU390" s="144"/>
      <c r="AV390" s="144"/>
      <c r="AW390" s="144"/>
      <c r="AX390" s="144"/>
      <c r="AY390" s="144"/>
      <c r="AZ390" s="144"/>
      <c r="BA390" s="144"/>
      <c r="BB390" s="144"/>
      <c r="BC390" s="144"/>
      <c r="BD390" s="144"/>
      <c r="BE390" s="144"/>
      <c r="BF390" s="144"/>
    </row>
    <row r="391" spans="1:58" ht="12" customHeight="1">
      <c r="A391" s="137"/>
      <c r="B391" s="140"/>
      <c r="C391" s="141"/>
      <c r="D391" s="142"/>
      <c r="E391" s="142"/>
      <c r="F391" s="137"/>
      <c r="G391" s="137"/>
      <c r="H391" s="137"/>
      <c r="I391" s="137"/>
      <c r="J391" s="137"/>
      <c r="K391" s="137"/>
      <c r="L391" s="137"/>
      <c r="M391" s="143"/>
      <c r="N391" s="144"/>
      <c r="O391" s="144"/>
      <c r="P391" s="144"/>
      <c r="Q391" s="144"/>
      <c r="R391" s="144"/>
      <c r="S391" s="144"/>
      <c r="T391" s="144"/>
      <c r="U391" s="144"/>
      <c r="V391" s="144"/>
      <c r="W391" s="144"/>
      <c r="X391" s="137"/>
      <c r="Y391" s="144"/>
      <c r="Z391" s="144"/>
      <c r="AA391" s="144"/>
      <c r="AB391" s="144"/>
      <c r="AC391" s="144"/>
      <c r="AD391" s="144"/>
      <c r="AE391" s="144"/>
      <c r="AF391" s="144"/>
      <c r="AG391" s="144"/>
      <c r="AH391" s="144"/>
      <c r="AI391" s="144"/>
      <c r="AJ391" s="144"/>
      <c r="AK391" s="144"/>
      <c r="AL391" s="144"/>
      <c r="AM391" s="144"/>
      <c r="AN391" s="137"/>
      <c r="AO391" s="144"/>
      <c r="AP391" s="144"/>
      <c r="AQ391" s="144"/>
      <c r="AR391" s="144"/>
      <c r="AS391" s="144"/>
      <c r="AT391" s="144"/>
      <c r="AU391" s="144"/>
      <c r="AV391" s="144"/>
      <c r="AW391" s="144"/>
      <c r="AX391" s="144"/>
      <c r="AY391" s="144"/>
      <c r="AZ391" s="144"/>
      <c r="BA391" s="144"/>
      <c r="BB391" s="144"/>
      <c r="BC391" s="144"/>
      <c r="BD391" s="144"/>
      <c r="BE391" s="144"/>
      <c r="BF391" s="144"/>
    </row>
    <row r="392" spans="1:58" ht="12" customHeight="1">
      <c r="A392" s="137"/>
      <c r="B392" s="140"/>
      <c r="C392" s="141"/>
      <c r="D392" s="142"/>
      <c r="E392" s="142"/>
      <c r="F392" s="137"/>
      <c r="G392" s="137"/>
      <c r="H392" s="137"/>
      <c r="I392" s="137"/>
      <c r="J392" s="137"/>
      <c r="K392" s="137"/>
      <c r="L392" s="137"/>
      <c r="M392" s="143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37"/>
      <c r="Y392" s="144"/>
      <c r="Z392" s="144"/>
      <c r="AA392" s="144"/>
      <c r="AB392" s="144"/>
      <c r="AC392" s="144"/>
      <c r="AD392" s="144"/>
      <c r="AE392" s="144"/>
      <c r="AF392" s="144"/>
      <c r="AG392" s="144"/>
      <c r="AH392" s="144"/>
      <c r="AI392" s="144"/>
      <c r="AJ392" s="144"/>
      <c r="AK392" s="144"/>
      <c r="AL392" s="144"/>
      <c r="AM392" s="144"/>
      <c r="AN392" s="137"/>
      <c r="AO392" s="144"/>
      <c r="AP392" s="144"/>
      <c r="AQ392" s="144"/>
      <c r="AR392" s="144"/>
      <c r="AS392" s="144"/>
      <c r="AT392" s="144"/>
      <c r="AU392" s="144"/>
      <c r="AV392" s="144"/>
      <c r="AW392" s="144"/>
      <c r="AX392" s="144"/>
      <c r="AY392" s="144"/>
      <c r="AZ392" s="144"/>
      <c r="BA392" s="144"/>
      <c r="BB392" s="144"/>
      <c r="BC392" s="144"/>
      <c r="BD392" s="144"/>
      <c r="BE392" s="144"/>
      <c r="BF392" s="144"/>
    </row>
    <row r="393" spans="1:58" ht="12" customHeight="1">
      <c r="A393" s="137"/>
      <c r="B393" s="140"/>
      <c r="C393" s="141"/>
      <c r="D393" s="142"/>
      <c r="E393" s="142"/>
      <c r="F393" s="137"/>
      <c r="G393" s="137"/>
      <c r="H393" s="137"/>
      <c r="I393" s="137"/>
      <c r="J393" s="137"/>
      <c r="K393" s="137"/>
      <c r="L393" s="137"/>
      <c r="M393" s="143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37"/>
      <c r="Y393" s="144"/>
      <c r="Z393" s="144"/>
      <c r="AA393" s="144"/>
      <c r="AB393" s="144"/>
      <c r="AC393" s="144"/>
      <c r="AD393" s="144"/>
      <c r="AE393" s="144"/>
      <c r="AF393" s="144"/>
      <c r="AG393" s="144"/>
      <c r="AH393" s="144"/>
      <c r="AI393" s="144"/>
      <c r="AJ393" s="144"/>
      <c r="AK393" s="144"/>
      <c r="AL393" s="144"/>
      <c r="AM393" s="144"/>
      <c r="AN393" s="137"/>
      <c r="AO393" s="144"/>
      <c r="AP393" s="144"/>
      <c r="AQ393" s="144"/>
      <c r="AR393" s="144"/>
      <c r="AS393" s="144"/>
      <c r="AT393" s="144"/>
      <c r="AU393" s="144"/>
      <c r="AV393" s="144"/>
      <c r="AW393" s="144"/>
      <c r="AX393" s="144"/>
      <c r="AY393" s="144"/>
      <c r="AZ393" s="144"/>
      <c r="BA393" s="144"/>
      <c r="BB393" s="144"/>
      <c r="BC393" s="144"/>
      <c r="BD393" s="144"/>
      <c r="BE393" s="144"/>
      <c r="BF393" s="144"/>
    </row>
    <row r="394" spans="1:58" ht="12" customHeight="1">
      <c r="A394" s="137"/>
      <c r="B394" s="140"/>
      <c r="C394" s="141"/>
      <c r="D394" s="142"/>
      <c r="E394" s="142"/>
      <c r="F394" s="137"/>
      <c r="G394" s="137"/>
      <c r="H394" s="137"/>
      <c r="I394" s="137"/>
      <c r="J394" s="137"/>
      <c r="K394" s="137"/>
      <c r="L394" s="137"/>
      <c r="M394" s="143"/>
      <c r="N394" s="144"/>
      <c r="O394" s="144"/>
      <c r="P394" s="144"/>
      <c r="Q394" s="144"/>
      <c r="R394" s="144"/>
      <c r="S394" s="144"/>
      <c r="T394" s="144"/>
      <c r="U394" s="144"/>
      <c r="V394" s="144"/>
      <c r="W394" s="144"/>
      <c r="X394" s="137"/>
      <c r="Y394" s="144"/>
      <c r="Z394" s="144"/>
      <c r="AA394" s="144"/>
      <c r="AB394" s="144"/>
      <c r="AC394" s="144"/>
      <c r="AD394" s="144"/>
      <c r="AE394" s="144"/>
      <c r="AF394" s="144"/>
      <c r="AG394" s="144"/>
      <c r="AH394" s="144"/>
      <c r="AI394" s="144"/>
      <c r="AJ394" s="144"/>
      <c r="AK394" s="144"/>
      <c r="AL394" s="144"/>
      <c r="AM394" s="144"/>
      <c r="AN394" s="137"/>
      <c r="AO394" s="144"/>
      <c r="AP394" s="144"/>
      <c r="AQ394" s="144"/>
      <c r="AR394" s="144"/>
      <c r="AS394" s="144"/>
      <c r="AT394" s="144"/>
      <c r="AU394" s="144"/>
      <c r="AV394" s="144"/>
      <c r="AW394" s="144"/>
      <c r="AX394" s="144"/>
      <c r="AY394" s="144"/>
      <c r="AZ394" s="144"/>
      <c r="BA394" s="144"/>
      <c r="BB394" s="144"/>
      <c r="BC394" s="144"/>
      <c r="BD394" s="144"/>
      <c r="BE394" s="144"/>
      <c r="BF394" s="144"/>
    </row>
    <row r="395" spans="1:58" ht="12" customHeight="1">
      <c r="A395" s="137"/>
      <c r="B395" s="140"/>
      <c r="C395" s="141"/>
      <c r="D395" s="142"/>
      <c r="E395" s="142"/>
      <c r="F395" s="137"/>
      <c r="G395" s="137"/>
      <c r="H395" s="137"/>
      <c r="I395" s="137"/>
      <c r="J395" s="137"/>
      <c r="K395" s="137"/>
      <c r="L395" s="137"/>
      <c r="M395" s="143"/>
      <c r="N395" s="144"/>
      <c r="O395" s="144"/>
      <c r="P395" s="144"/>
      <c r="Q395" s="144"/>
      <c r="R395" s="144"/>
      <c r="S395" s="144"/>
      <c r="T395" s="144"/>
      <c r="U395" s="144"/>
      <c r="V395" s="144"/>
      <c r="W395" s="144"/>
      <c r="X395" s="137"/>
      <c r="Y395" s="144"/>
      <c r="Z395" s="144"/>
      <c r="AA395" s="144"/>
      <c r="AB395" s="144"/>
      <c r="AC395" s="144"/>
      <c r="AD395" s="144"/>
      <c r="AE395" s="144"/>
      <c r="AF395" s="144"/>
      <c r="AG395" s="144"/>
      <c r="AH395" s="144"/>
      <c r="AI395" s="144"/>
      <c r="AJ395" s="144"/>
      <c r="AK395" s="144"/>
      <c r="AL395" s="144"/>
      <c r="AM395" s="144"/>
      <c r="AN395" s="137"/>
      <c r="AO395" s="144"/>
      <c r="AP395" s="144"/>
      <c r="AQ395" s="144"/>
      <c r="AR395" s="144"/>
      <c r="AS395" s="144"/>
      <c r="AT395" s="144"/>
      <c r="AU395" s="144"/>
      <c r="AV395" s="144"/>
      <c r="AW395" s="144"/>
      <c r="AX395" s="144"/>
      <c r="AY395" s="144"/>
      <c r="AZ395" s="144"/>
      <c r="BA395" s="144"/>
      <c r="BB395" s="144"/>
      <c r="BC395" s="144"/>
      <c r="BD395" s="144"/>
      <c r="BE395" s="144"/>
      <c r="BF395" s="144"/>
    </row>
    <row r="396" spans="1:58" ht="12" customHeight="1">
      <c r="A396" s="137"/>
      <c r="B396" s="140"/>
      <c r="C396" s="141"/>
      <c r="D396" s="142"/>
      <c r="E396" s="142"/>
      <c r="F396" s="137"/>
      <c r="G396" s="137"/>
      <c r="H396" s="137"/>
      <c r="I396" s="137"/>
      <c r="J396" s="137"/>
      <c r="K396" s="137"/>
      <c r="L396" s="137"/>
      <c r="M396" s="143"/>
      <c r="N396" s="144"/>
      <c r="O396" s="144"/>
      <c r="P396" s="144"/>
      <c r="Q396" s="144"/>
      <c r="R396" s="144"/>
      <c r="S396" s="144"/>
      <c r="T396" s="144"/>
      <c r="U396" s="144"/>
      <c r="V396" s="144"/>
      <c r="W396" s="144"/>
      <c r="X396" s="137"/>
      <c r="Y396" s="144"/>
      <c r="Z396" s="144"/>
      <c r="AA396" s="144"/>
      <c r="AB396" s="144"/>
      <c r="AC396" s="144"/>
      <c r="AD396" s="144"/>
      <c r="AE396" s="144"/>
      <c r="AF396" s="144"/>
      <c r="AG396" s="144"/>
      <c r="AH396" s="144"/>
      <c r="AI396" s="144"/>
      <c r="AJ396" s="144"/>
      <c r="AK396" s="144"/>
      <c r="AL396" s="144"/>
      <c r="AM396" s="144"/>
      <c r="AN396" s="137"/>
      <c r="AO396" s="144"/>
      <c r="AP396" s="144"/>
      <c r="AQ396" s="144"/>
      <c r="AR396" s="144"/>
      <c r="AS396" s="144"/>
      <c r="AT396" s="144"/>
      <c r="AU396" s="144"/>
      <c r="AV396" s="144"/>
      <c r="AW396" s="144"/>
      <c r="AX396" s="144"/>
      <c r="AY396" s="144"/>
      <c r="AZ396" s="144"/>
      <c r="BA396" s="144"/>
      <c r="BB396" s="144"/>
      <c r="BC396" s="144"/>
      <c r="BD396" s="144"/>
      <c r="BE396" s="144"/>
      <c r="BF396" s="144"/>
    </row>
    <row r="397" spans="1:58" ht="12" customHeight="1">
      <c r="A397" s="137"/>
      <c r="B397" s="140"/>
      <c r="C397" s="141"/>
      <c r="D397" s="142"/>
      <c r="E397" s="142"/>
      <c r="F397" s="137"/>
      <c r="G397" s="137"/>
      <c r="H397" s="137"/>
      <c r="I397" s="137"/>
      <c r="J397" s="137"/>
      <c r="K397" s="137"/>
      <c r="L397" s="137"/>
      <c r="M397" s="143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37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37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  <c r="BE397" s="144"/>
      <c r="BF397" s="144"/>
    </row>
    <row r="398" spans="1:58" ht="12" customHeight="1">
      <c r="A398" s="137"/>
      <c r="B398" s="140"/>
      <c r="C398" s="141"/>
      <c r="D398" s="142"/>
      <c r="E398" s="142"/>
      <c r="F398" s="137"/>
      <c r="G398" s="137"/>
      <c r="H398" s="137"/>
      <c r="I398" s="137"/>
      <c r="J398" s="137"/>
      <c r="K398" s="137"/>
      <c r="L398" s="137"/>
      <c r="M398" s="143"/>
      <c r="N398" s="144"/>
      <c r="O398" s="144"/>
      <c r="P398" s="144"/>
      <c r="Q398" s="144"/>
      <c r="R398" s="144"/>
      <c r="S398" s="144"/>
      <c r="T398" s="144"/>
      <c r="U398" s="144"/>
      <c r="V398" s="144"/>
      <c r="W398" s="144"/>
      <c r="X398" s="137"/>
      <c r="Y398" s="144"/>
      <c r="Z398" s="144"/>
      <c r="AA398" s="144"/>
      <c r="AB398" s="144"/>
      <c r="AC398" s="144"/>
      <c r="AD398" s="144"/>
      <c r="AE398" s="144"/>
      <c r="AF398" s="144"/>
      <c r="AG398" s="144"/>
      <c r="AH398" s="144"/>
      <c r="AI398" s="144"/>
      <c r="AJ398" s="144"/>
      <c r="AK398" s="144"/>
      <c r="AL398" s="144"/>
      <c r="AM398" s="144"/>
      <c r="AN398" s="137"/>
      <c r="AO398" s="144"/>
      <c r="AP398" s="144"/>
      <c r="AQ398" s="144"/>
      <c r="AR398" s="144"/>
      <c r="AS398" s="144"/>
      <c r="AT398" s="144"/>
      <c r="AU398" s="144"/>
      <c r="AV398" s="144"/>
      <c r="AW398" s="144"/>
      <c r="AX398" s="144"/>
      <c r="AY398" s="144"/>
      <c r="AZ398" s="144"/>
      <c r="BA398" s="144"/>
      <c r="BB398" s="144"/>
      <c r="BC398" s="144"/>
      <c r="BD398" s="144"/>
      <c r="BE398" s="144"/>
      <c r="BF398" s="144"/>
    </row>
    <row r="399" spans="1:58" ht="12" customHeight="1">
      <c r="A399" s="137"/>
      <c r="B399" s="140"/>
      <c r="C399" s="141"/>
      <c r="D399" s="142"/>
      <c r="E399" s="142"/>
      <c r="F399" s="137"/>
      <c r="G399" s="137"/>
      <c r="H399" s="137"/>
      <c r="I399" s="137"/>
      <c r="J399" s="137"/>
      <c r="K399" s="137"/>
      <c r="L399" s="137"/>
      <c r="M399" s="143"/>
      <c r="N399" s="144"/>
      <c r="O399" s="144"/>
      <c r="P399" s="144"/>
      <c r="Q399" s="144"/>
      <c r="R399" s="144"/>
      <c r="S399" s="144"/>
      <c r="T399" s="144"/>
      <c r="U399" s="144"/>
      <c r="V399" s="144"/>
      <c r="W399" s="144"/>
      <c r="X399" s="137"/>
      <c r="Y399" s="144"/>
      <c r="Z399" s="144"/>
      <c r="AA399" s="144"/>
      <c r="AB399" s="144"/>
      <c r="AC399" s="144"/>
      <c r="AD399" s="144"/>
      <c r="AE399" s="144"/>
      <c r="AF399" s="144"/>
      <c r="AG399" s="144"/>
      <c r="AH399" s="144"/>
      <c r="AI399" s="144"/>
      <c r="AJ399" s="144"/>
      <c r="AK399" s="144"/>
      <c r="AL399" s="144"/>
      <c r="AM399" s="144"/>
      <c r="AN399" s="137"/>
      <c r="AO399" s="144"/>
      <c r="AP399" s="144"/>
      <c r="AQ399" s="144"/>
      <c r="AR399" s="144"/>
      <c r="AS399" s="144"/>
      <c r="AT399" s="144"/>
      <c r="AU399" s="144"/>
      <c r="AV399" s="144"/>
      <c r="AW399" s="144"/>
      <c r="AX399" s="144"/>
      <c r="AY399" s="144"/>
      <c r="AZ399" s="144"/>
      <c r="BA399" s="144"/>
      <c r="BB399" s="144"/>
      <c r="BC399" s="144"/>
      <c r="BD399" s="144"/>
      <c r="BE399" s="144"/>
      <c r="BF399" s="144"/>
    </row>
    <row r="400" spans="1:58" ht="12" customHeight="1">
      <c r="A400" s="137"/>
      <c r="B400" s="140"/>
      <c r="C400" s="141"/>
      <c r="D400" s="142"/>
      <c r="E400" s="142"/>
      <c r="F400" s="137"/>
      <c r="G400" s="137"/>
      <c r="H400" s="137"/>
      <c r="I400" s="137"/>
      <c r="J400" s="137"/>
      <c r="K400" s="137"/>
      <c r="L400" s="137"/>
      <c r="M400" s="143"/>
      <c r="N400" s="144"/>
      <c r="O400" s="144"/>
      <c r="P400" s="144"/>
      <c r="Q400" s="144"/>
      <c r="R400" s="144"/>
      <c r="S400" s="144"/>
      <c r="T400" s="144"/>
      <c r="U400" s="144"/>
      <c r="V400" s="144"/>
      <c r="W400" s="144"/>
      <c r="X400" s="137"/>
      <c r="Y400" s="144"/>
      <c r="Z400" s="144"/>
      <c r="AA400" s="144"/>
      <c r="AB400" s="144"/>
      <c r="AC400" s="144"/>
      <c r="AD400" s="144"/>
      <c r="AE400" s="144"/>
      <c r="AF400" s="144"/>
      <c r="AG400" s="144"/>
      <c r="AH400" s="144"/>
      <c r="AI400" s="144"/>
      <c r="AJ400" s="144"/>
      <c r="AK400" s="144"/>
      <c r="AL400" s="144"/>
      <c r="AM400" s="144"/>
      <c r="AN400" s="137"/>
      <c r="AO400" s="144"/>
      <c r="AP400" s="144"/>
      <c r="AQ400" s="144"/>
      <c r="AR400" s="144"/>
      <c r="AS400" s="144"/>
      <c r="AT400" s="144"/>
      <c r="AU400" s="144"/>
      <c r="AV400" s="144"/>
      <c r="AW400" s="144"/>
      <c r="AX400" s="144"/>
      <c r="AY400" s="144"/>
      <c r="AZ400" s="144"/>
      <c r="BA400" s="144"/>
      <c r="BB400" s="144"/>
      <c r="BC400" s="144"/>
      <c r="BD400" s="144"/>
      <c r="BE400" s="144"/>
      <c r="BF400" s="144"/>
    </row>
    <row r="401" spans="1:58" ht="12" customHeight="1">
      <c r="A401" s="137"/>
      <c r="B401" s="140"/>
      <c r="C401" s="141"/>
      <c r="D401" s="142"/>
      <c r="E401" s="142"/>
      <c r="F401" s="137"/>
      <c r="G401" s="137"/>
      <c r="H401" s="137"/>
      <c r="I401" s="137"/>
      <c r="J401" s="137"/>
      <c r="K401" s="137"/>
      <c r="L401" s="137"/>
      <c r="M401" s="143"/>
      <c r="N401" s="144"/>
      <c r="O401" s="144"/>
      <c r="P401" s="144"/>
      <c r="Q401" s="144"/>
      <c r="R401" s="144"/>
      <c r="S401" s="144"/>
      <c r="T401" s="144"/>
      <c r="U401" s="144"/>
      <c r="V401" s="144"/>
      <c r="W401" s="144"/>
      <c r="X401" s="137"/>
      <c r="Y401" s="144"/>
      <c r="Z401" s="144"/>
      <c r="AA401" s="144"/>
      <c r="AB401" s="144"/>
      <c r="AC401" s="144"/>
      <c r="AD401" s="144"/>
      <c r="AE401" s="144"/>
      <c r="AF401" s="144"/>
      <c r="AG401" s="144"/>
      <c r="AH401" s="144"/>
      <c r="AI401" s="144"/>
      <c r="AJ401" s="144"/>
      <c r="AK401" s="144"/>
      <c r="AL401" s="144"/>
      <c r="AM401" s="144"/>
      <c r="AN401" s="137"/>
      <c r="AO401" s="144"/>
      <c r="AP401" s="144"/>
      <c r="AQ401" s="144"/>
      <c r="AR401" s="144"/>
      <c r="AS401" s="144"/>
      <c r="AT401" s="144"/>
      <c r="AU401" s="144"/>
      <c r="AV401" s="144"/>
      <c r="AW401" s="144"/>
      <c r="AX401" s="144"/>
      <c r="AY401" s="144"/>
      <c r="AZ401" s="144"/>
      <c r="BA401" s="144"/>
      <c r="BB401" s="144"/>
      <c r="BC401" s="144"/>
      <c r="BD401" s="144"/>
      <c r="BE401" s="144"/>
      <c r="BF401" s="144"/>
    </row>
    <row r="402" spans="1:58" ht="12" customHeight="1">
      <c r="A402" s="137"/>
      <c r="B402" s="140"/>
      <c r="C402" s="141"/>
      <c r="D402" s="142"/>
      <c r="E402" s="142"/>
      <c r="F402" s="137"/>
      <c r="G402" s="137"/>
      <c r="H402" s="137"/>
      <c r="I402" s="137"/>
      <c r="J402" s="137"/>
      <c r="K402" s="137"/>
      <c r="L402" s="137"/>
      <c r="M402" s="143"/>
      <c r="N402" s="144"/>
      <c r="O402" s="144"/>
      <c r="P402" s="144"/>
      <c r="Q402" s="144"/>
      <c r="R402" s="144"/>
      <c r="S402" s="144"/>
      <c r="T402" s="144"/>
      <c r="U402" s="144"/>
      <c r="V402" s="144"/>
      <c r="W402" s="144"/>
      <c r="X402" s="137"/>
      <c r="Y402" s="144"/>
      <c r="Z402" s="144"/>
      <c r="AA402" s="144"/>
      <c r="AB402" s="144"/>
      <c r="AC402" s="144"/>
      <c r="AD402" s="144"/>
      <c r="AE402" s="144"/>
      <c r="AF402" s="144"/>
      <c r="AG402" s="144"/>
      <c r="AH402" s="144"/>
      <c r="AI402" s="144"/>
      <c r="AJ402" s="144"/>
      <c r="AK402" s="144"/>
      <c r="AL402" s="144"/>
      <c r="AM402" s="144"/>
      <c r="AN402" s="137"/>
      <c r="AO402" s="144"/>
      <c r="AP402" s="144"/>
      <c r="AQ402" s="144"/>
      <c r="AR402" s="144"/>
      <c r="AS402" s="144"/>
      <c r="AT402" s="144"/>
      <c r="AU402" s="144"/>
      <c r="AV402" s="144"/>
      <c r="AW402" s="144"/>
      <c r="AX402" s="144"/>
      <c r="AY402" s="144"/>
      <c r="AZ402" s="144"/>
      <c r="BA402" s="144"/>
      <c r="BB402" s="144"/>
      <c r="BC402" s="144"/>
      <c r="BD402" s="144"/>
      <c r="BE402" s="144"/>
      <c r="BF402" s="144"/>
    </row>
    <row r="403" spans="1:58" ht="12" customHeight="1">
      <c r="A403" s="137"/>
      <c r="B403" s="140"/>
      <c r="C403" s="141"/>
      <c r="D403" s="142"/>
      <c r="E403" s="142"/>
      <c r="F403" s="137"/>
      <c r="G403" s="137"/>
      <c r="H403" s="137"/>
      <c r="I403" s="137"/>
      <c r="J403" s="137"/>
      <c r="K403" s="137"/>
      <c r="L403" s="137"/>
      <c r="M403" s="143"/>
      <c r="N403" s="144"/>
      <c r="O403" s="144"/>
      <c r="P403" s="144"/>
      <c r="Q403" s="144"/>
      <c r="R403" s="144"/>
      <c r="S403" s="144"/>
      <c r="T403" s="144"/>
      <c r="U403" s="144"/>
      <c r="V403" s="144"/>
      <c r="W403" s="144"/>
      <c r="X403" s="137"/>
      <c r="Y403" s="144"/>
      <c r="Z403" s="144"/>
      <c r="AA403" s="144"/>
      <c r="AB403" s="144"/>
      <c r="AC403" s="144"/>
      <c r="AD403" s="144"/>
      <c r="AE403" s="144"/>
      <c r="AF403" s="144"/>
      <c r="AG403" s="144"/>
      <c r="AH403" s="144"/>
      <c r="AI403" s="144"/>
      <c r="AJ403" s="144"/>
      <c r="AK403" s="144"/>
      <c r="AL403" s="144"/>
      <c r="AM403" s="144"/>
      <c r="AN403" s="137"/>
      <c r="AO403" s="144"/>
      <c r="AP403" s="144"/>
      <c r="AQ403" s="144"/>
      <c r="AR403" s="144"/>
      <c r="AS403" s="144"/>
      <c r="AT403" s="144"/>
      <c r="AU403" s="144"/>
      <c r="AV403" s="144"/>
      <c r="AW403" s="144"/>
      <c r="AX403" s="144"/>
      <c r="AY403" s="144"/>
      <c r="AZ403" s="144"/>
      <c r="BA403" s="144"/>
      <c r="BB403" s="144"/>
      <c r="BC403" s="144"/>
      <c r="BD403" s="144"/>
      <c r="BE403" s="144"/>
      <c r="BF403" s="144"/>
    </row>
    <row r="404" spans="1:58" ht="12" customHeight="1">
      <c r="A404" s="137"/>
      <c r="B404" s="140"/>
      <c r="C404" s="141"/>
      <c r="D404" s="142"/>
      <c r="E404" s="142"/>
      <c r="F404" s="137"/>
      <c r="G404" s="137"/>
      <c r="H404" s="137"/>
      <c r="I404" s="137"/>
      <c r="J404" s="137"/>
      <c r="K404" s="137"/>
      <c r="L404" s="137"/>
      <c r="M404" s="143"/>
      <c r="N404" s="144"/>
      <c r="O404" s="144"/>
      <c r="P404" s="144"/>
      <c r="Q404" s="144"/>
      <c r="R404" s="144"/>
      <c r="S404" s="144"/>
      <c r="T404" s="144"/>
      <c r="U404" s="144"/>
      <c r="V404" s="144"/>
      <c r="W404" s="144"/>
      <c r="X404" s="137"/>
      <c r="Y404" s="144"/>
      <c r="Z404" s="144"/>
      <c r="AA404" s="144"/>
      <c r="AB404" s="144"/>
      <c r="AC404" s="144"/>
      <c r="AD404" s="144"/>
      <c r="AE404" s="144"/>
      <c r="AF404" s="144"/>
      <c r="AG404" s="144"/>
      <c r="AH404" s="144"/>
      <c r="AI404" s="144"/>
      <c r="AJ404" s="144"/>
      <c r="AK404" s="144"/>
      <c r="AL404" s="144"/>
      <c r="AM404" s="144"/>
      <c r="AN404" s="137"/>
      <c r="AO404" s="144"/>
      <c r="AP404" s="144"/>
      <c r="AQ404" s="144"/>
      <c r="AR404" s="144"/>
      <c r="AS404" s="144"/>
      <c r="AT404" s="144"/>
      <c r="AU404" s="144"/>
      <c r="AV404" s="144"/>
      <c r="AW404" s="144"/>
      <c r="AX404" s="144"/>
      <c r="AY404" s="144"/>
      <c r="AZ404" s="144"/>
      <c r="BA404" s="144"/>
      <c r="BB404" s="144"/>
      <c r="BC404" s="144"/>
      <c r="BD404" s="144"/>
      <c r="BE404" s="144"/>
      <c r="BF404" s="144"/>
    </row>
    <row r="405" spans="1:58" ht="12" customHeight="1">
      <c r="A405" s="137"/>
      <c r="B405" s="140"/>
      <c r="C405" s="141"/>
      <c r="D405" s="142"/>
      <c r="E405" s="142"/>
      <c r="F405" s="137"/>
      <c r="G405" s="137"/>
      <c r="H405" s="137"/>
      <c r="I405" s="137"/>
      <c r="J405" s="137"/>
      <c r="K405" s="137"/>
      <c r="L405" s="137"/>
      <c r="M405" s="143"/>
      <c r="N405" s="144"/>
      <c r="O405" s="144"/>
      <c r="P405" s="144"/>
      <c r="Q405" s="144"/>
      <c r="R405" s="144"/>
      <c r="S405" s="144"/>
      <c r="T405" s="144"/>
      <c r="U405" s="144"/>
      <c r="V405" s="144"/>
      <c r="W405" s="144"/>
      <c r="X405" s="137"/>
      <c r="Y405" s="144"/>
      <c r="Z405" s="144"/>
      <c r="AA405" s="144"/>
      <c r="AB405" s="144"/>
      <c r="AC405" s="144"/>
      <c r="AD405" s="144"/>
      <c r="AE405" s="144"/>
      <c r="AF405" s="144"/>
      <c r="AG405" s="144"/>
      <c r="AH405" s="144"/>
      <c r="AI405" s="144"/>
      <c r="AJ405" s="144"/>
      <c r="AK405" s="144"/>
      <c r="AL405" s="144"/>
      <c r="AM405" s="144"/>
      <c r="AN405" s="137"/>
      <c r="AO405" s="144"/>
      <c r="AP405" s="144"/>
      <c r="AQ405" s="144"/>
      <c r="AR405" s="144"/>
      <c r="AS405" s="144"/>
      <c r="AT405" s="144"/>
      <c r="AU405" s="144"/>
      <c r="AV405" s="144"/>
      <c r="AW405" s="144"/>
      <c r="AX405" s="144"/>
      <c r="AY405" s="144"/>
      <c r="AZ405" s="144"/>
      <c r="BA405" s="144"/>
      <c r="BB405" s="144"/>
      <c r="BC405" s="144"/>
      <c r="BD405" s="144"/>
      <c r="BE405" s="144"/>
      <c r="BF405" s="144"/>
    </row>
    <row r="406" spans="1:58" ht="12" customHeight="1">
      <c r="A406" s="137"/>
      <c r="B406" s="140"/>
      <c r="C406" s="141"/>
      <c r="D406" s="142"/>
      <c r="E406" s="142"/>
      <c r="F406" s="137"/>
      <c r="G406" s="137"/>
      <c r="H406" s="137"/>
      <c r="I406" s="137"/>
      <c r="J406" s="137"/>
      <c r="K406" s="137"/>
      <c r="L406" s="137"/>
      <c r="M406" s="143"/>
      <c r="N406" s="144"/>
      <c r="O406" s="144"/>
      <c r="P406" s="144"/>
      <c r="Q406" s="144"/>
      <c r="R406" s="144"/>
      <c r="S406" s="144"/>
      <c r="T406" s="144"/>
      <c r="U406" s="144"/>
      <c r="V406" s="144"/>
      <c r="W406" s="144"/>
      <c r="X406" s="137"/>
      <c r="Y406" s="144"/>
      <c r="Z406" s="144"/>
      <c r="AA406" s="144"/>
      <c r="AB406" s="144"/>
      <c r="AC406" s="144"/>
      <c r="AD406" s="144"/>
      <c r="AE406" s="144"/>
      <c r="AF406" s="144"/>
      <c r="AG406" s="144"/>
      <c r="AH406" s="144"/>
      <c r="AI406" s="144"/>
      <c r="AJ406" s="144"/>
      <c r="AK406" s="144"/>
      <c r="AL406" s="144"/>
      <c r="AM406" s="144"/>
      <c r="AN406" s="137"/>
      <c r="AO406" s="144"/>
      <c r="AP406" s="144"/>
      <c r="AQ406" s="144"/>
      <c r="AR406" s="144"/>
      <c r="AS406" s="144"/>
      <c r="AT406" s="144"/>
      <c r="AU406" s="144"/>
      <c r="AV406" s="144"/>
      <c r="AW406" s="144"/>
      <c r="AX406" s="144"/>
      <c r="AY406" s="144"/>
      <c r="AZ406" s="144"/>
      <c r="BA406" s="144"/>
      <c r="BB406" s="144"/>
      <c r="BC406" s="144"/>
      <c r="BD406" s="144"/>
      <c r="BE406" s="144"/>
      <c r="BF406" s="144"/>
    </row>
    <row r="407" spans="1:58" ht="12" customHeight="1">
      <c r="A407" s="137"/>
      <c r="B407" s="140"/>
      <c r="C407" s="141"/>
      <c r="D407" s="142"/>
      <c r="E407" s="142"/>
      <c r="F407" s="137"/>
      <c r="G407" s="137"/>
      <c r="H407" s="137"/>
      <c r="I407" s="137"/>
      <c r="J407" s="137"/>
      <c r="K407" s="137"/>
      <c r="L407" s="137"/>
      <c r="M407" s="143"/>
      <c r="N407" s="144"/>
      <c r="O407" s="144"/>
      <c r="P407" s="144"/>
      <c r="Q407" s="144"/>
      <c r="R407" s="144"/>
      <c r="S407" s="144"/>
      <c r="T407" s="144"/>
      <c r="U407" s="144"/>
      <c r="V407" s="144"/>
      <c r="W407" s="144"/>
      <c r="X407" s="137"/>
      <c r="Y407" s="144"/>
      <c r="Z407" s="144"/>
      <c r="AA407" s="144"/>
      <c r="AB407" s="144"/>
      <c r="AC407" s="144"/>
      <c r="AD407" s="144"/>
      <c r="AE407" s="144"/>
      <c r="AF407" s="144"/>
      <c r="AG407" s="144"/>
      <c r="AH407" s="144"/>
      <c r="AI407" s="144"/>
      <c r="AJ407" s="144"/>
      <c r="AK407" s="144"/>
      <c r="AL407" s="144"/>
      <c r="AM407" s="144"/>
      <c r="AN407" s="137"/>
      <c r="AO407" s="144"/>
      <c r="AP407" s="144"/>
      <c r="AQ407" s="144"/>
      <c r="AR407" s="144"/>
      <c r="AS407" s="144"/>
      <c r="AT407" s="144"/>
      <c r="AU407" s="144"/>
      <c r="AV407" s="144"/>
      <c r="AW407" s="144"/>
      <c r="AX407" s="144"/>
      <c r="AY407" s="144"/>
      <c r="AZ407" s="144"/>
      <c r="BA407" s="144"/>
      <c r="BB407" s="144"/>
      <c r="BC407" s="144"/>
      <c r="BD407" s="144"/>
      <c r="BE407" s="144"/>
      <c r="BF407" s="144"/>
    </row>
    <row r="408" spans="1:58" ht="12" customHeight="1">
      <c r="A408" s="137"/>
      <c r="B408" s="140"/>
      <c r="C408" s="141"/>
      <c r="D408" s="142"/>
      <c r="E408" s="142"/>
      <c r="F408" s="137"/>
      <c r="G408" s="137"/>
      <c r="H408" s="137"/>
      <c r="I408" s="137"/>
      <c r="J408" s="137"/>
      <c r="K408" s="137"/>
      <c r="L408" s="137"/>
      <c r="M408" s="143"/>
      <c r="N408" s="144"/>
      <c r="O408" s="144"/>
      <c r="P408" s="144"/>
      <c r="Q408" s="144"/>
      <c r="R408" s="144"/>
      <c r="S408" s="144"/>
      <c r="T408" s="144"/>
      <c r="U408" s="144"/>
      <c r="V408" s="144"/>
      <c r="W408" s="144"/>
      <c r="X408" s="137"/>
      <c r="Y408" s="144"/>
      <c r="Z408" s="144"/>
      <c r="AA408" s="144"/>
      <c r="AB408" s="144"/>
      <c r="AC408" s="144"/>
      <c r="AD408" s="144"/>
      <c r="AE408" s="144"/>
      <c r="AF408" s="144"/>
      <c r="AG408" s="144"/>
      <c r="AH408" s="144"/>
      <c r="AI408" s="144"/>
      <c r="AJ408" s="144"/>
      <c r="AK408" s="144"/>
      <c r="AL408" s="144"/>
      <c r="AM408" s="144"/>
      <c r="AN408" s="137"/>
      <c r="AO408" s="144"/>
      <c r="AP408" s="144"/>
      <c r="AQ408" s="144"/>
      <c r="AR408" s="144"/>
      <c r="AS408" s="144"/>
      <c r="AT408" s="144"/>
      <c r="AU408" s="144"/>
      <c r="AV408" s="144"/>
      <c r="AW408" s="144"/>
      <c r="AX408" s="144"/>
      <c r="AY408" s="144"/>
      <c r="AZ408" s="144"/>
      <c r="BA408" s="144"/>
      <c r="BB408" s="144"/>
      <c r="BC408" s="144"/>
      <c r="BD408" s="144"/>
      <c r="BE408" s="144"/>
      <c r="BF408" s="144"/>
    </row>
    <row r="409" spans="1:58" ht="12" customHeight="1">
      <c r="A409" s="137"/>
      <c r="B409" s="140"/>
      <c r="C409" s="141"/>
      <c r="D409" s="142"/>
      <c r="E409" s="142"/>
      <c r="F409" s="137"/>
      <c r="G409" s="137"/>
      <c r="H409" s="137"/>
      <c r="I409" s="137"/>
      <c r="J409" s="137"/>
      <c r="K409" s="137"/>
      <c r="L409" s="137"/>
      <c r="M409" s="143"/>
      <c r="N409" s="144"/>
      <c r="O409" s="144"/>
      <c r="P409" s="144"/>
      <c r="Q409" s="144"/>
      <c r="R409" s="144"/>
      <c r="S409" s="144"/>
      <c r="T409" s="144"/>
      <c r="U409" s="144"/>
      <c r="V409" s="144"/>
      <c r="W409" s="144"/>
      <c r="X409" s="137"/>
      <c r="Y409" s="144"/>
      <c r="Z409" s="144"/>
      <c r="AA409" s="144"/>
      <c r="AB409" s="144"/>
      <c r="AC409" s="144"/>
      <c r="AD409" s="144"/>
      <c r="AE409" s="144"/>
      <c r="AF409" s="144"/>
      <c r="AG409" s="144"/>
      <c r="AH409" s="144"/>
      <c r="AI409" s="144"/>
      <c r="AJ409" s="144"/>
      <c r="AK409" s="144"/>
      <c r="AL409" s="144"/>
      <c r="AM409" s="144"/>
      <c r="AN409" s="137"/>
      <c r="AO409" s="144"/>
      <c r="AP409" s="144"/>
      <c r="AQ409" s="144"/>
      <c r="AR409" s="144"/>
      <c r="AS409" s="144"/>
      <c r="AT409" s="144"/>
      <c r="AU409" s="144"/>
      <c r="AV409" s="144"/>
      <c r="AW409" s="144"/>
      <c r="AX409" s="144"/>
      <c r="AY409" s="144"/>
      <c r="AZ409" s="144"/>
      <c r="BA409" s="144"/>
      <c r="BB409" s="144"/>
      <c r="BC409" s="144"/>
      <c r="BD409" s="144"/>
      <c r="BE409" s="144"/>
      <c r="BF409" s="144"/>
    </row>
    <row r="410" spans="1:58" ht="12" customHeight="1">
      <c r="A410" s="137"/>
      <c r="B410" s="140"/>
      <c r="C410" s="141"/>
      <c r="D410" s="142"/>
      <c r="E410" s="142"/>
      <c r="F410" s="137"/>
      <c r="G410" s="137"/>
      <c r="H410" s="137"/>
      <c r="I410" s="137"/>
      <c r="J410" s="137"/>
      <c r="K410" s="137"/>
      <c r="L410" s="137"/>
      <c r="M410" s="143"/>
      <c r="N410" s="144"/>
      <c r="O410" s="144"/>
      <c r="P410" s="144"/>
      <c r="Q410" s="144"/>
      <c r="R410" s="144"/>
      <c r="S410" s="144"/>
      <c r="T410" s="144"/>
      <c r="U410" s="144"/>
      <c r="V410" s="144"/>
      <c r="W410" s="144"/>
      <c r="X410" s="137"/>
      <c r="Y410" s="144"/>
      <c r="Z410" s="144"/>
      <c r="AA410" s="144"/>
      <c r="AB410" s="144"/>
      <c r="AC410" s="144"/>
      <c r="AD410" s="144"/>
      <c r="AE410" s="144"/>
      <c r="AF410" s="144"/>
      <c r="AG410" s="144"/>
      <c r="AH410" s="144"/>
      <c r="AI410" s="144"/>
      <c r="AJ410" s="144"/>
      <c r="AK410" s="144"/>
      <c r="AL410" s="144"/>
      <c r="AM410" s="144"/>
      <c r="AN410" s="137"/>
      <c r="AO410" s="144"/>
      <c r="AP410" s="144"/>
      <c r="AQ410" s="144"/>
      <c r="AR410" s="144"/>
      <c r="AS410" s="144"/>
      <c r="AT410" s="144"/>
      <c r="AU410" s="144"/>
      <c r="AV410" s="144"/>
      <c r="AW410" s="144"/>
      <c r="AX410" s="144"/>
      <c r="AY410" s="144"/>
      <c r="AZ410" s="144"/>
      <c r="BA410" s="144"/>
      <c r="BB410" s="144"/>
      <c r="BC410" s="144"/>
      <c r="BD410" s="144"/>
      <c r="BE410" s="144"/>
      <c r="BF410" s="144"/>
    </row>
    <row r="411" spans="1:58" ht="12" customHeight="1">
      <c r="A411" s="137"/>
      <c r="B411" s="140"/>
      <c r="C411" s="141"/>
      <c r="D411" s="142"/>
      <c r="E411" s="142"/>
      <c r="F411" s="137"/>
      <c r="G411" s="137"/>
      <c r="H411" s="137"/>
      <c r="I411" s="137"/>
      <c r="J411" s="137"/>
      <c r="K411" s="137"/>
      <c r="L411" s="137"/>
      <c r="M411" s="143"/>
      <c r="N411" s="144"/>
      <c r="O411" s="144"/>
      <c r="P411" s="144"/>
      <c r="Q411" s="144"/>
      <c r="R411" s="144"/>
      <c r="S411" s="144"/>
      <c r="T411" s="144"/>
      <c r="U411" s="144"/>
      <c r="V411" s="144"/>
      <c r="W411" s="144"/>
      <c r="X411" s="137"/>
      <c r="Y411" s="144"/>
      <c r="Z411" s="144"/>
      <c r="AA411" s="144"/>
      <c r="AB411" s="144"/>
      <c r="AC411" s="144"/>
      <c r="AD411" s="144"/>
      <c r="AE411" s="144"/>
      <c r="AF411" s="144"/>
      <c r="AG411" s="144"/>
      <c r="AH411" s="144"/>
      <c r="AI411" s="144"/>
      <c r="AJ411" s="144"/>
      <c r="AK411" s="144"/>
      <c r="AL411" s="144"/>
      <c r="AM411" s="144"/>
      <c r="AN411" s="137"/>
      <c r="AO411" s="144"/>
      <c r="AP411" s="144"/>
      <c r="AQ411" s="144"/>
      <c r="AR411" s="144"/>
      <c r="AS411" s="144"/>
      <c r="AT411" s="144"/>
      <c r="AU411" s="144"/>
      <c r="AV411" s="144"/>
      <c r="AW411" s="144"/>
      <c r="AX411" s="144"/>
      <c r="AY411" s="144"/>
      <c r="AZ411" s="144"/>
      <c r="BA411" s="144"/>
      <c r="BB411" s="144"/>
      <c r="BC411" s="144"/>
      <c r="BD411" s="144"/>
      <c r="BE411" s="144"/>
      <c r="BF411" s="144"/>
    </row>
    <row r="412" spans="1:58" ht="12" customHeight="1">
      <c r="A412" s="137"/>
      <c r="B412" s="140"/>
      <c r="C412" s="141"/>
      <c r="D412" s="142"/>
      <c r="E412" s="142"/>
      <c r="F412" s="137"/>
      <c r="G412" s="137"/>
      <c r="H412" s="137"/>
      <c r="I412" s="137"/>
      <c r="J412" s="137"/>
      <c r="K412" s="137"/>
      <c r="L412" s="137"/>
      <c r="M412" s="143"/>
      <c r="N412" s="144"/>
      <c r="O412" s="144"/>
      <c r="P412" s="144"/>
      <c r="Q412" s="144"/>
      <c r="R412" s="144"/>
      <c r="S412" s="144"/>
      <c r="T412" s="144"/>
      <c r="U412" s="144"/>
      <c r="V412" s="144"/>
      <c r="W412" s="144"/>
      <c r="X412" s="137"/>
      <c r="Y412" s="144"/>
      <c r="Z412" s="144"/>
      <c r="AA412" s="144"/>
      <c r="AB412" s="144"/>
      <c r="AC412" s="144"/>
      <c r="AD412" s="144"/>
      <c r="AE412" s="144"/>
      <c r="AF412" s="144"/>
      <c r="AG412" s="144"/>
      <c r="AH412" s="144"/>
      <c r="AI412" s="144"/>
      <c r="AJ412" s="144"/>
      <c r="AK412" s="144"/>
      <c r="AL412" s="144"/>
      <c r="AM412" s="144"/>
      <c r="AN412" s="137"/>
      <c r="AO412" s="144"/>
      <c r="AP412" s="144"/>
      <c r="AQ412" s="144"/>
      <c r="AR412" s="144"/>
      <c r="AS412" s="144"/>
      <c r="AT412" s="144"/>
      <c r="AU412" s="144"/>
      <c r="AV412" s="144"/>
      <c r="AW412" s="144"/>
      <c r="AX412" s="144"/>
      <c r="AY412" s="144"/>
      <c r="AZ412" s="144"/>
      <c r="BA412" s="144"/>
      <c r="BB412" s="144"/>
      <c r="BC412" s="144"/>
      <c r="BD412" s="144"/>
      <c r="BE412" s="144"/>
      <c r="BF412" s="144"/>
    </row>
    <row r="413" spans="1:58" ht="12" customHeight="1">
      <c r="A413" s="137"/>
      <c r="B413" s="140"/>
      <c r="C413" s="141"/>
      <c r="D413" s="142"/>
      <c r="E413" s="142"/>
      <c r="F413" s="137"/>
      <c r="G413" s="137"/>
      <c r="H413" s="137"/>
      <c r="I413" s="137"/>
      <c r="J413" s="137"/>
      <c r="K413" s="137"/>
      <c r="L413" s="137"/>
      <c r="M413" s="143"/>
      <c r="N413" s="144"/>
      <c r="O413" s="144"/>
      <c r="P413" s="144"/>
      <c r="Q413" s="144"/>
      <c r="R413" s="144"/>
      <c r="S413" s="144"/>
      <c r="T413" s="144"/>
      <c r="U413" s="144"/>
      <c r="V413" s="144"/>
      <c r="W413" s="144"/>
      <c r="X413" s="137"/>
      <c r="Y413" s="144"/>
      <c r="Z413" s="144"/>
      <c r="AA413" s="144"/>
      <c r="AB413" s="144"/>
      <c r="AC413" s="144"/>
      <c r="AD413" s="144"/>
      <c r="AE413" s="144"/>
      <c r="AF413" s="144"/>
      <c r="AG413" s="144"/>
      <c r="AH413" s="144"/>
      <c r="AI413" s="144"/>
      <c r="AJ413" s="144"/>
      <c r="AK413" s="144"/>
      <c r="AL413" s="144"/>
      <c r="AM413" s="144"/>
      <c r="AN413" s="137"/>
      <c r="AO413" s="144"/>
      <c r="AP413" s="144"/>
      <c r="AQ413" s="144"/>
      <c r="AR413" s="144"/>
      <c r="AS413" s="144"/>
      <c r="AT413" s="144"/>
      <c r="AU413" s="144"/>
      <c r="AV413" s="144"/>
      <c r="AW413" s="144"/>
      <c r="AX413" s="144"/>
      <c r="AY413" s="144"/>
      <c r="AZ413" s="144"/>
      <c r="BA413" s="144"/>
      <c r="BB413" s="144"/>
      <c r="BC413" s="144"/>
      <c r="BD413" s="144"/>
      <c r="BE413" s="144"/>
      <c r="BF413" s="144"/>
    </row>
    <row r="414" spans="1:58" ht="12" customHeight="1">
      <c r="A414" s="137"/>
      <c r="B414" s="140"/>
      <c r="C414" s="141"/>
      <c r="D414" s="142"/>
      <c r="E414" s="142"/>
      <c r="F414" s="137"/>
      <c r="G414" s="137"/>
      <c r="H414" s="137"/>
      <c r="I414" s="137"/>
      <c r="J414" s="137"/>
      <c r="K414" s="137"/>
      <c r="L414" s="137"/>
      <c r="M414" s="143"/>
      <c r="N414" s="144"/>
      <c r="O414" s="144"/>
      <c r="P414" s="144"/>
      <c r="Q414" s="144"/>
      <c r="R414" s="144"/>
      <c r="S414" s="144"/>
      <c r="T414" s="144"/>
      <c r="U414" s="144"/>
      <c r="V414" s="144"/>
      <c r="W414" s="144"/>
      <c r="X414" s="137"/>
      <c r="Y414" s="144"/>
      <c r="Z414" s="144"/>
      <c r="AA414" s="144"/>
      <c r="AB414" s="144"/>
      <c r="AC414" s="144"/>
      <c r="AD414" s="144"/>
      <c r="AE414" s="144"/>
      <c r="AF414" s="144"/>
      <c r="AG414" s="144"/>
      <c r="AH414" s="144"/>
      <c r="AI414" s="144"/>
      <c r="AJ414" s="144"/>
      <c r="AK414" s="144"/>
      <c r="AL414" s="144"/>
      <c r="AM414" s="144"/>
      <c r="AN414" s="137"/>
      <c r="AO414" s="144"/>
      <c r="AP414" s="144"/>
      <c r="AQ414" s="144"/>
      <c r="AR414" s="144"/>
      <c r="AS414" s="144"/>
      <c r="AT414" s="144"/>
      <c r="AU414" s="144"/>
      <c r="AV414" s="144"/>
      <c r="AW414" s="144"/>
      <c r="AX414" s="144"/>
      <c r="AY414" s="144"/>
      <c r="AZ414" s="144"/>
      <c r="BA414" s="144"/>
      <c r="BB414" s="144"/>
      <c r="BC414" s="144"/>
      <c r="BD414" s="144"/>
      <c r="BE414" s="144"/>
      <c r="BF414" s="144"/>
    </row>
    <row r="415" spans="1:58" ht="12" customHeight="1">
      <c r="A415" s="137"/>
      <c r="B415" s="140"/>
      <c r="C415" s="141"/>
      <c r="D415" s="142"/>
      <c r="E415" s="142"/>
      <c r="F415" s="137"/>
      <c r="G415" s="137"/>
      <c r="H415" s="137"/>
      <c r="I415" s="137"/>
      <c r="J415" s="137"/>
      <c r="K415" s="137"/>
      <c r="L415" s="137"/>
      <c r="M415" s="143"/>
      <c r="N415" s="144"/>
      <c r="O415" s="144"/>
      <c r="P415" s="144"/>
      <c r="Q415" s="144"/>
      <c r="R415" s="144"/>
      <c r="S415" s="144"/>
      <c r="T415" s="144"/>
      <c r="U415" s="144"/>
      <c r="V415" s="144"/>
      <c r="W415" s="144"/>
      <c r="X415" s="137"/>
      <c r="Y415" s="144"/>
      <c r="Z415" s="144"/>
      <c r="AA415" s="144"/>
      <c r="AB415" s="144"/>
      <c r="AC415" s="144"/>
      <c r="AD415" s="144"/>
      <c r="AE415" s="144"/>
      <c r="AF415" s="144"/>
      <c r="AG415" s="144"/>
      <c r="AH415" s="144"/>
      <c r="AI415" s="144"/>
      <c r="AJ415" s="144"/>
      <c r="AK415" s="144"/>
      <c r="AL415" s="144"/>
      <c r="AM415" s="144"/>
      <c r="AN415" s="137"/>
      <c r="AO415" s="144"/>
      <c r="AP415" s="144"/>
      <c r="AQ415" s="144"/>
      <c r="AR415" s="144"/>
      <c r="AS415" s="144"/>
      <c r="AT415" s="144"/>
      <c r="AU415" s="144"/>
      <c r="AV415" s="144"/>
      <c r="AW415" s="144"/>
      <c r="AX415" s="144"/>
      <c r="AY415" s="144"/>
      <c r="AZ415" s="144"/>
      <c r="BA415" s="144"/>
      <c r="BB415" s="144"/>
      <c r="BC415" s="144"/>
      <c r="BD415" s="144"/>
      <c r="BE415" s="144"/>
      <c r="BF415" s="144"/>
    </row>
    <row r="416" spans="1:58" ht="12" customHeight="1">
      <c r="A416" s="137"/>
      <c r="B416" s="140"/>
      <c r="C416" s="141"/>
      <c r="D416" s="142"/>
      <c r="E416" s="142"/>
      <c r="F416" s="137"/>
      <c r="G416" s="137"/>
      <c r="H416" s="137"/>
      <c r="I416" s="137"/>
      <c r="J416" s="137"/>
      <c r="K416" s="137"/>
      <c r="L416" s="137"/>
      <c r="M416" s="143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37"/>
      <c r="Y416" s="144"/>
      <c r="Z416" s="144"/>
      <c r="AA416" s="144"/>
      <c r="AB416" s="144"/>
      <c r="AC416" s="144"/>
      <c r="AD416" s="144"/>
      <c r="AE416" s="144"/>
      <c r="AF416" s="144"/>
      <c r="AG416" s="144"/>
      <c r="AH416" s="144"/>
      <c r="AI416" s="144"/>
      <c r="AJ416" s="144"/>
      <c r="AK416" s="144"/>
      <c r="AL416" s="144"/>
      <c r="AM416" s="144"/>
      <c r="AN416" s="137"/>
      <c r="AO416" s="144"/>
      <c r="AP416" s="144"/>
      <c r="AQ416" s="144"/>
      <c r="AR416" s="144"/>
      <c r="AS416" s="144"/>
      <c r="AT416" s="144"/>
      <c r="AU416" s="144"/>
      <c r="AV416" s="144"/>
      <c r="AW416" s="144"/>
      <c r="AX416" s="144"/>
      <c r="AY416" s="144"/>
      <c r="AZ416" s="144"/>
      <c r="BA416" s="144"/>
      <c r="BB416" s="144"/>
      <c r="BC416" s="144"/>
      <c r="BD416" s="144"/>
      <c r="BE416" s="144"/>
      <c r="BF416" s="144"/>
    </row>
    <row r="417" spans="1:58" ht="12" customHeight="1">
      <c r="A417" s="137"/>
      <c r="B417" s="140"/>
      <c r="C417" s="141"/>
      <c r="D417" s="142"/>
      <c r="E417" s="142"/>
      <c r="F417" s="137"/>
      <c r="G417" s="137"/>
      <c r="H417" s="137"/>
      <c r="I417" s="137"/>
      <c r="J417" s="137"/>
      <c r="K417" s="137"/>
      <c r="L417" s="137"/>
      <c r="M417" s="143"/>
      <c r="N417" s="144"/>
      <c r="O417" s="144"/>
      <c r="P417" s="144"/>
      <c r="Q417" s="144"/>
      <c r="R417" s="144"/>
      <c r="S417" s="144"/>
      <c r="T417" s="144"/>
      <c r="U417" s="144"/>
      <c r="V417" s="144"/>
      <c r="W417" s="144"/>
      <c r="X417" s="137"/>
      <c r="Y417" s="144"/>
      <c r="Z417" s="144"/>
      <c r="AA417" s="144"/>
      <c r="AB417" s="144"/>
      <c r="AC417" s="144"/>
      <c r="AD417" s="144"/>
      <c r="AE417" s="144"/>
      <c r="AF417" s="144"/>
      <c r="AG417" s="144"/>
      <c r="AH417" s="144"/>
      <c r="AI417" s="144"/>
      <c r="AJ417" s="144"/>
      <c r="AK417" s="144"/>
      <c r="AL417" s="144"/>
      <c r="AM417" s="144"/>
      <c r="AN417" s="137"/>
      <c r="AO417" s="144"/>
      <c r="AP417" s="144"/>
      <c r="AQ417" s="144"/>
      <c r="AR417" s="144"/>
      <c r="AS417" s="144"/>
      <c r="AT417" s="144"/>
      <c r="AU417" s="144"/>
      <c r="AV417" s="144"/>
      <c r="AW417" s="144"/>
      <c r="AX417" s="144"/>
      <c r="AY417" s="144"/>
      <c r="AZ417" s="144"/>
      <c r="BA417" s="144"/>
      <c r="BB417" s="144"/>
      <c r="BC417" s="144"/>
      <c r="BD417" s="144"/>
      <c r="BE417" s="144"/>
      <c r="BF417" s="144"/>
    </row>
    <row r="418" spans="1:58" ht="12" customHeight="1">
      <c r="A418" s="137"/>
      <c r="B418" s="140"/>
      <c r="C418" s="141"/>
      <c r="D418" s="142"/>
      <c r="E418" s="142"/>
      <c r="F418" s="137"/>
      <c r="G418" s="137"/>
      <c r="H418" s="137"/>
      <c r="I418" s="137"/>
      <c r="J418" s="137"/>
      <c r="K418" s="137"/>
      <c r="L418" s="137"/>
      <c r="M418" s="143"/>
      <c r="N418" s="144"/>
      <c r="O418" s="144"/>
      <c r="P418" s="144"/>
      <c r="Q418" s="144"/>
      <c r="R418" s="144"/>
      <c r="S418" s="144"/>
      <c r="T418" s="144"/>
      <c r="U418" s="144"/>
      <c r="V418" s="144"/>
      <c r="W418" s="144"/>
      <c r="X418" s="137"/>
      <c r="Y418" s="144"/>
      <c r="Z418" s="144"/>
      <c r="AA418" s="144"/>
      <c r="AB418" s="144"/>
      <c r="AC418" s="144"/>
      <c r="AD418" s="144"/>
      <c r="AE418" s="144"/>
      <c r="AF418" s="144"/>
      <c r="AG418" s="144"/>
      <c r="AH418" s="144"/>
      <c r="AI418" s="144"/>
      <c r="AJ418" s="144"/>
      <c r="AK418" s="144"/>
      <c r="AL418" s="144"/>
      <c r="AM418" s="144"/>
      <c r="AN418" s="137"/>
      <c r="AO418" s="144"/>
      <c r="AP418" s="144"/>
      <c r="AQ418" s="144"/>
      <c r="AR418" s="144"/>
      <c r="AS418" s="144"/>
      <c r="AT418" s="144"/>
      <c r="AU418" s="144"/>
      <c r="AV418" s="144"/>
      <c r="AW418" s="144"/>
      <c r="AX418" s="144"/>
      <c r="AY418" s="144"/>
      <c r="AZ418" s="144"/>
      <c r="BA418" s="144"/>
      <c r="BB418" s="144"/>
      <c r="BC418" s="144"/>
      <c r="BD418" s="144"/>
      <c r="BE418" s="144"/>
      <c r="BF418" s="144"/>
    </row>
    <row r="419" spans="1:58" ht="12" customHeight="1">
      <c r="A419" s="137"/>
      <c r="B419" s="140"/>
      <c r="C419" s="141"/>
      <c r="D419" s="142"/>
      <c r="E419" s="142"/>
      <c r="F419" s="137"/>
      <c r="G419" s="137"/>
      <c r="H419" s="137"/>
      <c r="I419" s="137"/>
      <c r="J419" s="137"/>
      <c r="K419" s="137"/>
      <c r="L419" s="137"/>
      <c r="M419" s="143"/>
      <c r="N419" s="144"/>
      <c r="O419" s="144"/>
      <c r="P419" s="144"/>
      <c r="Q419" s="144"/>
      <c r="R419" s="144"/>
      <c r="S419" s="144"/>
      <c r="T419" s="144"/>
      <c r="U419" s="144"/>
      <c r="V419" s="144"/>
      <c r="W419" s="144"/>
      <c r="X419" s="137"/>
      <c r="Y419" s="144"/>
      <c r="Z419" s="144"/>
      <c r="AA419" s="144"/>
      <c r="AB419" s="144"/>
      <c r="AC419" s="144"/>
      <c r="AD419" s="144"/>
      <c r="AE419" s="144"/>
      <c r="AF419" s="144"/>
      <c r="AG419" s="144"/>
      <c r="AH419" s="144"/>
      <c r="AI419" s="144"/>
      <c r="AJ419" s="144"/>
      <c r="AK419" s="144"/>
      <c r="AL419" s="144"/>
      <c r="AM419" s="144"/>
      <c r="AN419" s="137"/>
      <c r="AO419" s="144"/>
      <c r="AP419" s="144"/>
      <c r="AQ419" s="144"/>
      <c r="AR419" s="144"/>
      <c r="AS419" s="144"/>
      <c r="AT419" s="144"/>
      <c r="AU419" s="144"/>
      <c r="AV419" s="144"/>
      <c r="AW419" s="144"/>
      <c r="AX419" s="144"/>
      <c r="AY419" s="144"/>
      <c r="AZ419" s="144"/>
      <c r="BA419" s="144"/>
      <c r="BB419" s="144"/>
      <c r="BC419" s="144"/>
      <c r="BD419" s="144"/>
      <c r="BE419" s="144"/>
      <c r="BF419" s="144"/>
    </row>
    <row r="420" spans="1:58" ht="12" customHeight="1">
      <c r="A420" s="137"/>
      <c r="B420" s="140"/>
      <c r="C420" s="141"/>
      <c r="D420" s="142"/>
      <c r="E420" s="142"/>
      <c r="F420" s="137"/>
      <c r="G420" s="137"/>
      <c r="H420" s="137"/>
      <c r="I420" s="137"/>
      <c r="J420" s="137"/>
      <c r="K420" s="137"/>
      <c r="L420" s="137"/>
      <c r="M420" s="143"/>
      <c r="N420" s="144"/>
      <c r="O420" s="144"/>
      <c r="P420" s="144"/>
      <c r="Q420" s="144"/>
      <c r="R420" s="144"/>
      <c r="S420" s="144"/>
      <c r="T420" s="144"/>
      <c r="U420" s="144"/>
      <c r="V420" s="144"/>
      <c r="W420" s="144"/>
      <c r="X420" s="137"/>
      <c r="Y420" s="144"/>
      <c r="Z420" s="144"/>
      <c r="AA420" s="144"/>
      <c r="AB420" s="144"/>
      <c r="AC420" s="144"/>
      <c r="AD420" s="144"/>
      <c r="AE420" s="144"/>
      <c r="AF420" s="144"/>
      <c r="AG420" s="144"/>
      <c r="AH420" s="144"/>
      <c r="AI420" s="144"/>
      <c r="AJ420" s="144"/>
      <c r="AK420" s="144"/>
      <c r="AL420" s="144"/>
      <c r="AM420" s="144"/>
      <c r="AN420" s="137"/>
      <c r="AO420" s="144"/>
      <c r="AP420" s="144"/>
      <c r="AQ420" s="144"/>
      <c r="AR420" s="144"/>
      <c r="AS420" s="144"/>
      <c r="AT420" s="144"/>
      <c r="AU420" s="144"/>
      <c r="AV420" s="144"/>
      <c r="AW420" s="144"/>
      <c r="AX420" s="144"/>
      <c r="AY420" s="144"/>
      <c r="AZ420" s="144"/>
      <c r="BA420" s="144"/>
      <c r="BB420" s="144"/>
      <c r="BC420" s="144"/>
      <c r="BD420" s="144"/>
      <c r="BE420" s="144"/>
      <c r="BF420" s="144"/>
    </row>
    <row r="421" spans="1:58" ht="12" customHeight="1">
      <c r="A421" s="137"/>
      <c r="B421" s="140"/>
      <c r="C421" s="141"/>
      <c r="D421" s="142"/>
      <c r="E421" s="142"/>
      <c r="F421" s="137"/>
      <c r="G421" s="137"/>
      <c r="H421" s="137"/>
      <c r="I421" s="137"/>
      <c r="J421" s="137"/>
      <c r="K421" s="137"/>
      <c r="L421" s="137"/>
      <c r="M421" s="143"/>
      <c r="N421" s="144"/>
      <c r="O421" s="144"/>
      <c r="P421" s="144"/>
      <c r="Q421" s="144"/>
      <c r="R421" s="144"/>
      <c r="S421" s="144"/>
      <c r="T421" s="144"/>
      <c r="U421" s="144"/>
      <c r="V421" s="144"/>
      <c r="W421" s="144"/>
      <c r="X421" s="137"/>
      <c r="Y421" s="144"/>
      <c r="Z421" s="144"/>
      <c r="AA421" s="144"/>
      <c r="AB421" s="144"/>
      <c r="AC421" s="144"/>
      <c r="AD421" s="144"/>
      <c r="AE421" s="144"/>
      <c r="AF421" s="144"/>
      <c r="AG421" s="144"/>
      <c r="AH421" s="144"/>
      <c r="AI421" s="144"/>
      <c r="AJ421" s="144"/>
      <c r="AK421" s="144"/>
      <c r="AL421" s="144"/>
      <c r="AM421" s="144"/>
      <c r="AN421" s="137"/>
      <c r="AO421" s="144"/>
      <c r="AP421" s="144"/>
      <c r="AQ421" s="144"/>
      <c r="AR421" s="144"/>
      <c r="AS421" s="144"/>
      <c r="AT421" s="144"/>
      <c r="AU421" s="144"/>
      <c r="AV421" s="144"/>
      <c r="AW421" s="144"/>
      <c r="AX421" s="144"/>
      <c r="AY421" s="144"/>
      <c r="AZ421" s="144"/>
      <c r="BA421" s="144"/>
      <c r="BB421" s="144"/>
      <c r="BC421" s="144"/>
      <c r="BD421" s="144"/>
      <c r="BE421" s="144"/>
      <c r="BF421" s="144"/>
    </row>
    <row r="422" spans="1:58" ht="12" customHeight="1">
      <c r="A422" s="137"/>
      <c r="B422" s="140"/>
      <c r="C422" s="141"/>
      <c r="D422" s="142"/>
      <c r="E422" s="142"/>
      <c r="F422" s="137"/>
      <c r="G422" s="137"/>
      <c r="H422" s="137"/>
      <c r="I422" s="137"/>
      <c r="J422" s="137"/>
      <c r="K422" s="137"/>
      <c r="L422" s="137"/>
      <c r="M422" s="143"/>
      <c r="N422" s="144"/>
      <c r="O422" s="144"/>
      <c r="P422" s="144"/>
      <c r="Q422" s="144"/>
      <c r="R422" s="144"/>
      <c r="S422" s="144"/>
      <c r="T422" s="144"/>
      <c r="U422" s="144"/>
      <c r="V422" s="144"/>
      <c r="W422" s="144"/>
      <c r="X422" s="137"/>
      <c r="Y422" s="144"/>
      <c r="Z422" s="144"/>
      <c r="AA422" s="144"/>
      <c r="AB422" s="144"/>
      <c r="AC422" s="144"/>
      <c r="AD422" s="144"/>
      <c r="AE422" s="144"/>
      <c r="AF422" s="144"/>
      <c r="AG422" s="144"/>
      <c r="AH422" s="144"/>
      <c r="AI422" s="144"/>
      <c r="AJ422" s="144"/>
      <c r="AK422" s="144"/>
      <c r="AL422" s="144"/>
      <c r="AM422" s="144"/>
      <c r="AN422" s="137"/>
      <c r="AO422" s="144"/>
      <c r="AP422" s="144"/>
      <c r="AQ422" s="144"/>
      <c r="AR422" s="144"/>
      <c r="AS422" s="144"/>
      <c r="AT422" s="144"/>
      <c r="AU422" s="144"/>
      <c r="AV422" s="144"/>
      <c r="AW422" s="144"/>
      <c r="AX422" s="144"/>
      <c r="AY422" s="144"/>
      <c r="AZ422" s="144"/>
      <c r="BA422" s="144"/>
      <c r="BB422" s="144"/>
      <c r="BC422" s="144"/>
      <c r="BD422" s="144"/>
      <c r="BE422" s="144"/>
      <c r="BF422" s="144"/>
    </row>
    <row r="423" spans="1:58" ht="12" customHeight="1">
      <c r="A423" s="137"/>
      <c r="B423" s="140"/>
      <c r="C423" s="141"/>
      <c r="D423" s="142"/>
      <c r="E423" s="142"/>
      <c r="F423" s="137"/>
      <c r="G423" s="137"/>
      <c r="H423" s="137"/>
      <c r="I423" s="137"/>
      <c r="J423" s="137"/>
      <c r="K423" s="137"/>
      <c r="L423" s="137"/>
      <c r="M423" s="143"/>
      <c r="N423" s="144"/>
      <c r="O423" s="144"/>
      <c r="P423" s="144"/>
      <c r="Q423" s="144"/>
      <c r="R423" s="144"/>
      <c r="S423" s="144"/>
      <c r="T423" s="144"/>
      <c r="U423" s="144"/>
      <c r="V423" s="144"/>
      <c r="W423" s="144"/>
      <c r="X423" s="137"/>
      <c r="Y423" s="144"/>
      <c r="Z423" s="144"/>
      <c r="AA423" s="144"/>
      <c r="AB423" s="144"/>
      <c r="AC423" s="144"/>
      <c r="AD423" s="144"/>
      <c r="AE423" s="144"/>
      <c r="AF423" s="144"/>
      <c r="AG423" s="144"/>
      <c r="AH423" s="144"/>
      <c r="AI423" s="144"/>
      <c r="AJ423" s="144"/>
      <c r="AK423" s="144"/>
      <c r="AL423" s="144"/>
      <c r="AM423" s="144"/>
      <c r="AN423" s="137"/>
      <c r="AO423" s="144"/>
      <c r="AP423" s="144"/>
      <c r="AQ423" s="144"/>
      <c r="AR423" s="144"/>
      <c r="AS423" s="144"/>
      <c r="AT423" s="144"/>
      <c r="AU423" s="144"/>
      <c r="AV423" s="144"/>
      <c r="AW423" s="144"/>
      <c r="AX423" s="144"/>
      <c r="AY423" s="144"/>
      <c r="AZ423" s="144"/>
      <c r="BA423" s="144"/>
      <c r="BB423" s="144"/>
      <c r="BC423" s="144"/>
      <c r="BD423" s="144"/>
      <c r="BE423" s="144"/>
      <c r="BF423" s="144"/>
    </row>
    <row r="424" spans="1:58" ht="12" customHeight="1">
      <c r="A424" s="137"/>
      <c r="B424" s="140"/>
      <c r="C424" s="141"/>
      <c r="D424" s="142"/>
      <c r="E424" s="142"/>
      <c r="F424" s="137"/>
      <c r="G424" s="137"/>
      <c r="H424" s="137"/>
      <c r="I424" s="137"/>
      <c r="J424" s="137"/>
      <c r="K424" s="137"/>
      <c r="L424" s="137"/>
      <c r="M424" s="143"/>
      <c r="N424" s="144"/>
      <c r="O424" s="144"/>
      <c r="P424" s="144"/>
      <c r="Q424" s="144"/>
      <c r="R424" s="144"/>
      <c r="S424" s="144"/>
      <c r="T424" s="144"/>
      <c r="U424" s="144"/>
      <c r="V424" s="144"/>
      <c r="W424" s="144"/>
      <c r="X424" s="137"/>
      <c r="Y424" s="144"/>
      <c r="Z424" s="144"/>
      <c r="AA424" s="144"/>
      <c r="AB424" s="144"/>
      <c r="AC424" s="144"/>
      <c r="AD424" s="144"/>
      <c r="AE424" s="144"/>
      <c r="AF424" s="144"/>
      <c r="AG424" s="144"/>
      <c r="AH424" s="144"/>
      <c r="AI424" s="144"/>
      <c r="AJ424" s="144"/>
      <c r="AK424" s="144"/>
      <c r="AL424" s="144"/>
      <c r="AM424" s="144"/>
      <c r="AN424" s="137"/>
      <c r="AO424" s="144"/>
      <c r="AP424" s="144"/>
      <c r="AQ424" s="144"/>
      <c r="AR424" s="144"/>
      <c r="AS424" s="144"/>
      <c r="AT424" s="144"/>
      <c r="AU424" s="144"/>
      <c r="AV424" s="144"/>
      <c r="AW424" s="144"/>
      <c r="AX424" s="144"/>
      <c r="AY424" s="144"/>
      <c r="AZ424" s="144"/>
      <c r="BA424" s="144"/>
      <c r="BB424" s="144"/>
      <c r="BC424" s="144"/>
      <c r="BD424" s="144"/>
      <c r="BE424" s="144"/>
      <c r="BF424" s="144"/>
    </row>
    <row r="425" spans="1:58" ht="12" customHeight="1">
      <c r="A425" s="137"/>
      <c r="B425" s="140"/>
      <c r="C425" s="141"/>
      <c r="D425" s="142"/>
      <c r="E425" s="142"/>
      <c r="F425" s="137"/>
      <c r="G425" s="137"/>
      <c r="H425" s="137"/>
      <c r="I425" s="137"/>
      <c r="J425" s="137"/>
      <c r="K425" s="137"/>
      <c r="L425" s="137"/>
      <c r="M425" s="143"/>
      <c r="N425" s="144"/>
      <c r="O425" s="144"/>
      <c r="P425" s="144"/>
      <c r="Q425" s="144"/>
      <c r="R425" s="144"/>
      <c r="S425" s="144"/>
      <c r="T425" s="144"/>
      <c r="U425" s="144"/>
      <c r="V425" s="144"/>
      <c r="W425" s="144"/>
      <c r="X425" s="137"/>
      <c r="Y425" s="144"/>
      <c r="Z425" s="144"/>
      <c r="AA425" s="144"/>
      <c r="AB425" s="144"/>
      <c r="AC425" s="144"/>
      <c r="AD425" s="144"/>
      <c r="AE425" s="144"/>
      <c r="AF425" s="144"/>
      <c r="AG425" s="144"/>
      <c r="AH425" s="144"/>
      <c r="AI425" s="144"/>
      <c r="AJ425" s="144"/>
      <c r="AK425" s="144"/>
      <c r="AL425" s="144"/>
      <c r="AM425" s="144"/>
      <c r="AN425" s="137"/>
      <c r="AO425" s="144"/>
      <c r="AP425" s="144"/>
      <c r="AQ425" s="144"/>
      <c r="AR425" s="144"/>
      <c r="AS425" s="144"/>
      <c r="AT425" s="144"/>
      <c r="AU425" s="144"/>
      <c r="AV425" s="144"/>
      <c r="AW425" s="144"/>
      <c r="AX425" s="144"/>
      <c r="AY425" s="144"/>
      <c r="AZ425" s="144"/>
      <c r="BA425" s="144"/>
      <c r="BB425" s="144"/>
      <c r="BC425" s="144"/>
      <c r="BD425" s="144"/>
      <c r="BE425" s="144"/>
      <c r="BF425" s="144"/>
    </row>
    <row r="426" spans="1:58" ht="12" customHeight="1">
      <c r="A426" s="137"/>
      <c r="B426" s="140"/>
      <c r="C426" s="141"/>
      <c r="D426" s="142"/>
      <c r="E426" s="142"/>
      <c r="F426" s="137"/>
      <c r="G426" s="137"/>
      <c r="H426" s="137"/>
      <c r="I426" s="137"/>
      <c r="J426" s="137"/>
      <c r="K426" s="137"/>
      <c r="L426" s="137"/>
      <c r="M426" s="143"/>
      <c r="N426" s="144"/>
      <c r="O426" s="144"/>
      <c r="P426" s="144"/>
      <c r="Q426" s="144"/>
      <c r="R426" s="144"/>
      <c r="S426" s="144"/>
      <c r="T426" s="144"/>
      <c r="U426" s="144"/>
      <c r="V426" s="144"/>
      <c r="W426" s="144"/>
      <c r="X426" s="137"/>
      <c r="Y426" s="144"/>
      <c r="Z426" s="144"/>
      <c r="AA426" s="144"/>
      <c r="AB426" s="144"/>
      <c r="AC426" s="144"/>
      <c r="AD426" s="144"/>
      <c r="AE426" s="144"/>
      <c r="AF426" s="144"/>
      <c r="AG426" s="144"/>
      <c r="AH426" s="144"/>
      <c r="AI426" s="144"/>
      <c r="AJ426" s="144"/>
      <c r="AK426" s="144"/>
      <c r="AL426" s="144"/>
      <c r="AM426" s="144"/>
      <c r="AN426" s="137"/>
      <c r="AO426" s="144"/>
      <c r="AP426" s="144"/>
      <c r="AQ426" s="144"/>
      <c r="AR426" s="144"/>
      <c r="AS426" s="144"/>
      <c r="AT426" s="144"/>
      <c r="AU426" s="144"/>
      <c r="AV426" s="144"/>
      <c r="AW426" s="144"/>
      <c r="AX426" s="144"/>
      <c r="AY426" s="144"/>
      <c r="AZ426" s="144"/>
      <c r="BA426" s="144"/>
      <c r="BB426" s="144"/>
      <c r="BC426" s="144"/>
      <c r="BD426" s="144"/>
      <c r="BE426" s="144"/>
      <c r="BF426" s="144"/>
    </row>
    <row r="427" spans="1:58" ht="12" customHeight="1">
      <c r="A427" s="137"/>
      <c r="B427" s="140"/>
      <c r="C427" s="141"/>
      <c r="D427" s="142"/>
      <c r="E427" s="142"/>
      <c r="F427" s="137"/>
      <c r="G427" s="137"/>
      <c r="H427" s="137"/>
      <c r="I427" s="137"/>
      <c r="J427" s="137"/>
      <c r="K427" s="137"/>
      <c r="L427" s="137"/>
      <c r="M427" s="143"/>
      <c r="N427" s="144"/>
      <c r="O427" s="144"/>
      <c r="P427" s="144"/>
      <c r="Q427" s="144"/>
      <c r="R427" s="144"/>
      <c r="S427" s="144"/>
      <c r="T427" s="144"/>
      <c r="U427" s="144"/>
      <c r="V427" s="144"/>
      <c r="W427" s="144"/>
      <c r="X427" s="137"/>
      <c r="Y427" s="144"/>
      <c r="Z427" s="144"/>
      <c r="AA427" s="144"/>
      <c r="AB427" s="144"/>
      <c r="AC427" s="144"/>
      <c r="AD427" s="144"/>
      <c r="AE427" s="144"/>
      <c r="AF427" s="144"/>
      <c r="AG427" s="144"/>
      <c r="AH427" s="144"/>
      <c r="AI427" s="144"/>
      <c r="AJ427" s="144"/>
      <c r="AK427" s="144"/>
      <c r="AL427" s="144"/>
      <c r="AM427" s="144"/>
      <c r="AN427" s="137"/>
      <c r="AO427" s="144"/>
      <c r="AP427" s="144"/>
      <c r="AQ427" s="144"/>
      <c r="AR427" s="144"/>
      <c r="AS427" s="144"/>
      <c r="AT427" s="144"/>
      <c r="AU427" s="144"/>
      <c r="AV427" s="144"/>
      <c r="AW427" s="144"/>
      <c r="AX427" s="144"/>
      <c r="AY427" s="144"/>
      <c r="AZ427" s="144"/>
      <c r="BA427" s="144"/>
      <c r="BB427" s="144"/>
      <c r="BC427" s="144"/>
      <c r="BD427" s="144"/>
      <c r="BE427" s="144"/>
      <c r="BF427" s="144"/>
    </row>
    <row r="428" spans="1:58" ht="12" customHeight="1">
      <c r="A428" s="137"/>
      <c r="B428" s="140"/>
      <c r="C428" s="141"/>
      <c r="D428" s="142"/>
      <c r="E428" s="142"/>
      <c r="F428" s="137"/>
      <c r="G428" s="137"/>
      <c r="H428" s="137"/>
      <c r="I428" s="137"/>
      <c r="J428" s="137"/>
      <c r="K428" s="137"/>
      <c r="L428" s="137"/>
      <c r="M428" s="143"/>
      <c r="N428" s="144"/>
      <c r="O428" s="144"/>
      <c r="P428" s="144"/>
      <c r="Q428" s="144"/>
      <c r="R428" s="144"/>
      <c r="S428" s="144"/>
      <c r="T428" s="144"/>
      <c r="U428" s="144"/>
      <c r="V428" s="144"/>
      <c r="W428" s="144"/>
      <c r="X428" s="137"/>
      <c r="Y428" s="144"/>
      <c r="Z428" s="144"/>
      <c r="AA428" s="144"/>
      <c r="AB428" s="144"/>
      <c r="AC428" s="144"/>
      <c r="AD428" s="144"/>
      <c r="AE428" s="144"/>
      <c r="AF428" s="144"/>
      <c r="AG428" s="144"/>
      <c r="AH428" s="144"/>
      <c r="AI428" s="144"/>
      <c r="AJ428" s="144"/>
      <c r="AK428" s="144"/>
      <c r="AL428" s="144"/>
      <c r="AM428" s="144"/>
      <c r="AN428" s="137"/>
      <c r="AO428" s="144"/>
      <c r="AP428" s="144"/>
      <c r="AQ428" s="144"/>
      <c r="AR428" s="144"/>
      <c r="AS428" s="144"/>
      <c r="AT428" s="144"/>
      <c r="AU428" s="144"/>
      <c r="AV428" s="144"/>
      <c r="AW428" s="144"/>
      <c r="AX428" s="144"/>
      <c r="AY428" s="144"/>
      <c r="AZ428" s="144"/>
      <c r="BA428" s="144"/>
      <c r="BB428" s="144"/>
      <c r="BC428" s="144"/>
      <c r="BD428" s="144"/>
      <c r="BE428" s="144"/>
      <c r="BF428" s="144"/>
    </row>
    <row r="429" spans="1:58" ht="12" customHeight="1">
      <c r="A429" s="137"/>
      <c r="B429" s="140"/>
      <c r="C429" s="141"/>
      <c r="D429" s="142"/>
      <c r="E429" s="142"/>
      <c r="F429" s="137"/>
      <c r="G429" s="137"/>
      <c r="H429" s="137"/>
      <c r="I429" s="137"/>
      <c r="J429" s="137"/>
      <c r="K429" s="137"/>
      <c r="L429" s="137"/>
      <c r="M429" s="143"/>
      <c r="N429" s="144"/>
      <c r="O429" s="144"/>
      <c r="P429" s="144"/>
      <c r="Q429" s="144"/>
      <c r="R429" s="144"/>
      <c r="S429" s="144"/>
      <c r="T429" s="144"/>
      <c r="U429" s="144"/>
      <c r="V429" s="144"/>
      <c r="W429" s="144"/>
      <c r="X429" s="137"/>
      <c r="Y429" s="144"/>
      <c r="Z429" s="144"/>
      <c r="AA429" s="144"/>
      <c r="AB429" s="144"/>
      <c r="AC429" s="144"/>
      <c r="AD429" s="144"/>
      <c r="AE429" s="144"/>
      <c r="AF429" s="144"/>
      <c r="AG429" s="144"/>
      <c r="AH429" s="144"/>
      <c r="AI429" s="144"/>
      <c r="AJ429" s="144"/>
      <c r="AK429" s="144"/>
      <c r="AL429" s="144"/>
      <c r="AM429" s="144"/>
      <c r="AN429" s="137"/>
      <c r="AO429" s="144"/>
      <c r="AP429" s="144"/>
      <c r="AQ429" s="144"/>
      <c r="AR429" s="144"/>
      <c r="AS429" s="144"/>
      <c r="AT429" s="144"/>
      <c r="AU429" s="144"/>
      <c r="AV429" s="144"/>
      <c r="AW429" s="144"/>
      <c r="AX429" s="144"/>
      <c r="AY429" s="144"/>
      <c r="AZ429" s="144"/>
      <c r="BA429" s="144"/>
      <c r="BB429" s="144"/>
      <c r="BC429" s="144"/>
      <c r="BD429" s="144"/>
      <c r="BE429" s="144"/>
      <c r="BF429" s="144"/>
    </row>
    <row r="430" spans="1:58" ht="12" customHeight="1">
      <c r="A430" s="137"/>
      <c r="B430" s="140"/>
      <c r="C430" s="141"/>
      <c r="D430" s="142"/>
      <c r="E430" s="142"/>
      <c r="F430" s="137"/>
      <c r="G430" s="137"/>
      <c r="H430" s="137"/>
      <c r="I430" s="137"/>
      <c r="J430" s="137"/>
      <c r="K430" s="137"/>
      <c r="L430" s="137"/>
      <c r="M430" s="143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37"/>
      <c r="Y430" s="144"/>
      <c r="Z430" s="144"/>
      <c r="AA430" s="144"/>
      <c r="AB430" s="144"/>
      <c r="AC430" s="144"/>
      <c r="AD430" s="144"/>
      <c r="AE430" s="144"/>
      <c r="AF430" s="144"/>
      <c r="AG430" s="144"/>
      <c r="AH430" s="144"/>
      <c r="AI430" s="144"/>
      <c r="AJ430" s="144"/>
      <c r="AK430" s="144"/>
      <c r="AL430" s="144"/>
      <c r="AM430" s="144"/>
      <c r="AN430" s="137"/>
      <c r="AO430" s="144"/>
      <c r="AP430" s="144"/>
      <c r="AQ430" s="144"/>
      <c r="AR430" s="144"/>
      <c r="AS430" s="144"/>
      <c r="AT430" s="144"/>
      <c r="AU430" s="144"/>
      <c r="AV430" s="144"/>
      <c r="AW430" s="144"/>
      <c r="AX430" s="144"/>
      <c r="AY430" s="144"/>
      <c r="AZ430" s="144"/>
      <c r="BA430" s="144"/>
      <c r="BB430" s="144"/>
      <c r="BC430" s="144"/>
      <c r="BD430" s="144"/>
      <c r="BE430" s="144"/>
      <c r="BF430" s="144"/>
    </row>
    <row r="431" spans="1:58" ht="12" customHeight="1">
      <c r="A431" s="137"/>
      <c r="B431" s="140"/>
      <c r="C431" s="141"/>
      <c r="D431" s="142"/>
      <c r="E431" s="142"/>
      <c r="F431" s="137"/>
      <c r="G431" s="137"/>
      <c r="H431" s="137"/>
      <c r="I431" s="137"/>
      <c r="J431" s="137"/>
      <c r="K431" s="137"/>
      <c r="L431" s="137"/>
      <c r="M431" s="143"/>
      <c r="N431" s="144"/>
      <c r="O431" s="144"/>
      <c r="P431" s="144"/>
      <c r="Q431" s="144"/>
      <c r="R431" s="144"/>
      <c r="S431" s="144"/>
      <c r="T431" s="144"/>
      <c r="U431" s="144"/>
      <c r="V431" s="144"/>
      <c r="W431" s="144"/>
      <c r="X431" s="137"/>
      <c r="Y431" s="144"/>
      <c r="Z431" s="144"/>
      <c r="AA431" s="144"/>
      <c r="AB431" s="144"/>
      <c r="AC431" s="144"/>
      <c r="AD431" s="144"/>
      <c r="AE431" s="144"/>
      <c r="AF431" s="144"/>
      <c r="AG431" s="144"/>
      <c r="AH431" s="144"/>
      <c r="AI431" s="144"/>
      <c r="AJ431" s="144"/>
      <c r="AK431" s="144"/>
      <c r="AL431" s="144"/>
      <c r="AM431" s="144"/>
      <c r="AN431" s="137"/>
      <c r="AO431" s="144"/>
      <c r="AP431" s="144"/>
      <c r="AQ431" s="144"/>
      <c r="AR431" s="144"/>
      <c r="AS431" s="144"/>
      <c r="AT431" s="144"/>
      <c r="AU431" s="144"/>
      <c r="AV431" s="144"/>
      <c r="AW431" s="144"/>
      <c r="AX431" s="144"/>
      <c r="AY431" s="144"/>
      <c r="AZ431" s="144"/>
      <c r="BA431" s="144"/>
      <c r="BB431" s="144"/>
      <c r="BC431" s="144"/>
      <c r="BD431" s="144"/>
      <c r="BE431" s="144"/>
      <c r="BF431" s="144"/>
    </row>
    <row r="432" spans="1:58" ht="12" customHeight="1">
      <c r="A432" s="137"/>
      <c r="B432" s="140"/>
      <c r="C432" s="141"/>
      <c r="D432" s="142"/>
      <c r="E432" s="142"/>
      <c r="F432" s="137"/>
      <c r="G432" s="137"/>
      <c r="H432" s="137"/>
      <c r="I432" s="137"/>
      <c r="J432" s="137"/>
      <c r="K432" s="137"/>
      <c r="L432" s="137"/>
      <c r="M432" s="143"/>
      <c r="N432" s="144"/>
      <c r="O432" s="144"/>
      <c r="P432" s="144"/>
      <c r="Q432" s="144"/>
      <c r="R432" s="144"/>
      <c r="S432" s="144"/>
      <c r="T432" s="144"/>
      <c r="U432" s="144"/>
      <c r="V432" s="144"/>
      <c r="W432" s="144"/>
      <c r="X432" s="137"/>
      <c r="Y432" s="144"/>
      <c r="Z432" s="144"/>
      <c r="AA432" s="144"/>
      <c r="AB432" s="144"/>
      <c r="AC432" s="144"/>
      <c r="AD432" s="144"/>
      <c r="AE432" s="144"/>
      <c r="AF432" s="144"/>
      <c r="AG432" s="144"/>
      <c r="AH432" s="144"/>
      <c r="AI432" s="144"/>
      <c r="AJ432" s="144"/>
      <c r="AK432" s="144"/>
      <c r="AL432" s="144"/>
      <c r="AM432" s="144"/>
      <c r="AN432" s="137"/>
      <c r="AO432" s="144"/>
      <c r="AP432" s="144"/>
      <c r="AQ432" s="144"/>
      <c r="AR432" s="144"/>
      <c r="AS432" s="144"/>
      <c r="AT432" s="144"/>
      <c r="AU432" s="144"/>
      <c r="AV432" s="144"/>
      <c r="AW432" s="144"/>
      <c r="AX432" s="144"/>
      <c r="AY432" s="144"/>
      <c r="AZ432" s="144"/>
      <c r="BA432" s="144"/>
      <c r="BB432" s="144"/>
      <c r="BC432" s="144"/>
      <c r="BD432" s="144"/>
      <c r="BE432" s="144"/>
      <c r="BF432" s="144"/>
    </row>
    <row r="433" spans="1:58" ht="12" customHeight="1">
      <c r="A433" s="137"/>
      <c r="B433" s="140"/>
      <c r="C433" s="141"/>
      <c r="D433" s="142"/>
      <c r="E433" s="142"/>
      <c r="F433" s="137"/>
      <c r="G433" s="137"/>
      <c r="H433" s="137"/>
      <c r="I433" s="137"/>
      <c r="J433" s="137"/>
      <c r="K433" s="137"/>
      <c r="L433" s="137"/>
      <c r="M433" s="143"/>
      <c r="N433" s="144"/>
      <c r="O433" s="144"/>
      <c r="P433" s="144"/>
      <c r="Q433" s="144"/>
      <c r="R433" s="144"/>
      <c r="S433" s="144"/>
      <c r="T433" s="144"/>
      <c r="U433" s="144"/>
      <c r="V433" s="144"/>
      <c r="W433" s="144"/>
      <c r="X433" s="137"/>
      <c r="Y433" s="144"/>
      <c r="Z433" s="144"/>
      <c r="AA433" s="144"/>
      <c r="AB433" s="144"/>
      <c r="AC433" s="144"/>
      <c r="AD433" s="144"/>
      <c r="AE433" s="144"/>
      <c r="AF433" s="144"/>
      <c r="AG433" s="144"/>
      <c r="AH433" s="144"/>
      <c r="AI433" s="144"/>
      <c r="AJ433" s="144"/>
      <c r="AK433" s="144"/>
      <c r="AL433" s="144"/>
      <c r="AM433" s="144"/>
      <c r="AN433" s="137"/>
      <c r="AO433" s="144"/>
      <c r="AP433" s="144"/>
      <c r="AQ433" s="144"/>
      <c r="AR433" s="144"/>
      <c r="AS433" s="144"/>
      <c r="AT433" s="144"/>
      <c r="AU433" s="144"/>
      <c r="AV433" s="144"/>
      <c r="AW433" s="144"/>
      <c r="AX433" s="144"/>
      <c r="AY433" s="144"/>
      <c r="AZ433" s="144"/>
      <c r="BA433" s="144"/>
      <c r="BB433" s="144"/>
      <c r="BC433" s="144"/>
      <c r="BD433" s="144"/>
      <c r="BE433" s="144"/>
      <c r="BF433" s="144"/>
    </row>
    <row r="434" spans="1:58" ht="12" customHeight="1">
      <c r="A434" s="137"/>
      <c r="B434" s="140"/>
      <c r="C434" s="141"/>
      <c r="D434" s="142"/>
      <c r="E434" s="142"/>
      <c r="F434" s="137"/>
      <c r="G434" s="137"/>
      <c r="H434" s="137"/>
      <c r="I434" s="137"/>
      <c r="J434" s="137"/>
      <c r="K434" s="137"/>
      <c r="L434" s="137"/>
      <c r="M434" s="143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37"/>
      <c r="Y434" s="144"/>
      <c r="Z434" s="144"/>
      <c r="AA434" s="144"/>
      <c r="AB434" s="144"/>
      <c r="AC434" s="144"/>
      <c r="AD434" s="144"/>
      <c r="AE434" s="144"/>
      <c r="AF434" s="144"/>
      <c r="AG434" s="144"/>
      <c r="AH434" s="144"/>
      <c r="AI434" s="144"/>
      <c r="AJ434" s="144"/>
      <c r="AK434" s="144"/>
      <c r="AL434" s="144"/>
      <c r="AM434" s="144"/>
      <c r="AN434" s="137"/>
      <c r="AO434" s="144"/>
      <c r="AP434" s="144"/>
      <c r="AQ434" s="144"/>
      <c r="AR434" s="144"/>
      <c r="AS434" s="144"/>
      <c r="AT434" s="144"/>
      <c r="AU434" s="144"/>
      <c r="AV434" s="144"/>
      <c r="AW434" s="144"/>
      <c r="AX434" s="144"/>
      <c r="AY434" s="144"/>
      <c r="AZ434" s="144"/>
      <c r="BA434" s="144"/>
      <c r="BB434" s="144"/>
      <c r="BC434" s="144"/>
      <c r="BD434" s="144"/>
      <c r="BE434" s="144"/>
      <c r="BF434" s="144"/>
    </row>
    <row r="435" spans="1:58" ht="12" customHeight="1">
      <c r="A435" s="137"/>
      <c r="B435" s="140"/>
      <c r="C435" s="141"/>
      <c r="D435" s="142"/>
      <c r="E435" s="142"/>
      <c r="F435" s="137"/>
      <c r="G435" s="137"/>
      <c r="H435" s="137"/>
      <c r="I435" s="137"/>
      <c r="J435" s="137"/>
      <c r="K435" s="137"/>
      <c r="L435" s="137"/>
      <c r="M435" s="143"/>
      <c r="N435" s="144"/>
      <c r="O435" s="144"/>
      <c r="P435" s="144"/>
      <c r="Q435" s="144"/>
      <c r="R435" s="144"/>
      <c r="S435" s="144"/>
      <c r="T435" s="144"/>
      <c r="U435" s="144"/>
      <c r="V435" s="144"/>
      <c r="W435" s="144"/>
      <c r="X435" s="137"/>
      <c r="Y435" s="144"/>
      <c r="Z435" s="144"/>
      <c r="AA435" s="144"/>
      <c r="AB435" s="144"/>
      <c r="AC435" s="144"/>
      <c r="AD435" s="144"/>
      <c r="AE435" s="144"/>
      <c r="AF435" s="144"/>
      <c r="AG435" s="144"/>
      <c r="AH435" s="144"/>
      <c r="AI435" s="144"/>
      <c r="AJ435" s="144"/>
      <c r="AK435" s="144"/>
      <c r="AL435" s="144"/>
      <c r="AM435" s="144"/>
      <c r="AN435" s="137"/>
      <c r="AO435" s="144"/>
      <c r="AP435" s="144"/>
      <c r="AQ435" s="144"/>
      <c r="AR435" s="144"/>
      <c r="AS435" s="144"/>
      <c r="AT435" s="144"/>
      <c r="AU435" s="144"/>
      <c r="AV435" s="144"/>
      <c r="AW435" s="144"/>
      <c r="AX435" s="144"/>
      <c r="AY435" s="144"/>
      <c r="AZ435" s="144"/>
      <c r="BA435" s="144"/>
      <c r="BB435" s="144"/>
      <c r="BC435" s="144"/>
      <c r="BD435" s="144"/>
      <c r="BE435" s="144"/>
      <c r="BF435" s="144"/>
    </row>
    <row r="436" spans="1:58" ht="12" customHeight="1">
      <c r="A436" s="137"/>
      <c r="B436" s="140"/>
      <c r="C436" s="141"/>
      <c r="D436" s="142"/>
      <c r="E436" s="142"/>
      <c r="F436" s="137"/>
      <c r="G436" s="137"/>
      <c r="H436" s="137"/>
      <c r="I436" s="137"/>
      <c r="J436" s="137"/>
      <c r="K436" s="137"/>
      <c r="L436" s="137"/>
      <c r="M436" s="143"/>
      <c r="N436" s="144"/>
      <c r="O436" s="144"/>
      <c r="P436" s="144"/>
      <c r="Q436" s="144"/>
      <c r="R436" s="144"/>
      <c r="S436" s="144"/>
      <c r="T436" s="144"/>
      <c r="U436" s="144"/>
      <c r="V436" s="144"/>
      <c r="W436" s="144"/>
      <c r="X436" s="137"/>
      <c r="Y436" s="144"/>
      <c r="Z436" s="144"/>
      <c r="AA436" s="144"/>
      <c r="AB436" s="144"/>
      <c r="AC436" s="144"/>
      <c r="AD436" s="144"/>
      <c r="AE436" s="144"/>
      <c r="AF436" s="144"/>
      <c r="AG436" s="144"/>
      <c r="AH436" s="144"/>
      <c r="AI436" s="144"/>
      <c r="AJ436" s="144"/>
      <c r="AK436" s="144"/>
      <c r="AL436" s="144"/>
      <c r="AM436" s="144"/>
      <c r="AN436" s="137"/>
      <c r="AO436" s="144"/>
      <c r="AP436" s="144"/>
      <c r="AQ436" s="144"/>
      <c r="AR436" s="144"/>
      <c r="AS436" s="144"/>
      <c r="AT436" s="144"/>
      <c r="AU436" s="144"/>
      <c r="AV436" s="144"/>
      <c r="AW436" s="144"/>
      <c r="AX436" s="144"/>
      <c r="AY436" s="144"/>
      <c r="AZ436" s="144"/>
      <c r="BA436" s="144"/>
      <c r="BB436" s="144"/>
      <c r="BC436" s="144"/>
      <c r="BD436" s="144"/>
      <c r="BE436" s="144"/>
      <c r="BF436" s="144"/>
    </row>
    <row r="437" spans="1:58" ht="12" customHeight="1">
      <c r="A437" s="137"/>
      <c r="B437" s="140"/>
      <c r="C437" s="141"/>
      <c r="D437" s="142"/>
      <c r="E437" s="142"/>
      <c r="F437" s="137"/>
      <c r="G437" s="137"/>
      <c r="H437" s="137"/>
      <c r="I437" s="137"/>
      <c r="J437" s="137"/>
      <c r="K437" s="137"/>
      <c r="L437" s="137"/>
      <c r="M437" s="143"/>
      <c r="N437" s="144"/>
      <c r="O437" s="144"/>
      <c r="P437" s="144"/>
      <c r="Q437" s="144"/>
      <c r="R437" s="144"/>
      <c r="S437" s="144"/>
      <c r="T437" s="144"/>
      <c r="U437" s="144"/>
      <c r="V437" s="144"/>
      <c r="W437" s="144"/>
      <c r="X437" s="137"/>
      <c r="Y437" s="144"/>
      <c r="Z437" s="144"/>
      <c r="AA437" s="144"/>
      <c r="AB437" s="144"/>
      <c r="AC437" s="144"/>
      <c r="AD437" s="144"/>
      <c r="AE437" s="144"/>
      <c r="AF437" s="144"/>
      <c r="AG437" s="144"/>
      <c r="AH437" s="144"/>
      <c r="AI437" s="144"/>
      <c r="AJ437" s="144"/>
      <c r="AK437" s="144"/>
      <c r="AL437" s="144"/>
      <c r="AM437" s="144"/>
      <c r="AN437" s="137"/>
      <c r="AO437" s="144"/>
      <c r="AP437" s="144"/>
      <c r="AQ437" s="144"/>
      <c r="AR437" s="144"/>
      <c r="AS437" s="144"/>
      <c r="AT437" s="144"/>
      <c r="AU437" s="144"/>
      <c r="AV437" s="144"/>
      <c r="AW437" s="144"/>
      <c r="AX437" s="144"/>
      <c r="AY437" s="144"/>
      <c r="AZ437" s="144"/>
      <c r="BA437" s="144"/>
      <c r="BB437" s="144"/>
      <c r="BC437" s="144"/>
      <c r="BD437" s="144"/>
      <c r="BE437" s="144"/>
      <c r="BF437" s="144"/>
    </row>
    <row r="438" spans="1:58" ht="12" customHeight="1">
      <c r="A438" s="137"/>
      <c r="B438" s="140"/>
      <c r="C438" s="141"/>
      <c r="D438" s="142"/>
      <c r="E438" s="142"/>
      <c r="F438" s="137"/>
      <c r="G438" s="137"/>
      <c r="H438" s="137"/>
      <c r="I438" s="137"/>
      <c r="J438" s="137"/>
      <c r="K438" s="137"/>
      <c r="L438" s="137"/>
      <c r="M438" s="143"/>
      <c r="N438" s="144"/>
      <c r="O438" s="144"/>
      <c r="P438" s="144"/>
      <c r="Q438" s="144"/>
      <c r="R438" s="144"/>
      <c r="S438" s="144"/>
      <c r="T438" s="144"/>
      <c r="U438" s="144"/>
      <c r="V438" s="144"/>
      <c r="W438" s="144"/>
      <c r="X438" s="137"/>
      <c r="Y438" s="144"/>
      <c r="Z438" s="144"/>
      <c r="AA438" s="144"/>
      <c r="AB438" s="144"/>
      <c r="AC438" s="144"/>
      <c r="AD438" s="144"/>
      <c r="AE438" s="144"/>
      <c r="AF438" s="144"/>
      <c r="AG438" s="144"/>
      <c r="AH438" s="144"/>
      <c r="AI438" s="144"/>
      <c r="AJ438" s="144"/>
      <c r="AK438" s="144"/>
      <c r="AL438" s="144"/>
      <c r="AM438" s="144"/>
      <c r="AN438" s="137"/>
      <c r="AO438" s="144"/>
      <c r="AP438" s="144"/>
      <c r="AQ438" s="144"/>
      <c r="AR438" s="144"/>
      <c r="AS438" s="144"/>
      <c r="AT438" s="144"/>
      <c r="AU438" s="144"/>
      <c r="AV438" s="144"/>
      <c r="AW438" s="144"/>
      <c r="AX438" s="144"/>
      <c r="AY438" s="144"/>
      <c r="AZ438" s="144"/>
      <c r="BA438" s="144"/>
      <c r="BB438" s="144"/>
      <c r="BC438" s="144"/>
      <c r="BD438" s="144"/>
      <c r="BE438" s="144"/>
      <c r="BF438" s="144"/>
    </row>
    <row r="439" spans="1:58" ht="12" customHeight="1">
      <c r="A439" s="137"/>
      <c r="B439" s="140"/>
      <c r="C439" s="141"/>
      <c r="D439" s="142"/>
      <c r="E439" s="142"/>
      <c r="F439" s="137"/>
      <c r="G439" s="137"/>
      <c r="H439" s="137"/>
      <c r="I439" s="137"/>
      <c r="J439" s="137"/>
      <c r="K439" s="137"/>
      <c r="L439" s="137"/>
      <c r="M439" s="143"/>
      <c r="N439" s="144"/>
      <c r="O439" s="144"/>
      <c r="P439" s="144"/>
      <c r="Q439" s="144"/>
      <c r="R439" s="144"/>
      <c r="S439" s="144"/>
      <c r="T439" s="144"/>
      <c r="U439" s="144"/>
      <c r="V439" s="144"/>
      <c r="W439" s="144"/>
      <c r="X439" s="137"/>
      <c r="Y439" s="144"/>
      <c r="Z439" s="144"/>
      <c r="AA439" s="144"/>
      <c r="AB439" s="144"/>
      <c r="AC439" s="144"/>
      <c r="AD439" s="144"/>
      <c r="AE439" s="144"/>
      <c r="AF439" s="144"/>
      <c r="AG439" s="144"/>
      <c r="AH439" s="144"/>
      <c r="AI439" s="144"/>
      <c r="AJ439" s="144"/>
      <c r="AK439" s="144"/>
      <c r="AL439" s="144"/>
      <c r="AM439" s="144"/>
      <c r="AN439" s="137"/>
      <c r="AO439" s="144"/>
      <c r="AP439" s="144"/>
      <c r="AQ439" s="144"/>
      <c r="AR439" s="144"/>
      <c r="AS439" s="144"/>
      <c r="AT439" s="144"/>
      <c r="AU439" s="144"/>
      <c r="AV439" s="144"/>
      <c r="AW439" s="144"/>
      <c r="AX439" s="144"/>
      <c r="AY439" s="144"/>
      <c r="AZ439" s="144"/>
      <c r="BA439" s="144"/>
      <c r="BB439" s="144"/>
      <c r="BC439" s="144"/>
      <c r="BD439" s="144"/>
      <c r="BE439" s="144"/>
      <c r="BF439" s="144"/>
    </row>
    <row r="440" spans="1:58" ht="12" customHeight="1">
      <c r="A440" s="137"/>
      <c r="B440" s="140"/>
      <c r="C440" s="141"/>
      <c r="D440" s="142"/>
      <c r="E440" s="142"/>
      <c r="F440" s="137"/>
      <c r="G440" s="137"/>
      <c r="H440" s="137"/>
      <c r="I440" s="137"/>
      <c r="J440" s="137"/>
      <c r="K440" s="137"/>
      <c r="L440" s="137"/>
      <c r="M440" s="143"/>
      <c r="N440" s="144"/>
      <c r="O440" s="144"/>
      <c r="P440" s="144"/>
      <c r="Q440" s="144"/>
      <c r="R440" s="144"/>
      <c r="S440" s="144"/>
      <c r="T440" s="144"/>
      <c r="U440" s="144"/>
      <c r="V440" s="144"/>
      <c r="W440" s="144"/>
      <c r="X440" s="137"/>
      <c r="Y440" s="144"/>
      <c r="Z440" s="144"/>
      <c r="AA440" s="144"/>
      <c r="AB440" s="144"/>
      <c r="AC440" s="144"/>
      <c r="AD440" s="144"/>
      <c r="AE440" s="144"/>
      <c r="AF440" s="144"/>
      <c r="AG440" s="144"/>
      <c r="AH440" s="144"/>
      <c r="AI440" s="144"/>
      <c r="AJ440" s="144"/>
      <c r="AK440" s="144"/>
      <c r="AL440" s="144"/>
      <c r="AM440" s="144"/>
      <c r="AN440" s="137"/>
      <c r="AO440" s="144"/>
      <c r="AP440" s="144"/>
      <c r="AQ440" s="144"/>
      <c r="AR440" s="144"/>
      <c r="AS440" s="144"/>
      <c r="AT440" s="144"/>
      <c r="AU440" s="144"/>
      <c r="AV440" s="144"/>
      <c r="AW440" s="144"/>
      <c r="AX440" s="144"/>
      <c r="AY440" s="144"/>
      <c r="AZ440" s="144"/>
      <c r="BA440" s="144"/>
      <c r="BB440" s="144"/>
      <c r="BC440" s="144"/>
      <c r="BD440" s="144"/>
      <c r="BE440" s="144"/>
      <c r="BF440" s="144"/>
    </row>
    <row r="441" spans="1:58" ht="12" customHeight="1">
      <c r="A441" s="137"/>
      <c r="B441" s="140"/>
      <c r="C441" s="141"/>
      <c r="D441" s="142"/>
      <c r="E441" s="142"/>
      <c r="F441" s="137"/>
      <c r="G441" s="137"/>
      <c r="H441" s="137"/>
      <c r="I441" s="137"/>
      <c r="J441" s="137"/>
      <c r="K441" s="137"/>
      <c r="L441" s="137"/>
      <c r="M441" s="143"/>
      <c r="N441" s="144"/>
      <c r="O441" s="144"/>
      <c r="P441" s="144"/>
      <c r="Q441" s="144"/>
      <c r="R441" s="144"/>
      <c r="S441" s="144"/>
      <c r="T441" s="144"/>
      <c r="U441" s="144"/>
      <c r="V441" s="144"/>
      <c r="W441" s="144"/>
      <c r="X441" s="137"/>
      <c r="Y441" s="144"/>
      <c r="Z441" s="144"/>
      <c r="AA441" s="144"/>
      <c r="AB441" s="144"/>
      <c r="AC441" s="144"/>
      <c r="AD441" s="144"/>
      <c r="AE441" s="144"/>
      <c r="AF441" s="144"/>
      <c r="AG441" s="144"/>
      <c r="AH441" s="144"/>
      <c r="AI441" s="144"/>
      <c r="AJ441" s="144"/>
      <c r="AK441" s="144"/>
      <c r="AL441" s="144"/>
      <c r="AM441" s="144"/>
      <c r="AN441" s="137"/>
      <c r="AO441" s="144"/>
      <c r="AP441" s="144"/>
      <c r="AQ441" s="144"/>
      <c r="AR441" s="144"/>
      <c r="AS441" s="144"/>
      <c r="AT441" s="144"/>
      <c r="AU441" s="144"/>
      <c r="AV441" s="144"/>
      <c r="AW441" s="144"/>
      <c r="AX441" s="144"/>
      <c r="AY441" s="144"/>
      <c r="AZ441" s="144"/>
      <c r="BA441" s="144"/>
      <c r="BB441" s="144"/>
      <c r="BC441" s="144"/>
      <c r="BD441" s="144"/>
      <c r="BE441" s="144"/>
      <c r="BF441" s="144"/>
    </row>
    <row r="442" spans="1:58" ht="12" customHeight="1">
      <c r="A442" s="137"/>
      <c r="B442" s="140"/>
      <c r="C442" s="141"/>
      <c r="D442" s="142"/>
      <c r="E442" s="142"/>
      <c r="F442" s="137"/>
      <c r="G442" s="137"/>
      <c r="H442" s="137"/>
      <c r="I442" s="137"/>
      <c r="J442" s="137"/>
      <c r="K442" s="137"/>
      <c r="L442" s="137"/>
      <c r="M442" s="143"/>
      <c r="N442" s="144"/>
      <c r="O442" s="144"/>
      <c r="P442" s="144"/>
      <c r="Q442" s="144"/>
      <c r="R442" s="144"/>
      <c r="S442" s="144"/>
      <c r="T442" s="144"/>
      <c r="U442" s="144"/>
      <c r="V442" s="144"/>
      <c r="W442" s="144"/>
      <c r="X442" s="137"/>
      <c r="Y442" s="144"/>
      <c r="Z442" s="144"/>
      <c r="AA442" s="144"/>
      <c r="AB442" s="144"/>
      <c r="AC442" s="144"/>
      <c r="AD442" s="144"/>
      <c r="AE442" s="144"/>
      <c r="AF442" s="144"/>
      <c r="AG442" s="144"/>
      <c r="AH442" s="144"/>
      <c r="AI442" s="144"/>
      <c r="AJ442" s="144"/>
      <c r="AK442" s="144"/>
      <c r="AL442" s="144"/>
      <c r="AM442" s="144"/>
      <c r="AN442" s="137"/>
      <c r="AO442" s="144"/>
      <c r="AP442" s="144"/>
      <c r="AQ442" s="144"/>
      <c r="AR442" s="144"/>
      <c r="AS442" s="144"/>
      <c r="AT442" s="144"/>
      <c r="AU442" s="144"/>
      <c r="AV442" s="144"/>
      <c r="AW442" s="144"/>
      <c r="AX442" s="144"/>
      <c r="AY442" s="144"/>
      <c r="AZ442" s="144"/>
      <c r="BA442" s="144"/>
      <c r="BB442" s="144"/>
      <c r="BC442" s="144"/>
      <c r="BD442" s="144"/>
      <c r="BE442" s="144"/>
      <c r="BF442" s="144"/>
    </row>
    <row r="443" spans="1:58" ht="12" customHeight="1">
      <c r="A443" s="137"/>
      <c r="B443" s="140"/>
      <c r="C443" s="141"/>
      <c r="D443" s="142"/>
      <c r="E443" s="142"/>
      <c r="F443" s="137"/>
      <c r="G443" s="137"/>
      <c r="H443" s="137"/>
      <c r="I443" s="137"/>
      <c r="J443" s="137"/>
      <c r="K443" s="137"/>
      <c r="L443" s="137"/>
      <c r="M443" s="143"/>
      <c r="N443" s="144"/>
      <c r="O443" s="144"/>
      <c r="P443" s="144"/>
      <c r="Q443" s="144"/>
      <c r="R443" s="144"/>
      <c r="S443" s="144"/>
      <c r="T443" s="144"/>
      <c r="U443" s="144"/>
      <c r="V443" s="144"/>
      <c r="W443" s="144"/>
      <c r="X443" s="137"/>
      <c r="Y443" s="144"/>
      <c r="Z443" s="144"/>
      <c r="AA443" s="144"/>
      <c r="AB443" s="144"/>
      <c r="AC443" s="144"/>
      <c r="AD443" s="144"/>
      <c r="AE443" s="144"/>
      <c r="AF443" s="144"/>
      <c r="AG443" s="144"/>
      <c r="AH443" s="144"/>
      <c r="AI443" s="144"/>
      <c r="AJ443" s="144"/>
      <c r="AK443" s="144"/>
      <c r="AL443" s="144"/>
      <c r="AM443" s="144"/>
      <c r="AN443" s="137"/>
      <c r="AO443" s="144"/>
      <c r="AP443" s="144"/>
      <c r="AQ443" s="144"/>
      <c r="AR443" s="144"/>
      <c r="AS443" s="144"/>
      <c r="AT443" s="144"/>
      <c r="AU443" s="144"/>
      <c r="AV443" s="144"/>
      <c r="AW443" s="144"/>
      <c r="AX443" s="144"/>
      <c r="AY443" s="144"/>
      <c r="AZ443" s="144"/>
      <c r="BA443" s="144"/>
      <c r="BB443" s="144"/>
      <c r="BC443" s="144"/>
      <c r="BD443" s="144"/>
      <c r="BE443" s="144"/>
      <c r="BF443" s="144"/>
    </row>
    <row r="444" spans="1:58" ht="12" customHeight="1">
      <c r="A444" s="137"/>
      <c r="B444" s="140"/>
      <c r="C444" s="141"/>
      <c r="D444" s="142"/>
      <c r="E444" s="142"/>
      <c r="F444" s="137"/>
      <c r="G444" s="137"/>
      <c r="H444" s="137"/>
      <c r="I444" s="137"/>
      <c r="J444" s="137"/>
      <c r="K444" s="137"/>
      <c r="L444" s="137"/>
      <c r="M444" s="143"/>
      <c r="N444" s="144"/>
      <c r="O444" s="144"/>
      <c r="P444" s="144"/>
      <c r="Q444" s="144"/>
      <c r="R444" s="144"/>
      <c r="S444" s="144"/>
      <c r="T444" s="144"/>
      <c r="U444" s="144"/>
      <c r="V444" s="144"/>
      <c r="W444" s="144"/>
      <c r="X444" s="137"/>
      <c r="Y444" s="144"/>
      <c r="Z444" s="144"/>
      <c r="AA444" s="144"/>
      <c r="AB444" s="144"/>
      <c r="AC444" s="144"/>
      <c r="AD444" s="144"/>
      <c r="AE444" s="144"/>
      <c r="AF444" s="144"/>
      <c r="AG444" s="144"/>
      <c r="AH444" s="144"/>
      <c r="AI444" s="144"/>
      <c r="AJ444" s="144"/>
      <c r="AK444" s="144"/>
      <c r="AL444" s="144"/>
      <c r="AM444" s="144"/>
      <c r="AN444" s="137"/>
      <c r="AO444" s="144"/>
      <c r="AP444" s="144"/>
      <c r="AQ444" s="144"/>
      <c r="AR444" s="144"/>
      <c r="AS444" s="144"/>
      <c r="AT444" s="144"/>
      <c r="AU444" s="144"/>
      <c r="AV444" s="144"/>
      <c r="AW444" s="144"/>
      <c r="AX444" s="144"/>
      <c r="AY444" s="144"/>
      <c r="AZ444" s="144"/>
      <c r="BA444" s="144"/>
      <c r="BB444" s="144"/>
      <c r="BC444" s="144"/>
      <c r="BD444" s="144"/>
      <c r="BE444" s="144"/>
      <c r="BF444" s="144"/>
    </row>
    <row r="445" spans="1:58" ht="12" customHeight="1">
      <c r="A445" s="137"/>
      <c r="B445" s="140"/>
      <c r="C445" s="141"/>
      <c r="D445" s="142"/>
      <c r="E445" s="142"/>
      <c r="F445" s="137"/>
      <c r="G445" s="137"/>
      <c r="H445" s="137"/>
      <c r="I445" s="137"/>
      <c r="J445" s="137"/>
      <c r="K445" s="137"/>
      <c r="L445" s="137"/>
      <c r="M445" s="143"/>
      <c r="N445" s="144"/>
      <c r="O445" s="144"/>
      <c r="P445" s="144"/>
      <c r="Q445" s="144"/>
      <c r="R445" s="144"/>
      <c r="S445" s="144"/>
      <c r="T445" s="144"/>
      <c r="U445" s="144"/>
      <c r="V445" s="144"/>
      <c r="W445" s="144"/>
      <c r="X445" s="137"/>
      <c r="Y445" s="144"/>
      <c r="Z445" s="144"/>
      <c r="AA445" s="144"/>
      <c r="AB445" s="144"/>
      <c r="AC445" s="144"/>
      <c r="AD445" s="144"/>
      <c r="AE445" s="144"/>
      <c r="AF445" s="144"/>
      <c r="AG445" s="144"/>
      <c r="AH445" s="144"/>
      <c r="AI445" s="144"/>
      <c r="AJ445" s="144"/>
      <c r="AK445" s="144"/>
      <c r="AL445" s="144"/>
      <c r="AM445" s="144"/>
      <c r="AN445" s="137"/>
      <c r="AO445" s="144"/>
      <c r="AP445" s="144"/>
      <c r="AQ445" s="144"/>
      <c r="AR445" s="144"/>
      <c r="AS445" s="144"/>
      <c r="AT445" s="144"/>
      <c r="AU445" s="144"/>
      <c r="AV445" s="144"/>
      <c r="AW445" s="144"/>
      <c r="AX445" s="144"/>
      <c r="AY445" s="144"/>
      <c r="AZ445" s="144"/>
      <c r="BA445" s="144"/>
      <c r="BB445" s="144"/>
      <c r="BC445" s="144"/>
      <c r="BD445" s="144"/>
      <c r="BE445" s="144"/>
      <c r="BF445" s="144"/>
    </row>
    <row r="446" spans="1:58" ht="12" customHeight="1">
      <c r="A446" s="137"/>
      <c r="B446" s="140"/>
      <c r="C446" s="141"/>
      <c r="D446" s="142"/>
      <c r="E446" s="142"/>
      <c r="F446" s="137"/>
      <c r="G446" s="137"/>
      <c r="H446" s="137"/>
      <c r="I446" s="137"/>
      <c r="J446" s="137"/>
      <c r="K446" s="137"/>
      <c r="L446" s="137"/>
      <c r="M446" s="143"/>
      <c r="N446" s="144"/>
      <c r="O446" s="144"/>
      <c r="P446" s="144"/>
      <c r="Q446" s="144"/>
      <c r="R446" s="144"/>
      <c r="S446" s="144"/>
      <c r="T446" s="144"/>
      <c r="U446" s="144"/>
      <c r="V446" s="144"/>
      <c r="W446" s="144"/>
      <c r="X446" s="137"/>
      <c r="Y446" s="144"/>
      <c r="Z446" s="144"/>
      <c r="AA446" s="144"/>
      <c r="AB446" s="144"/>
      <c r="AC446" s="144"/>
      <c r="AD446" s="144"/>
      <c r="AE446" s="144"/>
      <c r="AF446" s="144"/>
      <c r="AG446" s="144"/>
      <c r="AH446" s="144"/>
      <c r="AI446" s="144"/>
      <c r="AJ446" s="144"/>
      <c r="AK446" s="144"/>
      <c r="AL446" s="144"/>
      <c r="AM446" s="144"/>
      <c r="AN446" s="137"/>
      <c r="AO446" s="144"/>
      <c r="AP446" s="144"/>
      <c r="AQ446" s="144"/>
      <c r="AR446" s="144"/>
      <c r="AS446" s="144"/>
      <c r="AT446" s="144"/>
      <c r="AU446" s="144"/>
      <c r="AV446" s="144"/>
      <c r="AW446" s="144"/>
      <c r="AX446" s="144"/>
      <c r="AY446" s="144"/>
      <c r="AZ446" s="144"/>
      <c r="BA446" s="144"/>
      <c r="BB446" s="144"/>
      <c r="BC446" s="144"/>
      <c r="BD446" s="144"/>
      <c r="BE446" s="144"/>
      <c r="BF446" s="144"/>
    </row>
    <row r="447" spans="1:58" ht="12" customHeight="1">
      <c r="A447" s="137"/>
      <c r="B447" s="140"/>
      <c r="C447" s="141"/>
      <c r="D447" s="142"/>
      <c r="E447" s="142"/>
      <c r="F447" s="137"/>
      <c r="G447" s="137"/>
      <c r="H447" s="137"/>
      <c r="I447" s="137"/>
      <c r="J447" s="137"/>
      <c r="K447" s="137"/>
      <c r="L447" s="137"/>
      <c r="M447" s="143"/>
      <c r="N447" s="144"/>
      <c r="O447" s="144"/>
      <c r="P447" s="144"/>
      <c r="Q447" s="144"/>
      <c r="R447" s="144"/>
      <c r="S447" s="144"/>
      <c r="T447" s="144"/>
      <c r="U447" s="144"/>
      <c r="V447" s="144"/>
      <c r="W447" s="144"/>
      <c r="X447" s="137"/>
      <c r="Y447" s="144"/>
      <c r="Z447" s="144"/>
      <c r="AA447" s="144"/>
      <c r="AB447" s="144"/>
      <c r="AC447" s="144"/>
      <c r="AD447" s="144"/>
      <c r="AE447" s="144"/>
      <c r="AF447" s="144"/>
      <c r="AG447" s="144"/>
      <c r="AH447" s="144"/>
      <c r="AI447" s="144"/>
      <c r="AJ447" s="144"/>
      <c r="AK447" s="144"/>
      <c r="AL447" s="144"/>
      <c r="AM447" s="144"/>
      <c r="AN447" s="137"/>
      <c r="AO447" s="144"/>
      <c r="AP447" s="144"/>
      <c r="AQ447" s="144"/>
      <c r="AR447" s="144"/>
      <c r="AS447" s="144"/>
      <c r="AT447" s="144"/>
      <c r="AU447" s="144"/>
      <c r="AV447" s="144"/>
      <c r="AW447" s="144"/>
      <c r="AX447" s="144"/>
      <c r="AY447" s="144"/>
      <c r="AZ447" s="144"/>
      <c r="BA447" s="144"/>
      <c r="BB447" s="144"/>
      <c r="BC447" s="144"/>
      <c r="BD447" s="144"/>
      <c r="BE447" s="144"/>
      <c r="BF447" s="144"/>
    </row>
    <row r="448" spans="1:58" ht="12" customHeight="1">
      <c r="A448" s="137"/>
      <c r="B448" s="140"/>
      <c r="C448" s="141"/>
      <c r="D448" s="142"/>
      <c r="E448" s="142"/>
      <c r="F448" s="137"/>
      <c r="G448" s="137"/>
      <c r="H448" s="137"/>
      <c r="I448" s="137"/>
      <c r="J448" s="137"/>
      <c r="K448" s="137"/>
      <c r="L448" s="137"/>
      <c r="M448" s="143"/>
      <c r="N448" s="144"/>
      <c r="O448" s="144"/>
      <c r="P448" s="144"/>
      <c r="Q448" s="144"/>
      <c r="R448" s="144"/>
      <c r="S448" s="144"/>
      <c r="T448" s="144"/>
      <c r="U448" s="144"/>
      <c r="V448" s="144"/>
      <c r="W448" s="144"/>
      <c r="X448" s="137"/>
      <c r="Y448" s="144"/>
      <c r="Z448" s="144"/>
      <c r="AA448" s="144"/>
      <c r="AB448" s="144"/>
      <c r="AC448" s="144"/>
      <c r="AD448" s="144"/>
      <c r="AE448" s="144"/>
      <c r="AF448" s="144"/>
      <c r="AG448" s="144"/>
      <c r="AH448" s="144"/>
      <c r="AI448" s="144"/>
      <c r="AJ448" s="144"/>
      <c r="AK448" s="144"/>
      <c r="AL448" s="144"/>
      <c r="AM448" s="144"/>
      <c r="AN448" s="137"/>
      <c r="AO448" s="144"/>
      <c r="AP448" s="144"/>
      <c r="AQ448" s="144"/>
      <c r="AR448" s="144"/>
      <c r="AS448" s="144"/>
      <c r="AT448" s="144"/>
      <c r="AU448" s="144"/>
      <c r="AV448" s="144"/>
      <c r="AW448" s="144"/>
      <c r="AX448" s="144"/>
      <c r="AY448" s="144"/>
      <c r="AZ448" s="144"/>
      <c r="BA448" s="144"/>
      <c r="BB448" s="144"/>
      <c r="BC448" s="144"/>
      <c r="BD448" s="144"/>
      <c r="BE448" s="144"/>
      <c r="BF448" s="144"/>
    </row>
    <row r="449" spans="1:58" ht="12" customHeight="1">
      <c r="A449" s="137"/>
      <c r="B449" s="140"/>
      <c r="C449" s="141"/>
      <c r="D449" s="142"/>
      <c r="E449" s="142"/>
      <c r="F449" s="137"/>
      <c r="G449" s="137"/>
      <c r="H449" s="137"/>
      <c r="I449" s="137"/>
      <c r="J449" s="137"/>
      <c r="K449" s="137"/>
      <c r="L449" s="137"/>
      <c r="M449" s="143"/>
      <c r="N449" s="144"/>
      <c r="O449" s="144"/>
      <c r="P449" s="144"/>
      <c r="Q449" s="144"/>
      <c r="R449" s="144"/>
      <c r="S449" s="144"/>
      <c r="T449" s="144"/>
      <c r="U449" s="144"/>
      <c r="V449" s="144"/>
      <c r="W449" s="144"/>
      <c r="X449" s="137"/>
      <c r="Y449" s="144"/>
      <c r="Z449" s="144"/>
      <c r="AA449" s="144"/>
      <c r="AB449" s="144"/>
      <c r="AC449" s="144"/>
      <c r="AD449" s="144"/>
      <c r="AE449" s="144"/>
      <c r="AF449" s="144"/>
      <c r="AG449" s="144"/>
      <c r="AH449" s="144"/>
      <c r="AI449" s="144"/>
      <c r="AJ449" s="144"/>
      <c r="AK449" s="144"/>
      <c r="AL449" s="144"/>
      <c r="AM449" s="144"/>
      <c r="AN449" s="137"/>
      <c r="AO449" s="144"/>
      <c r="AP449" s="144"/>
      <c r="AQ449" s="144"/>
      <c r="AR449" s="144"/>
      <c r="AS449" s="144"/>
      <c r="AT449" s="144"/>
      <c r="AU449" s="144"/>
      <c r="AV449" s="144"/>
      <c r="AW449" s="144"/>
      <c r="AX449" s="144"/>
      <c r="AY449" s="144"/>
      <c r="AZ449" s="144"/>
      <c r="BA449" s="144"/>
      <c r="BB449" s="144"/>
      <c r="BC449" s="144"/>
      <c r="BD449" s="144"/>
      <c r="BE449" s="144"/>
      <c r="BF449" s="144"/>
    </row>
    <row r="450" spans="1:58" ht="12" customHeight="1">
      <c r="A450" s="137"/>
      <c r="B450" s="140"/>
      <c r="C450" s="141"/>
      <c r="D450" s="142"/>
      <c r="E450" s="142"/>
      <c r="F450" s="137"/>
      <c r="G450" s="137"/>
      <c r="H450" s="137"/>
      <c r="I450" s="137"/>
      <c r="J450" s="137"/>
      <c r="K450" s="137"/>
      <c r="L450" s="137"/>
      <c r="M450" s="143"/>
      <c r="N450" s="144"/>
      <c r="O450" s="144"/>
      <c r="P450" s="144"/>
      <c r="Q450" s="144"/>
      <c r="R450" s="144"/>
      <c r="S450" s="144"/>
      <c r="T450" s="144"/>
      <c r="U450" s="144"/>
      <c r="V450" s="144"/>
      <c r="W450" s="144"/>
      <c r="X450" s="137"/>
      <c r="Y450" s="144"/>
      <c r="Z450" s="144"/>
      <c r="AA450" s="144"/>
      <c r="AB450" s="144"/>
      <c r="AC450" s="144"/>
      <c r="AD450" s="144"/>
      <c r="AE450" s="144"/>
      <c r="AF450" s="144"/>
      <c r="AG450" s="144"/>
      <c r="AH450" s="144"/>
      <c r="AI450" s="144"/>
      <c r="AJ450" s="144"/>
      <c r="AK450" s="144"/>
      <c r="AL450" s="144"/>
      <c r="AM450" s="144"/>
      <c r="AN450" s="137"/>
      <c r="AO450" s="144"/>
      <c r="AP450" s="144"/>
      <c r="AQ450" s="144"/>
      <c r="AR450" s="144"/>
      <c r="AS450" s="144"/>
      <c r="AT450" s="144"/>
      <c r="AU450" s="144"/>
      <c r="AV450" s="144"/>
      <c r="AW450" s="144"/>
      <c r="AX450" s="144"/>
      <c r="AY450" s="144"/>
      <c r="AZ450" s="144"/>
      <c r="BA450" s="144"/>
      <c r="BB450" s="144"/>
      <c r="BC450" s="144"/>
      <c r="BD450" s="144"/>
      <c r="BE450" s="144"/>
      <c r="BF450" s="144"/>
    </row>
    <row r="451" spans="1:58" ht="12" customHeight="1">
      <c r="A451" s="137"/>
      <c r="B451" s="140"/>
      <c r="C451" s="141"/>
      <c r="D451" s="142"/>
      <c r="E451" s="142"/>
      <c r="F451" s="137"/>
      <c r="G451" s="137"/>
      <c r="H451" s="137"/>
      <c r="I451" s="137"/>
      <c r="J451" s="137"/>
      <c r="K451" s="137"/>
      <c r="L451" s="137"/>
      <c r="M451" s="143"/>
      <c r="N451" s="144"/>
      <c r="O451" s="144"/>
      <c r="P451" s="144"/>
      <c r="Q451" s="144"/>
      <c r="R451" s="144"/>
      <c r="S451" s="144"/>
      <c r="T451" s="144"/>
      <c r="U451" s="144"/>
      <c r="V451" s="144"/>
      <c r="W451" s="144"/>
      <c r="X451" s="137"/>
      <c r="Y451" s="144"/>
      <c r="Z451" s="144"/>
      <c r="AA451" s="144"/>
      <c r="AB451" s="144"/>
      <c r="AC451" s="144"/>
      <c r="AD451" s="144"/>
      <c r="AE451" s="144"/>
      <c r="AF451" s="144"/>
      <c r="AG451" s="144"/>
      <c r="AH451" s="144"/>
      <c r="AI451" s="144"/>
      <c r="AJ451" s="144"/>
      <c r="AK451" s="144"/>
      <c r="AL451" s="144"/>
      <c r="AM451" s="144"/>
      <c r="AN451" s="137"/>
      <c r="AO451" s="144"/>
      <c r="AP451" s="144"/>
      <c r="AQ451" s="144"/>
      <c r="AR451" s="144"/>
      <c r="AS451" s="144"/>
      <c r="AT451" s="144"/>
      <c r="AU451" s="144"/>
      <c r="AV451" s="144"/>
      <c r="AW451" s="144"/>
      <c r="AX451" s="144"/>
      <c r="AY451" s="144"/>
      <c r="AZ451" s="144"/>
      <c r="BA451" s="144"/>
      <c r="BB451" s="144"/>
      <c r="BC451" s="144"/>
      <c r="BD451" s="144"/>
      <c r="BE451" s="144"/>
      <c r="BF451" s="144"/>
    </row>
    <row r="452" spans="1:58" ht="12" customHeight="1">
      <c r="A452" s="137"/>
      <c r="B452" s="140"/>
      <c r="C452" s="141"/>
      <c r="D452" s="142"/>
      <c r="E452" s="142"/>
      <c r="F452" s="137"/>
      <c r="G452" s="137"/>
      <c r="H452" s="137"/>
      <c r="I452" s="137"/>
      <c r="J452" s="137"/>
      <c r="K452" s="137"/>
      <c r="L452" s="137"/>
      <c r="M452" s="143"/>
      <c r="N452" s="144"/>
      <c r="O452" s="144"/>
      <c r="P452" s="144"/>
      <c r="Q452" s="144"/>
      <c r="R452" s="144"/>
      <c r="S452" s="144"/>
      <c r="T452" s="144"/>
      <c r="U452" s="144"/>
      <c r="V452" s="144"/>
      <c r="W452" s="144"/>
      <c r="X452" s="137"/>
      <c r="Y452" s="144"/>
      <c r="Z452" s="144"/>
      <c r="AA452" s="144"/>
      <c r="AB452" s="144"/>
      <c r="AC452" s="144"/>
      <c r="AD452" s="144"/>
      <c r="AE452" s="144"/>
      <c r="AF452" s="144"/>
      <c r="AG452" s="144"/>
      <c r="AH452" s="144"/>
      <c r="AI452" s="144"/>
      <c r="AJ452" s="144"/>
      <c r="AK452" s="144"/>
      <c r="AL452" s="144"/>
      <c r="AM452" s="144"/>
      <c r="AN452" s="137"/>
      <c r="AO452" s="144"/>
      <c r="AP452" s="144"/>
      <c r="AQ452" s="144"/>
      <c r="AR452" s="144"/>
      <c r="AS452" s="144"/>
      <c r="AT452" s="144"/>
      <c r="AU452" s="144"/>
      <c r="AV452" s="144"/>
      <c r="AW452" s="144"/>
      <c r="AX452" s="144"/>
      <c r="AY452" s="144"/>
      <c r="AZ452" s="144"/>
      <c r="BA452" s="144"/>
      <c r="BB452" s="144"/>
      <c r="BC452" s="144"/>
      <c r="BD452" s="144"/>
      <c r="BE452" s="144"/>
      <c r="BF452" s="144"/>
    </row>
    <row r="453" spans="1:58" ht="12" customHeight="1">
      <c r="A453" s="137"/>
      <c r="B453" s="140"/>
      <c r="C453" s="141"/>
      <c r="D453" s="142"/>
      <c r="E453" s="142"/>
      <c r="F453" s="137"/>
      <c r="G453" s="137"/>
      <c r="H453" s="137"/>
      <c r="I453" s="137"/>
      <c r="J453" s="137"/>
      <c r="K453" s="137"/>
      <c r="L453" s="137"/>
      <c r="M453" s="143"/>
      <c r="N453" s="144"/>
      <c r="O453" s="144"/>
      <c r="P453" s="144"/>
      <c r="Q453" s="144"/>
      <c r="R453" s="144"/>
      <c r="S453" s="144"/>
      <c r="T453" s="144"/>
      <c r="U453" s="144"/>
      <c r="V453" s="144"/>
      <c r="W453" s="144"/>
      <c r="X453" s="137"/>
      <c r="Y453" s="144"/>
      <c r="Z453" s="144"/>
      <c r="AA453" s="144"/>
      <c r="AB453" s="144"/>
      <c r="AC453" s="144"/>
      <c r="AD453" s="144"/>
      <c r="AE453" s="144"/>
      <c r="AF453" s="144"/>
      <c r="AG453" s="144"/>
      <c r="AH453" s="144"/>
      <c r="AI453" s="144"/>
      <c r="AJ453" s="144"/>
      <c r="AK453" s="144"/>
      <c r="AL453" s="144"/>
      <c r="AM453" s="144"/>
      <c r="AN453" s="137"/>
      <c r="AO453" s="144"/>
      <c r="AP453" s="144"/>
      <c r="AQ453" s="144"/>
      <c r="AR453" s="144"/>
      <c r="AS453" s="144"/>
      <c r="AT453" s="144"/>
      <c r="AU453" s="144"/>
      <c r="AV453" s="144"/>
      <c r="AW453" s="144"/>
      <c r="AX453" s="144"/>
      <c r="AY453" s="144"/>
      <c r="AZ453" s="144"/>
      <c r="BA453" s="144"/>
      <c r="BB453" s="144"/>
      <c r="BC453" s="144"/>
      <c r="BD453" s="144"/>
      <c r="BE453" s="144"/>
      <c r="BF453" s="144"/>
    </row>
    <row r="454" spans="1:58" ht="12" customHeight="1">
      <c r="A454" s="137"/>
      <c r="B454" s="140"/>
      <c r="C454" s="141"/>
      <c r="D454" s="142"/>
      <c r="E454" s="142"/>
      <c r="F454" s="137"/>
      <c r="G454" s="137"/>
      <c r="H454" s="137"/>
      <c r="I454" s="137"/>
      <c r="J454" s="137"/>
      <c r="K454" s="137"/>
      <c r="L454" s="137"/>
      <c r="M454" s="143"/>
      <c r="N454" s="144"/>
      <c r="O454" s="144"/>
      <c r="P454" s="144"/>
      <c r="Q454" s="144"/>
      <c r="R454" s="144"/>
      <c r="S454" s="144"/>
      <c r="T454" s="144"/>
      <c r="U454" s="144"/>
      <c r="V454" s="144"/>
      <c r="W454" s="144"/>
      <c r="X454" s="137"/>
      <c r="Y454" s="144"/>
      <c r="Z454" s="144"/>
      <c r="AA454" s="144"/>
      <c r="AB454" s="144"/>
      <c r="AC454" s="144"/>
      <c r="AD454" s="144"/>
      <c r="AE454" s="144"/>
      <c r="AF454" s="144"/>
      <c r="AG454" s="144"/>
      <c r="AH454" s="144"/>
      <c r="AI454" s="144"/>
      <c r="AJ454" s="144"/>
      <c r="AK454" s="144"/>
      <c r="AL454" s="144"/>
      <c r="AM454" s="144"/>
      <c r="AN454" s="137"/>
      <c r="AO454" s="144"/>
      <c r="AP454" s="144"/>
      <c r="AQ454" s="144"/>
      <c r="AR454" s="144"/>
      <c r="AS454" s="144"/>
      <c r="AT454" s="144"/>
      <c r="AU454" s="144"/>
      <c r="AV454" s="144"/>
      <c r="AW454" s="144"/>
      <c r="AX454" s="144"/>
      <c r="AY454" s="144"/>
      <c r="AZ454" s="144"/>
      <c r="BA454" s="144"/>
      <c r="BB454" s="144"/>
      <c r="BC454" s="144"/>
      <c r="BD454" s="144"/>
      <c r="BE454" s="144"/>
      <c r="BF454" s="144"/>
    </row>
    <row r="455" spans="1:58" ht="12" customHeight="1">
      <c r="A455" s="137"/>
      <c r="B455" s="140"/>
      <c r="C455" s="141"/>
      <c r="D455" s="142"/>
      <c r="E455" s="142"/>
      <c r="F455" s="137"/>
      <c r="G455" s="137"/>
      <c r="H455" s="137"/>
      <c r="I455" s="137"/>
      <c r="J455" s="137"/>
      <c r="K455" s="137"/>
      <c r="L455" s="137"/>
      <c r="M455" s="143"/>
      <c r="N455" s="144"/>
      <c r="O455" s="144"/>
      <c r="P455" s="144"/>
      <c r="Q455" s="144"/>
      <c r="R455" s="144"/>
      <c r="S455" s="144"/>
      <c r="T455" s="144"/>
      <c r="U455" s="144"/>
      <c r="V455" s="144"/>
      <c r="W455" s="144"/>
      <c r="X455" s="137"/>
      <c r="Y455" s="144"/>
      <c r="Z455" s="144"/>
      <c r="AA455" s="144"/>
      <c r="AB455" s="144"/>
      <c r="AC455" s="144"/>
      <c r="AD455" s="144"/>
      <c r="AE455" s="144"/>
      <c r="AF455" s="144"/>
      <c r="AG455" s="144"/>
      <c r="AH455" s="144"/>
      <c r="AI455" s="144"/>
      <c r="AJ455" s="144"/>
      <c r="AK455" s="144"/>
      <c r="AL455" s="144"/>
      <c r="AM455" s="144"/>
      <c r="AN455" s="137"/>
      <c r="AO455" s="144"/>
      <c r="AP455" s="144"/>
      <c r="AQ455" s="144"/>
      <c r="AR455" s="144"/>
      <c r="AS455" s="144"/>
      <c r="AT455" s="144"/>
      <c r="AU455" s="144"/>
      <c r="AV455" s="144"/>
      <c r="AW455" s="144"/>
      <c r="AX455" s="144"/>
      <c r="AY455" s="144"/>
      <c r="AZ455" s="144"/>
      <c r="BA455" s="144"/>
      <c r="BB455" s="144"/>
      <c r="BC455" s="144"/>
      <c r="BD455" s="144"/>
      <c r="BE455" s="144"/>
      <c r="BF455" s="144"/>
    </row>
    <row r="456" spans="1:58" ht="12" customHeight="1">
      <c r="A456" s="137"/>
      <c r="B456" s="140"/>
      <c r="C456" s="141"/>
      <c r="D456" s="142"/>
      <c r="E456" s="142"/>
      <c r="F456" s="137"/>
      <c r="G456" s="137"/>
      <c r="H456" s="137"/>
      <c r="I456" s="137"/>
      <c r="J456" s="137"/>
      <c r="K456" s="137"/>
      <c r="L456" s="137"/>
      <c r="M456" s="143"/>
      <c r="N456" s="144"/>
      <c r="O456" s="144"/>
      <c r="P456" s="144"/>
      <c r="Q456" s="144"/>
      <c r="R456" s="144"/>
      <c r="S456" s="144"/>
      <c r="T456" s="144"/>
      <c r="U456" s="144"/>
      <c r="V456" s="144"/>
      <c r="W456" s="144"/>
      <c r="X456" s="137"/>
      <c r="Y456" s="144"/>
      <c r="Z456" s="144"/>
      <c r="AA456" s="144"/>
      <c r="AB456" s="144"/>
      <c r="AC456" s="144"/>
      <c r="AD456" s="144"/>
      <c r="AE456" s="144"/>
      <c r="AF456" s="144"/>
      <c r="AG456" s="144"/>
      <c r="AH456" s="144"/>
      <c r="AI456" s="144"/>
      <c r="AJ456" s="144"/>
      <c r="AK456" s="144"/>
      <c r="AL456" s="144"/>
      <c r="AM456" s="144"/>
      <c r="AN456" s="137"/>
      <c r="AO456" s="144"/>
      <c r="AP456" s="144"/>
      <c r="AQ456" s="144"/>
      <c r="AR456" s="144"/>
      <c r="AS456" s="144"/>
      <c r="AT456" s="144"/>
      <c r="AU456" s="144"/>
      <c r="AV456" s="144"/>
      <c r="AW456" s="144"/>
      <c r="AX456" s="144"/>
      <c r="AY456" s="144"/>
      <c r="AZ456" s="144"/>
      <c r="BA456" s="144"/>
      <c r="BB456" s="144"/>
      <c r="BC456" s="144"/>
      <c r="BD456" s="144"/>
      <c r="BE456" s="144"/>
      <c r="BF456" s="144"/>
    </row>
    <row r="457" spans="1:58" ht="12" customHeight="1">
      <c r="A457" s="137"/>
      <c r="B457" s="140"/>
      <c r="C457" s="141"/>
      <c r="D457" s="142"/>
      <c r="E457" s="142"/>
      <c r="F457" s="137"/>
      <c r="G457" s="137"/>
      <c r="H457" s="137"/>
      <c r="I457" s="137"/>
      <c r="J457" s="137"/>
      <c r="K457" s="137"/>
      <c r="L457" s="137"/>
      <c r="M457" s="143"/>
      <c r="N457" s="144"/>
      <c r="O457" s="144"/>
      <c r="P457" s="144"/>
      <c r="Q457" s="144"/>
      <c r="R457" s="144"/>
      <c r="S457" s="144"/>
      <c r="T457" s="144"/>
      <c r="U457" s="144"/>
      <c r="V457" s="144"/>
      <c r="W457" s="144"/>
      <c r="X457" s="137"/>
      <c r="Y457" s="144"/>
      <c r="Z457" s="144"/>
      <c r="AA457" s="144"/>
      <c r="AB457" s="144"/>
      <c r="AC457" s="144"/>
      <c r="AD457" s="144"/>
      <c r="AE457" s="144"/>
      <c r="AF457" s="144"/>
      <c r="AG457" s="144"/>
      <c r="AH457" s="144"/>
      <c r="AI457" s="144"/>
      <c r="AJ457" s="144"/>
      <c r="AK457" s="144"/>
      <c r="AL457" s="144"/>
      <c r="AM457" s="144"/>
      <c r="AN457" s="137"/>
      <c r="AO457" s="144"/>
      <c r="AP457" s="144"/>
      <c r="AQ457" s="144"/>
      <c r="AR457" s="144"/>
      <c r="AS457" s="144"/>
      <c r="AT457" s="144"/>
      <c r="AU457" s="144"/>
      <c r="AV457" s="144"/>
      <c r="AW457" s="144"/>
      <c r="AX457" s="144"/>
      <c r="AY457" s="144"/>
      <c r="AZ457" s="144"/>
      <c r="BA457" s="144"/>
      <c r="BB457" s="144"/>
      <c r="BC457" s="144"/>
      <c r="BD457" s="144"/>
      <c r="BE457" s="144"/>
      <c r="BF457" s="144"/>
    </row>
    <row r="458" spans="1:58" ht="12" customHeight="1">
      <c r="A458" s="137"/>
      <c r="B458" s="140"/>
      <c r="C458" s="141"/>
      <c r="D458" s="142"/>
      <c r="E458" s="142"/>
      <c r="F458" s="137"/>
      <c r="G458" s="137"/>
      <c r="H458" s="137"/>
      <c r="I458" s="137"/>
      <c r="J458" s="137"/>
      <c r="K458" s="137"/>
      <c r="L458" s="137"/>
      <c r="M458" s="143"/>
      <c r="N458" s="144"/>
      <c r="O458" s="144"/>
      <c r="P458" s="144"/>
      <c r="Q458" s="144"/>
      <c r="R458" s="144"/>
      <c r="S458" s="144"/>
      <c r="T458" s="144"/>
      <c r="U458" s="144"/>
      <c r="V458" s="144"/>
      <c r="W458" s="144"/>
      <c r="X458" s="137"/>
      <c r="Y458" s="144"/>
      <c r="Z458" s="144"/>
      <c r="AA458" s="144"/>
      <c r="AB458" s="144"/>
      <c r="AC458" s="144"/>
      <c r="AD458" s="144"/>
      <c r="AE458" s="144"/>
      <c r="AF458" s="144"/>
      <c r="AG458" s="144"/>
      <c r="AH458" s="144"/>
      <c r="AI458" s="144"/>
      <c r="AJ458" s="144"/>
      <c r="AK458" s="144"/>
      <c r="AL458" s="144"/>
      <c r="AM458" s="144"/>
      <c r="AN458" s="137"/>
      <c r="AO458" s="144"/>
      <c r="AP458" s="144"/>
      <c r="AQ458" s="144"/>
      <c r="AR458" s="144"/>
      <c r="AS458" s="144"/>
      <c r="AT458" s="144"/>
      <c r="AU458" s="144"/>
      <c r="AV458" s="144"/>
      <c r="AW458" s="144"/>
      <c r="AX458" s="144"/>
      <c r="AY458" s="144"/>
      <c r="AZ458" s="144"/>
      <c r="BA458" s="144"/>
      <c r="BB458" s="144"/>
      <c r="BC458" s="144"/>
      <c r="BD458" s="144"/>
      <c r="BE458" s="144"/>
      <c r="BF458" s="144"/>
    </row>
    <row r="459" spans="1:58" ht="12" customHeight="1">
      <c r="A459" s="137"/>
      <c r="B459" s="140"/>
      <c r="C459" s="141"/>
      <c r="D459" s="142"/>
      <c r="E459" s="142"/>
      <c r="F459" s="137"/>
      <c r="G459" s="137"/>
      <c r="H459" s="137"/>
      <c r="I459" s="137"/>
      <c r="J459" s="137"/>
      <c r="K459" s="137"/>
      <c r="L459" s="137"/>
      <c r="M459" s="143"/>
      <c r="N459" s="144"/>
      <c r="O459" s="144"/>
      <c r="P459" s="144"/>
      <c r="Q459" s="144"/>
      <c r="R459" s="144"/>
      <c r="S459" s="144"/>
      <c r="T459" s="144"/>
      <c r="U459" s="144"/>
      <c r="V459" s="144"/>
      <c r="W459" s="144"/>
      <c r="X459" s="137"/>
      <c r="Y459" s="144"/>
      <c r="Z459" s="144"/>
      <c r="AA459" s="144"/>
      <c r="AB459" s="144"/>
      <c r="AC459" s="144"/>
      <c r="AD459" s="144"/>
      <c r="AE459" s="144"/>
      <c r="AF459" s="144"/>
      <c r="AG459" s="144"/>
      <c r="AH459" s="144"/>
      <c r="AI459" s="144"/>
      <c r="AJ459" s="144"/>
      <c r="AK459" s="144"/>
      <c r="AL459" s="144"/>
      <c r="AM459" s="144"/>
      <c r="AN459" s="137"/>
      <c r="AO459" s="144"/>
      <c r="AP459" s="144"/>
      <c r="AQ459" s="144"/>
      <c r="AR459" s="144"/>
      <c r="AS459" s="144"/>
      <c r="AT459" s="144"/>
      <c r="AU459" s="144"/>
      <c r="AV459" s="144"/>
      <c r="AW459" s="144"/>
      <c r="AX459" s="144"/>
      <c r="AY459" s="144"/>
      <c r="AZ459" s="144"/>
      <c r="BA459" s="144"/>
      <c r="BB459" s="144"/>
      <c r="BC459" s="144"/>
      <c r="BD459" s="144"/>
      <c r="BE459" s="144"/>
      <c r="BF459" s="144"/>
    </row>
    <row r="460" spans="1:58" ht="12" customHeight="1">
      <c r="A460" s="137"/>
      <c r="B460" s="140"/>
      <c r="C460" s="141"/>
      <c r="D460" s="142"/>
      <c r="E460" s="142"/>
      <c r="F460" s="137"/>
      <c r="G460" s="137"/>
      <c r="H460" s="137"/>
      <c r="I460" s="137"/>
      <c r="J460" s="137"/>
      <c r="K460" s="137"/>
      <c r="L460" s="137"/>
      <c r="M460" s="143"/>
      <c r="N460" s="144"/>
      <c r="O460" s="144"/>
      <c r="P460" s="144"/>
      <c r="Q460" s="144"/>
      <c r="R460" s="144"/>
      <c r="S460" s="144"/>
      <c r="T460" s="144"/>
      <c r="U460" s="144"/>
      <c r="V460" s="144"/>
      <c r="W460" s="144"/>
      <c r="X460" s="137"/>
      <c r="Y460" s="144"/>
      <c r="Z460" s="144"/>
      <c r="AA460" s="144"/>
      <c r="AB460" s="144"/>
      <c r="AC460" s="144"/>
      <c r="AD460" s="144"/>
      <c r="AE460" s="144"/>
      <c r="AF460" s="144"/>
      <c r="AG460" s="144"/>
      <c r="AH460" s="144"/>
      <c r="AI460" s="144"/>
      <c r="AJ460" s="144"/>
      <c r="AK460" s="144"/>
      <c r="AL460" s="144"/>
      <c r="AM460" s="144"/>
      <c r="AN460" s="137"/>
      <c r="AO460" s="144"/>
      <c r="AP460" s="144"/>
      <c r="AQ460" s="144"/>
      <c r="AR460" s="144"/>
      <c r="AS460" s="144"/>
      <c r="AT460" s="144"/>
      <c r="AU460" s="144"/>
      <c r="AV460" s="144"/>
      <c r="AW460" s="144"/>
      <c r="AX460" s="144"/>
      <c r="AY460" s="144"/>
      <c r="AZ460" s="144"/>
      <c r="BA460" s="144"/>
      <c r="BB460" s="144"/>
      <c r="BC460" s="144"/>
      <c r="BD460" s="144"/>
      <c r="BE460" s="144"/>
      <c r="BF460" s="144"/>
    </row>
    <row r="461" spans="1:58" ht="12" customHeight="1">
      <c r="A461" s="137"/>
      <c r="B461" s="140"/>
      <c r="C461" s="141"/>
      <c r="D461" s="142"/>
      <c r="E461" s="142"/>
      <c r="F461" s="137"/>
      <c r="G461" s="137"/>
      <c r="H461" s="137"/>
      <c r="I461" s="137"/>
      <c r="J461" s="137"/>
      <c r="K461" s="137"/>
      <c r="L461" s="137"/>
      <c r="M461" s="143"/>
      <c r="N461" s="144"/>
      <c r="O461" s="144"/>
      <c r="P461" s="144"/>
      <c r="Q461" s="144"/>
      <c r="R461" s="144"/>
      <c r="S461" s="144"/>
      <c r="T461" s="144"/>
      <c r="U461" s="144"/>
      <c r="V461" s="144"/>
      <c r="W461" s="144"/>
      <c r="X461" s="137"/>
      <c r="Y461" s="144"/>
      <c r="Z461" s="144"/>
      <c r="AA461" s="144"/>
      <c r="AB461" s="144"/>
      <c r="AC461" s="144"/>
      <c r="AD461" s="144"/>
      <c r="AE461" s="144"/>
      <c r="AF461" s="144"/>
      <c r="AG461" s="144"/>
      <c r="AH461" s="144"/>
      <c r="AI461" s="144"/>
      <c r="AJ461" s="144"/>
      <c r="AK461" s="144"/>
      <c r="AL461" s="144"/>
      <c r="AM461" s="144"/>
      <c r="AN461" s="137"/>
      <c r="AO461" s="144"/>
      <c r="AP461" s="144"/>
      <c r="AQ461" s="144"/>
      <c r="AR461" s="144"/>
      <c r="AS461" s="144"/>
      <c r="AT461" s="144"/>
      <c r="AU461" s="144"/>
      <c r="AV461" s="144"/>
      <c r="AW461" s="144"/>
      <c r="AX461" s="144"/>
      <c r="AY461" s="144"/>
      <c r="AZ461" s="144"/>
      <c r="BA461" s="144"/>
      <c r="BB461" s="144"/>
      <c r="BC461" s="144"/>
      <c r="BD461" s="144"/>
      <c r="BE461" s="144"/>
      <c r="BF461" s="144"/>
    </row>
    <row r="462" spans="1:58" ht="12" customHeight="1">
      <c r="A462" s="137"/>
      <c r="B462" s="140"/>
      <c r="C462" s="141"/>
      <c r="D462" s="142"/>
      <c r="E462" s="142"/>
      <c r="F462" s="137"/>
      <c r="G462" s="137"/>
      <c r="H462" s="137"/>
      <c r="I462" s="137"/>
      <c r="J462" s="137"/>
      <c r="K462" s="137"/>
      <c r="L462" s="137"/>
      <c r="M462" s="143"/>
      <c r="N462" s="144"/>
      <c r="O462" s="144"/>
      <c r="P462" s="144"/>
      <c r="Q462" s="144"/>
      <c r="R462" s="144"/>
      <c r="S462" s="144"/>
      <c r="T462" s="144"/>
      <c r="U462" s="144"/>
      <c r="V462" s="144"/>
      <c r="W462" s="144"/>
      <c r="X462" s="137"/>
      <c r="Y462" s="144"/>
      <c r="Z462" s="144"/>
      <c r="AA462" s="144"/>
      <c r="AB462" s="144"/>
      <c r="AC462" s="144"/>
      <c r="AD462" s="144"/>
      <c r="AE462" s="144"/>
      <c r="AF462" s="144"/>
      <c r="AG462" s="144"/>
      <c r="AH462" s="144"/>
      <c r="AI462" s="144"/>
      <c r="AJ462" s="144"/>
      <c r="AK462" s="144"/>
      <c r="AL462" s="144"/>
      <c r="AM462" s="144"/>
      <c r="AN462" s="137"/>
      <c r="AO462" s="144"/>
      <c r="AP462" s="144"/>
      <c r="AQ462" s="144"/>
      <c r="AR462" s="144"/>
      <c r="AS462" s="144"/>
      <c r="AT462" s="144"/>
      <c r="AU462" s="144"/>
      <c r="AV462" s="144"/>
      <c r="AW462" s="144"/>
      <c r="AX462" s="144"/>
      <c r="AY462" s="144"/>
      <c r="AZ462" s="144"/>
      <c r="BA462" s="144"/>
      <c r="BB462" s="144"/>
      <c r="BC462" s="144"/>
      <c r="BD462" s="144"/>
      <c r="BE462" s="144"/>
      <c r="BF462" s="144"/>
    </row>
    <row r="463" spans="1:58" ht="12" customHeight="1">
      <c r="A463" s="137"/>
      <c r="B463" s="140"/>
      <c r="C463" s="141"/>
      <c r="D463" s="142"/>
      <c r="E463" s="142"/>
      <c r="F463" s="137"/>
      <c r="G463" s="137"/>
      <c r="H463" s="137"/>
      <c r="I463" s="137"/>
      <c r="J463" s="137"/>
      <c r="K463" s="137"/>
      <c r="L463" s="137"/>
      <c r="M463" s="143"/>
      <c r="N463" s="144"/>
      <c r="O463" s="144"/>
      <c r="P463" s="144"/>
      <c r="Q463" s="144"/>
      <c r="R463" s="144"/>
      <c r="S463" s="144"/>
      <c r="T463" s="144"/>
      <c r="U463" s="144"/>
      <c r="V463" s="144"/>
      <c r="W463" s="144"/>
      <c r="X463" s="137"/>
      <c r="Y463" s="144"/>
      <c r="Z463" s="144"/>
      <c r="AA463" s="144"/>
      <c r="AB463" s="144"/>
      <c r="AC463" s="144"/>
      <c r="AD463" s="144"/>
      <c r="AE463" s="144"/>
      <c r="AF463" s="144"/>
      <c r="AG463" s="144"/>
      <c r="AH463" s="144"/>
      <c r="AI463" s="144"/>
      <c r="AJ463" s="144"/>
      <c r="AK463" s="144"/>
      <c r="AL463" s="144"/>
      <c r="AM463" s="144"/>
      <c r="AN463" s="137"/>
      <c r="AO463" s="144"/>
      <c r="AP463" s="144"/>
      <c r="AQ463" s="144"/>
      <c r="AR463" s="144"/>
      <c r="AS463" s="144"/>
      <c r="AT463" s="144"/>
      <c r="AU463" s="144"/>
      <c r="AV463" s="144"/>
      <c r="AW463" s="144"/>
      <c r="AX463" s="144"/>
      <c r="AY463" s="144"/>
      <c r="AZ463" s="144"/>
      <c r="BA463" s="144"/>
      <c r="BB463" s="144"/>
      <c r="BC463" s="144"/>
      <c r="BD463" s="144"/>
      <c r="BE463" s="144"/>
      <c r="BF463" s="144"/>
    </row>
    <row r="464" spans="1:58" ht="12" customHeight="1">
      <c r="A464" s="137"/>
      <c r="B464" s="140"/>
      <c r="C464" s="141"/>
      <c r="D464" s="142"/>
      <c r="E464" s="142"/>
      <c r="F464" s="137"/>
      <c r="G464" s="137"/>
      <c r="H464" s="137"/>
      <c r="I464" s="137"/>
      <c r="J464" s="137"/>
      <c r="K464" s="137"/>
      <c r="L464" s="137"/>
      <c r="M464" s="143"/>
      <c r="N464" s="144"/>
      <c r="O464" s="144"/>
      <c r="P464" s="144"/>
      <c r="Q464" s="144"/>
      <c r="R464" s="144"/>
      <c r="S464" s="144"/>
      <c r="T464" s="144"/>
      <c r="U464" s="144"/>
      <c r="V464" s="144"/>
      <c r="W464" s="144"/>
      <c r="X464" s="137"/>
      <c r="Y464" s="144"/>
      <c r="Z464" s="144"/>
      <c r="AA464" s="144"/>
      <c r="AB464" s="144"/>
      <c r="AC464" s="144"/>
      <c r="AD464" s="144"/>
      <c r="AE464" s="144"/>
      <c r="AF464" s="144"/>
      <c r="AG464" s="144"/>
      <c r="AH464" s="144"/>
      <c r="AI464" s="144"/>
      <c r="AJ464" s="144"/>
      <c r="AK464" s="144"/>
      <c r="AL464" s="144"/>
      <c r="AM464" s="144"/>
      <c r="AN464" s="137"/>
      <c r="AO464" s="144"/>
      <c r="AP464" s="144"/>
      <c r="AQ464" s="144"/>
      <c r="AR464" s="144"/>
      <c r="AS464" s="144"/>
      <c r="AT464" s="144"/>
      <c r="AU464" s="144"/>
      <c r="AV464" s="144"/>
      <c r="AW464" s="144"/>
      <c r="AX464" s="144"/>
      <c r="AY464" s="144"/>
      <c r="AZ464" s="144"/>
      <c r="BA464" s="144"/>
      <c r="BB464" s="144"/>
      <c r="BC464" s="144"/>
      <c r="BD464" s="144"/>
      <c r="BE464" s="144"/>
      <c r="BF464" s="144"/>
    </row>
    <row r="465" spans="1:58" ht="12" customHeight="1">
      <c r="A465" s="137"/>
      <c r="B465" s="140"/>
      <c r="C465" s="141"/>
      <c r="D465" s="142"/>
      <c r="E465" s="142"/>
      <c r="F465" s="137"/>
      <c r="G465" s="137"/>
      <c r="H465" s="137"/>
      <c r="I465" s="137"/>
      <c r="J465" s="137"/>
      <c r="K465" s="137"/>
      <c r="L465" s="137"/>
      <c r="M465" s="143"/>
      <c r="N465" s="144"/>
      <c r="O465" s="144"/>
      <c r="P465" s="144"/>
      <c r="Q465" s="144"/>
      <c r="R465" s="144"/>
      <c r="S465" s="144"/>
      <c r="T465" s="144"/>
      <c r="U465" s="144"/>
      <c r="V465" s="144"/>
      <c r="W465" s="144"/>
      <c r="X465" s="137"/>
      <c r="Y465" s="144"/>
      <c r="Z465" s="144"/>
      <c r="AA465" s="144"/>
      <c r="AB465" s="144"/>
      <c r="AC465" s="144"/>
      <c r="AD465" s="144"/>
      <c r="AE465" s="144"/>
      <c r="AF465" s="144"/>
      <c r="AG465" s="144"/>
      <c r="AH465" s="144"/>
      <c r="AI465" s="144"/>
      <c r="AJ465" s="144"/>
      <c r="AK465" s="144"/>
      <c r="AL465" s="144"/>
      <c r="AM465" s="144"/>
      <c r="AN465" s="137"/>
      <c r="AO465" s="144"/>
      <c r="AP465" s="144"/>
      <c r="AQ465" s="144"/>
      <c r="AR465" s="144"/>
      <c r="AS465" s="144"/>
      <c r="AT465" s="144"/>
      <c r="AU465" s="144"/>
      <c r="AV465" s="144"/>
      <c r="AW465" s="144"/>
      <c r="AX465" s="144"/>
      <c r="AY465" s="144"/>
      <c r="AZ465" s="144"/>
      <c r="BA465" s="144"/>
      <c r="BB465" s="144"/>
      <c r="BC465" s="144"/>
      <c r="BD465" s="144"/>
      <c r="BE465" s="144"/>
      <c r="BF465" s="144"/>
    </row>
    <row r="466" spans="1:58" ht="12" customHeight="1">
      <c r="A466" s="137"/>
      <c r="B466" s="140"/>
      <c r="C466" s="141"/>
      <c r="D466" s="142"/>
      <c r="E466" s="142"/>
      <c r="F466" s="137"/>
      <c r="G466" s="137"/>
      <c r="H466" s="137"/>
      <c r="I466" s="137"/>
      <c r="J466" s="137"/>
      <c r="K466" s="137"/>
      <c r="L466" s="137"/>
      <c r="M466" s="143"/>
      <c r="N466" s="144"/>
      <c r="O466" s="144"/>
      <c r="P466" s="144"/>
      <c r="Q466" s="144"/>
      <c r="R466" s="144"/>
      <c r="S466" s="144"/>
      <c r="T466" s="144"/>
      <c r="U466" s="144"/>
      <c r="V466" s="144"/>
      <c r="W466" s="144"/>
      <c r="X466" s="137"/>
      <c r="Y466" s="144"/>
      <c r="Z466" s="144"/>
      <c r="AA466" s="144"/>
      <c r="AB466" s="144"/>
      <c r="AC466" s="144"/>
      <c r="AD466" s="144"/>
      <c r="AE466" s="144"/>
      <c r="AF466" s="144"/>
      <c r="AG466" s="144"/>
      <c r="AH466" s="144"/>
      <c r="AI466" s="144"/>
      <c r="AJ466" s="144"/>
      <c r="AK466" s="144"/>
      <c r="AL466" s="144"/>
      <c r="AM466" s="144"/>
      <c r="AN466" s="137"/>
      <c r="AO466" s="144"/>
      <c r="AP466" s="144"/>
      <c r="AQ466" s="144"/>
      <c r="AR466" s="144"/>
      <c r="AS466" s="144"/>
      <c r="AT466" s="144"/>
      <c r="AU466" s="144"/>
      <c r="AV466" s="144"/>
      <c r="AW466" s="144"/>
      <c r="AX466" s="144"/>
      <c r="AY466" s="144"/>
      <c r="AZ466" s="144"/>
      <c r="BA466" s="144"/>
      <c r="BB466" s="144"/>
      <c r="BC466" s="144"/>
      <c r="BD466" s="144"/>
      <c r="BE466" s="144"/>
      <c r="BF466" s="144"/>
    </row>
    <row r="467" spans="1:58" ht="12" customHeight="1">
      <c r="A467" s="137"/>
      <c r="B467" s="140"/>
      <c r="C467" s="141"/>
      <c r="D467" s="142"/>
      <c r="E467" s="142"/>
      <c r="F467" s="137"/>
      <c r="G467" s="137"/>
      <c r="H467" s="137"/>
      <c r="I467" s="137"/>
      <c r="J467" s="137"/>
      <c r="K467" s="137"/>
      <c r="L467" s="137"/>
      <c r="M467" s="143"/>
      <c r="N467" s="144"/>
      <c r="O467" s="144"/>
      <c r="P467" s="144"/>
      <c r="Q467" s="144"/>
      <c r="R467" s="144"/>
      <c r="S467" s="144"/>
      <c r="T467" s="144"/>
      <c r="U467" s="144"/>
      <c r="V467" s="144"/>
      <c r="W467" s="144"/>
      <c r="X467" s="137"/>
      <c r="Y467" s="144"/>
      <c r="Z467" s="144"/>
      <c r="AA467" s="144"/>
      <c r="AB467" s="144"/>
      <c r="AC467" s="144"/>
      <c r="AD467" s="144"/>
      <c r="AE467" s="144"/>
      <c r="AF467" s="144"/>
      <c r="AG467" s="144"/>
      <c r="AH467" s="144"/>
      <c r="AI467" s="144"/>
      <c r="AJ467" s="144"/>
      <c r="AK467" s="144"/>
      <c r="AL467" s="144"/>
      <c r="AM467" s="144"/>
      <c r="AN467" s="137"/>
      <c r="AO467" s="144"/>
      <c r="AP467" s="144"/>
      <c r="AQ467" s="144"/>
      <c r="AR467" s="144"/>
      <c r="AS467" s="144"/>
      <c r="AT467" s="144"/>
      <c r="AU467" s="144"/>
      <c r="AV467" s="144"/>
      <c r="AW467" s="144"/>
      <c r="AX467" s="144"/>
      <c r="AY467" s="144"/>
      <c r="AZ467" s="144"/>
      <c r="BA467" s="144"/>
      <c r="BB467" s="144"/>
      <c r="BC467" s="144"/>
      <c r="BD467" s="144"/>
      <c r="BE467" s="144"/>
      <c r="BF467" s="144"/>
    </row>
    <row r="468" spans="1:58" ht="12" customHeight="1">
      <c r="A468" s="137"/>
      <c r="B468" s="140"/>
      <c r="C468" s="141"/>
      <c r="D468" s="142"/>
      <c r="E468" s="142"/>
      <c r="F468" s="137"/>
      <c r="G468" s="137"/>
      <c r="H468" s="137"/>
      <c r="I468" s="137"/>
      <c r="J468" s="137"/>
      <c r="K468" s="137"/>
      <c r="L468" s="137"/>
      <c r="M468" s="143"/>
      <c r="N468" s="144"/>
      <c r="O468" s="144"/>
      <c r="P468" s="144"/>
      <c r="Q468" s="144"/>
      <c r="R468" s="144"/>
      <c r="S468" s="144"/>
      <c r="T468" s="144"/>
      <c r="U468" s="144"/>
      <c r="V468" s="144"/>
      <c r="W468" s="144"/>
      <c r="X468" s="137"/>
      <c r="Y468" s="144"/>
      <c r="Z468" s="144"/>
      <c r="AA468" s="144"/>
      <c r="AB468" s="144"/>
      <c r="AC468" s="144"/>
      <c r="AD468" s="144"/>
      <c r="AE468" s="144"/>
      <c r="AF468" s="144"/>
      <c r="AG468" s="144"/>
      <c r="AH468" s="144"/>
      <c r="AI468" s="144"/>
      <c r="AJ468" s="144"/>
      <c r="AK468" s="144"/>
      <c r="AL468" s="144"/>
      <c r="AM468" s="144"/>
      <c r="AN468" s="137"/>
      <c r="AO468" s="144"/>
      <c r="AP468" s="144"/>
      <c r="AQ468" s="144"/>
      <c r="AR468" s="144"/>
      <c r="AS468" s="144"/>
      <c r="AT468" s="144"/>
      <c r="AU468" s="144"/>
      <c r="AV468" s="144"/>
      <c r="AW468" s="144"/>
      <c r="AX468" s="144"/>
      <c r="AY468" s="144"/>
      <c r="AZ468" s="144"/>
      <c r="BA468" s="144"/>
      <c r="BB468" s="144"/>
      <c r="BC468" s="144"/>
      <c r="BD468" s="144"/>
      <c r="BE468" s="144"/>
      <c r="BF468" s="144"/>
    </row>
    <row r="469" spans="1:58" ht="12" customHeight="1">
      <c r="A469" s="137"/>
      <c r="B469" s="140"/>
      <c r="C469" s="141"/>
      <c r="D469" s="142"/>
      <c r="E469" s="142"/>
      <c r="F469" s="137"/>
      <c r="G469" s="137"/>
      <c r="H469" s="137"/>
      <c r="I469" s="137"/>
      <c r="J469" s="137"/>
      <c r="K469" s="137"/>
      <c r="L469" s="137"/>
      <c r="M469" s="143"/>
      <c r="N469" s="144"/>
      <c r="O469" s="144"/>
      <c r="P469" s="144"/>
      <c r="Q469" s="144"/>
      <c r="R469" s="144"/>
      <c r="S469" s="144"/>
      <c r="T469" s="144"/>
      <c r="U469" s="144"/>
      <c r="V469" s="144"/>
      <c r="W469" s="144"/>
      <c r="X469" s="137"/>
      <c r="Y469" s="144"/>
      <c r="Z469" s="144"/>
      <c r="AA469" s="144"/>
      <c r="AB469" s="144"/>
      <c r="AC469" s="144"/>
      <c r="AD469" s="144"/>
      <c r="AE469" s="144"/>
      <c r="AF469" s="144"/>
      <c r="AG469" s="144"/>
      <c r="AH469" s="144"/>
      <c r="AI469" s="144"/>
      <c r="AJ469" s="144"/>
      <c r="AK469" s="144"/>
      <c r="AL469" s="144"/>
      <c r="AM469" s="144"/>
      <c r="AN469" s="137"/>
      <c r="AO469" s="144"/>
      <c r="AP469" s="144"/>
      <c r="AQ469" s="144"/>
      <c r="AR469" s="144"/>
      <c r="AS469" s="144"/>
      <c r="AT469" s="144"/>
      <c r="AU469" s="144"/>
      <c r="AV469" s="144"/>
      <c r="AW469" s="144"/>
      <c r="AX469" s="144"/>
      <c r="AY469" s="144"/>
      <c r="AZ469" s="144"/>
      <c r="BA469" s="144"/>
      <c r="BB469" s="144"/>
      <c r="BC469" s="144"/>
      <c r="BD469" s="144"/>
      <c r="BE469" s="144"/>
      <c r="BF469" s="144"/>
    </row>
    <row r="470" spans="1:58" ht="12" customHeight="1">
      <c r="A470" s="137"/>
      <c r="B470" s="140"/>
      <c r="C470" s="141"/>
      <c r="D470" s="142"/>
      <c r="E470" s="142"/>
      <c r="F470" s="137"/>
      <c r="G470" s="137"/>
      <c r="H470" s="137"/>
      <c r="I470" s="137"/>
      <c r="J470" s="137"/>
      <c r="K470" s="137"/>
      <c r="L470" s="137"/>
      <c r="M470" s="143"/>
      <c r="N470" s="144"/>
      <c r="O470" s="144"/>
      <c r="P470" s="144"/>
      <c r="Q470" s="144"/>
      <c r="R470" s="144"/>
      <c r="S470" s="144"/>
      <c r="T470" s="144"/>
      <c r="U470" s="144"/>
      <c r="V470" s="144"/>
      <c r="W470" s="144"/>
      <c r="X470" s="137"/>
      <c r="Y470" s="144"/>
      <c r="Z470" s="144"/>
      <c r="AA470" s="144"/>
      <c r="AB470" s="144"/>
      <c r="AC470" s="144"/>
      <c r="AD470" s="144"/>
      <c r="AE470" s="144"/>
      <c r="AF470" s="144"/>
      <c r="AG470" s="144"/>
      <c r="AH470" s="144"/>
      <c r="AI470" s="144"/>
      <c r="AJ470" s="144"/>
      <c r="AK470" s="144"/>
      <c r="AL470" s="144"/>
      <c r="AM470" s="144"/>
      <c r="AN470" s="137"/>
      <c r="AO470" s="144"/>
      <c r="AP470" s="144"/>
      <c r="AQ470" s="144"/>
      <c r="AR470" s="144"/>
      <c r="AS470" s="144"/>
      <c r="AT470" s="144"/>
      <c r="AU470" s="144"/>
      <c r="AV470" s="144"/>
      <c r="AW470" s="144"/>
      <c r="AX470" s="144"/>
      <c r="AY470" s="144"/>
      <c r="AZ470" s="144"/>
      <c r="BA470" s="144"/>
      <c r="BB470" s="144"/>
      <c r="BC470" s="144"/>
      <c r="BD470" s="144"/>
      <c r="BE470" s="144"/>
      <c r="BF470" s="144"/>
    </row>
    <row r="471" spans="1:58" ht="12" customHeight="1">
      <c r="A471" s="137"/>
      <c r="B471" s="140"/>
      <c r="C471" s="141"/>
      <c r="D471" s="142"/>
      <c r="E471" s="142"/>
      <c r="F471" s="137"/>
      <c r="G471" s="137"/>
      <c r="H471" s="137"/>
      <c r="I471" s="137"/>
      <c r="J471" s="137"/>
      <c r="K471" s="137"/>
      <c r="L471" s="137"/>
      <c r="M471" s="143"/>
      <c r="N471" s="144"/>
      <c r="O471" s="144"/>
      <c r="P471" s="144"/>
      <c r="Q471" s="144"/>
      <c r="R471" s="144"/>
      <c r="S471" s="144"/>
      <c r="T471" s="144"/>
      <c r="U471" s="144"/>
      <c r="V471" s="144"/>
      <c r="W471" s="144"/>
      <c r="X471" s="137"/>
      <c r="Y471" s="144"/>
      <c r="Z471" s="144"/>
      <c r="AA471" s="144"/>
      <c r="AB471" s="144"/>
      <c r="AC471" s="144"/>
      <c r="AD471" s="144"/>
      <c r="AE471" s="144"/>
      <c r="AF471" s="144"/>
      <c r="AG471" s="144"/>
      <c r="AH471" s="144"/>
      <c r="AI471" s="144"/>
      <c r="AJ471" s="144"/>
      <c r="AK471" s="144"/>
      <c r="AL471" s="144"/>
      <c r="AM471" s="144"/>
      <c r="AN471" s="137"/>
      <c r="AO471" s="144"/>
      <c r="AP471" s="144"/>
      <c r="AQ471" s="144"/>
      <c r="AR471" s="144"/>
      <c r="AS471" s="144"/>
      <c r="AT471" s="144"/>
      <c r="AU471" s="144"/>
      <c r="AV471" s="144"/>
      <c r="AW471" s="144"/>
      <c r="AX471" s="144"/>
      <c r="AY471" s="144"/>
      <c r="AZ471" s="144"/>
      <c r="BA471" s="144"/>
      <c r="BB471" s="144"/>
      <c r="BC471" s="144"/>
      <c r="BD471" s="144"/>
      <c r="BE471" s="144"/>
      <c r="BF471" s="144"/>
    </row>
    <row r="472" spans="1:58" ht="12" customHeight="1">
      <c r="A472" s="137"/>
      <c r="B472" s="140"/>
      <c r="C472" s="141"/>
      <c r="D472" s="142"/>
      <c r="E472" s="142"/>
      <c r="F472" s="137"/>
      <c r="G472" s="137"/>
      <c r="H472" s="137"/>
      <c r="I472" s="137"/>
      <c r="J472" s="137"/>
      <c r="K472" s="137"/>
      <c r="L472" s="137"/>
      <c r="M472" s="143"/>
      <c r="N472" s="144"/>
      <c r="O472" s="144"/>
      <c r="P472" s="144"/>
      <c r="Q472" s="144"/>
      <c r="R472" s="144"/>
      <c r="S472" s="144"/>
      <c r="T472" s="144"/>
      <c r="U472" s="144"/>
      <c r="V472" s="144"/>
      <c r="W472" s="144"/>
      <c r="X472" s="137"/>
      <c r="Y472" s="144"/>
      <c r="Z472" s="144"/>
      <c r="AA472" s="144"/>
      <c r="AB472" s="144"/>
      <c r="AC472" s="144"/>
      <c r="AD472" s="144"/>
      <c r="AE472" s="144"/>
      <c r="AF472" s="144"/>
      <c r="AG472" s="144"/>
      <c r="AH472" s="144"/>
      <c r="AI472" s="144"/>
      <c r="AJ472" s="144"/>
      <c r="AK472" s="144"/>
      <c r="AL472" s="144"/>
      <c r="AM472" s="144"/>
      <c r="AN472" s="137"/>
      <c r="AO472" s="144"/>
      <c r="AP472" s="144"/>
      <c r="AQ472" s="144"/>
      <c r="AR472" s="144"/>
      <c r="AS472" s="144"/>
      <c r="AT472" s="144"/>
      <c r="AU472" s="144"/>
      <c r="AV472" s="144"/>
      <c r="AW472" s="144"/>
      <c r="AX472" s="144"/>
      <c r="AY472" s="144"/>
      <c r="AZ472" s="144"/>
      <c r="BA472" s="144"/>
      <c r="BB472" s="144"/>
      <c r="BC472" s="144"/>
      <c r="BD472" s="144"/>
      <c r="BE472" s="144"/>
      <c r="BF472" s="144"/>
    </row>
    <row r="473" spans="1:58" ht="12" customHeight="1">
      <c r="A473" s="137"/>
      <c r="B473" s="140"/>
      <c r="C473" s="141"/>
      <c r="D473" s="142"/>
      <c r="E473" s="142"/>
      <c r="F473" s="137"/>
      <c r="G473" s="137"/>
      <c r="H473" s="137"/>
      <c r="I473" s="137"/>
      <c r="J473" s="137"/>
      <c r="K473" s="137"/>
      <c r="L473" s="137"/>
      <c r="M473" s="143"/>
      <c r="N473" s="144"/>
      <c r="O473" s="144"/>
      <c r="P473" s="144"/>
      <c r="Q473" s="144"/>
      <c r="R473" s="144"/>
      <c r="S473" s="144"/>
      <c r="T473" s="144"/>
      <c r="U473" s="144"/>
      <c r="V473" s="144"/>
      <c r="W473" s="144"/>
      <c r="X473" s="137"/>
      <c r="Y473" s="144"/>
      <c r="Z473" s="144"/>
      <c r="AA473" s="144"/>
      <c r="AB473" s="144"/>
      <c r="AC473" s="144"/>
      <c r="AD473" s="144"/>
      <c r="AE473" s="144"/>
      <c r="AF473" s="144"/>
      <c r="AG473" s="144"/>
      <c r="AH473" s="144"/>
      <c r="AI473" s="144"/>
      <c r="AJ473" s="144"/>
      <c r="AK473" s="144"/>
      <c r="AL473" s="144"/>
      <c r="AM473" s="144"/>
      <c r="AN473" s="137"/>
      <c r="AO473" s="144"/>
      <c r="AP473" s="144"/>
      <c r="AQ473" s="144"/>
      <c r="AR473" s="144"/>
      <c r="AS473" s="144"/>
      <c r="AT473" s="144"/>
      <c r="AU473" s="144"/>
      <c r="AV473" s="144"/>
      <c r="AW473" s="144"/>
      <c r="AX473" s="144"/>
      <c r="AY473" s="144"/>
      <c r="AZ473" s="144"/>
      <c r="BA473" s="144"/>
      <c r="BB473" s="144"/>
      <c r="BC473" s="144"/>
      <c r="BD473" s="144"/>
      <c r="BE473" s="144"/>
      <c r="BF473" s="144"/>
    </row>
    <row r="474" spans="1:58" ht="12" customHeight="1">
      <c r="A474" s="137"/>
      <c r="B474" s="140"/>
      <c r="C474" s="141"/>
      <c r="D474" s="142"/>
      <c r="E474" s="142"/>
      <c r="F474" s="137"/>
      <c r="G474" s="137"/>
      <c r="H474" s="137"/>
      <c r="I474" s="137"/>
      <c r="J474" s="137"/>
      <c r="K474" s="137"/>
      <c r="L474" s="137"/>
      <c r="M474" s="143"/>
      <c r="N474" s="144"/>
      <c r="O474" s="144"/>
      <c r="P474" s="144"/>
      <c r="Q474" s="144"/>
      <c r="R474" s="144"/>
      <c r="S474" s="144"/>
      <c r="T474" s="144"/>
      <c r="U474" s="144"/>
      <c r="V474" s="144"/>
      <c r="W474" s="144"/>
      <c r="X474" s="137"/>
      <c r="Y474" s="144"/>
      <c r="Z474" s="144"/>
      <c r="AA474" s="144"/>
      <c r="AB474" s="144"/>
      <c r="AC474" s="144"/>
      <c r="AD474" s="144"/>
      <c r="AE474" s="144"/>
      <c r="AF474" s="144"/>
      <c r="AG474" s="144"/>
      <c r="AH474" s="144"/>
      <c r="AI474" s="144"/>
      <c r="AJ474" s="144"/>
      <c r="AK474" s="144"/>
      <c r="AL474" s="144"/>
      <c r="AM474" s="144"/>
      <c r="AN474" s="137"/>
      <c r="AO474" s="144"/>
      <c r="AP474" s="144"/>
      <c r="AQ474" s="144"/>
      <c r="AR474" s="144"/>
      <c r="AS474" s="144"/>
      <c r="AT474" s="144"/>
      <c r="AU474" s="144"/>
      <c r="AV474" s="144"/>
      <c r="AW474" s="144"/>
      <c r="AX474" s="144"/>
      <c r="AY474" s="144"/>
      <c r="AZ474" s="144"/>
      <c r="BA474" s="144"/>
      <c r="BB474" s="144"/>
      <c r="BC474" s="144"/>
      <c r="BD474" s="144"/>
      <c r="BE474" s="144"/>
      <c r="BF474" s="144"/>
    </row>
    <row r="475" spans="1:58" ht="12" customHeight="1">
      <c r="A475" s="137"/>
      <c r="B475" s="140"/>
      <c r="C475" s="141"/>
      <c r="D475" s="142"/>
      <c r="E475" s="142"/>
      <c r="F475" s="137"/>
      <c r="G475" s="137"/>
      <c r="H475" s="137"/>
      <c r="I475" s="137"/>
      <c r="J475" s="137"/>
      <c r="K475" s="137"/>
      <c r="L475" s="137"/>
      <c r="M475" s="143"/>
      <c r="N475" s="144"/>
      <c r="O475" s="144"/>
      <c r="P475" s="144"/>
      <c r="Q475" s="144"/>
      <c r="R475" s="144"/>
      <c r="S475" s="144"/>
      <c r="T475" s="144"/>
      <c r="U475" s="144"/>
      <c r="V475" s="144"/>
      <c r="W475" s="144"/>
      <c r="X475" s="137"/>
      <c r="Y475" s="144"/>
      <c r="Z475" s="144"/>
      <c r="AA475" s="144"/>
      <c r="AB475" s="144"/>
      <c r="AC475" s="144"/>
      <c r="AD475" s="144"/>
      <c r="AE475" s="144"/>
      <c r="AF475" s="144"/>
      <c r="AG475" s="144"/>
      <c r="AH475" s="144"/>
      <c r="AI475" s="144"/>
      <c r="AJ475" s="144"/>
      <c r="AK475" s="144"/>
      <c r="AL475" s="144"/>
      <c r="AM475" s="144"/>
      <c r="AN475" s="137"/>
      <c r="AO475" s="144"/>
      <c r="AP475" s="144"/>
      <c r="AQ475" s="144"/>
      <c r="AR475" s="144"/>
      <c r="AS475" s="144"/>
      <c r="AT475" s="144"/>
      <c r="AU475" s="144"/>
      <c r="AV475" s="144"/>
      <c r="AW475" s="144"/>
      <c r="AX475" s="144"/>
      <c r="AY475" s="144"/>
      <c r="AZ475" s="144"/>
      <c r="BA475" s="144"/>
      <c r="BB475" s="144"/>
      <c r="BC475" s="144"/>
      <c r="BD475" s="144"/>
      <c r="BE475" s="144"/>
      <c r="BF475" s="144"/>
    </row>
    <row r="476" spans="1:58" ht="12" customHeight="1">
      <c r="A476" s="137"/>
      <c r="B476" s="140"/>
      <c r="C476" s="141"/>
      <c r="D476" s="142"/>
      <c r="E476" s="142"/>
      <c r="F476" s="137"/>
      <c r="G476" s="137"/>
      <c r="H476" s="137"/>
      <c r="I476" s="137"/>
      <c r="J476" s="137"/>
      <c r="K476" s="137"/>
      <c r="L476" s="137"/>
      <c r="M476" s="143"/>
      <c r="N476" s="144"/>
      <c r="O476" s="144"/>
      <c r="P476" s="144"/>
      <c r="Q476" s="144"/>
      <c r="R476" s="144"/>
      <c r="S476" s="144"/>
      <c r="T476" s="144"/>
      <c r="U476" s="144"/>
      <c r="V476" s="144"/>
      <c r="W476" s="144"/>
      <c r="X476" s="137"/>
      <c r="Y476" s="144"/>
      <c r="Z476" s="144"/>
      <c r="AA476" s="144"/>
      <c r="AB476" s="144"/>
      <c r="AC476" s="144"/>
      <c r="AD476" s="144"/>
      <c r="AE476" s="144"/>
      <c r="AF476" s="144"/>
      <c r="AG476" s="144"/>
      <c r="AH476" s="144"/>
      <c r="AI476" s="144"/>
      <c r="AJ476" s="144"/>
      <c r="AK476" s="144"/>
      <c r="AL476" s="144"/>
      <c r="AM476" s="144"/>
      <c r="AN476" s="137"/>
      <c r="AO476" s="144"/>
      <c r="AP476" s="144"/>
      <c r="AQ476" s="144"/>
      <c r="AR476" s="144"/>
      <c r="AS476" s="144"/>
      <c r="AT476" s="144"/>
      <c r="AU476" s="144"/>
      <c r="AV476" s="144"/>
      <c r="AW476" s="144"/>
      <c r="AX476" s="144"/>
      <c r="AY476" s="144"/>
      <c r="AZ476" s="144"/>
      <c r="BA476" s="144"/>
      <c r="BB476" s="144"/>
      <c r="BC476" s="144"/>
      <c r="BD476" s="144"/>
      <c r="BE476" s="144"/>
      <c r="BF476" s="144"/>
    </row>
    <row r="477" spans="1:58" ht="12" customHeight="1">
      <c r="A477" s="137"/>
      <c r="B477" s="140"/>
      <c r="C477" s="141"/>
      <c r="D477" s="142"/>
      <c r="E477" s="142"/>
      <c r="F477" s="137"/>
      <c r="G477" s="137"/>
      <c r="H477" s="137"/>
      <c r="I477" s="137"/>
      <c r="J477" s="137"/>
      <c r="K477" s="137"/>
      <c r="L477" s="137"/>
      <c r="M477" s="143"/>
      <c r="N477" s="144"/>
      <c r="O477" s="144"/>
      <c r="P477" s="144"/>
      <c r="Q477" s="144"/>
      <c r="R477" s="144"/>
      <c r="S477" s="144"/>
      <c r="T477" s="144"/>
      <c r="U477" s="144"/>
      <c r="V477" s="144"/>
      <c r="W477" s="144"/>
      <c r="X477" s="137"/>
      <c r="Y477" s="144"/>
      <c r="Z477" s="144"/>
      <c r="AA477" s="144"/>
      <c r="AB477" s="144"/>
      <c r="AC477" s="144"/>
      <c r="AD477" s="144"/>
      <c r="AE477" s="144"/>
      <c r="AF477" s="144"/>
      <c r="AG477" s="144"/>
      <c r="AH477" s="144"/>
      <c r="AI477" s="144"/>
      <c r="AJ477" s="144"/>
      <c r="AK477" s="144"/>
      <c r="AL477" s="144"/>
      <c r="AM477" s="144"/>
      <c r="AN477" s="137"/>
      <c r="AO477" s="144"/>
      <c r="AP477" s="144"/>
      <c r="AQ477" s="144"/>
      <c r="AR477" s="144"/>
      <c r="AS477" s="144"/>
      <c r="AT477" s="144"/>
      <c r="AU477" s="144"/>
      <c r="AV477" s="144"/>
      <c r="AW477" s="144"/>
      <c r="AX477" s="144"/>
      <c r="AY477" s="144"/>
      <c r="AZ477" s="144"/>
      <c r="BA477" s="144"/>
      <c r="BB477" s="144"/>
      <c r="BC477" s="144"/>
      <c r="BD477" s="144"/>
      <c r="BE477" s="144"/>
      <c r="BF477" s="144"/>
    </row>
    <row r="478" spans="1:58" ht="12" customHeight="1">
      <c r="A478" s="137"/>
      <c r="B478" s="140"/>
      <c r="C478" s="141"/>
      <c r="D478" s="142"/>
      <c r="E478" s="142"/>
      <c r="F478" s="137"/>
      <c r="G478" s="137"/>
      <c r="H478" s="137"/>
      <c r="I478" s="137"/>
      <c r="J478" s="137"/>
      <c r="K478" s="137"/>
      <c r="L478" s="137"/>
      <c r="M478" s="143"/>
      <c r="N478" s="144"/>
      <c r="O478" s="144"/>
      <c r="P478" s="144"/>
      <c r="Q478" s="144"/>
      <c r="R478" s="144"/>
      <c r="S478" s="144"/>
      <c r="T478" s="144"/>
      <c r="U478" s="144"/>
      <c r="V478" s="144"/>
      <c r="W478" s="144"/>
      <c r="X478" s="137"/>
      <c r="Y478" s="144"/>
      <c r="Z478" s="144"/>
      <c r="AA478" s="144"/>
      <c r="AB478" s="144"/>
      <c r="AC478" s="144"/>
      <c r="AD478" s="144"/>
      <c r="AE478" s="144"/>
      <c r="AF478" s="144"/>
      <c r="AG478" s="144"/>
      <c r="AH478" s="144"/>
      <c r="AI478" s="144"/>
      <c r="AJ478" s="144"/>
      <c r="AK478" s="144"/>
      <c r="AL478" s="144"/>
      <c r="AM478" s="144"/>
      <c r="AN478" s="137"/>
      <c r="AO478" s="144"/>
      <c r="AP478" s="144"/>
      <c r="AQ478" s="144"/>
      <c r="AR478" s="144"/>
      <c r="AS478" s="144"/>
      <c r="AT478" s="144"/>
      <c r="AU478" s="144"/>
      <c r="AV478" s="144"/>
      <c r="AW478" s="144"/>
      <c r="AX478" s="144"/>
      <c r="AY478" s="144"/>
      <c r="AZ478" s="144"/>
      <c r="BA478" s="144"/>
      <c r="BB478" s="144"/>
      <c r="BC478" s="144"/>
      <c r="BD478" s="144"/>
      <c r="BE478" s="144"/>
      <c r="BF478" s="144"/>
    </row>
    <row r="479" spans="1:58" ht="12" customHeight="1">
      <c r="A479" s="137"/>
      <c r="B479" s="140"/>
      <c r="C479" s="141"/>
      <c r="D479" s="142"/>
      <c r="E479" s="142"/>
      <c r="F479" s="137"/>
      <c r="G479" s="137"/>
      <c r="H479" s="137"/>
      <c r="I479" s="137"/>
      <c r="J479" s="137"/>
      <c r="K479" s="137"/>
      <c r="L479" s="137"/>
      <c r="M479" s="143"/>
      <c r="N479" s="144"/>
      <c r="O479" s="144"/>
      <c r="P479" s="144"/>
      <c r="Q479" s="144"/>
      <c r="R479" s="144"/>
      <c r="S479" s="144"/>
      <c r="T479" s="144"/>
      <c r="U479" s="144"/>
      <c r="V479" s="144"/>
      <c r="W479" s="144"/>
      <c r="X479" s="137"/>
      <c r="Y479" s="144"/>
      <c r="Z479" s="144"/>
      <c r="AA479" s="144"/>
      <c r="AB479" s="144"/>
      <c r="AC479" s="144"/>
      <c r="AD479" s="144"/>
      <c r="AE479" s="144"/>
      <c r="AF479" s="144"/>
      <c r="AG479" s="144"/>
      <c r="AH479" s="144"/>
      <c r="AI479" s="144"/>
      <c r="AJ479" s="144"/>
      <c r="AK479" s="144"/>
      <c r="AL479" s="144"/>
      <c r="AM479" s="144"/>
      <c r="AN479" s="137"/>
      <c r="AO479" s="144"/>
      <c r="AP479" s="144"/>
      <c r="AQ479" s="144"/>
      <c r="AR479" s="144"/>
      <c r="AS479" s="144"/>
      <c r="AT479" s="144"/>
      <c r="AU479" s="144"/>
      <c r="AV479" s="144"/>
      <c r="AW479" s="144"/>
      <c r="AX479" s="144"/>
      <c r="AY479" s="144"/>
      <c r="AZ479" s="144"/>
      <c r="BA479" s="144"/>
      <c r="BB479" s="144"/>
      <c r="BC479" s="144"/>
      <c r="BD479" s="144"/>
      <c r="BE479" s="144"/>
      <c r="BF479" s="144"/>
    </row>
    <row r="480" spans="1:58" ht="12" customHeight="1">
      <c r="A480" s="137"/>
      <c r="B480" s="140"/>
      <c r="C480" s="141"/>
      <c r="D480" s="142"/>
      <c r="E480" s="142"/>
      <c r="F480" s="137"/>
      <c r="G480" s="137"/>
      <c r="H480" s="137"/>
      <c r="I480" s="137"/>
      <c r="J480" s="137"/>
      <c r="K480" s="137"/>
      <c r="L480" s="137"/>
      <c r="M480" s="143"/>
      <c r="N480" s="144"/>
      <c r="O480" s="144"/>
      <c r="P480" s="144"/>
      <c r="Q480" s="144"/>
      <c r="R480" s="144"/>
      <c r="S480" s="144"/>
      <c r="T480" s="144"/>
      <c r="U480" s="144"/>
      <c r="V480" s="144"/>
      <c r="W480" s="144"/>
      <c r="X480" s="137"/>
      <c r="Y480" s="144"/>
      <c r="Z480" s="144"/>
      <c r="AA480" s="144"/>
      <c r="AB480" s="144"/>
      <c r="AC480" s="144"/>
      <c r="AD480" s="144"/>
      <c r="AE480" s="144"/>
      <c r="AF480" s="144"/>
      <c r="AG480" s="144"/>
      <c r="AH480" s="144"/>
      <c r="AI480" s="144"/>
      <c r="AJ480" s="144"/>
      <c r="AK480" s="144"/>
      <c r="AL480" s="144"/>
      <c r="AM480" s="144"/>
      <c r="AN480" s="137"/>
      <c r="AO480" s="144"/>
      <c r="AP480" s="144"/>
      <c r="AQ480" s="144"/>
      <c r="AR480" s="144"/>
      <c r="AS480" s="144"/>
      <c r="AT480" s="144"/>
      <c r="AU480" s="144"/>
      <c r="AV480" s="144"/>
      <c r="AW480" s="144"/>
      <c r="AX480" s="144"/>
      <c r="AY480" s="144"/>
      <c r="AZ480" s="144"/>
      <c r="BA480" s="144"/>
      <c r="BB480" s="144"/>
      <c r="BC480" s="144"/>
      <c r="BD480" s="144"/>
      <c r="BE480" s="144"/>
      <c r="BF480" s="144"/>
    </row>
    <row r="481" spans="1:58" ht="12" customHeight="1">
      <c r="A481" s="137"/>
      <c r="B481" s="140"/>
      <c r="C481" s="141"/>
      <c r="D481" s="142"/>
      <c r="E481" s="142"/>
      <c r="F481" s="137"/>
      <c r="G481" s="137"/>
      <c r="H481" s="137"/>
      <c r="I481" s="137"/>
      <c r="J481" s="137"/>
      <c r="K481" s="137"/>
      <c r="L481" s="137"/>
      <c r="M481" s="143"/>
      <c r="N481" s="144"/>
      <c r="O481" s="144"/>
      <c r="P481" s="144"/>
      <c r="Q481" s="144"/>
      <c r="R481" s="144"/>
      <c r="S481" s="144"/>
      <c r="T481" s="144"/>
      <c r="U481" s="144"/>
      <c r="V481" s="144"/>
      <c r="W481" s="144"/>
      <c r="X481" s="137"/>
      <c r="Y481" s="144"/>
      <c r="Z481" s="144"/>
      <c r="AA481" s="144"/>
      <c r="AB481" s="144"/>
      <c r="AC481" s="144"/>
      <c r="AD481" s="144"/>
      <c r="AE481" s="144"/>
      <c r="AF481" s="144"/>
      <c r="AG481" s="144"/>
      <c r="AH481" s="144"/>
      <c r="AI481" s="144"/>
      <c r="AJ481" s="144"/>
      <c r="AK481" s="144"/>
      <c r="AL481" s="144"/>
      <c r="AM481" s="144"/>
      <c r="AN481" s="137"/>
      <c r="AO481" s="144"/>
      <c r="AP481" s="144"/>
      <c r="AQ481" s="144"/>
      <c r="AR481" s="144"/>
      <c r="AS481" s="144"/>
      <c r="AT481" s="144"/>
      <c r="AU481" s="144"/>
      <c r="AV481" s="144"/>
      <c r="AW481" s="144"/>
      <c r="AX481" s="144"/>
      <c r="AY481" s="144"/>
      <c r="AZ481" s="144"/>
      <c r="BA481" s="144"/>
      <c r="BB481" s="144"/>
      <c r="BC481" s="144"/>
      <c r="BD481" s="144"/>
      <c r="BE481" s="144"/>
      <c r="BF481" s="144"/>
    </row>
    <row r="482" spans="1:58" ht="12" customHeight="1">
      <c r="A482" s="137"/>
      <c r="B482" s="140"/>
      <c r="C482" s="141"/>
      <c r="D482" s="142"/>
      <c r="E482" s="142"/>
      <c r="F482" s="137"/>
      <c r="G482" s="137"/>
      <c r="H482" s="137"/>
      <c r="I482" s="137"/>
      <c r="J482" s="137"/>
      <c r="K482" s="137"/>
      <c r="L482" s="137"/>
      <c r="M482" s="143"/>
      <c r="N482" s="144"/>
      <c r="O482" s="144"/>
      <c r="P482" s="144"/>
      <c r="Q482" s="144"/>
      <c r="R482" s="144"/>
      <c r="S482" s="144"/>
      <c r="T482" s="144"/>
      <c r="U482" s="144"/>
      <c r="V482" s="144"/>
      <c r="W482" s="144"/>
      <c r="X482" s="137"/>
      <c r="Y482" s="144"/>
      <c r="Z482" s="144"/>
      <c r="AA482" s="144"/>
      <c r="AB482" s="144"/>
      <c r="AC482" s="144"/>
      <c r="AD482" s="144"/>
      <c r="AE482" s="144"/>
      <c r="AF482" s="144"/>
      <c r="AG482" s="144"/>
      <c r="AH482" s="144"/>
      <c r="AI482" s="144"/>
      <c r="AJ482" s="144"/>
      <c r="AK482" s="144"/>
      <c r="AL482" s="144"/>
      <c r="AM482" s="144"/>
      <c r="AN482" s="137"/>
      <c r="AO482" s="144"/>
      <c r="AP482" s="144"/>
      <c r="AQ482" s="144"/>
      <c r="AR482" s="144"/>
      <c r="AS482" s="144"/>
      <c r="AT482" s="144"/>
      <c r="AU482" s="144"/>
      <c r="AV482" s="144"/>
      <c r="AW482" s="144"/>
      <c r="AX482" s="144"/>
      <c r="AY482" s="144"/>
      <c r="AZ482" s="144"/>
      <c r="BA482" s="144"/>
      <c r="BB482" s="144"/>
      <c r="BC482" s="144"/>
      <c r="BD482" s="144"/>
      <c r="BE482" s="144"/>
      <c r="BF482" s="144"/>
    </row>
    <row r="483" spans="1:58" ht="12" customHeight="1">
      <c r="A483" s="137"/>
      <c r="B483" s="140"/>
      <c r="C483" s="141"/>
      <c r="D483" s="142"/>
      <c r="E483" s="142"/>
      <c r="F483" s="137"/>
      <c r="G483" s="137"/>
      <c r="H483" s="137"/>
      <c r="I483" s="137"/>
      <c r="J483" s="137"/>
      <c r="K483" s="137"/>
      <c r="L483" s="137"/>
      <c r="M483" s="143"/>
      <c r="N483" s="144"/>
      <c r="O483" s="144"/>
      <c r="P483" s="144"/>
      <c r="Q483" s="144"/>
      <c r="R483" s="144"/>
      <c r="S483" s="144"/>
      <c r="T483" s="144"/>
      <c r="U483" s="144"/>
      <c r="V483" s="144"/>
      <c r="W483" s="144"/>
      <c r="X483" s="137"/>
      <c r="Y483" s="144"/>
      <c r="Z483" s="144"/>
      <c r="AA483" s="144"/>
      <c r="AB483" s="144"/>
      <c r="AC483" s="144"/>
      <c r="AD483" s="144"/>
      <c r="AE483" s="144"/>
      <c r="AF483" s="144"/>
      <c r="AG483" s="144"/>
      <c r="AH483" s="144"/>
      <c r="AI483" s="144"/>
      <c r="AJ483" s="144"/>
      <c r="AK483" s="144"/>
      <c r="AL483" s="144"/>
      <c r="AM483" s="144"/>
      <c r="AN483" s="137"/>
      <c r="AO483" s="144"/>
      <c r="AP483" s="144"/>
      <c r="AQ483" s="144"/>
      <c r="AR483" s="144"/>
      <c r="AS483" s="144"/>
      <c r="AT483" s="144"/>
      <c r="AU483" s="144"/>
      <c r="AV483" s="144"/>
      <c r="AW483" s="144"/>
      <c r="AX483" s="144"/>
      <c r="AY483" s="144"/>
      <c r="AZ483" s="144"/>
      <c r="BA483" s="144"/>
      <c r="BB483" s="144"/>
      <c r="BC483" s="144"/>
      <c r="BD483" s="144"/>
      <c r="BE483" s="144"/>
      <c r="BF483" s="144"/>
    </row>
    <row r="484" spans="1:58" ht="12" customHeight="1">
      <c r="A484" s="137"/>
      <c r="B484" s="140"/>
      <c r="C484" s="141"/>
      <c r="D484" s="142"/>
      <c r="E484" s="142"/>
      <c r="F484" s="137"/>
      <c r="G484" s="137"/>
      <c r="H484" s="137"/>
      <c r="I484" s="137"/>
      <c r="J484" s="137"/>
      <c r="K484" s="137"/>
      <c r="L484" s="137"/>
      <c r="M484" s="143"/>
      <c r="N484" s="144"/>
      <c r="O484" s="144"/>
      <c r="P484" s="144"/>
      <c r="Q484" s="144"/>
      <c r="R484" s="144"/>
      <c r="S484" s="144"/>
      <c r="T484" s="144"/>
      <c r="U484" s="144"/>
      <c r="V484" s="144"/>
      <c r="W484" s="144"/>
      <c r="X484" s="137"/>
      <c r="Y484" s="144"/>
      <c r="Z484" s="144"/>
      <c r="AA484" s="144"/>
      <c r="AB484" s="144"/>
      <c r="AC484" s="144"/>
      <c r="AD484" s="144"/>
      <c r="AE484" s="144"/>
      <c r="AF484" s="144"/>
      <c r="AG484" s="144"/>
      <c r="AH484" s="144"/>
      <c r="AI484" s="144"/>
      <c r="AJ484" s="144"/>
      <c r="AK484" s="144"/>
      <c r="AL484" s="144"/>
      <c r="AM484" s="144"/>
      <c r="AN484" s="137"/>
      <c r="AO484" s="144"/>
      <c r="AP484" s="144"/>
      <c r="AQ484" s="144"/>
      <c r="AR484" s="144"/>
      <c r="AS484" s="144"/>
      <c r="AT484" s="144"/>
      <c r="AU484" s="144"/>
      <c r="AV484" s="144"/>
      <c r="AW484" s="144"/>
      <c r="AX484" s="144"/>
      <c r="AY484" s="144"/>
      <c r="AZ484" s="144"/>
      <c r="BA484" s="144"/>
      <c r="BB484" s="144"/>
      <c r="BC484" s="144"/>
      <c r="BD484" s="144"/>
      <c r="BE484" s="144"/>
      <c r="BF484" s="144"/>
    </row>
    <row r="485" spans="1:58" ht="12" customHeight="1">
      <c r="A485" s="137"/>
      <c r="B485" s="140"/>
      <c r="C485" s="141"/>
      <c r="D485" s="142"/>
      <c r="E485" s="142"/>
      <c r="F485" s="137"/>
      <c r="G485" s="137"/>
      <c r="H485" s="137"/>
      <c r="I485" s="137"/>
      <c r="J485" s="137"/>
      <c r="K485" s="137"/>
      <c r="L485" s="137"/>
      <c r="M485" s="143"/>
      <c r="N485" s="144"/>
      <c r="O485" s="144"/>
      <c r="P485" s="144"/>
      <c r="Q485" s="144"/>
      <c r="R485" s="144"/>
      <c r="S485" s="144"/>
      <c r="T485" s="144"/>
      <c r="U485" s="144"/>
      <c r="V485" s="144"/>
      <c r="W485" s="144"/>
      <c r="X485" s="137"/>
      <c r="Y485" s="144"/>
      <c r="Z485" s="144"/>
      <c r="AA485" s="144"/>
      <c r="AB485" s="144"/>
      <c r="AC485" s="144"/>
      <c r="AD485" s="144"/>
      <c r="AE485" s="144"/>
      <c r="AF485" s="144"/>
      <c r="AG485" s="144"/>
      <c r="AH485" s="144"/>
      <c r="AI485" s="144"/>
      <c r="AJ485" s="144"/>
      <c r="AK485" s="144"/>
      <c r="AL485" s="144"/>
      <c r="AM485" s="144"/>
      <c r="AN485" s="137"/>
      <c r="AO485" s="144"/>
      <c r="AP485" s="144"/>
      <c r="AQ485" s="144"/>
      <c r="AR485" s="144"/>
      <c r="AS485" s="144"/>
      <c r="AT485" s="144"/>
      <c r="AU485" s="144"/>
      <c r="AV485" s="144"/>
      <c r="AW485" s="144"/>
      <c r="AX485" s="144"/>
      <c r="AY485" s="144"/>
      <c r="AZ485" s="144"/>
      <c r="BA485" s="144"/>
      <c r="BB485" s="144"/>
      <c r="BC485" s="144"/>
      <c r="BD485" s="144"/>
      <c r="BE485" s="144"/>
      <c r="BF485" s="144"/>
    </row>
    <row r="486" spans="1:58" ht="12" customHeight="1">
      <c r="A486" s="137"/>
      <c r="B486" s="140"/>
      <c r="C486" s="141"/>
      <c r="D486" s="142"/>
      <c r="E486" s="142"/>
      <c r="F486" s="137"/>
      <c r="G486" s="137"/>
      <c r="H486" s="137"/>
      <c r="I486" s="137"/>
      <c r="J486" s="137"/>
      <c r="K486" s="137"/>
      <c r="L486" s="137"/>
      <c r="M486" s="143"/>
      <c r="N486" s="144"/>
      <c r="O486" s="144"/>
      <c r="P486" s="144"/>
      <c r="Q486" s="144"/>
      <c r="R486" s="144"/>
      <c r="S486" s="144"/>
      <c r="T486" s="144"/>
      <c r="U486" s="144"/>
      <c r="V486" s="144"/>
      <c r="W486" s="144"/>
      <c r="X486" s="137"/>
      <c r="Y486" s="144"/>
      <c r="Z486" s="144"/>
      <c r="AA486" s="144"/>
      <c r="AB486" s="144"/>
      <c r="AC486" s="144"/>
      <c r="AD486" s="144"/>
      <c r="AE486" s="144"/>
      <c r="AF486" s="144"/>
      <c r="AG486" s="144"/>
      <c r="AH486" s="144"/>
      <c r="AI486" s="144"/>
      <c r="AJ486" s="144"/>
      <c r="AK486" s="144"/>
      <c r="AL486" s="144"/>
      <c r="AM486" s="144"/>
      <c r="AN486" s="137"/>
      <c r="AO486" s="144"/>
      <c r="AP486" s="144"/>
      <c r="AQ486" s="144"/>
      <c r="AR486" s="144"/>
      <c r="AS486" s="144"/>
      <c r="AT486" s="144"/>
      <c r="AU486" s="144"/>
      <c r="AV486" s="144"/>
      <c r="AW486" s="144"/>
      <c r="AX486" s="144"/>
      <c r="AY486" s="144"/>
      <c r="AZ486" s="144"/>
      <c r="BA486" s="144"/>
      <c r="BB486" s="144"/>
      <c r="BC486" s="144"/>
      <c r="BD486" s="144"/>
      <c r="BE486" s="144"/>
      <c r="BF486" s="144"/>
    </row>
    <row r="487" spans="1:58" ht="12" customHeight="1">
      <c r="A487" s="137"/>
      <c r="B487" s="140"/>
      <c r="C487" s="141"/>
      <c r="D487" s="142"/>
      <c r="E487" s="142"/>
      <c r="F487" s="137"/>
      <c r="G487" s="137"/>
      <c r="H487" s="137"/>
      <c r="I487" s="137"/>
      <c r="J487" s="137"/>
      <c r="K487" s="137"/>
      <c r="L487" s="137"/>
      <c r="M487" s="143"/>
      <c r="N487" s="144"/>
      <c r="O487" s="144"/>
      <c r="P487" s="144"/>
      <c r="Q487" s="144"/>
      <c r="R487" s="144"/>
      <c r="S487" s="144"/>
      <c r="T487" s="144"/>
      <c r="U487" s="144"/>
      <c r="V487" s="144"/>
      <c r="W487" s="144"/>
      <c r="X487" s="137"/>
      <c r="Y487" s="144"/>
      <c r="Z487" s="144"/>
      <c r="AA487" s="144"/>
      <c r="AB487" s="144"/>
      <c r="AC487" s="144"/>
      <c r="AD487" s="144"/>
      <c r="AE487" s="144"/>
      <c r="AF487" s="144"/>
      <c r="AG487" s="144"/>
      <c r="AH487" s="144"/>
      <c r="AI487" s="144"/>
      <c r="AJ487" s="144"/>
      <c r="AK487" s="144"/>
      <c r="AL487" s="144"/>
      <c r="AM487" s="144"/>
      <c r="AN487" s="137"/>
      <c r="AO487" s="144"/>
      <c r="AP487" s="144"/>
      <c r="AQ487" s="144"/>
      <c r="AR487" s="144"/>
      <c r="AS487" s="144"/>
      <c r="AT487" s="144"/>
      <c r="AU487" s="144"/>
      <c r="AV487" s="144"/>
      <c r="AW487" s="144"/>
      <c r="AX487" s="144"/>
      <c r="AY487" s="144"/>
      <c r="AZ487" s="144"/>
      <c r="BA487" s="144"/>
      <c r="BB487" s="144"/>
      <c r="BC487" s="144"/>
      <c r="BD487" s="144"/>
      <c r="BE487" s="144"/>
      <c r="BF487" s="144"/>
    </row>
    <row r="488" spans="1:58" ht="12" customHeight="1">
      <c r="A488" s="137"/>
      <c r="B488" s="140"/>
      <c r="C488" s="141"/>
      <c r="D488" s="142"/>
      <c r="E488" s="142"/>
      <c r="F488" s="137"/>
      <c r="G488" s="137"/>
      <c r="H488" s="137"/>
      <c r="I488" s="137"/>
      <c r="J488" s="137"/>
      <c r="K488" s="137"/>
      <c r="L488" s="137"/>
      <c r="M488" s="143"/>
      <c r="N488" s="144"/>
      <c r="O488" s="144"/>
      <c r="P488" s="144"/>
      <c r="Q488" s="144"/>
      <c r="R488" s="144"/>
      <c r="S488" s="144"/>
      <c r="T488" s="144"/>
      <c r="U488" s="144"/>
      <c r="V488" s="144"/>
      <c r="W488" s="144"/>
      <c r="X488" s="137"/>
      <c r="Y488" s="144"/>
      <c r="Z488" s="144"/>
      <c r="AA488" s="144"/>
      <c r="AB488" s="144"/>
      <c r="AC488" s="144"/>
      <c r="AD488" s="144"/>
      <c r="AE488" s="144"/>
      <c r="AF488" s="144"/>
      <c r="AG488" s="144"/>
      <c r="AH488" s="144"/>
      <c r="AI488" s="144"/>
      <c r="AJ488" s="144"/>
      <c r="AK488" s="144"/>
      <c r="AL488" s="144"/>
      <c r="AM488" s="144"/>
      <c r="AN488" s="137"/>
      <c r="AO488" s="144"/>
      <c r="AP488" s="144"/>
      <c r="AQ488" s="144"/>
      <c r="AR488" s="144"/>
      <c r="AS488" s="144"/>
      <c r="AT488" s="144"/>
      <c r="AU488" s="144"/>
      <c r="AV488" s="144"/>
      <c r="AW488" s="144"/>
      <c r="AX488" s="144"/>
      <c r="AY488" s="144"/>
      <c r="AZ488" s="144"/>
      <c r="BA488" s="144"/>
      <c r="BB488" s="144"/>
      <c r="BC488" s="144"/>
      <c r="BD488" s="144"/>
      <c r="BE488" s="144"/>
      <c r="BF488" s="144"/>
    </row>
    <row r="489" spans="1:58" ht="12" customHeight="1">
      <c r="A489" s="137"/>
      <c r="B489" s="140"/>
      <c r="C489" s="141"/>
      <c r="D489" s="142"/>
      <c r="E489" s="142"/>
      <c r="F489" s="137"/>
      <c r="G489" s="137"/>
      <c r="H489" s="137"/>
      <c r="I489" s="137"/>
      <c r="J489" s="137"/>
      <c r="K489" s="137"/>
      <c r="L489" s="137"/>
      <c r="M489" s="143"/>
      <c r="N489" s="144"/>
      <c r="O489" s="144"/>
      <c r="P489" s="144"/>
      <c r="Q489" s="144"/>
      <c r="R489" s="144"/>
      <c r="S489" s="144"/>
      <c r="T489" s="144"/>
      <c r="U489" s="144"/>
      <c r="V489" s="144"/>
      <c r="W489" s="144"/>
      <c r="X489" s="137"/>
      <c r="Y489" s="144"/>
      <c r="Z489" s="144"/>
      <c r="AA489" s="144"/>
      <c r="AB489" s="144"/>
      <c r="AC489" s="144"/>
      <c r="AD489" s="144"/>
      <c r="AE489" s="144"/>
      <c r="AF489" s="144"/>
      <c r="AG489" s="144"/>
      <c r="AH489" s="144"/>
      <c r="AI489" s="144"/>
      <c r="AJ489" s="144"/>
      <c r="AK489" s="144"/>
      <c r="AL489" s="144"/>
      <c r="AM489" s="144"/>
      <c r="AN489" s="137"/>
      <c r="AO489" s="144"/>
      <c r="AP489" s="144"/>
      <c r="AQ489" s="144"/>
      <c r="AR489" s="144"/>
      <c r="AS489" s="144"/>
      <c r="AT489" s="144"/>
      <c r="AU489" s="144"/>
      <c r="AV489" s="144"/>
      <c r="AW489" s="144"/>
      <c r="AX489" s="144"/>
      <c r="AY489" s="144"/>
      <c r="AZ489" s="144"/>
      <c r="BA489" s="144"/>
      <c r="BB489" s="144"/>
      <c r="BC489" s="144"/>
      <c r="BD489" s="144"/>
      <c r="BE489" s="144"/>
      <c r="BF489" s="144"/>
    </row>
    <row r="490" spans="1:58" ht="12" customHeight="1">
      <c r="A490" s="137"/>
      <c r="B490" s="140"/>
      <c r="C490" s="141"/>
      <c r="D490" s="142"/>
      <c r="E490" s="142"/>
      <c r="F490" s="137"/>
      <c r="G490" s="137"/>
      <c r="H490" s="137"/>
      <c r="I490" s="137"/>
      <c r="J490" s="137"/>
      <c r="K490" s="137"/>
      <c r="L490" s="137"/>
      <c r="M490" s="143"/>
      <c r="N490" s="144"/>
      <c r="O490" s="144"/>
      <c r="P490" s="144"/>
      <c r="Q490" s="144"/>
      <c r="R490" s="144"/>
      <c r="S490" s="144"/>
      <c r="T490" s="144"/>
      <c r="U490" s="144"/>
      <c r="V490" s="144"/>
      <c r="W490" s="144"/>
      <c r="X490" s="137"/>
      <c r="Y490" s="144"/>
      <c r="Z490" s="144"/>
      <c r="AA490" s="144"/>
      <c r="AB490" s="144"/>
      <c r="AC490" s="144"/>
      <c r="AD490" s="144"/>
      <c r="AE490" s="144"/>
      <c r="AF490" s="144"/>
      <c r="AG490" s="144"/>
      <c r="AH490" s="144"/>
      <c r="AI490" s="144"/>
      <c r="AJ490" s="144"/>
      <c r="AK490" s="144"/>
      <c r="AL490" s="144"/>
      <c r="AM490" s="144"/>
      <c r="AN490" s="137"/>
      <c r="AO490" s="144"/>
      <c r="AP490" s="144"/>
      <c r="AQ490" s="144"/>
      <c r="AR490" s="144"/>
      <c r="AS490" s="144"/>
      <c r="AT490" s="144"/>
      <c r="AU490" s="144"/>
      <c r="AV490" s="144"/>
      <c r="AW490" s="144"/>
      <c r="AX490" s="144"/>
      <c r="AY490" s="144"/>
      <c r="AZ490" s="144"/>
      <c r="BA490" s="144"/>
      <c r="BB490" s="144"/>
      <c r="BC490" s="144"/>
      <c r="BD490" s="144"/>
      <c r="BE490" s="144"/>
      <c r="BF490" s="144"/>
    </row>
    <row r="491" spans="1:58" ht="12" customHeight="1">
      <c r="A491" s="137"/>
      <c r="B491" s="140"/>
      <c r="C491" s="141"/>
      <c r="D491" s="142"/>
      <c r="E491" s="142"/>
      <c r="F491" s="137"/>
      <c r="G491" s="137"/>
      <c r="H491" s="137"/>
      <c r="I491" s="137"/>
      <c r="J491" s="137"/>
      <c r="K491" s="137"/>
      <c r="L491" s="137"/>
      <c r="M491" s="143"/>
      <c r="N491" s="144"/>
      <c r="O491" s="144"/>
      <c r="P491" s="144"/>
      <c r="Q491" s="144"/>
      <c r="R491" s="144"/>
      <c r="S491" s="144"/>
      <c r="T491" s="144"/>
      <c r="U491" s="144"/>
      <c r="V491" s="144"/>
      <c r="W491" s="144"/>
      <c r="X491" s="137"/>
      <c r="Y491" s="144"/>
      <c r="Z491" s="144"/>
      <c r="AA491" s="144"/>
      <c r="AB491" s="144"/>
      <c r="AC491" s="144"/>
      <c r="AD491" s="144"/>
      <c r="AE491" s="144"/>
      <c r="AF491" s="144"/>
      <c r="AG491" s="144"/>
      <c r="AH491" s="144"/>
      <c r="AI491" s="144"/>
      <c r="AJ491" s="144"/>
      <c r="AK491" s="144"/>
      <c r="AL491" s="144"/>
      <c r="AM491" s="144"/>
      <c r="AN491" s="137"/>
      <c r="AO491" s="144"/>
      <c r="AP491" s="144"/>
      <c r="AQ491" s="144"/>
      <c r="AR491" s="144"/>
      <c r="AS491" s="144"/>
      <c r="AT491" s="144"/>
      <c r="AU491" s="144"/>
      <c r="AV491" s="144"/>
      <c r="AW491" s="144"/>
      <c r="AX491" s="144"/>
      <c r="AY491" s="144"/>
      <c r="AZ491" s="144"/>
      <c r="BA491" s="144"/>
      <c r="BB491" s="144"/>
      <c r="BC491" s="144"/>
      <c r="BD491" s="144"/>
      <c r="BE491" s="144"/>
      <c r="BF491" s="144"/>
    </row>
    <row r="492" spans="1:58" ht="12" customHeight="1">
      <c r="A492" s="137"/>
      <c r="B492" s="140"/>
      <c r="C492" s="141"/>
      <c r="D492" s="142"/>
      <c r="E492" s="142"/>
      <c r="F492" s="137"/>
      <c r="G492" s="137"/>
      <c r="H492" s="137"/>
      <c r="I492" s="137"/>
      <c r="J492" s="137"/>
      <c r="K492" s="137"/>
      <c r="L492" s="137"/>
      <c r="M492" s="143"/>
      <c r="N492" s="144"/>
      <c r="O492" s="144"/>
      <c r="P492" s="144"/>
      <c r="Q492" s="144"/>
      <c r="R492" s="144"/>
      <c r="S492" s="144"/>
      <c r="T492" s="144"/>
      <c r="U492" s="144"/>
      <c r="V492" s="144"/>
      <c r="W492" s="144"/>
      <c r="X492" s="137"/>
      <c r="Y492" s="144"/>
      <c r="Z492" s="144"/>
      <c r="AA492" s="144"/>
      <c r="AB492" s="144"/>
      <c r="AC492" s="144"/>
      <c r="AD492" s="144"/>
      <c r="AE492" s="144"/>
      <c r="AF492" s="144"/>
      <c r="AG492" s="144"/>
      <c r="AH492" s="144"/>
      <c r="AI492" s="144"/>
      <c r="AJ492" s="144"/>
      <c r="AK492" s="144"/>
      <c r="AL492" s="144"/>
      <c r="AM492" s="144"/>
      <c r="AN492" s="137"/>
      <c r="AO492" s="144"/>
      <c r="AP492" s="144"/>
      <c r="AQ492" s="144"/>
      <c r="AR492" s="144"/>
      <c r="AS492" s="144"/>
      <c r="AT492" s="144"/>
      <c r="AU492" s="144"/>
      <c r="AV492" s="144"/>
      <c r="AW492" s="144"/>
      <c r="AX492" s="144"/>
      <c r="AY492" s="144"/>
      <c r="AZ492" s="144"/>
      <c r="BA492" s="144"/>
      <c r="BB492" s="144"/>
      <c r="BC492" s="144"/>
      <c r="BD492" s="144"/>
      <c r="BE492" s="144"/>
      <c r="BF492" s="144"/>
    </row>
    <row r="493" spans="1:58" ht="12" customHeight="1">
      <c r="A493" s="137"/>
      <c r="B493" s="140"/>
      <c r="C493" s="141"/>
      <c r="D493" s="142"/>
      <c r="E493" s="142"/>
      <c r="F493" s="137"/>
      <c r="G493" s="137"/>
      <c r="H493" s="137"/>
      <c r="I493" s="137"/>
      <c r="J493" s="137"/>
      <c r="K493" s="137"/>
      <c r="L493" s="137"/>
      <c r="M493" s="143"/>
      <c r="N493" s="144"/>
      <c r="O493" s="144"/>
      <c r="P493" s="144"/>
      <c r="Q493" s="144"/>
      <c r="R493" s="144"/>
      <c r="S493" s="144"/>
      <c r="T493" s="144"/>
      <c r="U493" s="144"/>
      <c r="V493" s="144"/>
      <c r="W493" s="144"/>
      <c r="X493" s="137"/>
      <c r="Y493" s="144"/>
      <c r="Z493" s="144"/>
      <c r="AA493" s="144"/>
      <c r="AB493" s="144"/>
      <c r="AC493" s="144"/>
      <c r="AD493" s="144"/>
      <c r="AE493" s="144"/>
      <c r="AF493" s="144"/>
      <c r="AG493" s="144"/>
      <c r="AH493" s="144"/>
      <c r="AI493" s="144"/>
      <c r="AJ493" s="144"/>
      <c r="AK493" s="144"/>
      <c r="AL493" s="144"/>
      <c r="AM493" s="144"/>
      <c r="AN493" s="137"/>
      <c r="AO493" s="144"/>
      <c r="AP493" s="144"/>
      <c r="AQ493" s="144"/>
      <c r="AR493" s="144"/>
      <c r="AS493" s="144"/>
      <c r="AT493" s="144"/>
      <c r="AU493" s="144"/>
      <c r="AV493" s="144"/>
      <c r="AW493" s="144"/>
      <c r="AX493" s="144"/>
      <c r="AY493" s="144"/>
      <c r="AZ493" s="144"/>
      <c r="BA493" s="144"/>
      <c r="BB493" s="144"/>
      <c r="BC493" s="144"/>
      <c r="BD493" s="144"/>
      <c r="BE493" s="144"/>
      <c r="BF493" s="144"/>
    </row>
    <row r="494" spans="1:58" ht="12" customHeight="1">
      <c r="A494" s="137"/>
      <c r="B494" s="140"/>
      <c r="C494" s="141"/>
      <c r="D494" s="142"/>
      <c r="E494" s="142"/>
      <c r="F494" s="137"/>
      <c r="G494" s="137"/>
      <c r="H494" s="137"/>
      <c r="I494" s="137"/>
      <c r="J494" s="137"/>
      <c r="K494" s="137"/>
      <c r="L494" s="137"/>
      <c r="M494" s="143"/>
      <c r="N494" s="144"/>
      <c r="O494" s="144"/>
      <c r="P494" s="144"/>
      <c r="Q494" s="144"/>
      <c r="R494" s="144"/>
      <c r="S494" s="144"/>
      <c r="T494" s="144"/>
      <c r="U494" s="144"/>
      <c r="V494" s="144"/>
      <c r="W494" s="144"/>
      <c r="X494" s="137"/>
      <c r="Y494" s="144"/>
      <c r="Z494" s="144"/>
      <c r="AA494" s="144"/>
      <c r="AB494" s="144"/>
      <c r="AC494" s="144"/>
      <c r="AD494" s="144"/>
      <c r="AE494" s="144"/>
      <c r="AF494" s="144"/>
      <c r="AG494" s="144"/>
      <c r="AH494" s="144"/>
      <c r="AI494" s="144"/>
      <c r="AJ494" s="144"/>
      <c r="AK494" s="144"/>
      <c r="AL494" s="144"/>
      <c r="AM494" s="144"/>
      <c r="AN494" s="137"/>
      <c r="AO494" s="144"/>
      <c r="AP494" s="144"/>
      <c r="AQ494" s="144"/>
      <c r="AR494" s="144"/>
      <c r="AS494" s="144"/>
      <c r="AT494" s="144"/>
      <c r="AU494" s="144"/>
      <c r="AV494" s="144"/>
      <c r="AW494" s="144"/>
      <c r="AX494" s="144"/>
      <c r="AY494" s="144"/>
      <c r="AZ494" s="144"/>
      <c r="BA494" s="144"/>
      <c r="BB494" s="144"/>
      <c r="BC494" s="144"/>
      <c r="BD494" s="144"/>
      <c r="BE494" s="144"/>
      <c r="BF494" s="144"/>
    </row>
    <row r="495" spans="1:58" ht="12" customHeight="1">
      <c r="A495" s="137"/>
      <c r="B495" s="140"/>
      <c r="C495" s="141"/>
      <c r="D495" s="142"/>
      <c r="E495" s="142"/>
      <c r="F495" s="137"/>
      <c r="G495" s="137"/>
      <c r="H495" s="137"/>
      <c r="I495" s="137"/>
      <c r="J495" s="137"/>
      <c r="K495" s="137"/>
      <c r="L495" s="137"/>
      <c r="M495" s="143"/>
      <c r="N495" s="144"/>
      <c r="O495" s="144"/>
      <c r="P495" s="144"/>
      <c r="Q495" s="144"/>
      <c r="R495" s="144"/>
      <c r="S495" s="144"/>
      <c r="T495" s="144"/>
      <c r="U495" s="144"/>
      <c r="V495" s="144"/>
      <c r="W495" s="144"/>
      <c r="X495" s="137"/>
      <c r="Y495" s="144"/>
      <c r="Z495" s="144"/>
      <c r="AA495" s="144"/>
      <c r="AB495" s="144"/>
      <c r="AC495" s="144"/>
      <c r="AD495" s="144"/>
      <c r="AE495" s="144"/>
      <c r="AF495" s="144"/>
      <c r="AG495" s="144"/>
      <c r="AH495" s="144"/>
      <c r="AI495" s="144"/>
      <c r="AJ495" s="144"/>
      <c r="AK495" s="144"/>
      <c r="AL495" s="144"/>
      <c r="AM495" s="144"/>
      <c r="AN495" s="137"/>
      <c r="AO495" s="144"/>
      <c r="AP495" s="144"/>
      <c r="AQ495" s="144"/>
      <c r="AR495" s="144"/>
      <c r="AS495" s="144"/>
      <c r="AT495" s="144"/>
      <c r="AU495" s="144"/>
      <c r="AV495" s="144"/>
      <c r="AW495" s="144"/>
      <c r="AX495" s="144"/>
      <c r="AY495" s="144"/>
      <c r="AZ495" s="144"/>
      <c r="BA495" s="144"/>
      <c r="BB495" s="144"/>
      <c r="BC495" s="144"/>
      <c r="BD495" s="144"/>
      <c r="BE495" s="144"/>
      <c r="BF495" s="144"/>
    </row>
    <row r="496" spans="1:58" ht="12" customHeight="1">
      <c r="A496" s="137"/>
      <c r="B496" s="140"/>
      <c r="C496" s="141"/>
      <c r="D496" s="142"/>
      <c r="E496" s="142"/>
      <c r="F496" s="137"/>
      <c r="G496" s="137"/>
      <c r="H496" s="137"/>
      <c r="I496" s="137"/>
      <c r="J496" s="137"/>
      <c r="K496" s="137"/>
      <c r="L496" s="137"/>
      <c r="M496" s="143"/>
      <c r="N496" s="144"/>
      <c r="O496" s="144"/>
      <c r="P496" s="144"/>
      <c r="Q496" s="144"/>
      <c r="R496" s="144"/>
      <c r="S496" s="144"/>
      <c r="T496" s="144"/>
      <c r="U496" s="144"/>
      <c r="V496" s="144"/>
      <c r="W496" s="144"/>
      <c r="X496" s="137"/>
      <c r="Y496" s="144"/>
      <c r="Z496" s="144"/>
      <c r="AA496" s="144"/>
      <c r="AB496" s="144"/>
      <c r="AC496" s="144"/>
      <c r="AD496" s="144"/>
      <c r="AE496" s="144"/>
      <c r="AF496" s="144"/>
      <c r="AG496" s="144"/>
      <c r="AH496" s="144"/>
      <c r="AI496" s="144"/>
      <c r="AJ496" s="144"/>
      <c r="AK496" s="144"/>
      <c r="AL496" s="144"/>
      <c r="AM496" s="144"/>
      <c r="AN496" s="137"/>
      <c r="AO496" s="144"/>
      <c r="AP496" s="144"/>
      <c r="AQ496" s="144"/>
      <c r="AR496" s="144"/>
      <c r="AS496" s="144"/>
      <c r="AT496" s="144"/>
      <c r="AU496" s="144"/>
      <c r="AV496" s="144"/>
      <c r="AW496" s="144"/>
      <c r="AX496" s="144"/>
      <c r="AY496" s="144"/>
      <c r="AZ496" s="144"/>
      <c r="BA496" s="144"/>
      <c r="BB496" s="144"/>
      <c r="BC496" s="144"/>
      <c r="BD496" s="144"/>
      <c r="BE496" s="144"/>
      <c r="BF496" s="144"/>
    </row>
    <row r="497" spans="1:58" ht="12" customHeight="1">
      <c r="A497" s="137"/>
      <c r="B497" s="140"/>
      <c r="C497" s="141"/>
      <c r="D497" s="142"/>
      <c r="E497" s="142"/>
      <c r="F497" s="137"/>
      <c r="G497" s="137"/>
      <c r="H497" s="137"/>
      <c r="I497" s="137"/>
      <c r="J497" s="137"/>
      <c r="K497" s="137"/>
      <c r="L497" s="137"/>
      <c r="M497" s="143"/>
      <c r="N497" s="144"/>
      <c r="O497" s="144"/>
      <c r="P497" s="144"/>
      <c r="Q497" s="144"/>
      <c r="R497" s="144"/>
      <c r="S497" s="144"/>
      <c r="T497" s="144"/>
      <c r="U497" s="144"/>
      <c r="V497" s="144"/>
      <c r="W497" s="144"/>
      <c r="X497" s="137"/>
      <c r="Y497" s="144"/>
      <c r="Z497" s="144"/>
      <c r="AA497" s="144"/>
      <c r="AB497" s="144"/>
      <c r="AC497" s="144"/>
      <c r="AD497" s="144"/>
      <c r="AE497" s="144"/>
      <c r="AF497" s="144"/>
      <c r="AG497" s="144"/>
      <c r="AH497" s="144"/>
      <c r="AI497" s="144"/>
      <c r="AJ497" s="144"/>
      <c r="AK497" s="144"/>
      <c r="AL497" s="144"/>
      <c r="AM497" s="144"/>
      <c r="AN497" s="137"/>
      <c r="AO497" s="144"/>
      <c r="AP497" s="144"/>
      <c r="AQ497" s="144"/>
      <c r="AR497" s="144"/>
      <c r="AS497" s="144"/>
      <c r="AT497" s="144"/>
      <c r="AU497" s="144"/>
      <c r="AV497" s="144"/>
      <c r="AW497" s="144"/>
      <c r="AX497" s="144"/>
      <c r="AY497" s="144"/>
      <c r="AZ497" s="144"/>
      <c r="BA497" s="144"/>
      <c r="BB497" s="144"/>
      <c r="BC497" s="144"/>
      <c r="BD497" s="144"/>
      <c r="BE497" s="144"/>
      <c r="BF497" s="144"/>
    </row>
    <row r="498" spans="1:58" ht="12" customHeight="1">
      <c r="A498" s="137"/>
      <c r="B498" s="140"/>
      <c r="C498" s="141"/>
      <c r="D498" s="142"/>
      <c r="E498" s="142"/>
      <c r="F498" s="137"/>
      <c r="G498" s="137"/>
      <c r="H498" s="137"/>
      <c r="I498" s="137"/>
      <c r="J498" s="137"/>
      <c r="K498" s="137"/>
      <c r="L498" s="137"/>
      <c r="M498" s="143"/>
      <c r="N498" s="144"/>
      <c r="O498" s="144"/>
      <c r="P498" s="144"/>
      <c r="Q498" s="144"/>
      <c r="R498" s="144"/>
      <c r="S498" s="144"/>
      <c r="T498" s="144"/>
      <c r="U498" s="144"/>
      <c r="V498" s="144"/>
      <c r="W498" s="144"/>
      <c r="X498" s="137"/>
      <c r="Y498" s="144"/>
      <c r="Z498" s="144"/>
      <c r="AA498" s="144"/>
      <c r="AB498" s="144"/>
      <c r="AC498" s="144"/>
      <c r="AD498" s="144"/>
      <c r="AE498" s="144"/>
      <c r="AF498" s="144"/>
      <c r="AG498" s="144"/>
      <c r="AH498" s="144"/>
      <c r="AI498" s="144"/>
      <c r="AJ498" s="144"/>
      <c r="AK498" s="144"/>
      <c r="AL498" s="144"/>
      <c r="AM498" s="144"/>
      <c r="AN498" s="137"/>
      <c r="AO498" s="144"/>
      <c r="AP498" s="144"/>
      <c r="AQ498" s="144"/>
      <c r="AR498" s="144"/>
      <c r="AS498" s="144"/>
      <c r="AT498" s="144"/>
      <c r="AU498" s="144"/>
      <c r="AV498" s="144"/>
      <c r="AW498" s="144"/>
      <c r="AX498" s="144"/>
      <c r="AY498" s="144"/>
      <c r="AZ498" s="144"/>
      <c r="BA498" s="144"/>
      <c r="BB498" s="144"/>
      <c r="BC498" s="144"/>
      <c r="BD498" s="144"/>
      <c r="BE498" s="144"/>
      <c r="BF498" s="144"/>
    </row>
    <row r="499" spans="1:58" ht="12" customHeight="1">
      <c r="A499" s="137"/>
      <c r="B499" s="140"/>
      <c r="C499" s="141"/>
      <c r="D499" s="142"/>
      <c r="E499" s="142"/>
      <c r="F499" s="137"/>
      <c r="G499" s="137"/>
      <c r="H499" s="137"/>
      <c r="I499" s="137"/>
      <c r="J499" s="137"/>
      <c r="K499" s="137"/>
      <c r="L499" s="137"/>
      <c r="M499" s="143"/>
      <c r="N499" s="144"/>
      <c r="O499" s="144"/>
      <c r="P499" s="144"/>
      <c r="Q499" s="144"/>
      <c r="R499" s="144"/>
      <c r="S499" s="144"/>
      <c r="T499" s="144"/>
      <c r="U499" s="144"/>
      <c r="V499" s="144"/>
      <c r="W499" s="144"/>
      <c r="X499" s="137"/>
      <c r="Y499" s="144"/>
      <c r="Z499" s="144"/>
      <c r="AA499" s="144"/>
      <c r="AB499" s="144"/>
      <c r="AC499" s="144"/>
      <c r="AD499" s="144"/>
      <c r="AE499" s="144"/>
      <c r="AF499" s="144"/>
      <c r="AG499" s="144"/>
      <c r="AH499" s="144"/>
      <c r="AI499" s="144"/>
      <c r="AJ499" s="144"/>
      <c r="AK499" s="144"/>
      <c r="AL499" s="144"/>
      <c r="AM499" s="144"/>
      <c r="AN499" s="137"/>
      <c r="AO499" s="144"/>
      <c r="AP499" s="144"/>
      <c r="AQ499" s="144"/>
      <c r="AR499" s="144"/>
      <c r="AS499" s="144"/>
      <c r="AT499" s="144"/>
      <c r="AU499" s="144"/>
      <c r="AV499" s="144"/>
      <c r="AW499" s="144"/>
      <c r="AX499" s="144"/>
      <c r="AY499" s="144"/>
      <c r="AZ499" s="144"/>
      <c r="BA499" s="144"/>
      <c r="BB499" s="144"/>
      <c r="BC499" s="144"/>
      <c r="BD499" s="144"/>
      <c r="BE499" s="144"/>
      <c r="BF499" s="144"/>
    </row>
    <row r="500" spans="1:58" ht="12" customHeight="1">
      <c r="A500" s="137"/>
      <c r="B500" s="140"/>
      <c r="C500" s="141"/>
      <c r="D500" s="142"/>
      <c r="E500" s="142"/>
      <c r="F500" s="137"/>
      <c r="G500" s="137"/>
      <c r="H500" s="137"/>
      <c r="I500" s="137"/>
      <c r="J500" s="137"/>
      <c r="K500" s="137"/>
      <c r="L500" s="137"/>
      <c r="M500" s="143"/>
      <c r="N500" s="144"/>
      <c r="O500" s="144"/>
      <c r="P500" s="144"/>
      <c r="Q500" s="144"/>
      <c r="R500" s="144"/>
      <c r="S500" s="144"/>
      <c r="T500" s="144"/>
      <c r="U500" s="144"/>
      <c r="V500" s="144"/>
      <c r="W500" s="144"/>
      <c r="X500" s="137"/>
      <c r="Y500" s="144"/>
      <c r="Z500" s="144"/>
      <c r="AA500" s="144"/>
      <c r="AB500" s="144"/>
      <c r="AC500" s="144"/>
      <c r="AD500" s="144"/>
      <c r="AE500" s="144"/>
      <c r="AF500" s="144"/>
      <c r="AG500" s="144"/>
      <c r="AH500" s="144"/>
      <c r="AI500" s="144"/>
      <c r="AJ500" s="144"/>
      <c r="AK500" s="144"/>
      <c r="AL500" s="144"/>
      <c r="AM500" s="144"/>
      <c r="AN500" s="137"/>
      <c r="AO500" s="144"/>
      <c r="AP500" s="144"/>
      <c r="AQ500" s="144"/>
      <c r="AR500" s="144"/>
      <c r="AS500" s="144"/>
      <c r="AT500" s="144"/>
      <c r="AU500" s="144"/>
      <c r="AV500" s="144"/>
      <c r="AW500" s="144"/>
      <c r="AX500" s="144"/>
      <c r="AY500" s="144"/>
      <c r="AZ500" s="144"/>
      <c r="BA500" s="144"/>
      <c r="BB500" s="144"/>
      <c r="BC500" s="144"/>
      <c r="BD500" s="144"/>
      <c r="BE500" s="144"/>
      <c r="BF500" s="144"/>
    </row>
    <row r="501" spans="1:58" ht="12" customHeight="1">
      <c r="A501" s="137"/>
      <c r="B501" s="140"/>
      <c r="C501" s="141"/>
      <c r="D501" s="142"/>
      <c r="E501" s="142"/>
      <c r="F501" s="137"/>
      <c r="G501" s="137"/>
      <c r="H501" s="137"/>
      <c r="I501" s="137"/>
      <c r="J501" s="137"/>
      <c r="K501" s="137"/>
      <c r="L501" s="137"/>
      <c r="M501" s="143"/>
      <c r="N501" s="144"/>
      <c r="O501" s="144"/>
      <c r="P501" s="144"/>
      <c r="Q501" s="144"/>
      <c r="R501" s="144"/>
      <c r="S501" s="144"/>
      <c r="T501" s="144"/>
      <c r="U501" s="144"/>
      <c r="V501" s="144"/>
      <c r="W501" s="144"/>
      <c r="X501" s="137"/>
      <c r="Y501" s="144"/>
      <c r="Z501" s="144"/>
      <c r="AA501" s="144"/>
      <c r="AB501" s="144"/>
      <c r="AC501" s="144"/>
      <c r="AD501" s="144"/>
      <c r="AE501" s="144"/>
      <c r="AF501" s="144"/>
      <c r="AG501" s="144"/>
      <c r="AH501" s="144"/>
      <c r="AI501" s="144"/>
      <c r="AJ501" s="144"/>
      <c r="AK501" s="144"/>
      <c r="AL501" s="144"/>
      <c r="AM501" s="144"/>
      <c r="AN501" s="137"/>
      <c r="AO501" s="144"/>
      <c r="AP501" s="144"/>
      <c r="AQ501" s="144"/>
      <c r="AR501" s="144"/>
      <c r="AS501" s="144"/>
      <c r="AT501" s="144"/>
      <c r="AU501" s="144"/>
      <c r="AV501" s="144"/>
      <c r="AW501" s="144"/>
      <c r="AX501" s="144"/>
      <c r="AY501" s="144"/>
      <c r="AZ501" s="144"/>
      <c r="BA501" s="144"/>
      <c r="BB501" s="144"/>
      <c r="BC501" s="144"/>
      <c r="BD501" s="144"/>
      <c r="BE501" s="144"/>
      <c r="BF501" s="144"/>
    </row>
    <row r="502" spans="1:58" ht="12" customHeight="1">
      <c r="A502" s="137"/>
      <c r="B502" s="140"/>
      <c r="C502" s="141"/>
      <c r="D502" s="142"/>
      <c r="E502" s="142"/>
      <c r="F502" s="137"/>
      <c r="G502" s="137"/>
      <c r="H502" s="137"/>
      <c r="I502" s="137"/>
      <c r="J502" s="137"/>
      <c r="K502" s="137"/>
      <c r="L502" s="137"/>
      <c r="M502" s="143"/>
      <c r="N502" s="144"/>
      <c r="O502" s="144"/>
      <c r="P502" s="144"/>
      <c r="Q502" s="144"/>
      <c r="R502" s="144"/>
      <c r="S502" s="144"/>
      <c r="T502" s="144"/>
      <c r="U502" s="144"/>
      <c r="V502" s="144"/>
      <c r="W502" s="144"/>
      <c r="X502" s="137"/>
      <c r="Y502" s="144"/>
      <c r="Z502" s="144"/>
      <c r="AA502" s="144"/>
      <c r="AB502" s="144"/>
      <c r="AC502" s="144"/>
      <c r="AD502" s="144"/>
      <c r="AE502" s="144"/>
      <c r="AF502" s="144"/>
      <c r="AG502" s="144"/>
      <c r="AH502" s="144"/>
      <c r="AI502" s="144"/>
      <c r="AJ502" s="144"/>
      <c r="AK502" s="144"/>
      <c r="AL502" s="144"/>
      <c r="AM502" s="144"/>
      <c r="AN502" s="137"/>
      <c r="AO502" s="144"/>
      <c r="AP502" s="144"/>
      <c r="AQ502" s="144"/>
      <c r="AR502" s="144"/>
      <c r="AS502" s="144"/>
      <c r="AT502" s="144"/>
      <c r="AU502" s="144"/>
      <c r="AV502" s="144"/>
      <c r="AW502" s="144"/>
      <c r="AX502" s="144"/>
      <c r="AY502" s="144"/>
      <c r="AZ502" s="144"/>
      <c r="BA502" s="144"/>
      <c r="BB502" s="144"/>
      <c r="BC502" s="144"/>
      <c r="BD502" s="144"/>
      <c r="BE502" s="144"/>
      <c r="BF502" s="144"/>
    </row>
    <row r="503" spans="1:58" ht="12" customHeight="1">
      <c r="A503" s="137"/>
      <c r="B503" s="140"/>
      <c r="C503" s="141"/>
      <c r="D503" s="142"/>
      <c r="E503" s="142"/>
      <c r="F503" s="137"/>
      <c r="G503" s="137"/>
      <c r="H503" s="137"/>
      <c r="I503" s="137"/>
      <c r="J503" s="137"/>
      <c r="K503" s="137"/>
      <c r="L503" s="137"/>
      <c r="M503" s="143"/>
      <c r="N503" s="144"/>
      <c r="O503" s="144"/>
      <c r="P503" s="144"/>
      <c r="Q503" s="144"/>
      <c r="R503" s="144"/>
      <c r="S503" s="144"/>
      <c r="T503" s="144"/>
      <c r="U503" s="144"/>
      <c r="V503" s="144"/>
      <c r="W503" s="144"/>
      <c r="X503" s="137"/>
      <c r="Y503" s="144"/>
      <c r="Z503" s="144"/>
      <c r="AA503" s="144"/>
      <c r="AB503" s="144"/>
      <c r="AC503" s="144"/>
      <c r="AD503" s="144"/>
      <c r="AE503" s="144"/>
      <c r="AF503" s="144"/>
      <c r="AG503" s="144"/>
      <c r="AH503" s="144"/>
      <c r="AI503" s="144"/>
      <c r="AJ503" s="144"/>
      <c r="AK503" s="144"/>
      <c r="AL503" s="144"/>
      <c r="AM503" s="144"/>
      <c r="AN503" s="137"/>
      <c r="AO503" s="144"/>
      <c r="AP503" s="144"/>
      <c r="AQ503" s="144"/>
      <c r="AR503" s="144"/>
      <c r="AS503" s="144"/>
      <c r="AT503" s="144"/>
      <c r="AU503" s="144"/>
      <c r="AV503" s="144"/>
      <c r="AW503" s="144"/>
      <c r="AX503" s="144"/>
      <c r="AY503" s="144"/>
      <c r="AZ503" s="144"/>
      <c r="BA503" s="144"/>
      <c r="BB503" s="144"/>
      <c r="BC503" s="144"/>
      <c r="BD503" s="144"/>
      <c r="BE503" s="144"/>
      <c r="BF503" s="144"/>
    </row>
    <row r="504" spans="1:58" ht="12" customHeight="1">
      <c r="A504" s="137"/>
      <c r="B504" s="140"/>
      <c r="C504" s="141"/>
      <c r="D504" s="142"/>
      <c r="E504" s="142"/>
      <c r="F504" s="137"/>
      <c r="G504" s="137"/>
      <c r="H504" s="137"/>
      <c r="I504" s="137"/>
      <c r="J504" s="137"/>
      <c r="K504" s="137"/>
      <c r="L504" s="137"/>
      <c r="M504" s="143"/>
      <c r="N504" s="144"/>
      <c r="O504" s="144"/>
      <c r="P504" s="144"/>
      <c r="Q504" s="144"/>
      <c r="R504" s="144"/>
      <c r="S504" s="144"/>
      <c r="T504" s="144"/>
      <c r="U504" s="144"/>
      <c r="V504" s="144"/>
      <c r="W504" s="144"/>
      <c r="X504" s="137"/>
      <c r="Y504" s="144"/>
      <c r="Z504" s="144"/>
      <c r="AA504" s="144"/>
      <c r="AB504" s="144"/>
      <c r="AC504" s="144"/>
      <c r="AD504" s="144"/>
      <c r="AE504" s="144"/>
      <c r="AF504" s="144"/>
      <c r="AG504" s="144"/>
      <c r="AH504" s="144"/>
      <c r="AI504" s="144"/>
      <c r="AJ504" s="144"/>
      <c r="AK504" s="144"/>
      <c r="AL504" s="144"/>
      <c r="AM504" s="144"/>
      <c r="AN504" s="137"/>
      <c r="AO504" s="144"/>
      <c r="AP504" s="144"/>
      <c r="AQ504" s="144"/>
      <c r="AR504" s="144"/>
      <c r="AS504" s="144"/>
      <c r="AT504" s="144"/>
      <c r="AU504" s="144"/>
      <c r="AV504" s="144"/>
      <c r="AW504" s="144"/>
      <c r="AX504" s="144"/>
      <c r="AY504" s="144"/>
      <c r="AZ504" s="144"/>
      <c r="BA504" s="144"/>
      <c r="BB504" s="144"/>
      <c r="BC504" s="144"/>
      <c r="BD504" s="144"/>
      <c r="BE504" s="144"/>
      <c r="BF504" s="144"/>
    </row>
    <row r="505" spans="1:58" ht="12" customHeight="1">
      <c r="A505" s="137"/>
      <c r="B505" s="140"/>
      <c r="C505" s="141"/>
      <c r="D505" s="142"/>
      <c r="E505" s="142"/>
      <c r="F505" s="137"/>
      <c r="G505" s="137"/>
      <c r="H505" s="137"/>
      <c r="I505" s="137"/>
      <c r="J505" s="137"/>
      <c r="K505" s="137"/>
      <c r="L505" s="137"/>
      <c r="M505" s="143"/>
      <c r="N505" s="144"/>
      <c r="O505" s="144"/>
      <c r="P505" s="144"/>
      <c r="Q505" s="144"/>
      <c r="R505" s="144"/>
      <c r="S505" s="144"/>
      <c r="T505" s="144"/>
      <c r="U505" s="144"/>
      <c r="V505" s="144"/>
      <c r="W505" s="144"/>
      <c r="X505" s="137"/>
      <c r="Y505" s="144"/>
      <c r="Z505" s="144"/>
      <c r="AA505" s="144"/>
      <c r="AB505" s="144"/>
      <c r="AC505" s="144"/>
      <c r="AD505" s="144"/>
      <c r="AE505" s="144"/>
      <c r="AF505" s="144"/>
      <c r="AG505" s="144"/>
      <c r="AH505" s="144"/>
      <c r="AI505" s="144"/>
      <c r="AJ505" s="144"/>
      <c r="AK505" s="144"/>
      <c r="AL505" s="144"/>
      <c r="AM505" s="144"/>
      <c r="AN505" s="137"/>
      <c r="AO505" s="144"/>
      <c r="AP505" s="144"/>
      <c r="AQ505" s="144"/>
      <c r="AR505" s="144"/>
      <c r="AS505" s="144"/>
      <c r="AT505" s="144"/>
      <c r="AU505" s="144"/>
      <c r="AV505" s="144"/>
      <c r="AW505" s="144"/>
      <c r="AX505" s="144"/>
      <c r="AY505" s="144"/>
      <c r="AZ505" s="144"/>
      <c r="BA505" s="144"/>
      <c r="BB505" s="144"/>
      <c r="BC505" s="144"/>
      <c r="BD505" s="144"/>
      <c r="BE505" s="144"/>
      <c r="BF505" s="144"/>
    </row>
    <row r="506" spans="1:58" ht="12" customHeight="1">
      <c r="A506" s="137"/>
      <c r="B506" s="140"/>
      <c r="C506" s="141"/>
      <c r="D506" s="142"/>
      <c r="E506" s="142"/>
      <c r="F506" s="137"/>
      <c r="G506" s="137"/>
      <c r="H506" s="137"/>
      <c r="I506" s="137"/>
      <c r="J506" s="137"/>
      <c r="K506" s="137"/>
      <c r="L506" s="137"/>
      <c r="M506" s="143"/>
      <c r="N506" s="144"/>
      <c r="O506" s="144"/>
      <c r="P506" s="144"/>
      <c r="Q506" s="144"/>
      <c r="R506" s="144"/>
      <c r="S506" s="144"/>
      <c r="T506" s="144"/>
      <c r="U506" s="144"/>
      <c r="V506" s="144"/>
      <c r="W506" s="144"/>
      <c r="X506" s="137"/>
      <c r="Y506" s="144"/>
      <c r="Z506" s="144"/>
      <c r="AA506" s="144"/>
      <c r="AB506" s="144"/>
      <c r="AC506" s="144"/>
      <c r="AD506" s="144"/>
      <c r="AE506" s="144"/>
      <c r="AF506" s="144"/>
      <c r="AG506" s="144"/>
      <c r="AH506" s="144"/>
      <c r="AI506" s="144"/>
      <c r="AJ506" s="144"/>
      <c r="AK506" s="144"/>
      <c r="AL506" s="144"/>
      <c r="AM506" s="144"/>
      <c r="AN506" s="137"/>
      <c r="AO506" s="144"/>
      <c r="AP506" s="144"/>
      <c r="AQ506" s="144"/>
      <c r="AR506" s="144"/>
      <c r="AS506" s="144"/>
      <c r="AT506" s="144"/>
      <c r="AU506" s="144"/>
      <c r="AV506" s="144"/>
      <c r="AW506" s="144"/>
      <c r="AX506" s="144"/>
      <c r="AY506" s="144"/>
      <c r="AZ506" s="144"/>
      <c r="BA506" s="144"/>
      <c r="BB506" s="144"/>
      <c r="BC506" s="144"/>
      <c r="BD506" s="144"/>
      <c r="BE506" s="144"/>
      <c r="BF506" s="144"/>
    </row>
    <row r="507" spans="1:58" ht="12" customHeight="1">
      <c r="A507" s="137"/>
      <c r="B507" s="140"/>
      <c r="C507" s="141"/>
      <c r="D507" s="142"/>
      <c r="E507" s="142"/>
      <c r="F507" s="137"/>
      <c r="G507" s="137"/>
      <c r="H507" s="137"/>
      <c r="I507" s="137"/>
      <c r="J507" s="137"/>
      <c r="K507" s="137"/>
      <c r="L507" s="137"/>
      <c r="M507" s="143"/>
      <c r="N507" s="144"/>
      <c r="O507" s="144"/>
      <c r="P507" s="144"/>
      <c r="Q507" s="144"/>
      <c r="R507" s="144"/>
      <c r="S507" s="144"/>
      <c r="T507" s="144"/>
      <c r="U507" s="144"/>
      <c r="V507" s="144"/>
      <c r="W507" s="144"/>
      <c r="X507" s="137"/>
      <c r="Y507" s="144"/>
      <c r="Z507" s="144"/>
      <c r="AA507" s="144"/>
      <c r="AB507" s="144"/>
      <c r="AC507" s="144"/>
      <c r="AD507" s="144"/>
      <c r="AE507" s="144"/>
      <c r="AF507" s="144"/>
      <c r="AG507" s="144"/>
      <c r="AH507" s="144"/>
      <c r="AI507" s="144"/>
      <c r="AJ507" s="144"/>
      <c r="AK507" s="144"/>
      <c r="AL507" s="144"/>
      <c r="AM507" s="144"/>
      <c r="AN507" s="137"/>
      <c r="AO507" s="144"/>
      <c r="AP507" s="144"/>
      <c r="AQ507" s="144"/>
      <c r="AR507" s="144"/>
      <c r="AS507" s="144"/>
      <c r="AT507" s="144"/>
      <c r="AU507" s="144"/>
      <c r="AV507" s="144"/>
      <c r="AW507" s="144"/>
      <c r="AX507" s="144"/>
      <c r="AY507" s="144"/>
      <c r="AZ507" s="144"/>
      <c r="BA507" s="144"/>
      <c r="BB507" s="144"/>
      <c r="BC507" s="144"/>
      <c r="BD507" s="144"/>
      <c r="BE507" s="144"/>
      <c r="BF507" s="144"/>
    </row>
    <row r="508" spans="1:58" ht="12" customHeight="1">
      <c r="A508" s="137"/>
      <c r="B508" s="140"/>
      <c r="C508" s="141"/>
      <c r="D508" s="142"/>
      <c r="E508" s="142"/>
      <c r="F508" s="137"/>
      <c r="G508" s="137"/>
      <c r="H508" s="137"/>
      <c r="I508" s="137"/>
      <c r="J508" s="137"/>
      <c r="K508" s="137"/>
      <c r="L508" s="137"/>
      <c r="M508" s="143"/>
      <c r="N508" s="144"/>
      <c r="O508" s="144"/>
      <c r="P508" s="144"/>
      <c r="Q508" s="144"/>
      <c r="R508" s="144"/>
      <c r="S508" s="144"/>
      <c r="T508" s="144"/>
      <c r="U508" s="144"/>
      <c r="V508" s="144"/>
      <c r="W508" s="144"/>
      <c r="X508" s="137"/>
      <c r="Y508" s="144"/>
      <c r="Z508" s="144"/>
      <c r="AA508" s="144"/>
      <c r="AB508" s="144"/>
      <c r="AC508" s="144"/>
      <c r="AD508" s="144"/>
      <c r="AE508" s="144"/>
      <c r="AF508" s="144"/>
      <c r="AG508" s="144"/>
      <c r="AH508" s="144"/>
      <c r="AI508" s="144"/>
      <c r="AJ508" s="144"/>
      <c r="AK508" s="144"/>
      <c r="AL508" s="144"/>
      <c r="AM508" s="144"/>
      <c r="AN508" s="137"/>
      <c r="AO508" s="144"/>
      <c r="AP508" s="144"/>
      <c r="AQ508" s="144"/>
      <c r="AR508" s="144"/>
      <c r="AS508" s="144"/>
      <c r="AT508" s="144"/>
      <c r="AU508" s="144"/>
      <c r="AV508" s="144"/>
      <c r="AW508" s="144"/>
      <c r="AX508" s="144"/>
      <c r="AY508" s="144"/>
      <c r="AZ508" s="144"/>
      <c r="BA508" s="144"/>
      <c r="BB508" s="144"/>
      <c r="BC508" s="144"/>
      <c r="BD508" s="144"/>
      <c r="BE508" s="144"/>
      <c r="BF508" s="144"/>
    </row>
    <row r="509" spans="1:58" ht="12" customHeight="1">
      <c r="A509" s="137"/>
      <c r="B509" s="140"/>
      <c r="C509" s="141"/>
      <c r="D509" s="142"/>
      <c r="E509" s="142"/>
      <c r="F509" s="137"/>
      <c r="G509" s="137"/>
      <c r="H509" s="137"/>
      <c r="I509" s="137"/>
      <c r="J509" s="137"/>
      <c r="K509" s="137"/>
      <c r="L509" s="137"/>
      <c r="M509" s="143"/>
      <c r="N509" s="144"/>
      <c r="O509" s="144"/>
      <c r="P509" s="144"/>
      <c r="Q509" s="144"/>
      <c r="R509" s="144"/>
      <c r="S509" s="144"/>
      <c r="T509" s="144"/>
      <c r="U509" s="144"/>
      <c r="V509" s="144"/>
      <c r="W509" s="144"/>
      <c r="X509" s="137"/>
      <c r="Y509" s="144"/>
      <c r="Z509" s="144"/>
      <c r="AA509" s="144"/>
      <c r="AB509" s="144"/>
      <c r="AC509" s="144"/>
      <c r="AD509" s="144"/>
      <c r="AE509" s="144"/>
      <c r="AF509" s="144"/>
      <c r="AG509" s="144"/>
      <c r="AH509" s="144"/>
      <c r="AI509" s="144"/>
      <c r="AJ509" s="144"/>
      <c r="AK509" s="144"/>
      <c r="AL509" s="144"/>
      <c r="AM509" s="144"/>
      <c r="AN509" s="137"/>
      <c r="AO509" s="144"/>
      <c r="AP509" s="144"/>
      <c r="AQ509" s="144"/>
      <c r="AR509" s="144"/>
      <c r="AS509" s="144"/>
      <c r="AT509" s="144"/>
      <c r="AU509" s="144"/>
      <c r="AV509" s="144"/>
      <c r="AW509" s="144"/>
      <c r="AX509" s="144"/>
      <c r="AY509" s="144"/>
      <c r="AZ509" s="144"/>
      <c r="BA509" s="144"/>
      <c r="BB509" s="144"/>
      <c r="BC509" s="144"/>
      <c r="BD509" s="144"/>
      <c r="BE509" s="144"/>
      <c r="BF509" s="144"/>
    </row>
    <row r="510" spans="1:58" ht="12" customHeight="1">
      <c r="A510" s="137"/>
      <c r="B510" s="140"/>
      <c r="C510" s="141"/>
      <c r="D510" s="142"/>
      <c r="E510" s="142"/>
      <c r="F510" s="137"/>
      <c r="G510" s="137"/>
      <c r="H510" s="137"/>
      <c r="I510" s="137"/>
      <c r="J510" s="137"/>
      <c r="K510" s="137"/>
      <c r="L510" s="137"/>
      <c r="M510" s="143"/>
      <c r="N510" s="144"/>
      <c r="O510" s="144"/>
      <c r="P510" s="144"/>
      <c r="Q510" s="144"/>
      <c r="R510" s="144"/>
      <c r="S510" s="144"/>
      <c r="T510" s="144"/>
      <c r="U510" s="144"/>
      <c r="V510" s="144"/>
      <c r="W510" s="144"/>
      <c r="X510" s="137"/>
      <c r="Y510" s="144"/>
      <c r="Z510" s="144"/>
      <c r="AA510" s="144"/>
      <c r="AB510" s="144"/>
      <c r="AC510" s="144"/>
      <c r="AD510" s="144"/>
      <c r="AE510" s="144"/>
      <c r="AF510" s="144"/>
      <c r="AG510" s="144"/>
      <c r="AH510" s="144"/>
      <c r="AI510" s="144"/>
      <c r="AJ510" s="144"/>
      <c r="AK510" s="144"/>
      <c r="AL510" s="144"/>
      <c r="AM510" s="144"/>
      <c r="AN510" s="137"/>
      <c r="AO510" s="144"/>
      <c r="AP510" s="144"/>
      <c r="AQ510" s="144"/>
      <c r="AR510" s="144"/>
      <c r="AS510" s="144"/>
      <c r="AT510" s="144"/>
      <c r="AU510" s="144"/>
      <c r="AV510" s="144"/>
      <c r="AW510" s="144"/>
      <c r="AX510" s="144"/>
      <c r="AY510" s="144"/>
      <c r="AZ510" s="144"/>
      <c r="BA510" s="144"/>
      <c r="BB510" s="144"/>
      <c r="BC510" s="144"/>
      <c r="BD510" s="144"/>
      <c r="BE510" s="144"/>
      <c r="BF510" s="144"/>
    </row>
    <row r="511" spans="1:58" ht="12" customHeight="1">
      <c r="A511" s="137"/>
      <c r="B511" s="140"/>
      <c r="C511" s="141"/>
      <c r="D511" s="142"/>
      <c r="E511" s="142"/>
      <c r="F511" s="137"/>
      <c r="G511" s="137"/>
      <c r="H511" s="137"/>
      <c r="I511" s="137"/>
      <c r="J511" s="137"/>
      <c r="K511" s="137"/>
      <c r="L511" s="137"/>
      <c r="M511" s="143"/>
      <c r="N511" s="144"/>
      <c r="O511" s="144"/>
      <c r="P511" s="144"/>
      <c r="Q511" s="144"/>
      <c r="R511" s="144"/>
      <c r="S511" s="144"/>
      <c r="T511" s="144"/>
      <c r="U511" s="144"/>
      <c r="V511" s="144"/>
      <c r="W511" s="144"/>
      <c r="X511" s="137"/>
      <c r="Y511" s="144"/>
      <c r="Z511" s="144"/>
      <c r="AA511" s="144"/>
      <c r="AB511" s="144"/>
      <c r="AC511" s="144"/>
      <c r="AD511" s="144"/>
      <c r="AE511" s="144"/>
      <c r="AF511" s="144"/>
      <c r="AG511" s="144"/>
      <c r="AH511" s="144"/>
      <c r="AI511" s="144"/>
      <c r="AJ511" s="144"/>
      <c r="AK511" s="144"/>
      <c r="AL511" s="144"/>
      <c r="AM511" s="144"/>
      <c r="AN511" s="137"/>
      <c r="AO511" s="144"/>
      <c r="AP511" s="144"/>
      <c r="AQ511" s="144"/>
      <c r="AR511" s="144"/>
      <c r="AS511" s="144"/>
      <c r="AT511" s="144"/>
      <c r="AU511" s="144"/>
      <c r="AV511" s="144"/>
      <c r="AW511" s="144"/>
      <c r="AX511" s="144"/>
      <c r="AY511" s="144"/>
      <c r="AZ511" s="144"/>
      <c r="BA511" s="144"/>
      <c r="BB511" s="144"/>
      <c r="BC511" s="144"/>
      <c r="BD511" s="144"/>
      <c r="BE511" s="144"/>
      <c r="BF511" s="144"/>
    </row>
    <row r="512" spans="1:58" ht="12" customHeight="1">
      <c r="A512" s="137"/>
      <c r="B512" s="140"/>
      <c r="C512" s="141"/>
      <c r="D512" s="142"/>
      <c r="E512" s="142"/>
      <c r="F512" s="137"/>
      <c r="G512" s="137"/>
      <c r="H512" s="137"/>
      <c r="I512" s="137"/>
      <c r="J512" s="137"/>
      <c r="K512" s="137"/>
      <c r="L512" s="137"/>
      <c r="M512" s="143"/>
      <c r="N512" s="144"/>
      <c r="O512" s="144"/>
      <c r="P512" s="144"/>
      <c r="Q512" s="144"/>
      <c r="R512" s="144"/>
      <c r="S512" s="144"/>
      <c r="T512" s="144"/>
      <c r="U512" s="144"/>
      <c r="V512" s="144"/>
      <c r="W512" s="144"/>
      <c r="X512" s="137"/>
      <c r="Y512" s="144"/>
      <c r="Z512" s="144"/>
      <c r="AA512" s="144"/>
      <c r="AB512" s="144"/>
      <c r="AC512" s="144"/>
      <c r="AD512" s="144"/>
      <c r="AE512" s="144"/>
      <c r="AF512" s="144"/>
      <c r="AG512" s="144"/>
      <c r="AH512" s="144"/>
      <c r="AI512" s="144"/>
      <c r="AJ512" s="144"/>
      <c r="AK512" s="144"/>
      <c r="AL512" s="144"/>
      <c r="AM512" s="144"/>
      <c r="AN512" s="137"/>
      <c r="AO512" s="144"/>
      <c r="AP512" s="144"/>
      <c r="AQ512" s="144"/>
      <c r="AR512" s="144"/>
      <c r="AS512" s="144"/>
      <c r="AT512" s="144"/>
      <c r="AU512" s="144"/>
      <c r="AV512" s="144"/>
      <c r="AW512" s="144"/>
      <c r="AX512" s="144"/>
      <c r="AY512" s="144"/>
      <c r="AZ512" s="144"/>
      <c r="BA512" s="144"/>
      <c r="BB512" s="144"/>
      <c r="BC512" s="144"/>
      <c r="BD512" s="144"/>
      <c r="BE512" s="144"/>
      <c r="BF512" s="144"/>
    </row>
    <row r="513" spans="1:58" ht="12" customHeight="1">
      <c r="A513" s="137"/>
      <c r="B513" s="140"/>
      <c r="C513" s="141"/>
      <c r="D513" s="142"/>
      <c r="E513" s="142"/>
      <c r="F513" s="137"/>
      <c r="G513" s="137"/>
      <c r="H513" s="137"/>
      <c r="I513" s="137"/>
      <c r="J513" s="137"/>
      <c r="K513" s="137"/>
      <c r="L513" s="137"/>
      <c r="M513" s="143"/>
      <c r="N513" s="144"/>
      <c r="O513" s="144"/>
      <c r="P513" s="144"/>
      <c r="Q513" s="144"/>
      <c r="R513" s="144"/>
      <c r="S513" s="144"/>
      <c r="T513" s="144"/>
      <c r="U513" s="144"/>
      <c r="V513" s="144"/>
      <c r="W513" s="144"/>
      <c r="X513" s="137"/>
      <c r="Y513" s="144"/>
      <c r="Z513" s="144"/>
      <c r="AA513" s="144"/>
      <c r="AB513" s="144"/>
      <c r="AC513" s="144"/>
      <c r="AD513" s="144"/>
      <c r="AE513" s="144"/>
      <c r="AF513" s="144"/>
      <c r="AG513" s="144"/>
      <c r="AH513" s="144"/>
      <c r="AI513" s="144"/>
      <c r="AJ513" s="144"/>
      <c r="AK513" s="144"/>
      <c r="AL513" s="144"/>
      <c r="AM513" s="144"/>
      <c r="AN513" s="137"/>
      <c r="AO513" s="144"/>
      <c r="AP513" s="144"/>
      <c r="AQ513" s="144"/>
      <c r="AR513" s="144"/>
      <c r="AS513" s="144"/>
      <c r="AT513" s="144"/>
      <c r="AU513" s="144"/>
      <c r="AV513" s="144"/>
      <c r="AW513" s="144"/>
      <c r="AX513" s="144"/>
      <c r="AY513" s="144"/>
      <c r="AZ513" s="144"/>
      <c r="BA513" s="144"/>
      <c r="BB513" s="144"/>
      <c r="BC513" s="144"/>
      <c r="BD513" s="144"/>
      <c r="BE513" s="144"/>
      <c r="BF513" s="144"/>
    </row>
    <row r="514" spans="1:58" ht="12" customHeight="1">
      <c r="A514" s="137"/>
      <c r="B514" s="140"/>
      <c r="C514" s="141"/>
      <c r="D514" s="142"/>
      <c r="E514" s="142"/>
      <c r="F514" s="137"/>
      <c r="G514" s="137"/>
      <c r="H514" s="137"/>
      <c r="I514" s="137"/>
      <c r="J514" s="137"/>
      <c r="K514" s="137"/>
      <c r="L514" s="137"/>
      <c r="M514" s="143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37"/>
      <c r="Y514" s="144"/>
      <c r="Z514" s="144"/>
      <c r="AA514" s="144"/>
      <c r="AB514" s="144"/>
      <c r="AC514" s="144"/>
      <c r="AD514" s="144"/>
      <c r="AE514" s="144"/>
      <c r="AF514" s="144"/>
      <c r="AG514" s="144"/>
      <c r="AH514" s="144"/>
      <c r="AI514" s="144"/>
      <c r="AJ514" s="144"/>
      <c r="AK514" s="144"/>
      <c r="AL514" s="144"/>
      <c r="AM514" s="144"/>
      <c r="AN514" s="137"/>
      <c r="AO514" s="144"/>
      <c r="AP514" s="144"/>
      <c r="AQ514" s="144"/>
      <c r="AR514" s="144"/>
      <c r="AS514" s="144"/>
      <c r="AT514" s="144"/>
      <c r="AU514" s="144"/>
      <c r="AV514" s="144"/>
      <c r="AW514" s="144"/>
      <c r="AX514" s="144"/>
      <c r="AY514" s="144"/>
      <c r="AZ514" s="144"/>
      <c r="BA514" s="144"/>
      <c r="BB514" s="144"/>
      <c r="BC514" s="144"/>
      <c r="BD514" s="144"/>
      <c r="BE514" s="144"/>
      <c r="BF514" s="144"/>
    </row>
    <row r="515" spans="1:58" ht="12" customHeight="1">
      <c r="A515" s="137"/>
      <c r="B515" s="140"/>
      <c r="C515" s="141"/>
      <c r="D515" s="142"/>
      <c r="E515" s="142"/>
      <c r="F515" s="137"/>
      <c r="G515" s="137"/>
      <c r="H515" s="137"/>
      <c r="I515" s="137"/>
      <c r="J515" s="137"/>
      <c r="K515" s="137"/>
      <c r="L515" s="137"/>
      <c r="M515" s="143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37"/>
      <c r="Y515" s="144"/>
      <c r="Z515" s="144"/>
      <c r="AA515" s="144"/>
      <c r="AB515" s="144"/>
      <c r="AC515" s="144"/>
      <c r="AD515" s="144"/>
      <c r="AE515" s="144"/>
      <c r="AF515" s="144"/>
      <c r="AG515" s="144"/>
      <c r="AH515" s="144"/>
      <c r="AI515" s="144"/>
      <c r="AJ515" s="144"/>
      <c r="AK515" s="144"/>
      <c r="AL515" s="144"/>
      <c r="AM515" s="144"/>
      <c r="AN515" s="137"/>
      <c r="AO515" s="144"/>
      <c r="AP515" s="144"/>
      <c r="AQ515" s="144"/>
      <c r="AR515" s="144"/>
      <c r="AS515" s="144"/>
      <c r="AT515" s="144"/>
      <c r="AU515" s="144"/>
      <c r="AV515" s="144"/>
      <c r="AW515" s="144"/>
      <c r="AX515" s="144"/>
      <c r="AY515" s="144"/>
      <c r="AZ515" s="144"/>
      <c r="BA515" s="144"/>
      <c r="BB515" s="144"/>
      <c r="BC515" s="144"/>
      <c r="BD515" s="144"/>
      <c r="BE515" s="144"/>
      <c r="BF515" s="144"/>
    </row>
    <row r="516" spans="1:58" ht="12" customHeight="1">
      <c r="A516" s="137"/>
      <c r="B516" s="140"/>
      <c r="C516" s="141"/>
      <c r="D516" s="142"/>
      <c r="E516" s="142"/>
      <c r="F516" s="137"/>
      <c r="G516" s="137"/>
      <c r="H516" s="137"/>
      <c r="I516" s="137"/>
      <c r="J516" s="137"/>
      <c r="K516" s="137"/>
      <c r="L516" s="137"/>
      <c r="M516" s="143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37"/>
      <c r="Y516" s="144"/>
      <c r="Z516" s="144"/>
      <c r="AA516" s="144"/>
      <c r="AB516" s="144"/>
      <c r="AC516" s="144"/>
      <c r="AD516" s="144"/>
      <c r="AE516" s="144"/>
      <c r="AF516" s="144"/>
      <c r="AG516" s="144"/>
      <c r="AH516" s="144"/>
      <c r="AI516" s="144"/>
      <c r="AJ516" s="144"/>
      <c r="AK516" s="144"/>
      <c r="AL516" s="144"/>
      <c r="AM516" s="144"/>
      <c r="AN516" s="137"/>
      <c r="AO516" s="144"/>
      <c r="AP516" s="144"/>
      <c r="AQ516" s="144"/>
      <c r="AR516" s="144"/>
      <c r="AS516" s="144"/>
      <c r="AT516" s="144"/>
      <c r="AU516" s="144"/>
      <c r="AV516" s="144"/>
      <c r="AW516" s="144"/>
      <c r="AX516" s="144"/>
      <c r="AY516" s="144"/>
      <c r="AZ516" s="144"/>
      <c r="BA516" s="144"/>
      <c r="BB516" s="144"/>
      <c r="BC516" s="144"/>
      <c r="BD516" s="144"/>
      <c r="BE516" s="144"/>
      <c r="BF516" s="144"/>
    </row>
    <row r="517" spans="1:58" ht="12" customHeight="1">
      <c r="A517" s="137"/>
      <c r="B517" s="140"/>
      <c r="C517" s="141"/>
      <c r="D517" s="142"/>
      <c r="E517" s="142"/>
      <c r="F517" s="137"/>
      <c r="G517" s="137"/>
      <c r="H517" s="137"/>
      <c r="I517" s="137"/>
      <c r="J517" s="137"/>
      <c r="K517" s="137"/>
      <c r="L517" s="137"/>
      <c r="M517" s="143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37"/>
      <c r="Y517" s="144"/>
      <c r="Z517" s="144"/>
      <c r="AA517" s="144"/>
      <c r="AB517" s="144"/>
      <c r="AC517" s="144"/>
      <c r="AD517" s="144"/>
      <c r="AE517" s="144"/>
      <c r="AF517" s="144"/>
      <c r="AG517" s="144"/>
      <c r="AH517" s="144"/>
      <c r="AI517" s="144"/>
      <c r="AJ517" s="144"/>
      <c r="AK517" s="144"/>
      <c r="AL517" s="144"/>
      <c r="AM517" s="144"/>
      <c r="AN517" s="137"/>
      <c r="AO517" s="144"/>
      <c r="AP517" s="144"/>
      <c r="AQ517" s="144"/>
      <c r="AR517" s="144"/>
      <c r="AS517" s="144"/>
      <c r="AT517" s="144"/>
      <c r="AU517" s="144"/>
      <c r="AV517" s="144"/>
      <c r="AW517" s="144"/>
      <c r="AX517" s="144"/>
      <c r="AY517" s="144"/>
      <c r="AZ517" s="144"/>
      <c r="BA517" s="144"/>
      <c r="BB517" s="144"/>
      <c r="BC517" s="144"/>
      <c r="BD517" s="144"/>
      <c r="BE517" s="144"/>
      <c r="BF517" s="144"/>
    </row>
    <row r="518" spans="1:58" ht="12" customHeight="1">
      <c r="A518" s="137"/>
      <c r="B518" s="140"/>
      <c r="C518" s="141"/>
      <c r="D518" s="142"/>
      <c r="E518" s="142"/>
      <c r="F518" s="137"/>
      <c r="G518" s="137"/>
      <c r="H518" s="137"/>
      <c r="I518" s="137"/>
      <c r="J518" s="137"/>
      <c r="K518" s="137"/>
      <c r="L518" s="137"/>
      <c r="M518" s="143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37"/>
      <c r="Y518" s="144"/>
      <c r="Z518" s="144"/>
      <c r="AA518" s="144"/>
      <c r="AB518" s="144"/>
      <c r="AC518" s="144"/>
      <c r="AD518" s="144"/>
      <c r="AE518" s="144"/>
      <c r="AF518" s="144"/>
      <c r="AG518" s="144"/>
      <c r="AH518" s="144"/>
      <c r="AI518" s="144"/>
      <c r="AJ518" s="144"/>
      <c r="AK518" s="144"/>
      <c r="AL518" s="144"/>
      <c r="AM518" s="144"/>
      <c r="AN518" s="137"/>
      <c r="AO518" s="144"/>
      <c r="AP518" s="144"/>
      <c r="AQ518" s="144"/>
      <c r="AR518" s="144"/>
      <c r="AS518" s="144"/>
      <c r="AT518" s="144"/>
      <c r="AU518" s="144"/>
      <c r="AV518" s="144"/>
      <c r="AW518" s="144"/>
      <c r="AX518" s="144"/>
      <c r="AY518" s="144"/>
      <c r="AZ518" s="144"/>
      <c r="BA518" s="144"/>
      <c r="BB518" s="144"/>
      <c r="BC518" s="144"/>
      <c r="BD518" s="144"/>
      <c r="BE518" s="144"/>
      <c r="BF518" s="144"/>
    </row>
    <row r="519" spans="1:58" ht="12" customHeight="1">
      <c r="A519" s="137"/>
      <c r="B519" s="140"/>
      <c r="C519" s="141"/>
      <c r="D519" s="142"/>
      <c r="E519" s="142"/>
      <c r="F519" s="137"/>
      <c r="G519" s="137"/>
      <c r="H519" s="137"/>
      <c r="I519" s="137"/>
      <c r="J519" s="137"/>
      <c r="K519" s="137"/>
      <c r="L519" s="137"/>
      <c r="M519" s="143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37"/>
      <c r="Y519" s="144"/>
      <c r="Z519" s="144"/>
      <c r="AA519" s="144"/>
      <c r="AB519" s="144"/>
      <c r="AC519" s="144"/>
      <c r="AD519" s="144"/>
      <c r="AE519" s="144"/>
      <c r="AF519" s="144"/>
      <c r="AG519" s="144"/>
      <c r="AH519" s="144"/>
      <c r="AI519" s="144"/>
      <c r="AJ519" s="144"/>
      <c r="AK519" s="144"/>
      <c r="AL519" s="144"/>
      <c r="AM519" s="144"/>
      <c r="AN519" s="137"/>
      <c r="AO519" s="144"/>
      <c r="AP519" s="144"/>
      <c r="AQ519" s="144"/>
      <c r="AR519" s="144"/>
      <c r="AS519" s="144"/>
      <c r="AT519" s="144"/>
      <c r="AU519" s="144"/>
      <c r="AV519" s="144"/>
      <c r="AW519" s="144"/>
      <c r="AX519" s="144"/>
      <c r="AY519" s="144"/>
      <c r="AZ519" s="144"/>
      <c r="BA519" s="144"/>
      <c r="BB519" s="144"/>
      <c r="BC519" s="144"/>
      <c r="BD519" s="144"/>
      <c r="BE519" s="144"/>
      <c r="BF519" s="144"/>
    </row>
    <row r="520" spans="1:58" ht="12" customHeight="1">
      <c r="A520" s="137"/>
      <c r="B520" s="140"/>
      <c r="C520" s="141"/>
      <c r="D520" s="142"/>
      <c r="E520" s="142"/>
      <c r="F520" s="137"/>
      <c r="G520" s="137"/>
      <c r="H520" s="137"/>
      <c r="I520" s="137"/>
      <c r="J520" s="137"/>
      <c r="K520" s="137"/>
      <c r="L520" s="137"/>
      <c r="M520" s="143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37"/>
      <c r="Y520" s="144"/>
      <c r="Z520" s="144"/>
      <c r="AA520" s="144"/>
      <c r="AB520" s="144"/>
      <c r="AC520" s="144"/>
      <c r="AD520" s="144"/>
      <c r="AE520" s="144"/>
      <c r="AF520" s="144"/>
      <c r="AG520" s="144"/>
      <c r="AH520" s="144"/>
      <c r="AI520" s="144"/>
      <c r="AJ520" s="144"/>
      <c r="AK520" s="144"/>
      <c r="AL520" s="144"/>
      <c r="AM520" s="144"/>
      <c r="AN520" s="137"/>
      <c r="AO520" s="144"/>
      <c r="AP520" s="144"/>
      <c r="AQ520" s="144"/>
      <c r="AR520" s="144"/>
      <c r="AS520" s="144"/>
      <c r="AT520" s="144"/>
      <c r="AU520" s="144"/>
      <c r="AV520" s="144"/>
      <c r="AW520" s="144"/>
      <c r="AX520" s="144"/>
      <c r="AY520" s="144"/>
      <c r="AZ520" s="144"/>
      <c r="BA520" s="144"/>
      <c r="BB520" s="144"/>
      <c r="BC520" s="144"/>
      <c r="BD520" s="144"/>
      <c r="BE520" s="144"/>
      <c r="BF520" s="144"/>
    </row>
    <row r="521" spans="1:58" ht="12" customHeight="1">
      <c r="A521" s="137"/>
      <c r="B521" s="140"/>
      <c r="C521" s="141"/>
      <c r="D521" s="142"/>
      <c r="E521" s="142"/>
      <c r="F521" s="137"/>
      <c r="G521" s="137"/>
      <c r="H521" s="137"/>
      <c r="I521" s="137"/>
      <c r="J521" s="137"/>
      <c r="K521" s="137"/>
      <c r="L521" s="137"/>
      <c r="M521" s="143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37"/>
      <c r="Y521" s="144"/>
      <c r="Z521" s="144"/>
      <c r="AA521" s="144"/>
      <c r="AB521" s="144"/>
      <c r="AC521" s="144"/>
      <c r="AD521" s="144"/>
      <c r="AE521" s="144"/>
      <c r="AF521" s="144"/>
      <c r="AG521" s="144"/>
      <c r="AH521" s="144"/>
      <c r="AI521" s="144"/>
      <c r="AJ521" s="144"/>
      <c r="AK521" s="144"/>
      <c r="AL521" s="144"/>
      <c r="AM521" s="144"/>
      <c r="AN521" s="137"/>
      <c r="AO521" s="144"/>
      <c r="AP521" s="144"/>
      <c r="AQ521" s="144"/>
      <c r="AR521" s="144"/>
      <c r="AS521" s="144"/>
      <c r="AT521" s="144"/>
      <c r="AU521" s="144"/>
      <c r="AV521" s="144"/>
      <c r="AW521" s="144"/>
      <c r="AX521" s="144"/>
      <c r="AY521" s="144"/>
      <c r="AZ521" s="144"/>
      <c r="BA521" s="144"/>
      <c r="BB521" s="144"/>
      <c r="BC521" s="144"/>
      <c r="BD521" s="144"/>
      <c r="BE521" s="144"/>
      <c r="BF521" s="144"/>
    </row>
    <row r="522" spans="1:58" ht="12" customHeight="1">
      <c r="A522" s="137"/>
      <c r="B522" s="140"/>
      <c r="C522" s="141"/>
      <c r="D522" s="142"/>
      <c r="E522" s="142"/>
      <c r="F522" s="137"/>
      <c r="G522" s="137"/>
      <c r="H522" s="137"/>
      <c r="I522" s="137"/>
      <c r="J522" s="137"/>
      <c r="K522" s="137"/>
      <c r="L522" s="137"/>
      <c r="M522" s="143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37"/>
      <c r="Y522" s="144"/>
      <c r="Z522" s="144"/>
      <c r="AA522" s="144"/>
      <c r="AB522" s="144"/>
      <c r="AC522" s="144"/>
      <c r="AD522" s="144"/>
      <c r="AE522" s="144"/>
      <c r="AF522" s="144"/>
      <c r="AG522" s="144"/>
      <c r="AH522" s="144"/>
      <c r="AI522" s="144"/>
      <c r="AJ522" s="144"/>
      <c r="AK522" s="144"/>
      <c r="AL522" s="144"/>
      <c r="AM522" s="144"/>
      <c r="AN522" s="137"/>
      <c r="AO522" s="144"/>
      <c r="AP522" s="144"/>
      <c r="AQ522" s="144"/>
      <c r="AR522" s="144"/>
      <c r="AS522" s="144"/>
      <c r="AT522" s="144"/>
      <c r="AU522" s="144"/>
      <c r="AV522" s="144"/>
      <c r="AW522" s="144"/>
      <c r="AX522" s="144"/>
      <c r="AY522" s="144"/>
      <c r="AZ522" s="144"/>
      <c r="BA522" s="144"/>
      <c r="BB522" s="144"/>
      <c r="BC522" s="144"/>
      <c r="BD522" s="144"/>
      <c r="BE522" s="144"/>
      <c r="BF522" s="144"/>
    </row>
    <row r="523" spans="1:58" ht="12" customHeight="1">
      <c r="A523" s="137"/>
      <c r="B523" s="140"/>
      <c r="C523" s="141"/>
      <c r="D523" s="142"/>
      <c r="E523" s="142"/>
      <c r="F523" s="137"/>
      <c r="G523" s="137"/>
      <c r="H523" s="137"/>
      <c r="I523" s="137"/>
      <c r="J523" s="137"/>
      <c r="K523" s="137"/>
      <c r="L523" s="137"/>
      <c r="M523" s="143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37"/>
      <c r="Y523" s="144"/>
      <c r="Z523" s="144"/>
      <c r="AA523" s="144"/>
      <c r="AB523" s="144"/>
      <c r="AC523" s="144"/>
      <c r="AD523" s="144"/>
      <c r="AE523" s="144"/>
      <c r="AF523" s="144"/>
      <c r="AG523" s="144"/>
      <c r="AH523" s="144"/>
      <c r="AI523" s="144"/>
      <c r="AJ523" s="144"/>
      <c r="AK523" s="144"/>
      <c r="AL523" s="144"/>
      <c r="AM523" s="144"/>
      <c r="AN523" s="137"/>
      <c r="AO523" s="144"/>
      <c r="AP523" s="144"/>
      <c r="AQ523" s="144"/>
      <c r="AR523" s="144"/>
      <c r="AS523" s="144"/>
      <c r="AT523" s="144"/>
      <c r="AU523" s="144"/>
      <c r="AV523" s="144"/>
      <c r="AW523" s="144"/>
      <c r="AX523" s="144"/>
      <c r="AY523" s="144"/>
      <c r="AZ523" s="144"/>
      <c r="BA523" s="144"/>
      <c r="BB523" s="144"/>
      <c r="BC523" s="144"/>
      <c r="BD523" s="144"/>
      <c r="BE523" s="144"/>
      <c r="BF523" s="144"/>
    </row>
    <row r="524" spans="1:58" ht="12" customHeight="1">
      <c r="A524" s="137"/>
      <c r="B524" s="140"/>
      <c r="C524" s="141"/>
      <c r="D524" s="142"/>
      <c r="E524" s="142"/>
      <c r="F524" s="137"/>
      <c r="G524" s="137"/>
      <c r="H524" s="137"/>
      <c r="I524" s="137"/>
      <c r="J524" s="137"/>
      <c r="K524" s="137"/>
      <c r="L524" s="137"/>
      <c r="M524" s="143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37"/>
      <c r="Y524" s="144"/>
      <c r="Z524" s="144"/>
      <c r="AA524" s="144"/>
      <c r="AB524" s="144"/>
      <c r="AC524" s="144"/>
      <c r="AD524" s="144"/>
      <c r="AE524" s="144"/>
      <c r="AF524" s="144"/>
      <c r="AG524" s="144"/>
      <c r="AH524" s="144"/>
      <c r="AI524" s="144"/>
      <c r="AJ524" s="144"/>
      <c r="AK524" s="144"/>
      <c r="AL524" s="144"/>
      <c r="AM524" s="144"/>
      <c r="AN524" s="137"/>
      <c r="AO524" s="144"/>
      <c r="AP524" s="144"/>
      <c r="AQ524" s="144"/>
      <c r="AR524" s="144"/>
      <c r="AS524" s="144"/>
      <c r="AT524" s="144"/>
      <c r="AU524" s="144"/>
      <c r="AV524" s="144"/>
      <c r="AW524" s="144"/>
      <c r="AX524" s="144"/>
      <c r="AY524" s="144"/>
      <c r="AZ524" s="144"/>
      <c r="BA524" s="144"/>
      <c r="BB524" s="144"/>
      <c r="BC524" s="144"/>
      <c r="BD524" s="144"/>
      <c r="BE524" s="144"/>
      <c r="BF524" s="144"/>
    </row>
    <row r="525" spans="1:58" ht="12" customHeight="1">
      <c r="A525" s="137"/>
      <c r="B525" s="140"/>
      <c r="C525" s="141"/>
      <c r="D525" s="142"/>
      <c r="E525" s="142"/>
      <c r="F525" s="137"/>
      <c r="G525" s="137"/>
      <c r="H525" s="137"/>
      <c r="I525" s="137"/>
      <c r="J525" s="137"/>
      <c r="K525" s="137"/>
      <c r="L525" s="137"/>
      <c r="M525" s="143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37"/>
      <c r="Y525" s="144"/>
      <c r="Z525" s="144"/>
      <c r="AA525" s="144"/>
      <c r="AB525" s="144"/>
      <c r="AC525" s="144"/>
      <c r="AD525" s="144"/>
      <c r="AE525" s="144"/>
      <c r="AF525" s="144"/>
      <c r="AG525" s="144"/>
      <c r="AH525" s="144"/>
      <c r="AI525" s="144"/>
      <c r="AJ525" s="144"/>
      <c r="AK525" s="144"/>
      <c r="AL525" s="144"/>
      <c r="AM525" s="144"/>
      <c r="AN525" s="137"/>
      <c r="AO525" s="144"/>
      <c r="AP525" s="144"/>
      <c r="AQ525" s="144"/>
      <c r="AR525" s="144"/>
      <c r="AS525" s="144"/>
      <c r="AT525" s="144"/>
      <c r="AU525" s="144"/>
      <c r="AV525" s="144"/>
      <c r="AW525" s="144"/>
      <c r="AX525" s="144"/>
      <c r="AY525" s="144"/>
      <c r="AZ525" s="144"/>
      <c r="BA525" s="144"/>
      <c r="BB525" s="144"/>
      <c r="BC525" s="144"/>
      <c r="BD525" s="144"/>
      <c r="BE525" s="144"/>
      <c r="BF525" s="144"/>
    </row>
    <row r="526" spans="1:58" ht="12" customHeight="1">
      <c r="A526" s="137"/>
      <c r="B526" s="140"/>
      <c r="C526" s="141"/>
      <c r="D526" s="142"/>
      <c r="E526" s="142"/>
      <c r="F526" s="137"/>
      <c r="G526" s="137"/>
      <c r="H526" s="137"/>
      <c r="I526" s="137"/>
      <c r="J526" s="137"/>
      <c r="K526" s="137"/>
      <c r="L526" s="137"/>
      <c r="M526" s="143"/>
      <c r="N526" s="144"/>
      <c r="O526" s="144"/>
      <c r="P526" s="144"/>
      <c r="Q526" s="144"/>
      <c r="R526" s="144"/>
      <c r="S526" s="144"/>
      <c r="T526" s="144"/>
      <c r="U526" s="144"/>
      <c r="V526" s="144"/>
      <c r="W526" s="144"/>
      <c r="X526" s="137"/>
      <c r="Y526" s="144"/>
      <c r="Z526" s="144"/>
      <c r="AA526" s="144"/>
      <c r="AB526" s="144"/>
      <c r="AC526" s="144"/>
      <c r="AD526" s="144"/>
      <c r="AE526" s="144"/>
      <c r="AF526" s="144"/>
      <c r="AG526" s="144"/>
      <c r="AH526" s="144"/>
      <c r="AI526" s="144"/>
      <c r="AJ526" s="144"/>
      <c r="AK526" s="144"/>
      <c r="AL526" s="144"/>
      <c r="AM526" s="144"/>
      <c r="AN526" s="137"/>
      <c r="AO526" s="144"/>
      <c r="AP526" s="144"/>
      <c r="AQ526" s="144"/>
      <c r="AR526" s="144"/>
      <c r="AS526" s="144"/>
      <c r="AT526" s="144"/>
      <c r="AU526" s="144"/>
      <c r="AV526" s="144"/>
      <c r="AW526" s="144"/>
      <c r="AX526" s="144"/>
      <c r="AY526" s="144"/>
      <c r="AZ526" s="144"/>
      <c r="BA526" s="144"/>
      <c r="BB526" s="144"/>
      <c r="BC526" s="144"/>
      <c r="BD526" s="144"/>
      <c r="BE526" s="144"/>
      <c r="BF526" s="144"/>
    </row>
    <row r="527" spans="1:58" ht="12" customHeight="1">
      <c r="A527" s="137"/>
      <c r="B527" s="140"/>
      <c r="C527" s="141"/>
      <c r="D527" s="142"/>
      <c r="E527" s="142"/>
      <c r="F527" s="137"/>
      <c r="G527" s="137"/>
      <c r="H527" s="137"/>
      <c r="I527" s="137"/>
      <c r="J527" s="137"/>
      <c r="K527" s="137"/>
      <c r="L527" s="137"/>
      <c r="M527" s="143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37"/>
      <c r="Y527" s="144"/>
      <c r="Z527" s="144"/>
      <c r="AA527" s="144"/>
      <c r="AB527" s="144"/>
      <c r="AC527" s="144"/>
      <c r="AD527" s="144"/>
      <c r="AE527" s="144"/>
      <c r="AF527" s="144"/>
      <c r="AG527" s="144"/>
      <c r="AH527" s="144"/>
      <c r="AI527" s="144"/>
      <c r="AJ527" s="144"/>
      <c r="AK527" s="144"/>
      <c r="AL527" s="144"/>
      <c r="AM527" s="144"/>
      <c r="AN527" s="137"/>
      <c r="AO527" s="144"/>
      <c r="AP527" s="144"/>
      <c r="AQ527" s="144"/>
      <c r="AR527" s="144"/>
      <c r="AS527" s="144"/>
      <c r="AT527" s="144"/>
      <c r="AU527" s="144"/>
      <c r="AV527" s="144"/>
      <c r="AW527" s="144"/>
      <c r="AX527" s="144"/>
      <c r="AY527" s="144"/>
      <c r="AZ527" s="144"/>
      <c r="BA527" s="144"/>
      <c r="BB527" s="144"/>
      <c r="BC527" s="144"/>
      <c r="BD527" s="144"/>
      <c r="BE527" s="144"/>
      <c r="BF527" s="144"/>
    </row>
    <row r="528" spans="1:58" ht="12" customHeight="1">
      <c r="A528" s="137"/>
      <c r="B528" s="140"/>
      <c r="C528" s="141"/>
      <c r="D528" s="142"/>
      <c r="E528" s="142"/>
      <c r="F528" s="137"/>
      <c r="G528" s="137"/>
      <c r="H528" s="137"/>
      <c r="I528" s="137"/>
      <c r="J528" s="137"/>
      <c r="K528" s="137"/>
      <c r="L528" s="137"/>
      <c r="M528" s="143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37"/>
      <c r="Y528" s="144"/>
      <c r="Z528" s="144"/>
      <c r="AA528" s="144"/>
      <c r="AB528" s="144"/>
      <c r="AC528" s="144"/>
      <c r="AD528" s="144"/>
      <c r="AE528" s="144"/>
      <c r="AF528" s="144"/>
      <c r="AG528" s="144"/>
      <c r="AH528" s="144"/>
      <c r="AI528" s="144"/>
      <c r="AJ528" s="144"/>
      <c r="AK528" s="144"/>
      <c r="AL528" s="144"/>
      <c r="AM528" s="144"/>
      <c r="AN528" s="137"/>
      <c r="AO528" s="144"/>
      <c r="AP528" s="144"/>
      <c r="AQ528" s="144"/>
      <c r="AR528" s="144"/>
      <c r="AS528" s="144"/>
      <c r="AT528" s="144"/>
      <c r="AU528" s="144"/>
      <c r="AV528" s="144"/>
      <c r="AW528" s="144"/>
      <c r="AX528" s="144"/>
      <c r="AY528" s="144"/>
      <c r="AZ528" s="144"/>
      <c r="BA528" s="144"/>
      <c r="BB528" s="144"/>
      <c r="BC528" s="144"/>
      <c r="BD528" s="144"/>
      <c r="BE528" s="144"/>
      <c r="BF528" s="144"/>
    </row>
    <row r="529" spans="1:58" ht="12" customHeight="1">
      <c r="A529" s="137"/>
      <c r="B529" s="140"/>
      <c r="C529" s="141"/>
      <c r="D529" s="142"/>
      <c r="E529" s="142"/>
      <c r="F529" s="137"/>
      <c r="G529" s="137"/>
      <c r="H529" s="137"/>
      <c r="I529" s="137"/>
      <c r="J529" s="137"/>
      <c r="K529" s="137"/>
      <c r="L529" s="137"/>
      <c r="M529" s="143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37"/>
      <c r="Y529" s="144"/>
      <c r="Z529" s="144"/>
      <c r="AA529" s="144"/>
      <c r="AB529" s="144"/>
      <c r="AC529" s="144"/>
      <c r="AD529" s="144"/>
      <c r="AE529" s="144"/>
      <c r="AF529" s="144"/>
      <c r="AG529" s="144"/>
      <c r="AH529" s="144"/>
      <c r="AI529" s="144"/>
      <c r="AJ529" s="144"/>
      <c r="AK529" s="144"/>
      <c r="AL529" s="144"/>
      <c r="AM529" s="144"/>
      <c r="AN529" s="137"/>
      <c r="AO529" s="144"/>
      <c r="AP529" s="144"/>
      <c r="AQ529" s="144"/>
      <c r="AR529" s="144"/>
      <c r="AS529" s="144"/>
      <c r="AT529" s="144"/>
      <c r="AU529" s="144"/>
      <c r="AV529" s="144"/>
      <c r="AW529" s="144"/>
      <c r="AX529" s="144"/>
      <c r="AY529" s="144"/>
      <c r="AZ529" s="144"/>
      <c r="BA529" s="144"/>
      <c r="BB529" s="144"/>
      <c r="BC529" s="144"/>
      <c r="BD529" s="144"/>
      <c r="BE529" s="144"/>
      <c r="BF529" s="144"/>
    </row>
    <row r="530" spans="1:58" ht="12" customHeight="1">
      <c r="A530" s="137"/>
      <c r="B530" s="140"/>
      <c r="C530" s="141"/>
      <c r="D530" s="142"/>
      <c r="E530" s="142"/>
      <c r="F530" s="137"/>
      <c r="G530" s="137"/>
      <c r="H530" s="137"/>
      <c r="I530" s="137"/>
      <c r="J530" s="137"/>
      <c r="K530" s="137"/>
      <c r="L530" s="137"/>
      <c r="M530" s="143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37"/>
      <c r="Y530" s="144"/>
      <c r="Z530" s="144"/>
      <c r="AA530" s="144"/>
      <c r="AB530" s="144"/>
      <c r="AC530" s="144"/>
      <c r="AD530" s="144"/>
      <c r="AE530" s="144"/>
      <c r="AF530" s="144"/>
      <c r="AG530" s="144"/>
      <c r="AH530" s="144"/>
      <c r="AI530" s="144"/>
      <c r="AJ530" s="144"/>
      <c r="AK530" s="144"/>
      <c r="AL530" s="144"/>
      <c r="AM530" s="144"/>
      <c r="AN530" s="137"/>
      <c r="AO530" s="144"/>
      <c r="AP530" s="144"/>
      <c r="AQ530" s="144"/>
      <c r="AR530" s="144"/>
      <c r="AS530" s="144"/>
      <c r="AT530" s="144"/>
      <c r="AU530" s="144"/>
      <c r="AV530" s="144"/>
      <c r="AW530" s="144"/>
      <c r="AX530" s="144"/>
      <c r="AY530" s="144"/>
      <c r="AZ530" s="144"/>
      <c r="BA530" s="144"/>
      <c r="BB530" s="144"/>
      <c r="BC530" s="144"/>
      <c r="BD530" s="144"/>
      <c r="BE530" s="144"/>
      <c r="BF530" s="144"/>
    </row>
    <row r="531" spans="1:58" ht="12" customHeight="1">
      <c r="A531" s="137"/>
      <c r="B531" s="140"/>
      <c r="C531" s="141"/>
      <c r="D531" s="142"/>
      <c r="E531" s="142"/>
      <c r="F531" s="137"/>
      <c r="G531" s="137"/>
      <c r="H531" s="137"/>
      <c r="I531" s="137"/>
      <c r="J531" s="137"/>
      <c r="K531" s="137"/>
      <c r="L531" s="137"/>
      <c r="M531" s="143"/>
      <c r="N531" s="144"/>
      <c r="O531" s="144"/>
      <c r="P531" s="144"/>
      <c r="Q531" s="144"/>
      <c r="R531" s="144"/>
      <c r="S531" s="144"/>
      <c r="T531" s="144"/>
      <c r="U531" s="144"/>
      <c r="V531" s="144"/>
      <c r="W531" s="144"/>
      <c r="X531" s="137"/>
      <c r="Y531" s="144"/>
      <c r="Z531" s="144"/>
      <c r="AA531" s="144"/>
      <c r="AB531" s="144"/>
      <c r="AC531" s="144"/>
      <c r="AD531" s="144"/>
      <c r="AE531" s="144"/>
      <c r="AF531" s="144"/>
      <c r="AG531" s="144"/>
      <c r="AH531" s="144"/>
      <c r="AI531" s="144"/>
      <c r="AJ531" s="144"/>
      <c r="AK531" s="144"/>
      <c r="AL531" s="144"/>
      <c r="AM531" s="144"/>
      <c r="AN531" s="137"/>
      <c r="AO531" s="144"/>
      <c r="AP531" s="144"/>
      <c r="AQ531" s="144"/>
      <c r="AR531" s="144"/>
      <c r="AS531" s="144"/>
      <c r="AT531" s="144"/>
      <c r="AU531" s="144"/>
      <c r="AV531" s="144"/>
      <c r="AW531" s="144"/>
      <c r="AX531" s="144"/>
      <c r="AY531" s="144"/>
      <c r="AZ531" s="144"/>
      <c r="BA531" s="144"/>
      <c r="BB531" s="144"/>
      <c r="BC531" s="144"/>
      <c r="BD531" s="144"/>
      <c r="BE531" s="144"/>
      <c r="BF531" s="144"/>
    </row>
    <row r="532" spans="1:58" ht="12" customHeight="1">
      <c r="A532" s="137"/>
      <c r="B532" s="140"/>
      <c r="C532" s="141"/>
      <c r="D532" s="142"/>
      <c r="E532" s="142"/>
      <c r="F532" s="137"/>
      <c r="G532" s="137"/>
      <c r="H532" s="137"/>
      <c r="I532" s="137"/>
      <c r="J532" s="137"/>
      <c r="K532" s="137"/>
      <c r="L532" s="137"/>
      <c r="M532" s="143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37"/>
      <c r="Y532" s="144"/>
      <c r="Z532" s="144"/>
      <c r="AA532" s="144"/>
      <c r="AB532" s="144"/>
      <c r="AC532" s="144"/>
      <c r="AD532" s="144"/>
      <c r="AE532" s="144"/>
      <c r="AF532" s="144"/>
      <c r="AG532" s="144"/>
      <c r="AH532" s="144"/>
      <c r="AI532" s="144"/>
      <c r="AJ532" s="144"/>
      <c r="AK532" s="144"/>
      <c r="AL532" s="144"/>
      <c r="AM532" s="144"/>
      <c r="AN532" s="137"/>
      <c r="AO532" s="144"/>
      <c r="AP532" s="144"/>
      <c r="AQ532" s="144"/>
      <c r="AR532" s="144"/>
      <c r="AS532" s="144"/>
      <c r="AT532" s="144"/>
      <c r="AU532" s="144"/>
      <c r="AV532" s="144"/>
      <c r="AW532" s="144"/>
      <c r="AX532" s="144"/>
      <c r="AY532" s="144"/>
      <c r="AZ532" s="144"/>
      <c r="BA532" s="144"/>
      <c r="BB532" s="144"/>
      <c r="BC532" s="144"/>
      <c r="BD532" s="144"/>
      <c r="BE532" s="144"/>
      <c r="BF532" s="144"/>
    </row>
    <row r="533" spans="1:58" ht="12" customHeight="1">
      <c r="A533" s="137"/>
      <c r="B533" s="140"/>
      <c r="C533" s="141"/>
      <c r="D533" s="142"/>
      <c r="E533" s="142"/>
      <c r="F533" s="137"/>
      <c r="G533" s="137"/>
      <c r="H533" s="137"/>
      <c r="I533" s="137"/>
      <c r="J533" s="137"/>
      <c r="K533" s="137"/>
      <c r="L533" s="137"/>
      <c r="M533" s="143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37"/>
      <c r="Y533" s="144"/>
      <c r="Z533" s="144"/>
      <c r="AA533" s="144"/>
      <c r="AB533" s="144"/>
      <c r="AC533" s="144"/>
      <c r="AD533" s="144"/>
      <c r="AE533" s="144"/>
      <c r="AF533" s="144"/>
      <c r="AG533" s="144"/>
      <c r="AH533" s="144"/>
      <c r="AI533" s="144"/>
      <c r="AJ533" s="144"/>
      <c r="AK533" s="144"/>
      <c r="AL533" s="144"/>
      <c r="AM533" s="144"/>
      <c r="AN533" s="137"/>
      <c r="AO533" s="144"/>
      <c r="AP533" s="144"/>
      <c r="AQ533" s="144"/>
      <c r="AR533" s="144"/>
      <c r="AS533" s="144"/>
      <c r="AT533" s="144"/>
      <c r="AU533" s="144"/>
      <c r="AV533" s="144"/>
      <c r="AW533" s="144"/>
      <c r="AX533" s="144"/>
      <c r="AY533" s="144"/>
      <c r="AZ533" s="144"/>
      <c r="BA533" s="144"/>
      <c r="BB533" s="144"/>
      <c r="BC533" s="144"/>
      <c r="BD533" s="144"/>
      <c r="BE533" s="144"/>
      <c r="BF533" s="144"/>
    </row>
    <row r="534" spans="1:58" ht="12" customHeight="1">
      <c r="A534" s="137"/>
      <c r="B534" s="140"/>
      <c r="C534" s="141"/>
      <c r="D534" s="142"/>
      <c r="E534" s="142"/>
      <c r="F534" s="137"/>
      <c r="G534" s="137"/>
      <c r="H534" s="137"/>
      <c r="I534" s="137"/>
      <c r="J534" s="137"/>
      <c r="K534" s="137"/>
      <c r="L534" s="137"/>
      <c r="M534" s="143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37"/>
      <c r="Y534" s="144"/>
      <c r="Z534" s="144"/>
      <c r="AA534" s="144"/>
      <c r="AB534" s="144"/>
      <c r="AC534" s="144"/>
      <c r="AD534" s="144"/>
      <c r="AE534" s="144"/>
      <c r="AF534" s="144"/>
      <c r="AG534" s="144"/>
      <c r="AH534" s="144"/>
      <c r="AI534" s="144"/>
      <c r="AJ534" s="144"/>
      <c r="AK534" s="144"/>
      <c r="AL534" s="144"/>
      <c r="AM534" s="144"/>
      <c r="AN534" s="137"/>
      <c r="AO534" s="144"/>
      <c r="AP534" s="144"/>
      <c r="AQ534" s="144"/>
      <c r="AR534" s="144"/>
      <c r="AS534" s="144"/>
      <c r="AT534" s="144"/>
      <c r="AU534" s="144"/>
      <c r="AV534" s="144"/>
      <c r="AW534" s="144"/>
      <c r="AX534" s="144"/>
      <c r="AY534" s="144"/>
      <c r="AZ534" s="144"/>
      <c r="BA534" s="144"/>
      <c r="BB534" s="144"/>
      <c r="BC534" s="144"/>
      <c r="BD534" s="144"/>
      <c r="BE534" s="144"/>
      <c r="BF534" s="144"/>
    </row>
    <row r="535" spans="1:58" ht="12" customHeight="1">
      <c r="A535" s="137"/>
      <c r="B535" s="140"/>
      <c r="C535" s="141"/>
      <c r="D535" s="142"/>
      <c r="E535" s="142"/>
      <c r="F535" s="137"/>
      <c r="G535" s="137"/>
      <c r="H535" s="137"/>
      <c r="I535" s="137"/>
      <c r="J535" s="137"/>
      <c r="K535" s="137"/>
      <c r="L535" s="137"/>
      <c r="M535" s="143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37"/>
      <c r="Y535" s="144"/>
      <c r="Z535" s="144"/>
      <c r="AA535" s="144"/>
      <c r="AB535" s="144"/>
      <c r="AC535" s="144"/>
      <c r="AD535" s="144"/>
      <c r="AE535" s="144"/>
      <c r="AF535" s="144"/>
      <c r="AG535" s="144"/>
      <c r="AH535" s="144"/>
      <c r="AI535" s="144"/>
      <c r="AJ535" s="144"/>
      <c r="AK535" s="144"/>
      <c r="AL535" s="144"/>
      <c r="AM535" s="144"/>
      <c r="AN535" s="137"/>
      <c r="AO535" s="144"/>
      <c r="AP535" s="144"/>
      <c r="AQ535" s="144"/>
      <c r="AR535" s="144"/>
      <c r="AS535" s="144"/>
      <c r="AT535" s="144"/>
      <c r="AU535" s="144"/>
      <c r="AV535" s="144"/>
      <c r="AW535" s="144"/>
      <c r="AX535" s="144"/>
      <c r="AY535" s="144"/>
      <c r="AZ535" s="144"/>
      <c r="BA535" s="144"/>
      <c r="BB535" s="144"/>
      <c r="BC535" s="144"/>
      <c r="BD535" s="144"/>
      <c r="BE535" s="144"/>
      <c r="BF535" s="144"/>
    </row>
    <row r="536" spans="1:58" ht="12" customHeight="1">
      <c r="A536" s="137"/>
      <c r="B536" s="140"/>
      <c r="C536" s="141"/>
      <c r="D536" s="142"/>
      <c r="E536" s="142"/>
      <c r="F536" s="137"/>
      <c r="G536" s="137"/>
      <c r="H536" s="137"/>
      <c r="I536" s="137"/>
      <c r="J536" s="137"/>
      <c r="K536" s="137"/>
      <c r="L536" s="137"/>
      <c r="M536" s="143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37"/>
      <c r="Y536" s="144"/>
      <c r="Z536" s="144"/>
      <c r="AA536" s="144"/>
      <c r="AB536" s="144"/>
      <c r="AC536" s="144"/>
      <c r="AD536" s="144"/>
      <c r="AE536" s="144"/>
      <c r="AF536" s="144"/>
      <c r="AG536" s="144"/>
      <c r="AH536" s="144"/>
      <c r="AI536" s="144"/>
      <c r="AJ536" s="144"/>
      <c r="AK536" s="144"/>
      <c r="AL536" s="144"/>
      <c r="AM536" s="144"/>
      <c r="AN536" s="137"/>
      <c r="AO536" s="144"/>
      <c r="AP536" s="144"/>
      <c r="AQ536" s="144"/>
      <c r="AR536" s="144"/>
      <c r="AS536" s="144"/>
      <c r="AT536" s="144"/>
      <c r="AU536" s="144"/>
      <c r="AV536" s="144"/>
      <c r="AW536" s="144"/>
      <c r="AX536" s="144"/>
      <c r="AY536" s="144"/>
      <c r="AZ536" s="144"/>
      <c r="BA536" s="144"/>
      <c r="BB536" s="144"/>
      <c r="BC536" s="144"/>
      <c r="BD536" s="144"/>
      <c r="BE536" s="144"/>
      <c r="BF536" s="144"/>
    </row>
    <row r="537" spans="1:58" ht="12" customHeight="1">
      <c r="A537" s="137"/>
      <c r="B537" s="140"/>
      <c r="C537" s="141"/>
      <c r="D537" s="142"/>
      <c r="E537" s="142"/>
      <c r="F537" s="137"/>
      <c r="G537" s="137"/>
      <c r="H537" s="137"/>
      <c r="I537" s="137"/>
      <c r="J537" s="137"/>
      <c r="K537" s="137"/>
      <c r="L537" s="137"/>
      <c r="M537" s="143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37"/>
      <c r="Y537" s="144"/>
      <c r="Z537" s="144"/>
      <c r="AA537" s="144"/>
      <c r="AB537" s="144"/>
      <c r="AC537" s="144"/>
      <c r="AD537" s="144"/>
      <c r="AE537" s="144"/>
      <c r="AF537" s="144"/>
      <c r="AG537" s="144"/>
      <c r="AH537" s="144"/>
      <c r="AI537" s="144"/>
      <c r="AJ537" s="144"/>
      <c r="AK537" s="144"/>
      <c r="AL537" s="144"/>
      <c r="AM537" s="144"/>
      <c r="AN537" s="137"/>
      <c r="AO537" s="144"/>
      <c r="AP537" s="144"/>
      <c r="AQ537" s="144"/>
      <c r="AR537" s="144"/>
      <c r="AS537" s="144"/>
      <c r="AT537" s="144"/>
      <c r="AU537" s="144"/>
      <c r="AV537" s="144"/>
      <c r="AW537" s="144"/>
      <c r="AX537" s="144"/>
      <c r="AY537" s="144"/>
      <c r="AZ537" s="144"/>
      <c r="BA537" s="144"/>
      <c r="BB537" s="144"/>
      <c r="BC537" s="144"/>
      <c r="BD537" s="144"/>
      <c r="BE537" s="144"/>
      <c r="BF537" s="144"/>
    </row>
    <row r="538" spans="1:58" ht="12" customHeight="1">
      <c r="A538" s="137"/>
      <c r="B538" s="140"/>
      <c r="C538" s="141"/>
      <c r="D538" s="142"/>
      <c r="E538" s="142"/>
      <c r="F538" s="137"/>
      <c r="G538" s="137"/>
      <c r="H538" s="137"/>
      <c r="I538" s="137"/>
      <c r="J538" s="137"/>
      <c r="K538" s="137"/>
      <c r="L538" s="137"/>
      <c r="M538" s="143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37"/>
      <c r="Y538" s="144"/>
      <c r="Z538" s="144"/>
      <c r="AA538" s="144"/>
      <c r="AB538" s="144"/>
      <c r="AC538" s="144"/>
      <c r="AD538" s="144"/>
      <c r="AE538" s="144"/>
      <c r="AF538" s="144"/>
      <c r="AG538" s="144"/>
      <c r="AH538" s="144"/>
      <c r="AI538" s="144"/>
      <c r="AJ538" s="144"/>
      <c r="AK538" s="144"/>
      <c r="AL538" s="144"/>
      <c r="AM538" s="144"/>
      <c r="AN538" s="137"/>
      <c r="AO538" s="144"/>
      <c r="AP538" s="144"/>
      <c r="AQ538" s="144"/>
      <c r="AR538" s="144"/>
      <c r="AS538" s="144"/>
      <c r="AT538" s="144"/>
      <c r="AU538" s="144"/>
      <c r="AV538" s="144"/>
      <c r="AW538" s="144"/>
      <c r="AX538" s="144"/>
      <c r="AY538" s="144"/>
      <c r="AZ538" s="144"/>
      <c r="BA538" s="144"/>
      <c r="BB538" s="144"/>
      <c r="BC538" s="144"/>
      <c r="BD538" s="144"/>
      <c r="BE538" s="144"/>
      <c r="BF538" s="144"/>
    </row>
    <row r="539" spans="1:58" ht="12" customHeight="1">
      <c r="A539" s="137"/>
      <c r="B539" s="140"/>
      <c r="C539" s="141"/>
      <c r="D539" s="142"/>
      <c r="E539" s="142"/>
      <c r="F539" s="137"/>
      <c r="G539" s="137"/>
      <c r="H539" s="137"/>
      <c r="I539" s="137"/>
      <c r="J539" s="137"/>
      <c r="K539" s="137"/>
      <c r="L539" s="137"/>
      <c r="M539" s="143"/>
      <c r="N539" s="144"/>
      <c r="O539" s="144"/>
      <c r="P539" s="144"/>
      <c r="Q539" s="144"/>
      <c r="R539" s="144"/>
      <c r="S539" s="144"/>
      <c r="T539" s="144"/>
      <c r="U539" s="144"/>
      <c r="V539" s="144"/>
      <c r="W539" s="144"/>
      <c r="X539" s="137"/>
      <c r="Y539" s="144"/>
      <c r="Z539" s="144"/>
      <c r="AA539" s="144"/>
      <c r="AB539" s="144"/>
      <c r="AC539" s="144"/>
      <c r="AD539" s="144"/>
      <c r="AE539" s="144"/>
      <c r="AF539" s="144"/>
      <c r="AG539" s="144"/>
      <c r="AH539" s="144"/>
      <c r="AI539" s="144"/>
      <c r="AJ539" s="144"/>
      <c r="AK539" s="144"/>
      <c r="AL539" s="144"/>
      <c r="AM539" s="144"/>
      <c r="AN539" s="137"/>
      <c r="AO539" s="144"/>
      <c r="AP539" s="144"/>
      <c r="AQ539" s="144"/>
      <c r="AR539" s="144"/>
      <c r="AS539" s="144"/>
      <c r="AT539" s="144"/>
      <c r="AU539" s="144"/>
      <c r="AV539" s="144"/>
      <c r="AW539" s="144"/>
      <c r="AX539" s="144"/>
      <c r="AY539" s="144"/>
      <c r="AZ539" s="144"/>
      <c r="BA539" s="144"/>
      <c r="BB539" s="144"/>
      <c r="BC539" s="144"/>
      <c r="BD539" s="144"/>
      <c r="BE539" s="144"/>
      <c r="BF539" s="144"/>
    </row>
    <row r="540" spans="1:58" ht="12" customHeight="1">
      <c r="A540" s="137"/>
      <c r="B540" s="140"/>
      <c r="C540" s="141"/>
      <c r="D540" s="142"/>
      <c r="E540" s="142"/>
      <c r="F540" s="137"/>
      <c r="G540" s="137"/>
      <c r="H540" s="137"/>
      <c r="I540" s="137"/>
      <c r="J540" s="137"/>
      <c r="K540" s="137"/>
      <c r="L540" s="137"/>
      <c r="M540" s="143"/>
      <c r="N540" s="144"/>
      <c r="O540" s="144"/>
      <c r="P540" s="144"/>
      <c r="Q540" s="144"/>
      <c r="R540" s="144"/>
      <c r="S540" s="144"/>
      <c r="T540" s="144"/>
      <c r="U540" s="144"/>
      <c r="V540" s="144"/>
      <c r="W540" s="144"/>
      <c r="X540" s="137"/>
      <c r="Y540" s="144"/>
      <c r="Z540" s="144"/>
      <c r="AA540" s="144"/>
      <c r="AB540" s="144"/>
      <c r="AC540" s="144"/>
      <c r="AD540" s="144"/>
      <c r="AE540" s="144"/>
      <c r="AF540" s="144"/>
      <c r="AG540" s="144"/>
      <c r="AH540" s="144"/>
      <c r="AI540" s="144"/>
      <c r="AJ540" s="144"/>
      <c r="AK540" s="144"/>
      <c r="AL540" s="144"/>
      <c r="AM540" s="144"/>
      <c r="AN540" s="137"/>
      <c r="AO540" s="144"/>
      <c r="AP540" s="144"/>
      <c r="AQ540" s="144"/>
      <c r="AR540" s="144"/>
      <c r="AS540" s="144"/>
      <c r="AT540" s="144"/>
      <c r="AU540" s="144"/>
      <c r="AV540" s="144"/>
      <c r="AW540" s="144"/>
      <c r="AX540" s="144"/>
      <c r="AY540" s="144"/>
      <c r="AZ540" s="144"/>
      <c r="BA540" s="144"/>
      <c r="BB540" s="144"/>
      <c r="BC540" s="144"/>
      <c r="BD540" s="144"/>
      <c r="BE540" s="144"/>
      <c r="BF540" s="144"/>
    </row>
    <row r="541" spans="1:58" ht="12" customHeight="1">
      <c r="A541" s="137"/>
      <c r="B541" s="140"/>
      <c r="C541" s="141"/>
      <c r="D541" s="142"/>
      <c r="E541" s="142"/>
      <c r="F541" s="137"/>
      <c r="G541" s="137"/>
      <c r="H541" s="137"/>
      <c r="I541" s="137"/>
      <c r="J541" s="137"/>
      <c r="K541" s="137"/>
      <c r="L541" s="137"/>
      <c r="M541" s="143"/>
      <c r="N541" s="144"/>
      <c r="O541" s="144"/>
      <c r="P541" s="144"/>
      <c r="Q541" s="144"/>
      <c r="R541" s="144"/>
      <c r="S541" s="144"/>
      <c r="T541" s="144"/>
      <c r="U541" s="144"/>
      <c r="V541" s="144"/>
      <c r="W541" s="144"/>
      <c r="X541" s="137"/>
      <c r="Y541" s="144"/>
      <c r="Z541" s="144"/>
      <c r="AA541" s="144"/>
      <c r="AB541" s="144"/>
      <c r="AC541" s="144"/>
      <c r="AD541" s="144"/>
      <c r="AE541" s="144"/>
      <c r="AF541" s="144"/>
      <c r="AG541" s="144"/>
      <c r="AH541" s="144"/>
      <c r="AI541" s="144"/>
      <c r="AJ541" s="144"/>
      <c r="AK541" s="144"/>
      <c r="AL541" s="144"/>
      <c r="AM541" s="144"/>
      <c r="AN541" s="137"/>
      <c r="AO541" s="144"/>
      <c r="AP541" s="144"/>
      <c r="AQ541" s="144"/>
      <c r="AR541" s="144"/>
      <c r="AS541" s="144"/>
      <c r="AT541" s="144"/>
      <c r="AU541" s="144"/>
      <c r="AV541" s="144"/>
      <c r="AW541" s="144"/>
      <c r="AX541" s="144"/>
      <c r="AY541" s="144"/>
      <c r="AZ541" s="144"/>
      <c r="BA541" s="144"/>
      <c r="BB541" s="144"/>
      <c r="BC541" s="144"/>
      <c r="BD541" s="144"/>
      <c r="BE541" s="144"/>
      <c r="BF541" s="144"/>
    </row>
    <row r="542" spans="1:58" ht="12" customHeight="1">
      <c r="A542" s="137"/>
      <c r="B542" s="140"/>
      <c r="C542" s="141"/>
      <c r="D542" s="142"/>
      <c r="E542" s="142"/>
      <c r="F542" s="137"/>
      <c r="G542" s="137"/>
      <c r="H542" s="137"/>
      <c r="I542" s="137"/>
      <c r="J542" s="137"/>
      <c r="K542" s="137"/>
      <c r="L542" s="137"/>
      <c r="M542" s="143"/>
      <c r="N542" s="144"/>
      <c r="O542" s="144"/>
      <c r="P542" s="144"/>
      <c r="Q542" s="144"/>
      <c r="R542" s="144"/>
      <c r="S542" s="144"/>
      <c r="T542" s="144"/>
      <c r="U542" s="144"/>
      <c r="V542" s="144"/>
      <c r="W542" s="144"/>
      <c r="X542" s="137"/>
      <c r="Y542" s="144"/>
      <c r="Z542" s="144"/>
      <c r="AA542" s="144"/>
      <c r="AB542" s="144"/>
      <c r="AC542" s="144"/>
      <c r="AD542" s="144"/>
      <c r="AE542" s="144"/>
      <c r="AF542" s="144"/>
      <c r="AG542" s="144"/>
      <c r="AH542" s="144"/>
      <c r="AI542" s="144"/>
      <c r="AJ542" s="144"/>
      <c r="AK542" s="144"/>
      <c r="AL542" s="144"/>
      <c r="AM542" s="144"/>
      <c r="AN542" s="137"/>
      <c r="AO542" s="144"/>
      <c r="AP542" s="144"/>
      <c r="AQ542" s="144"/>
      <c r="AR542" s="144"/>
      <c r="AS542" s="144"/>
      <c r="AT542" s="144"/>
      <c r="AU542" s="144"/>
      <c r="AV542" s="144"/>
      <c r="AW542" s="144"/>
      <c r="AX542" s="144"/>
      <c r="AY542" s="144"/>
      <c r="AZ542" s="144"/>
      <c r="BA542" s="144"/>
      <c r="BB542" s="144"/>
      <c r="BC542" s="144"/>
      <c r="BD542" s="144"/>
      <c r="BE542" s="144"/>
      <c r="BF542" s="144"/>
    </row>
    <row r="543" spans="1:58" ht="12" customHeight="1">
      <c r="A543" s="137"/>
      <c r="B543" s="140"/>
      <c r="C543" s="141"/>
      <c r="D543" s="142"/>
      <c r="E543" s="142"/>
      <c r="F543" s="137"/>
      <c r="G543" s="137"/>
      <c r="H543" s="137"/>
      <c r="I543" s="137"/>
      <c r="J543" s="137"/>
      <c r="K543" s="137"/>
      <c r="L543" s="137"/>
      <c r="M543" s="143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37"/>
      <c r="Y543" s="144"/>
      <c r="Z543" s="144"/>
      <c r="AA543" s="144"/>
      <c r="AB543" s="144"/>
      <c r="AC543" s="144"/>
      <c r="AD543" s="144"/>
      <c r="AE543" s="144"/>
      <c r="AF543" s="144"/>
      <c r="AG543" s="144"/>
      <c r="AH543" s="144"/>
      <c r="AI543" s="144"/>
      <c r="AJ543" s="144"/>
      <c r="AK543" s="144"/>
      <c r="AL543" s="144"/>
      <c r="AM543" s="144"/>
      <c r="AN543" s="137"/>
      <c r="AO543" s="144"/>
      <c r="AP543" s="144"/>
      <c r="AQ543" s="144"/>
      <c r="AR543" s="144"/>
      <c r="AS543" s="144"/>
      <c r="AT543" s="144"/>
      <c r="AU543" s="144"/>
      <c r="AV543" s="144"/>
      <c r="AW543" s="144"/>
      <c r="AX543" s="144"/>
      <c r="AY543" s="144"/>
      <c r="AZ543" s="144"/>
      <c r="BA543" s="144"/>
      <c r="BB543" s="144"/>
      <c r="BC543" s="144"/>
      <c r="BD543" s="144"/>
      <c r="BE543" s="144"/>
      <c r="BF543" s="144"/>
    </row>
    <row r="544" spans="1:58" ht="12" customHeight="1">
      <c r="A544" s="137"/>
      <c r="B544" s="140"/>
      <c r="C544" s="141"/>
      <c r="D544" s="142"/>
      <c r="E544" s="142"/>
      <c r="F544" s="137"/>
      <c r="G544" s="137"/>
      <c r="H544" s="137"/>
      <c r="I544" s="137"/>
      <c r="J544" s="137"/>
      <c r="K544" s="137"/>
      <c r="L544" s="137"/>
      <c r="M544" s="143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37"/>
      <c r="Y544" s="144"/>
      <c r="Z544" s="144"/>
      <c r="AA544" s="144"/>
      <c r="AB544" s="144"/>
      <c r="AC544" s="144"/>
      <c r="AD544" s="144"/>
      <c r="AE544" s="144"/>
      <c r="AF544" s="144"/>
      <c r="AG544" s="144"/>
      <c r="AH544" s="144"/>
      <c r="AI544" s="144"/>
      <c r="AJ544" s="144"/>
      <c r="AK544" s="144"/>
      <c r="AL544" s="144"/>
      <c r="AM544" s="144"/>
      <c r="AN544" s="137"/>
      <c r="AO544" s="144"/>
      <c r="AP544" s="144"/>
      <c r="AQ544" s="144"/>
      <c r="AR544" s="144"/>
      <c r="AS544" s="144"/>
      <c r="AT544" s="144"/>
      <c r="AU544" s="144"/>
      <c r="AV544" s="144"/>
      <c r="AW544" s="144"/>
      <c r="AX544" s="144"/>
      <c r="AY544" s="144"/>
      <c r="AZ544" s="144"/>
      <c r="BA544" s="144"/>
      <c r="BB544" s="144"/>
      <c r="BC544" s="144"/>
      <c r="BD544" s="144"/>
      <c r="BE544" s="144"/>
      <c r="BF544" s="144"/>
    </row>
    <row r="545" spans="1:58" ht="12" customHeight="1">
      <c r="A545" s="137"/>
      <c r="B545" s="140"/>
      <c r="C545" s="141"/>
      <c r="D545" s="142"/>
      <c r="E545" s="142"/>
      <c r="F545" s="137"/>
      <c r="G545" s="137"/>
      <c r="H545" s="137"/>
      <c r="I545" s="137"/>
      <c r="J545" s="137"/>
      <c r="K545" s="137"/>
      <c r="L545" s="137"/>
      <c r="M545" s="143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37"/>
      <c r="Y545" s="144"/>
      <c r="Z545" s="144"/>
      <c r="AA545" s="144"/>
      <c r="AB545" s="144"/>
      <c r="AC545" s="144"/>
      <c r="AD545" s="144"/>
      <c r="AE545" s="144"/>
      <c r="AF545" s="144"/>
      <c r="AG545" s="144"/>
      <c r="AH545" s="144"/>
      <c r="AI545" s="144"/>
      <c r="AJ545" s="144"/>
      <c r="AK545" s="144"/>
      <c r="AL545" s="144"/>
      <c r="AM545" s="144"/>
      <c r="AN545" s="137"/>
      <c r="AO545" s="144"/>
      <c r="AP545" s="144"/>
      <c r="AQ545" s="144"/>
      <c r="AR545" s="144"/>
      <c r="AS545" s="144"/>
      <c r="AT545" s="144"/>
      <c r="AU545" s="144"/>
      <c r="AV545" s="144"/>
      <c r="AW545" s="144"/>
      <c r="AX545" s="144"/>
      <c r="AY545" s="144"/>
      <c r="AZ545" s="144"/>
      <c r="BA545" s="144"/>
      <c r="BB545" s="144"/>
      <c r="BC545" s="144"/>
      <c r="BD545" s="144"/>
      <c r="BE545" s="144"/>
      <c r="BF545" s="144"/>
    </row>
    <row r="546" spans="1:58" ht="12" customHeight="1">
      <c r="A546" s="137"/>
      <c r="B546" s="140"/>
      <c r="C546" s="141"/>
      <c r="D546" s="142"/>
      <c r="E546" s="142"/>
      <c r="F546" s="137"/>
      <c r="G546" s="137"/>
      <c r="H546" s="137"/>
      <c r="I546" s="137"/>
      <c r="J546" s="137"/>
      <c r="K546" s="137"/>
      <c r="L546" s="137"/>
      <c r="M546" s="143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37"/>
      <c r="Y546" s="144"/>
      <c r="Z546" s="144"/>
      <c r="AA546" s="144"/>
      <c r="AB546" s="144"/>
      <c r="AC546" s="144"/>
      <c r="AD546" s="144"/>
      <c r="AE546" s="144"/>
      <c r="AF546" s="144"/>
      <c r="AG546" s="144"/>
      <c r="AH546" s="144"/>
      <c r="AI546" s="144"/>
      <c r="AJ546" s="144"/>
      <c r="AK546" s="144"/>
      <c r="AL546" s="144"/>
      <c r="AM546" s="144"/>
      <c r="AN546" s="137"/>
      <c r="AO546" s="144"/>
      <c r="AP546" s="144"/>
      <c r="AQ546" s="144"/>
      <c r="AR546" s="144"/>
      <c r="AS546" s="144"/>
      <c r="AT546" s="144"/>
      <c r="AU546" s="144"/>
      <c r="AV546" s="144"/>
      <c r="AW546" s="144"/>
      <c r="AX546" s="144"/>
      <c r="AY546" s="144"/>
      <c r="AZ546" s="144"/>
      <c r="BA546" s="144"/>
      <c r="BB546" s="144"/>
      <c r="BC546" s="144"/>
      <c r="BD546" s="144"/>
      <c r="BE546" s="144"/>
      <c r="BF546" s="144"/>
    </row>
    <row r="547" spans="1:58" ht="12" customHeight="1">
      <c r="A547" s="137"/>
      <c r="B547" s="140"/>
      <c r="C547" s="141"/>
      <c r="D547" s="142"/>
      <c r="E547" s="142"/>
      <c r="F547" s="137"/>
      <c r="G547" s="137"/>
      <c r="H547" s="137"/>
      <c r="I547" s="137"/>
      <c r="J547" s="137"/>
      <c r="K547" s="137"/>
      <c r="L547" s="137"/>
      <c r="M547" s="143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37"/>
      <c r="Y547" s="144"/>
      <c r="Z547" s="144"/>
      <c r="AA547" s="144"/>
      <c r="AB547" s="144"/>
      <c r="AC547" s="144"/>
      <c r="AD547" s="144"/>
      <c r="AE547" s="144"/>
      <c r="AF547" s="144"/>
      <c r="AG547" s="144"/>
      <c r="AH547" s="144"/>
      <c r="AI547" s="144"/>
      <c r="AJ547" s="144"/>
      <c r="AK547" s="144"/>
      <c r="AL547" s="144"/>
      <c r="AM547" s="144"/>
      <c r="AN547" s="137"/>
      <c r="AO547" s="144"/>
      <c r="AP547" s="144"/>
      <c r="AQ547" s="144"/>
      <c r="AR547" s="144"/>
      <c r="AS547" s="144"/>
      <c r="AT547" s="144"/>
      <c r="AU547" s="144"/>
      <c r="AV547" s="144"/>
      <c r="AW547" s="144"/>
      <c r="AX547" s="144"/>
      <c r="AY547" s="144"/>
      <c r="AZ547" s="144"/>
      <c r="BA547" s="144"/>
      <c r="BB547" s="144"/>
      <c r="BC547" s="144"/>
      <c r="BD547" s="144"/>
      <c r="BE547" s="144"/>
      <c r="BF547" s="144"/>
    </row>
    <row r="548" spans="1:58" ht="12" customHeight="1">
      <c r="A548" s="137"/>
      <c r="B548" s="140"/>
      <c r="C548" s="141"/>
      <c r="D548" s="142"/>
      <c r="E548" s="142"/>
      <c r="F548" s="137"/>
      <c r="G548" s="137"/>
      <c r="H548" s="137"/>
      <c r="I548" s="137"/>
      <c r="J548" s="137"/>
      <c r="K548" s="137"/>
      <c r="L548" s="137"/>
      <c r="M548" s="143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37"/>
      <c r="Y548" s="144"/>
      <c r="Z548" s="144"/>
      <c r="AA548" s="144"/>
      <c r="AB548" s="144"/>
      <c r="AC548" s="144"/>
      <c r="AD548" s="144"/>
      <c r="AE548" s="144"/>
      <c r="AF548" s="144"/>
      <c r="AG548" s="144"/>
      <c r="AH548" s="144"/>
      <c r="AI548" s="144"/>
      <c r="AJ548" s="144"/>
      <c r="AK548" s="144"/>
      <c r="AL548" s="144"/>
      <c r="AM548" s="144"/>
      <c r="AN548" s="137"/>
      <c r="AO548" s="144"/>
      <c r="AP548" s="144"/>
      <c r="AQ548" s="144"/>
      <c r="AR548" s="144"/>
      <c r="AS548" s="144"/>
      <c r="AT548" s="144"/>
      <c r="AU548" s="144"/>
      <c r="AV548" s="144"/>
      <c r="AW548" s="144"/>
      <c r="AX548" s="144"/>
      <c r="AY548" s="144"/>
      <c r="AZ548" s="144"/>
      <c r="BA548" s="144"/>
      <c r="BB548" s="144"/>
      <c r="BC548" s="144"/>
      <c r="BD548" s="144"/>
      <c r="BE548" s="144"/>
      <c r="BF548" s="144"/>
    </row>
    <row r="549" spans="1:58" ht="12" customHeight="1">
      <c r="A549" s="137"/>
      <c r="B549" s="140"/>
      <c r="C549" s="141"/>
      <c r="D549" s="142"/>
      <c r="E549" s="142"/>
      <c r="F549" s="137"/>
      <c r="G549" s="137"/>
      <c r="H549" s="137"/>
      <c r="I549" s="137"/>
      <c r="J549" s="137"/>
      <c r="K549" s="137"/>
      <c r="L549" s="137"/>
      <c r="M549" s="143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37"/>
      <c r="Y549" s="144"/>
      <c r="Z549" s="144"/>
      <c r="AA549" s="144"/>
      <c r="AB549" s="144"/>
      <c r="AC549" s="144"/>
      <c r="AD549" s="144"/>
      <c r="AE549" s="144"/>
      <c r="AF549" s="144"/>
      <c r="AG549" s="144"/>
      <c r="AH549" s="144"/>
      <c r="AI549" s="144"/>
      <c r="AJ549" s="144"/>
      <c r="AK549" s="144"/>
      <c r="AL549" s="144"/>
      <c r="AM549" s="144"/>
      <c r="AN549" s="137"/>
      <c r="AO549" s="144"/>
      <c r="AP549" s="144"/>
      <c r="AQ549" s="144"/>
      <c r="AR549" s="144"/>
      <c r="AS549" s="144"/>
      <c r="AT549" s="144"/>
      <c r="AU549" s="144"/>
      <c r="AV549" s="144"/>
      <c r="AW549" s="144"/>
      <c r="AX549" s="144"/>
      <c r="AY549" s="144"/>
      <c r="AZ549" s="144"/>
      <c r="BA549" s="144"/>
      <c r="BB549" s="144"/>
      <c r="BC549" s="144"/>
      <c r="BD549" s="144"/>
      <c r="BE549" s="144"/>
      <c r="BF549" s="144"/>
    </row>
    <row r="550" spans="1:58" ht="12" customHeight="1">
      <c r="A550" s="137"/>
      <c r="B550" s="140"/>
      <c r="C550" s="141"/>
      <c r="D550" s="142"/>
      <c r="E550" s="142"/>
      <c r="F550" s="137"/>
      <c r="G550" s="137"/>
      <c r="H550" s="137"/>
      <c r="I550" s="137"/>
      <c r="J550" s="137"/>
      <c r="K550" s="137"/>
      <c r="L550" s="137"/>
      <c r="M550" s="143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37"/>
      <c r="Y550" s="144"/>
      <c r="Z550" s="144"/>
      <c r="AA550" s="144"/>
      <c r="AB550" s="144"/>
      <c r="AC550" s="144"/>
      <c r="AD550" s="144"/>
      <c r="AE550" s="144"/>
      <c r="AF550" s="144"/>
      <c r="AG550" s="144"/>
      <c r="AH550" s="144"/>
      <c r="AI550" s="144"/>
      <c r="AJ550" s="144"/>
      <c r="AK550" s="144"/>
      <c r="AL550" s="144"/>
      <c r="AM550" s="144"/>
      <c r="AN550" s="137"/>
      <c r="AO550" s="144"/>
      <c r="AP550" s="144"/>
      <c r="AQ550" s="144"/>
      <c r="AR550" s="144"/>
      <c r="AS550" s="144"/>
      <c r="AT550" s="144"/>
      <c r="AU550" s="144"/>
      <c r="AV550" s="144"/>
      <c r="AW550" s="144"/>
      <c r="AX550" s="144"/>
      <c r="AY550" s="144"/>
      <c r="AZ550" s="144"/>
      <c r="BA550" s="144"/>
      <c r="BB550" s="144"/>
      <c r="BC550" s="144"/>
      <c r="BD550" s="144"/>
      <c r="BE550" s="144"/>
      <c r="BF550" s="144"/>
    </row>
    <row r="551" spans="1:58" ht="12" customHeight="1">
      <c r="A551" s="137"/>
      <c r="B551" s="140"/>
      <c r="C551" s="141"/>
      <c r="D551" s="142"/>
      <c r="E551" s="142"/>
      <c r="F551" s="137"/>
      <c r="G551" s="137"/>
      <c r="H551" s="137"/>
      <c r="I551" s="137"/>
      <c r="J551" s="137"/>
      <c r="K551" s="137"/>
      <c r="L551" s="137"/>
      <c r="M551" s="143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37"/>
      <c r="Y551" s="144"/>
      <c r="Z551" s="144"/>
      <c r="AA551" s="144"/>
      <c r="AB551" s="144"/>
      <c r="AC551" s="144"/>
      <c r="AD551" s="144"/>
      <c r="AE551" s="144"/>
      <c r="AF551" s="144"/>
      <c r="AG551" s="144"/>
      <c r="AH551" s="144"/>
      <c r="AI551" s="144"/>
      <c r="AJ551" s="144"/>
      <c r="AK551" s="144"/>
      <c r="AL551" s="144"/>
      <c r="AM551" s="144"/>
      <c r="AN551" s="137"/>
      <c r="AO551" s="144"/>
      <c r="AP551" s="144"/>
      <c r="AQ551" s="144"/>
      <c r="AR551" s="144"/>
      <c r="AS551" s="144"/>
      <c r="AT551" s="144"/>
      <c r="AU551" s="144"/>
      <c r="AV551" s="144"/>
      <c r="AW551" s="144"/>
      <c r="AX551" s="144"/>
      <c r="AY551" s="144"/>
      <c r="AZ551" s="144"/>
      <c r="BA551" s="144"/>
      <c r="BB551" s="144"/>
      <c r="BC551" s="144"/>
      <c r="BD551" s="144"/>
      <c r="BE551" s="144"/>
      <c r="BF551" s="144"/>
    </row>
    <row r="552" spans="1:58" ht="12" customHeight="1">
      <c r="A552" s="137"/>
      <c r="B552" s="140"/>
      <c r="C552" s="141"/>
      <c r="D552" s="142"/>
      <c r="E552" s="142"/>
      <c r="F552" s="137"/>
      <c r="G552" s="137"/>
      <c r="H552" s="137"/>
      <c r="I552" s="137"/>
      <c r="J552" s="137"/>
      <c r="K552" s="137"/>
      <c r="L552" s="137"/>
      <c r="M552" s="143"/>
      <c r="N552" s="144"/>
      <c r="O552" s="144"/>
      <c r="P552" s="144"/>
      <c r="Q552" s="144"/>
      <c r="R552" s="144"/>
      <c r="S552" s="144"/>
      <c r="T552" s="144"/>
      <c r="U552" s="144"/>
      <c r="V552" s="144"/>
      <c r="W552" s="144"/>
      <c r="X552" s="137"/>
      <c r="Y552" s="144"/>
      <c r="Z552" s="144"/>
      <c r="AA552" s="144"/>
      <c r="AB552" s="144"/>
      <c r="AC552" s="144"/>
      <c r="AD552" s="144"/>
      <c r="AE552" s="144"/>
      <c r="AF552" s="144"/>
      <c r="AG552" s="144"/>
      <c r="AH552" s="144"/>
      <c r="AI552" s="144"/>
      <c r="AJ552" s="144"/>
      <c r="AK552" s="144"/>
      <c r="AL552" s="144"/>
      <c r="AM552" s="144"/>
      <c r="AN552" s="137"/>
      <c r="AO552" s="144"/>
      <c r="AP552" s="144"/>
      <c r="AQ552" s="144"/>
      <c r="AR552" s="144"/>
      <c r="AS552" s="144"/>
      <c r="AT552" s="144"/>
      <c r="AU552" s="144"/>
      <c r="AV552" s="144"/>
      <c r="AW552" s="144"/>
      <c r="AX552" s="144"/>
      <c r="AY552" s="144"/>
      <c r="AZ552" s="144"/>
      <c r="BA552" s="144"/>
      <c r="BB552" s="144"/>
      <c r="BC552" s="144"/>
      <c r="BD552" s="144"/>
      <c r="BE552" s="144"/>
      <c r="BF552" s="144"/>
    </row>
    <row r="553" spans="1:58" ht="12" customHeight="1">
      <c r="A553" s="137"/>
      <c r="B553" s="140"/>
      <c r="C553" s="141"/>
      <c r="D553" s="142"/>
      <c r="E553" s="142"/>
      <c r="F553" s="137"/>
      <c r="G553" s="137"/>
      <c r="H553" s="137"/>
      <c r="I553" s="137"/>
      <c r="J553" s="137"/>
      <c r="K553" s="137"/>
      <c r="L553" s="137"/>
      <c r="M553" s="143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37"/>
      <c r="Y553" s="144"/>
      <c r="Z553" s="144"/>
      <c r="AA553" s="144"/>
      <c r="AB553" s="144"/>
      <c r="AC553" s="144"/>
      <c r="AD553" s="144"/>
      <c r="AE553" s="144"/>
      <c r="AF553" s="144"/>
      <c r="AG553" s="144"/>
      <c r="AH553" s="144"/>
      <c r="AI553" s="144"/>
      <c r="AJ553" s="144"/>
      <c r="AK553" s="144"/>
      <c r="AL553" s="144"/>
      <c r="AM553" s="144"/>
      <c r="AN553" s="137"/>
      <c r="AO553" s="144"/>
      <c r="AP553" s="144"/>
      <c r="AQ553" s="144"/>
      <c r="AR553" s="144"/>
      <c r="AS553" s="144"/>
      <c r="AT553" s="144"/>
      <c r="AU553" s="144"/>
      <c r="AV553" s="144"/>
      <c r="AW553" s="144"/>
      <c r="AX553" s="144"/>
      <c r="AY553" s="144"/>
      <c r="AZ553" s="144"/>
      <c r="BA553" s="144"/>
      <c r="BB553" s="144"/>
      <c r="BC553" s="144"/>
      <c r="BD553" s="144"/>
      <c r="BE553" s="144"/>
      <c r="BF553" s="144"/>
    </row>
    <row r="554" spans="1:58" ht="12" customHeight="1">
      <c r="A554" s="137"/>
      <c r="B554" s="140"/>
      <c r="C554" s="141"/>
      <c r="D554" s="142"/>
      <c r="E554" s="142"/>
      <c r="F554" s="137"/>
      <c r="G554" s="137"/>
      <c r="H554" s="137"/>
      <c r="I554" s="137"/>
      <c r="J554" s="137"/>
      <c r="K554" s="137"/>
      <c r="L554" s="137"/>
      <c r="M554" s="143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37"/>
      <c r="Y554" s="144"/>
      <c r="Z554" s="144"/>
      <c r="AA554" s="144"/>
      <c r="AB554" s="144"/>
      <c r="AC554" s="144"/>
      <c r="AD554" s="144"/>
      <c r="AE554" s="144"/>
      <c r="AF554" s="144"/>
      <c r="AG554" s="144"/>
      <c r="AH554" s="144"/>
      <c r="AI554" s="144"/>
      <c r="AJ554" s="144"/>
      <c r="AK554" s="144"/>
      <c r="AL554" s="144"/>
      <c r="AM554" s="144"/>
      <c r="AN554" s="137"/>
      <c r="AO554" s="144"/>
      <c r="AP554" s="144"/>
      <c r="AQ554" s="144"/>
      <c r="AR554" s="144"/>
      <c r="AS554" s="144"/>
      <c r="AT554" s="144"/>
      <c r="AU554" s="144"/>
      <c r="AV554" s="144"/>
      <c r="AW554" s="144"/>
      <c r="AX554" s="144"/>
      <c r="AY554" s="144"/>
      <c r="AZ554" s="144"/>
      <c r="BA554" s="144"/>
      <c r="BB554" s="144"/>
      <c r="BC554" s="144"/>
      <c r="BD554" s="144"/>
      <c r="BE554" s="144"/>
      <c r="BF554" s="144"/>
    </row>
    <row r="555" spans="1:58" ht="12" customHeight="1">
      <c r="A555" s="137"/>
      <c r="B555" s="140"/>
      <c r="C555" s="141"/>
      <c r="D555" s="142"/>
      <c r="E555" s="142"/>
      <c r="F555" s="137"/>
      <c r="G555" s="137"/>
      <c r="H555" s="137"/>
      <c r="I555" s="137"/>
      <c r="J555" s="137"/>
      <c r="K555" s="137"/>
      <c r="L555" s="137"/>
      <c r="M555" s="143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37"/>
      <c r="Y555" s="144"/>
      <c r="Z555" s="144"/>
      <c r="AA555" s="144"/>
      <c r="AB555" s="144"/>
      <c r="AC555" s="144"/>
      <c r="AD555" s="144"/>
      <c r="AE555" s="144"/>
      <c r="AF555" s="144"/>
      <c r="AG555" s="144"/>
      <c r="AH555" s="144"/>
      <c r="AI555" s="144"/>
      <c r="AJ555" s="144"/>
      <c r="AK555" s="144"/>
      <c r="AL555" s="144"/>
      <c r="AM555" s="144"/>
      <c r="AN555" s="137"/>
      <c r="AO555" s="144"/>
      <c r="AP555" s="144"/>
      <c r="AQ555" s="144"/>
      <c r="AR555" s="144"/>
      <c r="AS555" s="144"/>
      <c r="AT555" s="144"/>
      <c r="AU555" s="144"/>
      <c r="AV555" s="144"/>
      <c r="AW555" s="144"/>
      <c r="AX555" s="144"/>
      <c r="AY555" s="144"/>
      <c r="AZ555" s="144"/>
      <c r="BA555" s="144"/>
      <c r="BB555" s="144"/>
      <c r="BC555" s="144"/>
      <c r="BD555" s="144"/>
      <c r="BE555" s="144"/>
      <c r="BF555" s="144"/>
    </row>
    <row r="556" spans="1:58" ht="12" customHeight="1">
      <c r="A556" s="137"/>
      <c r="B556" s="140"/>
      <c r="C556" s="141"/>
      <c r="D556" s="142"/>
      <c r="E556" s="142"/>
      <c r="F556" s="137"/>
      <c r="G556" s="137"/>
      <c r="H556" s="137"/>
      <c r="I556" s="137"/>
      <c r="J556" s="137"/>
      <c r="K556" s="137"/>
      <c r="L556" s="137"/>
      <c r="M556" s="143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37"/>
      <c r="Y556" s="144"/>
      <c r="Z556" s="144"/>
      <c r="AA556" s="144"/>
      <c r="AB556" s="144"/>
      <c r="AC556" s="144"/>
      <c r="AD556" s="144"/>
      <c r="AE556" s="144"/>
      <c r="AF556" s="144"/>
      <c r="AG556" s="144"/>
      <c r="AH556" s="144"/>
      <c r="AI556" s="144"/>
      <c r="AJ556" s="144"/>
      <c r="AK556" s="144"/>
      <c r="AL556" s="144"/>
      <c r="AM556" s="144"/>
      <c r="AN556" s="137"/>
      <c r="AO556" s="144"/>
      <c r="AP556" s="144"/>
      <c r="AQ556" s="144"/>
      <c r="AR556" s="144"/>
      <c r="AS556" s="144"/>
      <c r="AT556" s="144"/>
      <c r="AU556" s="144"/>
      <c r="AV556" s="144"/>
      <c r="AW556" s="144"/>
      <c r="AX556" s="144"/>
      <c r="AY556" s="144"/>
      <c r="AZ556" s="144"/>
      <c r="BA556" s="144"/>
      <c r="BB556" s="144"/>
      <c r="BC556" s="144"/>
      <c r="BD556" s="144"/>
      <c r="BE556" s="144"/>
      <c r="BF556" s="144"/>
    </row>
    <row r="557" spans="1:58" ht="12" customHeight="1">
      <c r="A557" s="137"/>
      <c r="B557" s="140"/>
      <c r="C557" s="141"/>
      <c r="D557" s="142"/>
      <c r="E557" s="142"/>
      <c r="F557" s="137"/>
      <c r="G557" s="137"/>
      <c r="H557" s="137"/>
      <c r="I557" s="137"/>
      <c r="J557" s="137"/>
      <c r="K557" s="137"/>
      <c r="L557" s="137"/>
      <c r="M557" s="143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37"/>
      <c r="Y557" s="144"/>
      <c r="Z557" s="144"/>
      <c r="AA557" s="144"/>
      <c r="AB557" s="144"/>
      <c r="AC557" s="144"/>
      <c r="AD557" s="144"/>
      <c r="AE557" s="144"/>
      <c r="AF557" s="144"/>
      <c r="AG557" s="144"/>
      <c r="AH557" s="144"/>
      <c r="AI557" s="144"/>
      <c r="AJ557" s="144"/>
      <c r="AK557" s="144"/>
      <c r="AL557" s="144"/>
      <c r="AM557" s="144"/>
      <c r="AN557" s="137"/>
      <c r="AO557" s="144"/>
      <c r="AP557" s="144"/>
      <c r="AQ557" s="144"/>
      <c r="AR557" s="144"/>
      <c r="AS557" s="144"/>
      <c r="AT557" s="144"/>
      <c r="AU557" s="144"/>
      <c r="AV557" s="144"/>
      <c r="AW557" s="144"/>
      <c r="AX557" s="144"/>
      <c r="AY557" s="144"/>
      <c r="AZ557" s="144"/>
      <c r="BA557" s="144"/>
      <c r="BB557" s="144"/>
      <c r="BC557" s="144"/>
      <c r="BD557" s="144"/>
      <c r="BE557" s="144"/>
      <c r="BF557" s="144"/>
    </row>
    <row r="558" spans="1:58" ht="12" customHeight="1">
      <c r="A558" s="137"/>
      <c r="B558" s="140"/>
      <c r="C558" s="141"/>
      <c r="D558" s="142"/>
      <c r="E558" s="142"/>
      <c r="F558" s="137"/>
      <c r="G558" s="137"/>
      <c r="H558" s="137"/>
      <c r="I558" s="137"/>
      <c r="J558" s="137"/>
      <c r="K558" s="137"/>
      <c r="L558" s="137"/>
      <c r="M558" s="143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37"/>
      <c r="Y558" s="144"/>
      <c r="Z558" s="144"/>
      <c r="AA558" s="144"/>
      <c r="AB558" s="144"/>
      <c r="AC558" s="144"/>
      <c r="AD558" s="144"/>
      <c r="AE558" s="144"/>
      <c r="AF558" s="144"/>
      <c r="AG558" s="144"/>
      <c r="AH558" s="144"/>
      <c r="AI558" s="144"/>
      <c r="AJ558" s="144"/>
      <c r="AK558" s="144"/>
      <c r="AL558" s="144"/>
      <c r="AM558" s="144"/>
      <c r="AN558" s="137"/>
      <c r="AO558" s="144"/>
      <c r="AP558" s="144"/>
      <c r="AQ558" s="144"/>
      <c r="AR558" s="144"/>
      <c r="AS558" s="144"/>
      <c r="AT558" s="144"/>
      <c r="AU558" s="144"/>
      <c r="AV558" s="144"/>
      <c r="AW558" s="144"/>
      <c r="AX558" s="144"/>
      <c r="AY558" s="144"/>
      <c r="AZ558" s="144"/>
      <c r="BA558" s="144"/>
      <c r="BB558" s="144"/>
      <c r="BC558" s="144"/>
      <c r="BD558" s="144"/>
      <c r="BE558" s="144"/>
      <c r="BF558" s="144"/>
    </row>
    <row r="559" spans="1:58" ht="12" customHeight="1">
      <c r="A559" s="137"/>
      <c r="B559" s="140"/>
      <c r="C559" s="141"/>
      <c r="D559" s="142"/>
      <c r="E559" s="142"/>
      <c r="F559" s="137"/>
      <c r="G559" s="137"/>
      <c r="H559" s="137"/>
      <c r="I559" s="137"/>
      <c r="J559" s="137"/>
      <c r="K559" s="137"/>
      <c r="L559" s="137"/>
      <c r="M559" s="143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37"/>
      <c r="Y559" s="144"/>
      <c r="Z559" s="144"/>
      <c r="AA559" s="144"/>
      <c r="AB559" s="144"/>
      <c r="AC559" s="144"/>
      <c r="AD559" s="144"/>
      <c r="AE559" s="144"/>
      <c r="AF559" s="144"/>
      <c r="AG559" s="144"/>
      <c r="AH559" s="144"/>
      <c r="AI559" s="144"/>
      <c r="AJ559" s="144"/>
      <c r="AK559" s="144"/>
      <c r="AL559" s="144"/>
      <c r="AM559" s="144"/>
      <c r="AN559" s="137"/>
      <c r="AO559" s="144"/>
      <c r="AP559" s="144"/>
      <c r="AQ559" s="144"/>
      <c r="AR559" s="144"/>
      <c r="AS559" s="144"/>
      <c r="AT559" s="144"/>
      <c r="AU559" s="144"/>
      <c r="AV559" s="144"/>
      <c r="AW559" s="144"/>
      <c r="AX559" s="144"/>
      <c r="AY559" s="144"/>
      <c r="AZ559" s="144"/>
      <c r="BA559" s="144"/>
      <c r="BB559" s="144"/>
      <c r="BC559" s="144"/>
      <c r="BD559" s="144"/>
      <c r="BE559" s="144"/>
      <c r="BF559" s="144"/>
    </row>
    <row r="560" spans="1:58" ht="12" customHeight="1">
      <c r="A560" s="137"/>
      <c r="B560" s="140"/>
      <c r="C560" s="141"/>
      <c r="D560" s="142"/>
      <c r="E560" s="142"/>
      <c r="F560" s="137"/>
      <c r="G560" s="137"/>
      <c r="H560" s="137"/>
      <c r="I560" s="137"/>
      <c r="J560" s="137"/>
      <c r="K560" s="137"/>
      <c r="L560" s="137"/>
      <c r="M560" s="143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37"/>
      <c r="Y560" s="144"/>
      <c r="Z560" s="144"/>
      <c r="AA560" s="144"/>
      <c r="AB560" s="144"/>
      <c r="AC560" s="144"/>
      <c r="AD560" s="144"/>
      <c r="AE560" s="144"/>
      <c r="AF560" s="144"/>
      <c r="AG560" s="144"/>
      <c r="AH560" s="144"/>
      <c r="AI560" s="144"/>
      <c r="AJ560" s="144"/>
      <c r="AK560" s="144"/>
      <c r="AL560" s="144"/>
      <c r="AM560" s="144"/>
      <c r="AN560" s="137"/>
      <c r="AO560" s="144"/>
      <c r="AP560" s="144"/>
      <c r="AQ560" s="144"/>
      <c r="AR560" s="144"/>
      <c r="AS560" s="144"/>
      <c r="AT560" s="144"/>
      <c r="AU560" s="144"/>
      <c r="AV560" s="144"/>
      <c r="AW560" s="144"/>
      <c r="AX560" s="144"/>
      <c r="AY560" s="144"/>
      <c r="AZ560" s="144"/>
      <c r="BA560" s="144"/>
      <c r="BB560" s="144"/>
      <c r="BC560" s="144"/>
      <c r="BD560" s="144"/>
      <c r="BE560" s="144"/>
      <c r="BF560" s="144"/>
    </row>
    <row r="561" spans="1:58" ht="12" customHeight="1">
      <c r="A561" s="137"/>
      <c r="B561" s="140"/>
      <c r="C561" s="141"/>
      <c r="D561" s="142"/>
      <c r="E561" s="142"/>
      <c r="F561" s="137"/>
      <c r="G561" s="137"/>
      <c r="H561" s="137"/>
      <c r="I561" s="137"/>
      <c r="J561" s="137"/>
      <c r="K561" s="137"/>
      <c r="L561" s="137"/>
      <c r="M561" s="143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37"/>
      <c r="Y561" s="144"/>
      <c r="Z561" s="144"/>
      <c r="AA561" s="144"/>
      <c r="AB561" s="144"/>
      <c r="AC561" s="144"/>
      <c r="AD561" s="144"/>
      <c r="AE561" s="144"/>
      <c r="AF561" s="144"/>
      <c r="AG561" s="144"/>
      <c r="AH561" s="144"/>
      <c r="AI561" s="144"/>
      <c r="AJ561" s="144"/>
      <c r="AK561" s="144"/>
      <c r="AL561" s="144"/>
      <c r="AM561" s="144"/>
      <c r="AN561" s="137"/>
      <c r="AO561" s="144"/>
      <c r="AP561" s="144"/>
      <c r="AQ561" s="144"/>
      <c r="AR561" s="144"/>
      <c r="AS561" s="144"/>
      <c r="AT561" s="144"/>
      <c r="AU561" s="144"/>
      <c r="AV561" s="144"/>
      <c r="AW561" s="144"/>
      <c r="AX561" s="144"/>
      <c r="AY561" s="144"/>
      <c r="AZ561" s="144"/>
      <c r="BA561" s="144"/>
      <c r="BB561" s="144"/>
      <c r="BC561" s="144"/>
      <c r="BD561" s="144"/>
      <c r="BE561" s="144"/>
      <c r="BF561" s="144"/>
    </row>
    <row r="562" spans="1:58" ht="12" customHeight="1">
      <c r="A562" s="137"/>
      <c r="B562" s="140"/>
      <c r="C562" s="141"/>
      <c r="D562" s="142"/>
      <c r="E562" s="142"/>
      <c r="F562" s="137"/>
      <c r="G562" s="137"/>
      <c r="H562" s="137"/>
      <c r="I562" s="137"/>
      <c r="J562" s="137"/>
      <c r="K562" s="137"/>
      <c r="L562" s="137"/>
      <c r="M562" s="143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37"/>
      <c r="Y562" s="144"/>
      <c r="Z562" s="144"/>
      <c r="AA562" s="144"/>
      <c r="AB562" s="144"/>
      <c r="AC562" s="144"/>
      <c r="AD562" s="144"/>
      <c r="AE562" s="144"/>
      <c r="AF562" s="144"/>
      <c r="AG562" s="144"/>
      <c r="AH562" s="144"/>
      <c r="AI562" s="144"/>
      <c r="AJ562" s="144"/>
      <c r="AK562" s="144"/>
      <c r="AL562" s="144"/>
      <c r="AM562" s="144"/>
      <c r="AN562" s="137"/>
      <c r="AO562" s="144"/>
      <c r="AP562" s="144"/>
      <c r="AQ562" s="144"/>
      <c r="AR562" s="144"/>
      <c r="AS562" s="144"/>
      <c r="AT562" s="144"/>
      <c r="AU562" s="144"/>
      <c r="AV562" s="144"/>
      <c r="AW562" s="144"/>
      <c r="AX562" s="144"/>
      <c r="AY562" s="144"/>
      <c r="AZ562" s="144"/>
      <c r="BA562" s="144"/>
      <c r="BB562" s="144"/>
      <c r="BC562" s="144"/>
      <c r="BD562" s="144"/>
      <c r="BE562" s="144"/>
      <c r="BF562" s="144"/>
    </row>
    <row r="563" spans="1:58" ht="12" customHeight="1">
      <c r="A563" s="137"/>
      <c r="B563" s="140"/>
      <c r="C563" s="141"/>
      <c r="D563" s="142"/>
      <c r="E563" s="142"/>
      <c r="F563" s="137"/>
      <c r="G563" s="137"/>
      <c r="H563" s="137"/>
      <c r="I563" s="137"/>
      <c r="J563" s="137"/>
      <c r="K563" s="137"/>
      <c r="L563" s="137"/>
      <c r="M563" s="143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37"/>
      <c r="Y563" s="144"/>
      <c r="Z563" s="144"/>
      <c r="AA563" s="144"/>
      <c r="AB563" s="144"/>
      <c r="AC563" s="144"/>
      <c r="AD563" s="144"/>
      <c r="AE563" s="144"/>
      <c r="AF563" s="144"/>
      <c r="AG563" s="144"/>
      <c r="AH563" s="144"/>
      <c r="AI563" s="144"/>
      <c r="AJ563" s="144"/>
      <c r="AK563" s="144"/>
      <c r="AL563" s="144"/>
      <c r="AM563" s="144"/>
      <c r="AN563" s="137"/>
      <c r="AO563" s="144"/>
      <c r="AP563" s="144"/>
      <c r="AQ563" s="144"/>
      <c r="AR563" s="144"/>
      <c r="AS563" s="144"/>
      <c r="AT563" s="144"/>
      <c r="AU563" s="144"/>
      <c r="AV563" s="144"/>
      <c r="AW563" s="144"/>
      <c r="AX563" s="144"/>
      <c r="AY563" s="144"/>
      <c r="AZ563" s="144"/>
      <c r="BA563" s="144"/>
      <c r="BB563" s="144"/>
      <c r="BC563" s="144"/>
      <c r="BD563" s="144"/>
      <c r="BE563" s="144"/>
      <c r="BF563" s="144"/>
    </row>
    <row r="564" spans="1:58" ht="12" customHeight="1">
      <c r="A564" s="137"/>
      <c r="B564" s="140"/>
      <c r="C564" s="141"/>
      <c r="D564" s="142"/>
      <c r="E564" s="142"/>
      <c r="F564" s="137"/>
      <c r="G564" s="137"/>
      <c r="H564" s="137"/>
      <c r="I564" s="137"/>
      <c r="J564" s="137"/>
      <c r="K564" s="137"/>
      <c r="L564" s="137"/>
      <c r="M564" s="143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37"/>
      <c r="Y564" s="144"/>
      <c r="Z564" s="144"/>
      <c r="AA564" s="144"/>
      <c r="AB564" s="144"/>
      <c r="AC564" s="144"/>
      <c r="AD564" s="144"/>
      <c r="AE564" s="144"/>
      <c r="AF564" s="144"/>
      <c r="AG564" s="144"/>
      <c r="AH564" s="144"/>
      <c r="AI564" s="144"/>
      <c r="AJ564" s="144"/>
      <c r="AK564" s="144"/>
      <c r="AL564" s="144"/>
      <c r="AM564" s="144"/>
      <c r="AN564" s="137"/>
      <c r="AO564" s="144"/>
      <c r="AP564" s="144"/>
      <c r="AQ564" s="144"/>
      <c r="AR564" s="144"/>
      <c r="AS564" s="144"/>
      <c r="AT564" s="144"/>
      <c r="AU564" s="144"/>
      <c r="AV564" s="144"/>
      <c r="AW564" s="144"/>
      <c r="AX564" s="144"/>
      <c r="AY564" s="144"/>
      <c r="AZ564" s="144"/>
      <c r="BA564" s="144"/>
      <c r="BB564" s="144"/>
      <c r="BC564" s="144"/>
      <c r="BD564" s="144"/>
      <c r="BE564" s="144"/>
      <c r="BF564" s="144"/>
    </row>
    <row r="565" spans="1:58" ht="12" customHeight="1">
      <c r="A565" s="137"/>
      <c r="B565" s="140"/>
      <c r="C565" s="141"/>
      <c r="D565" s="142"/>
      <c r="E565" s="142"/>
      <c r="F565" s="137"/>
      <c r="G565" s="137"/>
      <c r="H565" s="137"/>
      <c r="I565" s="137"/>
      <c r="J565" s="137"/>
      <c r="K565" s="137"/>
      <c r="L565" s="137"/>
      <c r="M565" s="143"/>
      <c r="N565" s="144"/>
      <c r="O565" s="144"/>
      <c r="P565" s="144"/>
      <c r="Q565" s="144"/>
      <c r="R565" s="144"/>
      <c r="S565" s="144"/>
      <c r="T565" s="144"/>
      <c r="U565" s="144"/>
      <c r="V565" s="144"/>
      <c r="W565" s="144"/>
      <c r="X565" s="137"/>
      <c r="Y565" s="144"/>
      <c r="Z565" s="144"/>
      <c r="AA565" s="144"/>
      <c r="AB565" s="144"/>
      <c r="AC565" s="144"/>
      <c r="AD565" s="144"/>
      <c r="AE565" s="144"/>
      <c r="AF565" s="144"/>
      <c r="AG565" s="144"/>
      <c r="AH565" s="144"/>
      <c r="AI565" s="144"/>
      <c r="AJ565" s="144"/>
      <c r="AK565" s="144"/>
      <c r="AL565" s="144"/>
      <c r="AM565" s="144"/>
      <c r="AN565" s="137"/>
      <c r="AO565" s="144"/>
      <c r="AP565" s="144"/>
      <c r="AQ565" s="144"/>
      <c r="AR565" s="144"/>
      <c r="AS565" s="144"/>
      <c r="AT565" s="144"/>
      <c r="AU565" s="144"/>
      <c r="AV565" s="144"/>
      <c r="AW565" s="144"/>
      <c r="AX565" s="144"/>
      <c r="AY565" s="144"/>
      <c r="AZ565" s="144"/>
      <c r="BA565" s="144"/>
      <c r="BB565" s="144"/>
      <c r="BC565" s="144"/>
      <c r="BD565" s="144"/>
      <c r="BE565" s="144"/>
      <c r="BF565" s="144"/>
    </row>
    <row r="566" spans="1:58" ht="12" customHeight="1">
      <c r="A566" s="137"/>
      <c r="B566" s="140"/>
      <c r="C566" s="141"/>
      <c r="D566" s="142"/>
      <c r="E566" s="142"/>
      <c r="F566" s="137"/>
      <c r="G566" s="137"/>
      <c r="H566" s="137"/>
      <c r="I566" s="137"/>
      <c r="J566" s="137"/>
      <c r="K566" s="137"/>
      <c r="L566" s="137"/>
      <c r="M566" s="143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37"/>
      <c r="Y566" s="144"/>
      <c r="Z566" s="144"/>
      <c r="AA566" s="144"/>
      <c r="AB566" s="144"/>
      <c r="AC566" s="144"/>
      <c r="AD566" s="144"/>
      <c r="AE566" s="144"/>
      <c r="AF566" s="144"/>
      <c r="AG566" s="144"/>
      <c r="AH566" s="144"/>
      <c r="AI566" s="144"/>
      <c r="AJ566" s="144"/>
      <c r="AK566" s="144"/>
      <c r="AL566" s="144"/>
      <c r="AM566" s="144"/>
      <c r="AN566" s="137"/>
      <c r="AO566" s="144"/>
      <c r="AP566" s="144"/>
      <c r="AQ566" s="144"/>
      <c r="AR566" s="144"/>
      <c r="AS566" s="144"/>
      <c r="AT566" s="144"/>
      <c r="AU566" s="144"/>
      <c r="AV566" s="144"/>
      <c r="AW566" s="144"/>
      <c r="AX566" s="144"/>
      <c r="AY566" s="144"/>
      <c r="AZ566" s="144"/>
      <c r="BA566" s="144"/>
      <c r="BB566" s="144"/>
      <c r="BC566" s="144"/>
      <c r="BD566" s="144"/>
      <c r="BE566" s="144"/>
      <c r="BF566" s="144"/>
    </row>
    <row r="567" spans="1:58" ht="12" customHeight="1">
      <c r="A567" s="137"/>
      <c r="B567" s="140"/>
      <c r="C567" s="141"/>
      <c r="D567" s="142"/>
      <c r="E567" s="142"/>
      <c r="F567" s="137"/>
      <c r="G567" s="137"/>
      <c r="H567" s="137"/>
      <c r="I567" s="137"/>
      <c r="J567" s="137"/>
      <c r="K567" s="137"/>
      <c r="L567" s="137"/>
      <c r="M567" s="143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37"/>
      <c r="Y567" s="144"/>
      <c r="Z567" s="144"/>
      <c r="AA567" s="144"/>
      <c r="AB567" s="144"/>
      <c r="AC567" s="144"/>
      <c r="AD567" s="144"/>
      <c r="AE567" s="144"/>
      <c r="AF567" s="144"/>
      <c r="AG567" s="144"/>
      <c r="AH567" s="144"/>
      <c r="AI567" s="144"/>
      <c r="AJ567" s="144"/>
      <c r="AK567" s="144"/>
      <c r="AL567" s="144"/>
      <c r="AM567" s="144"/>
      <c r="AN567" s="137"/>
      <c r="AO567" s="144"/>
      <c r="AP567" s="144"/>
      <c r="AQ567" s="144"/>
      <c r="AR567" s="144"/>
      <c r="AS567" s="144"/>
      <c r="AT567" s="144"/>
      <c r="AU567" s="144"/>
      <c r="AV567" s="144"/>
      <c r="AW567" s="144"/>
      <c r="AX567" s="144"/>
      <c r="AY567" s="144"/>
      <c r="AZ567" s="144"/>
      <c r="BA567" s="144"/>
      <c r="BB567" s="144"/>
      <c r="BC567" s="144"/>
      <c r="BD567" s="144"/>
      <c r="BE567" s="144"/>
      <c r="BF567" s="144"/>
    </row>
    <row r="568" spans="1:58" ht="12" customHeight="1">
      <c r="A568" s="137"/>
      <c r="B568" s="140"/>
      <c r="C568" s="141"/>
      <c r="D568" s="142"/>
      <c r="E568" s="142"/>
      <c r="F568" s="137"/>
      <c r="G568" s="137"/>
      <c r="H568" s="137"/>
      <c r="I568" s="137"/>
      <c r="J568" s="137"/>
      <c r="K568" s="137"/>
      <c r="L568" s="137"/>
      <c r="M568" s="143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37"/>
      <c r="Y568" s="144"/>
      <c r="Z568" s="144"/>
      <c r="AA568" s="144"/>
      <c r="AB568" s="144"/>
      <c r="AC568" s="144"/>
      <c r="AD568" s="144"/>
      <c r="AE568" s="144"/>
      <c r="AF568" s="144"/>
      <c r="AG568" s="144"/>
      <c r="AH568" s="144"/>
      <c r="AI568" s="144"/>
      <c r="AJ568" s="144"/>
      <c r="AK568" s="144"/>
      <c r="AL568" s="144"/>
      <c r="AM568" s="144"/>
      <c r="AN568" s="137"/>
      <c r="AO568" s="144"/>
      <c r="AP568" s="144"/>
      <c r="AQ568" s="144"/>
      <c r="AR568" s="144"/>
      <c r="AS568" s="144"/>
      <c r="AT568" s="144"/>
      <c r="AU568" s="144"/>
      <c r="AV568" s="144"/>
      <c r="AW568" s="144"/>
      <c r="AX568" s="144"/>
      <c r="AY568" s="144"/>
      <c r="AZ568" s="144"/>
      <c r="BA568" s="144"/>
      <c r="BB568" s="144"/>
      <c r="BC568" s="144"/>
      <c r="BD568" s="144"/>
      <c r="BE568" s="144"/>
      <c r="BF568" s="144"/>
    </row>
    <row r="569" spans="1:58" ht="12" customHeight="1">
      <c r="A569" s="137"/>
      <c r="B569" s="140"/>
      <c r="C569" s="141"/>
      <c r="D569" s="142"/>
      <c r="E569" s="142"/>
      <c r="F569" s="137"/>
      <c r="G569" s="137"/>
      <c r="H569" s="137"/>
      <c r="I569" s="137"/>
      <c r="J569" s="137"/>
      <c r="K569" s="137"/>
      <c r="L569" s="137"/>
      <c r="M569" s="143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37"/>
      <c r="Y569" s="144"/>
      <c r="Z569" s="144"/>
      <c r="AA569" s="144"/>
      <c r="AB569" s="144"/>
      <c r="AC569" s="144"/>
      <c r="AD569" s="144"/>
      <c r="AE569" s="144"/>
      <c r="AF569" s="144"/>
      <c r="AG569" s="144"/>
      <c r="AH569" s="144"/>
      <c r="AI569" s="144"/>
      <c r="AJ569" s="144"/>
      <c r="AK569" s="144"/>
      <c r="AL569" s="144"/>
      <c r="AM569" s="144"/>
      <c r="AN569" s="137"/>
      <c r="AO569" s="144"/>
      <c r="AP569" s="144"/>
      <c r="AQ569" s="144"/>
      <c r="AR569" s="144"/>
      <c r="AS569" s="144"/>
      <c r="AT569" s="144"/>
      <c r="AU569" s="144"/>
      <c r="AV569" s="144"/>
      <c r="AW569" s="144"/>
      <c r="AX569" s="144"/>
      <c r="AY569" s="144"/>
      <c r="AZ569" s="144"/>
      <c r="BA569" s="144"/>
      <c r="BB569" s="144"/>
      <c r="BC569" s="144"/>
      <c r="BD569" s="144"/>
      <c r="BE569" s="144"/>
      <c r="BF569" s="144"/>
    </row>
    <row r="570" spans="1:58" ht="12" customHeight="1">
      <c r="A570" s="137"/>
      <c r="B570" s="140"/>
      <c r="C570" s="141"/>
      <c r="D570" s="142"/>
      <c r="E570" s="142"/>
      <c r="F570" s="137"/>
      <c r="G570" s="137"/>
      <c r="H570" s="137"/>
      <c r="I570" s="137"/>
      <c r="J570" s="137"/>
      <c r="K570" s="137"/>
      <c r="L570" s="137"/>
      <c r="M570" s="143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37"/>
      <c r="Y570" s="144"/>
      <c r="Z570" s="144"/>
      <c r="AA570" s="144"/>
      <c r="AB570" s="144"/>
      <c r="AC570" s="144"/>
      <c r="AD570" s="144"/>
      <c r="AE570" s="144"/>
      <c r="AF570" s="144"/>
      <c r="AG570" s="144"/>
      <c r="AH570" s="144"/>
      <c r="AI570" s="144"/>
      <c r="AJ570" s="144"/>
      <c r="AK570" s="144"/>
      <c r="AL570" s="144"/>
      <c r="AM570" s="144"/>
      <c r="AN570" s="137"/>
      <c r="AO570" s="144"/>
      <c r="AP570" s="144"/>
      <c r="AQ570" s="144"/>
      <c r="AR570" s="144"/>
      <c r="AS570" s="144"/>
      <c r="AT570" s="144"/>
      <c r="AU570" s="144"/>
      <c r="AV570" s="144"/>
      <c r="AW570" s="144"/>
      <c r="AX570" s="144"/>
      <c r="AY570" s="144"/>
      <c r="AZ570" s="144"/>
      <c r="BA570" s="144"/>
      <c r="BB570" s="144"/>
      <c r="BC570" s="144"/>
      <c r="BD570" s="144"/>
      <c r="BE570" s="144"/>
      <c r="BF570" s="144"/>
    </row>
    <row r="571" spans="1:58" ht="12" customHeight="1">
      <c r="A571" s="137"/>
      <c r="B571" s="140"/>
      <c r="C571" s="141"/>
      <c r="D571" s="142"/>
      <c r="E571" s="142"/>
      <c r="F571" s="137"/>
      <c r="G571" s="137"/>
      <c r="H571" s="137"/>
      <c r="I571" s="137"/>
      <c r="J571" s="137"/>
      <c r="K571" s="137"/>
      <c r="L571" s="137"/>
      <c r="M571" s="143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37"/>
      <c r="Y571" s="144"/>
      <c r="Z571" s="144"/>
      <c r="AA571" s="144"/>
      <c r="AB571" s="144"/>
      <c r="AC571" s="144"/>
      <c r="AD571" s="144"/>
      <c r="AE571" s="144"/>
      <c r="AF571" s="144"/>
      <c r="AG571" s="144"/>
      <c r="AH571" s="144"/>
      <c r="AI571" s="144"/>
      <c r="AJ571" s="144"/>
      <c r="AK571" s="144"/>
      <c r="AL571" s="144"/>
      <c r="AM571" s="144"/>
      <c r="AN571" s="137"/>
      <c r="AO571" s="144"/>
      <c r="AP571" s="144"/>
      <c r="AQ571" s="144"/>
      <c r="AR571" s="144"/>
      <c r="AS571" s="144"/>
      <c r="AT571" s="144"/>
      <c r="AU571" s="144"/>
      <c r="AV571" s="144"/>
      <c r="AW571" s="144"/>
      <c r="AX571" s="144"/>
      <c r="AY571" s="144"/>
      <c r="AZ571" s="144"/>
      <c r="BA571" s="144"/>
      <c r="BB571" s="144"/>
      <c r="BC571" s="144"/>
      <c r="BD571" s="144"/>
      <c r="BE571" s="144"/>
      <c r="BF571" s="144"/>
    </row>
    <row r="572" spans="1:58" ht="12" customHeight="1">
      <c r="A572" s="137"/>
      <c r="B572" s="140"/>
      <c r="C572" s="141"/>
      <c r="D572" s="142"/>
      <c r="E572" s="142"/>
      <c r="F572" s="137"/>
      <c r="G572" s="137"/>
      <c r="H572" s="137"/>
      <c r="I572" s="137"/>
      <c r="J572" s="137"/>
      <c r="K572" s="137"/>
      <c r="L572" s="137"/>
      <c r="M572" s="143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37"/>
      <c r="Y572" s="144"/>
      <c r="Z572" s="144"/>
      <c r="AA572" s="144"/>
      <c r="AB572" s="144"/>
      <c r="AC572" s="144"/>
      <c r="AD572" s="144"/>
      <c r="AE572" s="144"/>
      <c r="AF572" s="144"/>
      <c r="AG572" s="144"/>
      <c r="AH572" s="144"/>
      <c r="AI572" s="144"/>
      <c r="AJ572" s="144"/>
      <c r="AK572" s="144"/>
      <c r="AL572" s="144"/>
      <c r="AM572" s="144"/>
      <c r="AN572" s="137"/>
      <c r="AO572" s="144"/>
      <c r="AP572" s="144"/>
      <c r="AQ572" s="144"/>
      <c r="AR572" s="144"/>
      <c r="AS572" s="144"/>
      <c r="AT572" s="144"/>
      <c r="AU572" s="144"/>
      <c r="AV572" s="144"/>
      <c r="AW572" s="144"/>
      <c r="AX572" s="144"/>
      <c r="AY572" s="144"/>
      <c r="AZ572" s="144"/>
      <c r="BA572" s="144"/>
      <c r="BB572" s="144"/>
      <c r="BC572" s="144"/>
      <c r="BD572" s="144"/>
      <c r="BE572" s="144"/>
      <c r="BF572" s="144"/>
    </row>
    <row r="573" spans="1:58" ht="12" customHeight="1">
      <c r="A573" s="137"/>
      <c r="B573" s="140"/>
      <c r="C573" s="141"/>
      <c r="D573" s="142"/>
      <c r="E573" s="142"/>
      <c r="F573" s="137"/>
      <c r="G573" s="137"/>
      <c r="H573" s="137"/>
      <c r="I573" s="137"/>
      <c r="J573" s="137"/>
      <c r="K573" s="137"/>
      <c r="L573" s="137"/>
      <c r="M573" s="143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37"/>
      <c r="Y573" s="144"/>
      <c r="Z573" s="144"/>
      <c r="AA573" s="144"/>
      <c r="AB573" s="144"/>
      <c r="AC573" s="144"/>
      <c r="AD573" s="144"/>
      <c r="AE573" s="144"/>
      <c r="AF573" s="144"/>
      <c r="AG573" s="144"/>
      <c r="AH573" s="144"/>
      <c r="AI573" s="144"/>
      <c r="AJ573" s="144"/>
      <c r="AK573" s="144"/>
      <c r="AL573" s="144"/>
      <c r="AM573" s="144"/>
      <c r="AN573" s="137"/>
      <c r="AO573" s="144"/>
      <c r="AP573" s="144"/>
      <c r="AQ573" s="144"/>
      <c r="AR573" s="144"/>
      <c r="AS573" s="144"/>
      <c r="AT573" s="144"/>
      <c r="AU573" s="144"/>
      <c r="AV573" s="144"/>
      <c r="AW573" s="144"/>
      <c r="AX573" s="144"/>
      <c r="AY573" s="144"/>
      <c r="AZ573" s="144"/>
      <c r="BA573" s="144"/>
      <c r="BB573" s="144"/>
      <c r="BC573" s="144"/>
      <c r="BD573" s="144"/>
      <c r="BE573" s="144"/>
      <c r="BF573" s="144"/>
    </row>
    <row r="574" spans="1:58" ht="12" customHeight="1">
      <c r="A574" s="137"/>
      <c r="B574" s="140"/>
      <c r="C574" s="141"/>
      <c r="D574" s="142"/>
      <c r="E574" s="142"/>
      <c r="F574" s="137"/>
      <c r="G574" s="137"/>
      <c r="H574" s="137"/>
      <c r="I574" s="137"/>
      <c r="J574" s="137"/>
      <c r="K574" s="137"/>
      <c r="L574" s="137"/>
      <c r="M574" s="143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37"/>
      <c r="Y574" s="144"/>
      <c r="Z574" s="144"/>
      <c r="AA574" s="144"/>
      <c r="AB574" s="144"/>
      <c r="AC574" s="144"/>
      <c r="AD574" s="144"/>
      <c r="AE574" s="144"/>
      <c r="AF574" s="144"/>
      <c r="AG574" s="144"/>
      <c r="AH574" s="144"/>
      <c r="AI574" s="144"/>
      <c r="AJ574" s="144"/>
      <c r="AK574" s="144"/>
      <c r="AL574" s="144"/>
      <c r="AM574" s="144"/>
      <c r="AN574" s="137"/>
      <c r="AO574" s="144"/>
      <c r="AP574" s="144"/>
      <c r="AQ574" s="144"/>
      <c r="AR574" s="144"/>
      <c r="AS574" s="144"/>
      <c r="AT574" s="144"/>
      <c r="AU574" s="144"/>
      <c r="AV574" s="144"/>
      <c r="AW574" s="144"/>
      <c r="AX574" s="144"/>
      <c r="AY574" s="144"/>
      <c r="AZ574" s="144"/>
      <c r="BA574" s="144"/>
      <c r="BB574" s="144"/>
      <c r="BC574" s="144"/>
      <c r="BD574" s="144"/>
      <c r="BE574" s="144"/>
      <c r="BF574" s="144"/>
    </row>
    <row r="575" spans="1:58" ht="12" customHeight="1">
      <c r="A575" s="137"/>
      <c r="B575" s="140"/>
      <c r="C575" s="141"/>
      <c r="D575" s="142"/>
      <c r="E575" s="142"/>
      <c r="F575" s="137"/>
      <c r="G575" s="137"/>
      <c r="H575" s="137"/>
      <c r="I575" s="137"/>
      <c r="J575" s="137"/>
      <c r="K575" s="137"/>
      <c r="L575" s="137"/>
      <c r="M575" s="143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37"/>
      <c r="Y575" s="144"/>
      <c r="Z575" s="144"/>
      <c r="AA575" s="144"/>
      <c r="AB575" s="144"/>
      <c r="AC575" s="144"/>
      <c r="AD575" s="144"/>
      <c r="AE575" s="144"/>
      <c r="AF575" s="144"/>
      <c r="AG575" s="144"/>
      <c r="AH575" s="144"/>
      <c r="AI575" s="144"/>
      <c r="AJ575" s="144"/>
      <c r="AK575" s="144"/>
      <c r="AL575" s="144"/>
      <c r="AM575" s="144"/>
      <c r="AN575" s="137"/>
      <c r="AO575" s="144"/>
      <c r="AP575" s="144"/>
      <c r="AQ575" s="144"/>
      <c r="AR575" s="144"/>
      <c r="AS575" s="144"/>
      <c r="AT575" s="144"/>
      <c r="AU575" s="144"/>
      <c r="AV575" s="144"/>
      <c r="AW575" s="144"/>
      <c r="AX575" s="144"/>
      <c r="AY575" s="144"/>
      <c r="AZ575" s="144"/>
      <c r="BA575" s="144"/>
      <c r="BB575" s="144"/>
      <c r="BC575" s="144"/>
      <c r="BD575" s="144"/>
      <c r="BE575" s="144"/>
      <c r="BF575" s="144"/>
    </row>
    <row r="576" spans="1:58" ht="12" customHeight="1">
      <c r="A576" s="137"/>
      <c r="B576" s="140"/>
      <c r="C576" s="141"/>
      <c r="D576" s="142"/>
      <c r="E576" s="142"/>
      <c r="F576" s="137"/>
      <c r="G576" s="137"/>
      <c r="H576" s="137"/>
      <c r="I576" s="137"/>
      <c r="J576" s="137"/>
      <c r="K576" s="137"/>
      <c r="L576" s="137"/>
      <c r="M576" s="143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37"/>
      <c r="Y576" s="144"/>
      <c r="Z576" s="144"/>
      <c r="AA576" s="144"/>
      <c r="AB576" s="144"/>
      <c r="AC576" s="144"/>
      <c r="AD576" s="144"/>
      <c r="AE576" s="144"/>
      <c r="AF576" s="144"/>
      <c r="AG576" s="144"/>
      <c r="AH576" s="144"/>
      <c r="AI576" s="144"/>
      <c r="AJ576" s="144"/>
      <c r="AK576" s="144"/>
      <c r="AL576" s="144"/>
      <c r="AM576" s="144"/>
      <c r="AN576" s="137"/>
      <c r="AO576" s="144"/>
      <c r="AP576" s="144"/>
      <c r="AQ576" s="144"/>
      <c r="AR576" s="144"/>
      <c r="AS576" s="144"/>
      <c r="AT576" s="144"/>
      <c r="AU576" s="144"/>
      <c r="AV576" s="144"/>
      <c r="AW576" s="144"/>
      <c r="AX576" s="144"/>
      <c r="AY576" s="144"/>
      <c r="AZ576" s="144"/>
      <c r="BA576" s="144"/>
      <c r="BB576" s="144"/>
      <c r="BC576" s="144"/>
      <c r="BD576" s="144"/>
      <c r="BE576" s="144"/>
      <c r="BF576" s="144"/>
    </row>
    <row r="577" spans="1:58" ht="12" customHeight="1">
      <c r="A577" s="137"/>
      <c r="B577" s="140"/>
      <c r="C577" s="141"/>
      <c r="D577" s="142"/>
      <c r="E577" s="142"/>
      <c r="F577" s="137"/>
      <c r="G577" s="137"/>
      <c r="H577" s="137"/>
      <c r="I577" s="137"/>
      <c r="J577" s="137"/>
      <c r="K577" s="137"/>
      <c r="L577" s="137"/>
      <c r="M577" s="143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37"/>
      <c r="Y577" s="144"/>
      <c r="Z577" s="144"/>
      <c r="AA577" s="144"/>
      <c r="AB577" s="144"/>
      <c r="AC577" s="144"/>
      <c r="AD577" s="144"/>
      <c r="AE577" s="144"/>
      <c r="AF577" s="144"/>
      <c r="AG577" s="144"/>
      <c r="AH577" s="144"/>
      <c r="AI577" s="144"/>
      <c r="AJ577" s="144"/>
      <c r="AK577" s="144"/>
      <c r="AL577" s="144"/>
      <c r="AM577" s="144"/>
      <c r="AN577" s="137"/>
      <c r="AO577" s="144"/>
      <c r="AP577" s="144"/>
      <c r="AQ577" s="144"/>
      <c r="AR577" s="144"/>
      <c r="AS577" s="144"/>
      <c r="AT577" s="144"/>
      <c r="AU577" s="144"/>
      <c r="AV577" s="144"/>
      <c r="AW577" s="144"/>
      <c r="AX577" s="144"/>
      <c r="AY577" s="144"/>
      <c r="AZ577" s="144"/>
      <c r="BA577" s="144"/>
      <c r="BB577" s="144"/>
      <c r="BC577" s="144"/>
      <c r="BD577" s="144"/>
      <c r="BE577" s="144"/>
      <c r="BF577" s="144"/>
    </row>
    <row r="578" spans="1:58" ht="12" customHeight="1">
      <c r="A578" s="137"/>
      <c r="B578" s="140"/>
      <c r="C578" s="141"/>
      <c r="D578" s="142"/>
      <c r="E578" s="142"/>
      <c r="F578" s="137"/>
      <c r="G578" s="137"/>
      <c r="H578" s="137"/>
      <c r="I578" s="137"/>
      <c r="J578" s="137"/>
      <c r="K578" s="137"/>
      <c r="L578" s="137"/>
      <c r="M578" s="143"/>
      <c r="N578" s="144"/>
      <c r="O578" s="144"/>
      <c r="P578" s="144"/>
      <c r="Q578" s="144"/>
      <c r="R578" s="144"/>
      <c r="S578" s="144"/>
      <c r="T578" s="144"/>
      <c r="U578" s="144"/>
      <c r="V578" s="144"/>
      <c r="W578" s="144"/>
      <c r="X578" s="137"/>
      <c r="Y578" s="144"/>
      <c r="Z578" s="144"/>
      <c r="AA578" s="144"/>
      <c r="AB578" s="144"/>
      <c r="AC578" s="144"/>
      <c r="AD578" s="144"/>
      <c r="AE578" s="144"/>
      <c r="AF578" s="144"/>
      <c r="AG578" s="144"/>
      <c r="AH578" s="144"/>
      <c r="AI578" s="144"/>
      <c r="AJ578" s="144"/>
      <c r="AK578" s="144"/>
      <c r="AL578" s="144"/>
      <c r="AM578" s="144"/>
      <c r="AN578" s="137"/>
      <c r="AO578" s="144"/>
      <c r="AP578" s="144"/>
      <c r="AQ578" s="144"/>
      <c r="AR578" s="144"/>
      <c r="AS578" s="144"/>
      <c r="AT578" s="144"/>
      <c r="AU578" s="144"/>
      <c r="AV578" s="144"/>
      <c r="AW578" s="144"/>
      <c r="AX578" s="144"/>
      <c r="AY578" s="144"/>
      <c r="AZ578" s="144"/>
      <c r="BA578" s="144"/>
      <c r="BB578" s="144"/>
      <c r="BC578" s="144"/>
      <c r="BD578" s="144"/>
      <c r="BE578" s="144"/>
      <c r="BF578" s="144"/>
    </row>
    <row r="579" spans="1:58" ht="12" customHeight="1">
      <c r="A579" s="137"/>
      <c r="B579" s="140"/>
      <c r="C579" s="141"/>
      <c r="D579" s="142"/>
      <c r="E579" s="142"/>
      <c r="F579" s="137"/>
      <c r="G579" s="137"/>
      <c r="H579" s="137"/>
      <c r="I579" s="137"/>
      <c r="J579" s="137"/>
      <c r="K579" s="137"/>
      <c r="L579" s="137"/>
      <c r="M579" s="143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37"/>
      <c r="Y579" s="144"/>
      <c r="Z579" s="144"/>
      <c r="AA579" s="144"/>
      <c r="AB579" s="144"/>
      <c r="AC579" s="144"/>
      <c r="AD579" s="144"/>
      <c r="AE579" s="144"/>
      <c r="AF579" s="144"/>
      <c r="AG579" s="144"/>
      <c r="AH579" s="144"/>
      <c r="AI579" s="144"/>
      <c r="AJ579" s="144"/>
      <c r="AK579" s="144"/>
      <c r="AL579" s="144"/>
      <c r="AM579" s="144"/>
      <c r="AN579" s="137"/>
      <c r="AO579" s="144"/>
      <c r="AP579" s="144"/>
      <c r="AQ579" s="144"/>
      <c r="AR579" s="144"/>
      <c r="AS579" s="144"/>
      <c r="AT579" s="144"/>
      <c r="AU579" s="144"/>
      <c r="AV579" s="144"/>
      <c r="AW579" s="144"/>
      <c r="AX579" s="144"/>
      <c r="AY579" s="144"/>
      <c r="AZ579" s="144"/>
      <c r="BA579" s="144"/>
      <c r="BB579" s="144"/>
      <c r="BC579" s="144"/>
      <c r="BD579" s="144"/>
      <c r="BE579" s="144"/>
      <c r="BF579" s="144"/>
    </row>
    <row r="580" spans="1:58" ht="12" customHeight="1">
      <c r="A580" s="137"/>
      <c r="B580" s="140"/>
      <c r="C580" s="141"/>
      <c r="D580" s="142"/>
      <c r="E580" s="142"/>
      <c r="F580" s="137"/>
      <c r="G580" s="137"/>
      <c r="H580" s="137"/>
      <c r="I580" s="137"/>
      <c r="J580" s="137"/>
      <c r="K580" s="137"/>
      <c r="L580" s="137"/>
      <c r="M580" s="143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37"/>
      <c r="Y580" s="144"/>
      <c r="Z580" s="144"/>
      <c r="AA580" s="144"/>
      <c r="AB580" s="144"/>
      <c r="AC580" s="144"/>
      <c r="AD580" s="144"/>
      <c r="AE580" s="144"/>
      <c r="AF580" s="144"/>
      <c r="AG580" s="144"/>
      <c r="AH580" s="144"/>
      <c r="AI580" s="144"/>
      <c r="AJ580" s="144"/>
      <c r="AK580" s="144"/>
      <c r="AL580" s="144"/>
      <c r="AM580" s="144"/>
      <c r="AN580" s="137"/>
      <c r="AO580" s="144"/>
      <c r="AP580" s="144"/>
      <c r="AQ580" s="144"/>
      <c r="AR580" s="144"/>
      <c r="AS580" s="144"/>
      <c r="AT580" s="144"/>
      <c r="AU580" s="144"/>
      <c r="AV580" s="144"/>
      <c r="AW580" s="144"/>
      <c r="AX580" s="144"/>
      <c r="AY580" s="144"/>
      <c r="AZ580" s="144"/>
      <c r="BA580" s="144"/>
      <c r="BB580" s="144"/>
      <c r="BC580" s="144"/>
      <c r="BD580" s="144"/>
      <c r="BE580" s="144"/>
      <c r="BF580" s="144"/>
    </row>
    <row r="581" spans="1:58" ht="12" customHeight="1">
      <c r="A581" s="137"/>
      <c r="B581" s="140"/>
      <c r="C581" s="141"/>
      <c r="D581" s="142"/>
      <c r="E581" s="142"/>
      <c r="F581" s="137"/>
      <c r="G581" s="137"/>
      <c r="H581" s="137"/>
      <c r="I581" s="137"/>
      <c r="J581" s="137"/>
      <c r="K581" s="137"/>
      <c r="L581" s="137"/>
      <c r="M581" s="143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37"/>
      <c r="Y581" s="144"/>
      <c r="Z581" s="144"/>
      <c r="AA581" s="144"/>
      <c r="AB581" s="144"/>
      <c r="AC581" s="144"/>
      <c r="AD581" s="144"/>
      <c r="AE581" s="144"/>
      <c r="AF581" s="144"/>
      <c r="AG581" s="144"/>
      <c r="AH581" s="144"/>
      <c r="AI581" s="144"/>
      <c r="AJ581" s="144"/>
      <c r="AK581" s="144"/>
      <c r="AL581" s="144"/>
      <c r="AM581" s="144"/>
      <c r="AN581" s="137"/>
      <c r="AO581" s="144"/>
      <c r="AP581" s="144"/>
      <c r="AQ581" s="144"/>
      <c r="AR581" s="144"/>
      <c r="AS581" s="144"/>
      <c r="AT581" s="144"/>
      <c r="AU581" s="144"/>
      <c r="AV581" s="144"/>
      <c r="AW581" s="144"/>
      <c r="AX581" s="144"/>
      <c r="AY581" s="144"/>
      <c r="AZ581" s="144"/>
      <c r="BA581" s="144"/>
      <c r="BB581" s="144"/>
      <c r="BC581" s="144"/>
      <c r="BD581" s="144"/>
      <c r="BE581" s="144"/>
      <c r="BF581" s="144"/>
    </row>
    <row r="582" spans="1:58" ht="12" customHeight="1">
      <c r="A582" s="137"/>
      <c r="B582" s="140"/>
      <c r="C582" s="141"/>
      <c r="D582" s="142"/>
      <c r="E582" s="142"/>
      <c r="F582" s="137"/>
      <c r="G582" s="137"/>
      <c r="H582" s="137"/>
      <c r="I582" s="137"/>
      <c r="J582" s="137"/>
      <c r="K582" s="137"/>
      <c r="L582" s="137"/>
      <c r="M582" s="143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37"/>
      <c r="Y582" s="144"/>
      <c r="Z582" s="144"/>
      <c r="AA582" s="144"/>
      <c r="AB582" s="144"/>
      <c r="AC582" s="144"/>
      <c r="AD582" s="144"/>
      <c r="AE582" s="144"/>
      <c r="AF582" s="144"/>
      <c r="AG582" s="144"/>
      <c r="AH582" s="144"/>
      <c r="AI582" s="144"/>
      <c r="AJ582" s="144"/>
      <c r="AK582" s="144"/>
      <c r="AL582" s="144"/>
      <c r="AM582" s="144"/>
      <c r="AN582" s="137"/>
      <c r="AO582" s="144"/>
      <c r="AP582" s="144"/>
      <c r="AQ582" s="144"/>
      <c r="AR582" s="144"/>
      <c r="AS582" s="144"/>
      <c r="AT582" s="144"/>
      <c r="AU582" s="144"/>
      <c r="AV582" s="144"/>
      <c r="AW582" s="144"/>
      <c r="AX582" s="144"/>
      <c r="AY582" s="144"/>
      <c r="AZ582" s="144"/>
      <c r="BA582" s="144"/>
      <c r="BB582" s="144"/>
      <c r="BC582" s="144"/>
      <c r="BD582" s="144"/>
      <c r="BE582" s="144"/>
      <c r="BF582" s="144"/>
    </row>
    <row r="583" spans="1:58" ht="12" customHeight="1">
      <c r="A583" s="137"/>
      <c r="B583" s="140"/>
      <c r="C583" s="141"/>
      <c r="D583" s="142"/>
      <c r="E583" s="142"/>
      <c r="F583" s="137"/>
      <c r="G583" s="137"/>
      <c r="H583" s="137"/>
      <c r="I583" s="137"/>
      <c r="J583" s="137"/>
      <c r="K583" s="137"/>
      <c r="L583" s="137"/>
      <c r="M583" s="143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37"/>
      <c r="Y583" s="144"/>
      <c r="Z583" s="144"/>
      <c r="AA583" s="144"/>
      <c r="AB583" s="144"/>
      <c r="AC583" s="144"/>
      <c r="AD583" s="144"/>
      <c r="AE583" s="144"/>
      <c r="AF583" s="144"/>
      <c r="AG583" s="144"/>
      <c r="AH583" s="144"/>
      <c r="AI583" s="144"/>
      <c r="AJ583" s="144"/>
      <c r="AK583" s="144"/>
      <c r="AL583" s="144"/>
      <c r="AM583" s="144"/>
      <c r="AN583" s="137"/>
      <c r="AO583" s="144"/>
      <c r="AP583" s="144"/>
      <c r="AQ583" s="144"/>
      <c r="AR583" s="144"/>
      <c r="AS583" s="144"/>
      <c r="AT583" s="144"/>
      <c r="AU583" s="144"/>
      <c r="AV583" s="144"/>
      <c r="AW583" s="144"/>
      <c r="AX583" s="144"/>
      <c r="AY583" s="144"/>
      <c r="AZ583" s="144"/>
      <c r="BA583" s="144"/>
      <c r="BB583" s="144"/>
      <c r="BC583" s="144"/>
      <c r="BD583" s="144"/>
      <c r="BE583" s="144"/>
      <c r="BF583" s="144"/>
    </row>
    <row r="584" spans="1:58" ht="12" customHeight="1">
      <c r="A584" s="137"/>
      <c r="B584" s="140"/>
      <c r="C584" s="141"/>
      <c r="D584" s="142"/>
      <c r="E584" s="142"/>
      <c r="F584" s="137"/>
      <c r="G584" s="137"/>
      <c r="H584" s="137"/>
      <c r="I584" s="137"/>
      <c r="J584" s="137"/>
      <c r="K584" s="137"/>
      <c r="L584" s="137"/>
      <c r="M584" s="143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37"/>
      <c r="Y584" s="144"/>
      <c r="Z584" s="144"/>
      <c r="AA584" s="144"/>
      <c r="AB584" s="144"/>
      <c r="AC584" s="144"/>
      <c r="AD584" s="144"/>
      <c r="AE584" s="144"/>
      <c r="AF584" s="144"/>
      <c r="AG584" s="144"/>
      <c r="AH584" s="144"/>
      <c r="AI584" s="144"/>
      <c r="AJ584" s="144"/>
      <c r="AK584" s="144"/>
      <c r="AL584" s="144"/>
      <c r="AM584" s="144"/>
      <c r="AN584" s="137"/>
      <c r="AO584" s="144"/>
      <c r="AP584" s="144"/>
      <c r="AQ584" s="144"/>
      <c r="AR584" s="144"/>
      <c r="AS584" s="144"/>
      <c r="AT584" s="144"/>
      <c r="AU584" s="144"/>
      <c r="AV584" s="144"/>
      <c r="AW584" s="144"/>
      <c r="AX584" s="144"/>
      <c r="AY584" s="144"/>
      <c r="AZ584" s="144"/>
      <c r="BA584" s="144"/>
      <c r="BB584" s="144"/>
      <c r="BC584" s="144"/>
      <c r="BD584" s="144"/>
      <c r="BE584" s="144"/>
      <c r="BF584" s="144"/>
    </row>
    <row r="585" spans="1:58" ht="12" customHeight="1">
      <c r="A585" s="137"/>
      <c r="B585" s="140"/>
      <c r="C585" s="141"/>
      <c r="D585" s="142"/>
      <c r="E585" s="142"/>
      <c r="F585" s="137"/>
      <c r="G585" s="137"/>
      <c r="H585" s="137"/>
      <c r="I585" s="137"/>
      <c r="J585" s="137"/>
      <c r="K585" s="137"/>
      <c r="L585" s="137"/>
      <c r="M585" s="143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37"/>
      <c r="Y585" s="144"/>
      <c r="Z585" s="144"/>
      <c r="AA585" s="144"/>
      <c r="AB585" s="144"/>
      <c r="AC585" s="144"/>
      <c r="AD585" s="144"/>
      <c r="AE585" s="144"/>
      <c r="AF585" s="144"/>
      <c r="AG585" s="144"/>
      <c r="AH585" s="144"/>
      <c r="AI585" s="144"/>
      <c r="AJ585" s="144"/>
      <c r="AK585" s="144"/>
      <c r="AL585" s="144"/>
      <c r="AM585" s="144"/>
      <c r="AN585" s="137"/>
      <c r="AO585" s="144"/>
      <c r="AP585" s="144"/>
      <c r="AQ585" s="144"/>
      <c r="AR585" s="144"/>
      <c r="AS585" s="144"/>
      <c r="AT585" s="144"/>
      <c r="AU585" s="144"/>
      <c r="AV585" s="144"/>
      <c r="AW585" s="144"/>
      <c r="AX585" s="144"/>
      <c r="AY585" s="144"/>
      <c r="AZ585" s="144"/>
      <c r="BA585" s="144"/>
      <c r="BB585" s="144"/>
      <c r="BC585" s="144"/>
      <c r="BD585" s="144"/>
      <c r="BE585" s="144"/>
      <c r="BF585" s="144"/>
    </row>
    <row r="586" spans="1:58" ht="12" customHeight="1">
      <c r="A586" s="137"/>
      <c r="B586" s="140"/>
      <c r="C586" s="141"/>
      <c r="D586" s="142"/>
      <c r="E586" s="142"/>
      <c r="F586" s="137"/>
      <c r="G586" s="137"/>
      <c r="H586" s="137"/>
      <c r="I586" s="137"/>
      <c r="J586" s="137"/>
      <c r="K586" s="137"/>
      <c r="L586" s="137"/>
      <c r="M586" s="143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37"/>
      <c r="Y586" s="144"/>
      <c r="Z586" s="144"/>
      <c r="AA586" s="144"/>
      <c r="AB586" s="144"/>
      <c r="AC586" s="144"/>
      <c r="AD586" s="144"/>
      <c r="AE586" s="144"/>
      <c r="AF586" s="144"/>
      <c r="AG586" s="144"/>
      <c r="AH586" s="144"/>
      <c r="AI586" s="144"/>
      <c r="AJ586" s="144"/>
      <c r="AK586" s="144"/>
      <c r="AL586" s="144"/>
      <c r="AM586" s="144"/>
      <c r="AN586" s="137"/>
      <c r="AO586" s="144"/>
      <c r="AP586" s="144"/>
      <c r="AQ586" s="144"/>
      <c r="AR586" s="144"/>
      <c r="AS586" s="144"/>
      <c r="AT586" s="144"/>
      <c r="AU586" s="144"/>
      <c r="AV586" s="144"/>
      <c r="AW586" s="144"/>
      <c r="AX586" s="144"/>
      <c r="AY586" s="144"/>
      <c r="AZ586" s="144"/>
      <c r="BA586" s="144"/>
      <c r="BB586" s="144"/>
      <c r="BC586" s="144"/>
      <c r="BD586" s="144"/>
      <c r="BE586" s="144"/>
      <c r="BF586" s="144"/>
    </row>
    <row r="587" spans="1:58" ht="12" customHeight="1">
      <c r="A587" s="137"/>
      <c r="B587" s="140"/>
      <c r="C587" s="141"/>
      <c r="D587" s="142"/>
      <c r="E587" s="142"/>
      <c r="F587" s="137"/>
      <c r="G587" s="137"/>
      <c r="H587" s="137"/>
      <c r="I587" s="137"/>
      <c r="J587" s="137"/>
      <c r="K587" s="137"/>
      <c r="L587" s="137"/>
      <c r="M587" s="143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37"/>
      <c r="Y587" s="144"/>
      <c r="Z587" s="144"/>
      <c r="AA587" s="144"/>
      <c r="AB587" s="144"/>
      <c r="AC587" s="144"/>
      <c r="AD587" s="144"/>
      <c r="AE587" s="144"/>
      <c r="AF587" s="144"/>
      <c r="AG587" s="144"/>
      <c r="AH587" s="144"/>
      <c r="AI587" s="144"/>
      <c r="AJ587" s="144"/>
      <c r="AK587" s="144"/>
      <c r="AL587" s="144"/>
      <c r="AM587" s="144"/>
      <c r="AN587" s="137"/>
      <c r="AO587" s="144"/>
      <c r="AP587" s="144"/>
      <c r="AQ587" s="144"/>
      <c r="AR587" s="144"/>
      <c r="AS587" s="144"/>
      <c r="AT587" s="144"/>
      <c r="AU587" s="144"/>
      <c r="AV587" s="144"/>
      <c r="AW587" s="144"/>
      <c r="AX587" s="144"/>
      <c r="AY587" s="144"/>
      <c r="AZ587" s="144"/>
      <c r="BA587" s="144"/>
      <c r="BB587" s="144"/>
      <c r="BC587" s="144"/>
      <c r="BD587" s="144"/>
      <c r="BE587" s="144"/>
      <c r="BF587" s="144"/>
    </row>
    <row r="588" spans="1:58" ht="12" customHeight="1">
      <c r="A588" s="137"/>
      <c r="B588" s="140"/>
      <c r="C588" s="141"/>
      <c r="D588" s="142"/>
      <c r="E588" s="142"/>
      <c r="F588" s="137"/>
      <c r="G588" s="137"/>
      <c r="H588" s="137"/>
      <c r="I588" s="137"/>
      <c r="J588" s="137"/>
      <c r="K588" s="137"/>
      <c r="L588" s="137"/>
      <c r="M588" s="143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37"/>
      <c r="Y588" s="144"/>
      <c r="Z588" s="144"/>
      <c r="AA588" s="144"/>
      <c r="AB588" s="144"/>
      <c r="AC588" s="144"/>
      <c r="AD588" s="144"/>
      <c r="AE588" s="144"/>
      <c r="AF588" s="144"/>
      <c r="AG588" s="144"/>
      <c r="AH588" s="144"/>
      <c r="AI588" s="144"/>
      <c r="AJ588" s="144"/>
      <c r="AK588" s="144"/>
      <c r="AL588" s="144"/>
      <c r="AM588" s="144"/>
      <c r="AN588" s="137"/>
      <c r="AO588" s="144"/>
      <c r="AP588" s="144"/>
      <c r="AQ588" s="144"/>
      <c r="AR588" s="144"/>
      <c r="AS588" s="144"/>
      <c r="AT588" s="144"/>
      <c r="AU588" s="144"/>
      <c r="AV588" s="144"/>
      <c r="AW588" s="144"/>
      <c r="AX588" s="144"/>
      <c r="AY588" s="144"/>
      <c r="AZ588" s="144"/>
      <c r="BA588" s="144"/>
      <c r="BB588" s="144"/>
      <c r="BC588" s="144"/>
      <c r="BD588" s="144"/>
      <c r="BE588" s="144"/>
      <c r="BF588" s="144"/>
    </row>
    <row r="589" spans="1:58" ht="12" customHeight="1">
      <c r="A589" s="137"/>
      <c r="B589" s="140"/>
      <c r="C589" s="141"/>
      <c r="D589" s="142"/>
      <c r="E589" s="142"/>
      <c r="F589" s="137"/>
      <c r="G589" s="137"/>
      <c r="H589" s="137"/>
      <c r="I589" s="137"/>
      <c r="J589" s="137"/>
      <c r="K589" s="137"/>
      <c r="L589" s="137"/>
      <c r="M589" s="143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37"/>
      <c r="Y589" s="144"/>
      <c r="Z589" s="144"/>
      <c r="AA589" s="144"/>
      <c r="AB589" s="144"/>
      <c r="AC589" s="144"/>
      <c r="AD589" s="144"/>
      <c r="AE589" s="144"/>
      <c r="AF589" s="144"/>
      <c r="AG589" s="144"/>
      <c r="AH589" s="144"/>
      <c r="AI589" s="144"/>
      <c r="AJ589" s="144"/>
      <c r="AK589" s="144"/>
      <c r="AL589" s="144"/>
      <c r="AM589" s="144"/>
      <c r="AN589" s="137"/>
      <c r="AO589" s="144"/>
      <c r="AP589" s="144"/>
      <c r="AQ589" s="144"/>
      <c r="AR589" s="144"/>
      <c r="AS589" s="144"/>
      <c r="AT589" s="144"/>
      <c r="AU589" s="144"/>
      <c r="AV589" s="144"/>
      <c r="AW589" s="144"/>
      <c r="AX589" s="144"/>
      <c r="AY589" s="144"/>
      <c r="AZ589" s="144"/>
      <c r="BA589" s="144"/>
      <c r="BB589" s="144"/>
      <c r="BC589" s="144"/>
      <c r="BD589" s="144"/>
      <c r="BE589" s="144"/>
      <c r="BF589" s="144"/>
    </row>
    <row r="590" spans="1:58" ht="12" customHeight="1">
      <c r="A590" s="137"/>
      <c r="B590" s="140"/>
      <c r="C590" s="141"/>
      <c r="D590" s="142"/>
      <c r="E590" s="142"/>
      <c r="F590" s="137"/>
      <c r="G590" s="137"/>
      <c r="H590" s="137"/>
      <c r="I590" s="137"/>
      <c r="J590" s="137"/>
      <c r="K590" s="137"/>
      <c r="L590" s="137"/>
      <c r="M590" s="143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37"/>
      <c r="Y590" s="144"/>
      <c r="Z590" s="144"/>
      <c r="AA590" s="144"/>
      <c r="AB590" s="144"/>
      <c r="AC590" s="144"/>
      <c r="AD590" s="144"/>
      <c r="AE590" s="144"/>
      <c r="AF590" s="144"/>
      <c r="AG590" s="144"/>
      <c r="AH590" s="144"/>
      <c r="AI590" s="144"/>
      <c r="AJ590" s="144"/>
      <c r="AK590" s="144"/>
      <c r="AL590" s="144"/>
      <c r="AM590" s="144"/>
      <c r="AN590" s="137"/>
      <c r="AO590" s="144"/>
      <c r="AP590" s="144"/>
      <c r="AQ590" s="144"/>
      <c r="AR590" s="144"/>
      <c r="AS590" s="144"/>
      <c r="AT590" s="144"/>
      <c r="AU590" s="144"/>
      <c r="AV590" s="144"/>
      <c r="AW590" s="144"/>
      <c r="AX590" s="144"/>
      <c r="AY590" s="144"/>
      <c r="AZ590" s="144"/>
      <c r="BA590" s="144"/>
      <c r="BB590" s="144"/>
      <c r="BC590" s="144"/>
      <c r="BD590" s="144"/>
      <c r="BE590" s="144"/>
      <c r="BF590" s="144"/>
    </row>
    <row r="591" spans="1:58" ht="12" customHeight="1">
      <c r="A591" s="137"/>
      <c r="B591" s="140"/>
      <c r="C591" s="141"/>
      <c r="D591" s="142"/>
      <c r="E591" s="142"/>
      <c r="F591" s="137"/>
      <c r="G591" s="137"/>
      <c r="H591" s="137"/>
      <c r="I591" s="137"/>
      <c r="J591" s="137"/>
      <c r="K591" s="137"/>
      <c r="L591" s="137"/>
      <c r="M591" s="143"/>
      <c r="N591" s="144"/>
      <c r="O591" s="144"/>
      <c r="P591" s="144"/>
      <c r="Q591" s="144"/>
      <c r="R591" s="144"/>
      <c r="S591" s="144"/>
      <c r="T591" s="144"/>
      <c r="U591" s="144"/>
      <c r="V591" s="144"/>
      <c r="W591" s="144"/>
      <c r="X591" s="137"/>
      <c r="Y591" s="144"/>
      <c r="Z591" s="144"/>
      <c r="AA591" s="144"/>
      <c r="AB591" s="144"/>
      <c r="AC591" s="144"/>
      <c r="AD591" s="144"/>
      <c r="AE591" s="144"/>
      <c r="AF591" s="144"/>
      <c r="AG591" s="144"/>
      <c r="AH591" s="144"/>
      <c r="AI591" s="144"/>
      <c r="AJ591" s="144"/>
      <c r="AK591" s="144"/>
      <c r="AL591" s="144"/>
      <c r="AM591" s="144"/>
      <c r="AN591" s="137"/>
      <c r="AO591" s="144"/>
      <c r="AP591" s="144"/>
      <c r="AQ591" s="144"/>
      <c r="AR591" s="144"/>
      <c r="AS591" s="144"/>
      <c r="AT591" s="144"/>
      <c r="AU591" s="144"/>
      <c r="AV591" s="144"/>
      <c r="AW591" s="144"/>
      <c r="AX591" s="144"/>
      <c r="AY591" s="144"/>
      <c r="AZ591" s="144"/>
      <c r="BA591" s="144"/>
      <c r="BB591" s="144"/>
      <c r="BC591" s="144"/>
      <c r="BD591" s="144"/>
      <c r="BE591" s="144"/>
      <c r="BF591" s="144"/>
    </row>
    <row r="592" spans="1:58" ht="12" customHeight="1">
      <c r="A592" s="137"/>
      <c r="B592" s="140"/>
      <c r="C592" s="141"/>
      <c r="D592" s="142"/>
      <c r="E592" s="142"/>
      <c r="F592" s="137"/>
      <c r="G592" s="137"/>
      <c r="H592" s="137"/>
      <c r="I592" s="137"/>
      <c r="J592" s="137"/>
      <c r="K592" s="137"/>
      <c r="L592" s="137"/>
      <c r="M592" s="143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37"/>
      <c r="Y592" s="144"/>
      <c r="Z592" s="144"/>
      <c r="AA592" s="144"/>
      <c r="AB592" s="144"/>
      <c r="AC592" s="144"/>
      <c r="AD592" s="144"/>
      <c r="AE592" s="144"/>
      <c r="AF592" s="144"/>
      <c r="AG592" s="144"/>
      <c r="AH592" s="144"/>
      <c r="AI592" s="144"/>
      <c r="AJ592" s="144"/>
      <c r="AK592" s="144"/>
      <c r="AL592" s="144"/>
      <c r="AM592" s="144"/>
      <c r="AN592" s="137"/>
      <c r="AO592" s="144"/>
      <c r="AP592" s="144"/>
      <c r="AQ592" s="144"/>
      <c r="AR592" s="144"/>
      <c r="AS592" s="144"/>
      <c r="AT592" s="144"/>
      <c r="AU592" s="144"/>
      <c r="AV592" s="144"/>
      <c r="AW592" s="144"/>
      <c r="AX592" s="144"/>
      <c r="AY592" s="144"/>
      <c r="AZ592" s="144"/>
      <c r="BA592" s="144"/>
      <c r="BB592" s="144"/>
      <c r="BC592" s="144"/>
      <c r="BD592" s="144"/>
      <c r="BE592" s="144"/>
      <c r="BF592" s="144"/>
    </row>
    <row r="593" spans="1:58" ht="12" customHeight="1">
      <c r="A593" s="137"/>
      <c r="B593" s="140"/>
      <c r="C593" s="141"/>
      <c r="D593" s="142"/>
      <c r="E593" s="142"/>
      <c r="F593" s="137"/>
      <c r="G593" s="137"/>
      <c r="H593" s="137"/>
      <c r="I593" s="137"/>
      <c r="J593" s="137"/>
      <c r="K593" s="137"/>
      <c r="L593" s="137"/>
      <c r="M593" s="143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37"/>
      <c r="Y593" s="144"/>
      <c r="Z593" s="144"/>
      <c r="AA593" s="144"/>
      <c r="AB593" s="144"/>
      <c r="AC593" s="144"/>
      <c r="AD593" s="144"/>
      <c r="AE593" s="144"/>
      <c r="AF593" s="144"/>
      <c r="AG593" s="144"/>
      <c r="AH593" s="144"/>
      <c r="AI593" s="144"/>
      <c r="AJ593" s="144"/>
      <c r="AK593" s="144"/>
      <c r="AL593" s="144"/>
      <c r="AM593" s="144"/>
      <c r="AN593" s="137"/>
      <c r="AO593" s="144"/>
      <c r="AP593" s="144"/>
      <c r="AQ593" s="144"/>
      <c r="AR593" s="144"/>
      <c r="AS593" s="144"/>
      <c r="AT593" s="144"/>
      <c r="AU593" s="144"/>
      <c r="AV593" s="144"/>
      <c r="AW593" s="144"/>
      <c r="AX593" s="144"/>
      <c r="AY593" s="144"/>
      <c r="AZ593" s="144"/>
      <c r="BA593" s="144"/>
      <c r="BB593" s="144"/>
      <c r="BC593" s="144"/>
      <c r="BD593" s="144"/>
      <c r="BE593" s="144"/>
      <c r="BF593" s="144"/>
    </row>
    <row r="594" spans="1:58" ht="12" customHeight="1">
      <c r="A594" s="137"/>
      <c r="B594" s="140"/>
      <c r="C594" s="141"/>
      <c r="D594" s="142"/>
      <c r="E594" s="142"/>
      <c r="F594" s="137"/>
      <c r="G594" s="137"/>
      <c r="H594" s="137"/>
      <c r="I594" s="137"/>
      <c r="J594" s="137"/>
      <c r="K594" s="137"/>
      <c r="L594" s="137"/>
      <c r="M594" s="143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37"/>
      <c r="Y594" s="144"/>
      <c r="Z594" s="144"/>
      <c r="AA594" s="144"/>
      <c r="AB594" s="144"/>
      <c r="AC594" s="144"/>
      <c r="AD594" s="144"/>
      <c r="AE594" s="144"/>
      <c r="AF594" s="144"/>
      <c r="AG594" s="144"/>
      <c r="AH594" s="144"/>
      <c r="AI594" s="144"/>
      <c r="AJ594" s="144"/>
      <c r="AK594" s="144"/>
      <c r="AL594" s="144"/>
      <c r="AM594" s="144"/>
      <c r="AN594" s="137"/>
      <c r="AO594" s="144"/>
      <c r="AP594" s="144"/>
      <c r="AQ594" s="144"/>
      <c r="AR594" s="144"/>
      <c r="AS594" s="144"/>
      <c r="AT594" s="144"/>
      <c r="AU594" s="144"/>
      <c r="AV594" s="144"/>
      <c r="AW594" s="144"/>
      <c r="AX594" s="144"/>
      <c r="AY594" s="144"/>
      <c r="AZ594" s="144"/>
      <c r="BA594" s="144"/>
      <c r="BB594" s="144"/>
      <c r="BC594" s="144"/>
      <c r="BD594" s="144"/>
      <c r="BE594" s="144"/>
      <c r="BF594" s="144"/>
    </row>
    <row r="595" spans="1:58" ht="12" customHeight="1">
      <c r="A595" s="137"/>
      <c r="B595" s="140"/>
      <c r="C595" s="141"/>
      <c r="D595" s="142"/>
      <c r="E595" s="142"/>
      <c r="F595" s="137"/>
      <c r="G595" s="137"/>
      <c r="H595" s="137"/>
      <c r="I595" s="137"/>
      <c r="J595" s="137"/>
      <c r="K595" s="137"/>
      <c r="L595" s="137"/>
      <c r="M595" s="143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37"/>
      <c r="Y595" s="144"/>
      <c r="Z595" s="144"/>
      <c r="AA595" s="144"/>
      <c r="AB595" s="144"/>
      <c r="AC595" s="144"/>
      <c r="AD595" s="144"/>
      <c r="AE595" s="144"/>
      <c r="AF595" s="144"/>
      <c r="AG595" s="144"/>
      <c r="AH595" s="144"/>
      <c r="AI595" s="144"/>
      <c r="AJ595" s="144"/>
      <c r="AK595" s="144"/>
      <c r="AL595" s="144"/>
      <c r="AM595" s="144"/>
      <c r="AN595" s="137"/>
      <c r="AO595" s="144"/>
      <c r="AP595" s="144"/>
      <c r="AQ595" s="144"/>
      <c r="AR595" s="144"/>
      <c r="AS595" s="144"/>
      <c r="AT595" s="144"/>
      <c r="AU595" s="144"/>
      <c r="AV595" s="144"/>
      <c r="AW595" s="144"/>
      <c r="AX595" s="144"/>
      <c r="AY595" s="144"/>
      <c r="AZ595" s="144"/>
      <c r="BA595" s="144"/>
      <c r="BB595" s="144"/>
      <c r="BC595" s="144"/>
      <c r="BD595" s="144"/>
      <c r="BE595" s="144"/>
      <c r="BF595" s="144"/>
    </row>
    <row r="596" spans="1:58" ht="12" customHeight="1">
      <c r="A596" s="137"/>
      <c r="B596" s="140"/>
      <c r="C596" s="141"/>
      <c r="D596" s="142"/>
      <c r="E596" s="142"/>
      <c r="F596" s="137"/>
      <c r="G596" s="137"/>
      <c r="H596" s="137"/>
      <c r="I596" s="137"/>
      <c r="J596" s="137"/>
      <c r="K596" s="137"/>
      <c r="L596" s="137"/>
      <c r="M596" s="143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37"/>
      <c r="Y596" s="144"/>
      <c r="Z596" s="144"/>
      <c r="AA596" s="144"/>
      <c r="AB596" s="144"/>
      <c r="AC596" s="144"/>
      <c r="AD596" s="144"/>
      <c r="AE596" s="144"/>
      <c r="AF596" s="144"/>
      <c r="AG596" s="144"/>
      <c r="AH596" s="144"/>
      <c r="AI596" s="144"/>
      <c r="AJ596" s="144"/>
      <c r="AK596" s="144"/>
      <c r="AL596" s="144"/>
      <c r="AM596" s="144"/>
      <c r="AN596" s="137"/>
      <c r="AO596" s="144"/>
      <c r="AP596" s="144"/>
      <c r="AQ596" s="144"/>
      <c r="AR596" s="144"/>
      <c r="AS596" s="144"/>
      <c r="AT596" s="144"/>
      <c r="AU596" s="144"/>
      <c r="AV596" s="144"/>
      <c r="AW596" s="144"/>
      <c r="AX596" s="144"/>
      <c r="AY596" s="144"/>
      <c r="AZ596" s="144"/>
      <c r="BA596" s="144"/>
      <c r="BB596" s="144"/>
      <c r="BC596" s="144"/>
      <c r="BD596" s="144"/>
      <c r="BE596" s="144"/>
      <c r="BF596" s="144"/>
    </row>
    <row r="597" spans="1:58" ht="12" customHeight="1">
      <c r="A597" s="137"/>
      <c r="B597" s="140"/>
      <c r="C597" s="141"/>
      <c r="D597" s="142"/>
      <c r="E597" s="142"/>
      <c r="F597" s="137"/>
      <c r="G597" s="137"/>
      <c r="H597" s="137"/>
      <c r="I597" s="137"/>
      <c r="J597" s="137"/>
      <c r="K597" s="137"/>
      <c r="L597" s="137"/>
      <c r="M597" s="143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37"/>
      <c r="Y597" s="144"/>
      <c r="Z597" s="144"/>
      <c r="AA597" s="144"/>
      <c r="AB597" s="144"/>
      <c r="AC597" s="144"/>
      <c r="AD597" s="144"/>
      <c r="AE597" s="144"/>
      <c r="AF597" s="144"/>
      <c r="AG597" s="144"/>
      <c r="AH597" s="144"/>
      <c r="AI597" s="144"/>
      <c r="AJ597" s="144"/>
      <c r="AK597" s="144"/>
      <c r="AL597" s="144"/>
      <c r="AM597" s="144"/>
      <c r="AN597" s="137"/>
      <c r="AO597" s="144"/>
      <c r="AP597" s="144"/>
      <c r="AQ597" s="144"/>
      <c r="AR597" s="144"/>
      <c r="AS597" s="144"/>
      <c r="AT597" s="144"/>
      <c r="AU597" s="144"/>
      <c r="AV597" s="144"/>
      <c r="AW597" s="144"/>
      <c r="AX597" s="144"/>
      <c r="AY597" s="144"/>
      <c r="AZ597" s="144"/>
      <c r="BA597" s="144"/>
      <c r="BB597" s="144"/>
      <c r="BC597" s="144"/>
      <c r="BD597" s="144"/>
      <c r="BE597" s="144"/>
      <c r="BF597" s="144"/>
    </row>
    <row r="598" spans="1:58" ht="12" customHeight="1">
      <c r="A598" s="137"/>
      <c r="B598" s="140"/>
      <c r="C598" s="141"/>
      <c r="D598" s="142"/>
      <c r="E598" s="142"/>
      <c r="F598" s="137"/>
      <c r="G598" s="137"/>
      <c r="H598" s="137"/>
      <c r="I598" s="137"/>
      <c r="J598" s="137"/>
      <c r="K598" s="137"/>
      <c r="L598" s="137"/>
      <c r="M598" s="143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37"/>
      <c r="Y598" s="144"/>
      <c r="Z598" s="144"/>
      <c r="AA598" s="144"/>
      <c r="AB598" s="144"/>
      <c r="AC598" s="144"/>
      <c r="AD598" s="144"/>
      <c r="AE598" s="144"/>
      <c r="AF598" s="144"/>
      <c r="AG598" s="144"/>
      <c r="AH598" s="144"/>
      <c r="AI598" s="144"/>
      <c r="AJ598" s="144"/>
      <c r="AK598" s="144"/>
      <c r="AL598" s="144"/>
      <c r="AM598" s="144"/>
      <c r="AN598" s="137"/>
      <c r="AO598" s="144"/>
      <c r="AP598" s="144"/>
      <c r="AQ598" s="144"/>
      <c r="AR598" s="144"/>
      <c r="AS598" s="144"/>
      <c r="AT598" s="144"/>
      <c r="AU598" s="144"/>
      <c r="AV598" s="144"/>
      <c r="AW598" s="144"/>
      <c r="AX598" s="144"/>
      <c r="AY598" s="144"/>
      <c r="AZ598" s="144"/>
      <c r="BA598" s="144"/>
      <c r="BB598" s="144"/>
      <c r="BC598" s="144"/>
      <c r="BD598" s="144"/>
      <c r="BE598" s="144"/>
      <c r="BF598" s="144"/>
    </row>
    <row r="599" spans="1:58" ht="12" customHeight="1">
      <c r="A599" s="137"/>
      <c r="B599" s="140"/>
      <c r="C599" s="141"/>
      <c r="D599" s="142"/>
      <c r="E599" s="142"/>
      <c r="F599" s="137"/>
      <c r="G599" s="137"/>
      <c r="H599" s="137"/>
      <c r="I599" s="137"/>
      <c r="J599" s="137"/>
      <c r="K599" s="137"/>
      <c r="L599" s="137"/>
      <c r="M599" s="143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37"/>
      <c r="Y599" s="144"/>
      <c r="Z599" s="144"/>
      <c r="AA599" s="144"/>
      <c r="AB599" s="144"/>
      <c r="AC599" s="144"/>
      <c r="AD599" s="144"/>
      <c r="AE599" s="144"/>
      <c r="AF599" s="144"/>
      <c r="AG599" s="144"/>
      <c r="AH599" s="144"/>
      <c r="AI599" s="144"/>
      <c r="AJ599" s="144"/>
      <c r="AK599" s="144"/>
      <c r="AL599" s="144"/>
      <c r="AM599" s="144"/>
      <c r="AN599" s="137"/>
      <c r="AO599" s="144"/>
      <c r="AP599" s="144"/>
      <c r="AQ599" s="144"/>
      <c r="AR599" s="144"/>
      <c r="AS599" s="144"/>
      <c r="AT599" s="144"/>
      <c r="AU599" s="144"/>
      <c r="AV599" s="144"/>
      <c r="AW599" s="144"/>
      <c r="AX599" s="144"/>
      <c r="AY599" s="144"/>
      <c r="AZ599" s="144"/>
      <c r="BA599" s="144"/>
      <c r="BB599" s="144"/>
      <c r="BC599" s="144"/>
      <c r="BD599" s="144"/>
      <c r="BE599" s="144"/>
      <c r="BF599" s="144"/>
    </row>
    <row r="600" spans="1:58" ht="12" customHeight="1">
      <c r="A600" s="137"/>
      <c r="B600" s="140"/>
      <c r="C600" s="141"/>
      <c r="D600" s="142"/>
      <c r="E600" s="142"/>
      <c r="F600" s="137"/>
      <c r="G600" s="137"/>
      <c r="H600" s="137"/>
      <c r="I600" s="137"/>
      <c r="J600" s="137"/>
      <c r="K600" s="137"/>
      <c r="L600" s="137"/>
      <c r="M600" s="143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37"/>
      <c r="Y600" s="144"/>
      <c r="Z600" s="144"/>
      <c r="AA600" s="144"/>
      <c r="AB600" s="144"/>
      <c r="AC600" s="144"/>
      <c r="AD600" s="144"/>
      <c r="AE600" s="144"/>
      <c r="AF600" s="144"/>
      <c r="AG600" s="144"/>
      <c r="AH600" s="144"/>
      <c r="AI600" s="144"/>
      <c r="AJ600" s="144"/>
      <c r="AK600" s="144"/>
      <c r="AL600" s="144"/>
      <c r="AM600" s="144"/>
      <c r="AN600" s="137"/>
      <c r="AO600" s="144"/>
      <c r="AP600" s="144"/>
      <c r="AQ600" s="144"/>
      <c r="AR600" s="144"/>
      <c r="AS600" s="144"/>
      <c r="AT600" s="144"/>
      <c r="AU600" s="144"/>
      <c r="AV600" s="144"/>
      <c r="AW600" s="144"/>
      <c r="AX600" s="144"/>
      <c r="AY600" s="144"/>
      <c r="AZ600" s="144"/>
      <c r="BA600" s="144"/>
      <c r="BB600" s="144"/>
      <c r="BC600" s="144"/>
      <c r="BD600" s="144"/>
      <c r="BE600" s="144"/>
      <c r="BF600" s="144"/>
    </row>
    <row r="601" spans="1:58" ht="12" customHeight="1">
      <c r="A601" s="137"/>
      <c r="B601" s="140"/>
      <c r="C601" s="141"/>
      <c r="D601" s="142"/>
      <c r="E601" s="142"/>
      <c r="F601" s="137"/>
      <c r="G601" s="137"/>
      <c r="H601" s="137"/>
      <c r="I601" s="137"/>
      <c r="J601" s="137"/>
      <c r="K601" s="137"/>
      <c r="L601" s="137"/>
      <c r="M601" s="143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37"/>
      <c r="Y601" s="144"/>
      <c r="Z601" s="144"/>
      <c r="AA601" s="144"/>
      <c r="AB601" s="144"/>
      <c r="AC601" s="144"/>
      <c r="AD601" s="144"/>
      <c r="AE601" s="144"/>
      <c r="AF601" s="144"/>
      <c r="AG601" s="144"/>
      <c r="AH601" s="144"/>
      <c r="AI601" s="144"/>
      <c r="AJ601" s="144"/>
      <c r="AK601" s="144"/>
      <c r="AL601" s="144"/>
      <c r="AM601" s="144"/>
      <c r="AN601" s="137"/>
      <c r="AO601" s="144"/>
      <c r="AP601" s="144"/>
      <c r="AQ601" s="144"/>
      <c r="AR601" s="144"/>
      <c r="AS601" s="144"/>
      <c r="AT601" s="144"/>
      <c r="AU601" s="144"/>
      <c r="AV601" s="144"/>
      <c r="AW601" s="144"/>
      <c r="AX601" s="144"/>
      <c r="AY601" s="144"/>
      <c r="AZ601" s="144"/>
      <c r="BA601" s="144"/>
      <c r="BB601" s="144"/>
      <c r="BC601" s="144"/>
      <c r="BD601" s="144"/>
      <c r="BE601" s="144"/>
      <c r="BF601" s="144"/>
    </row>
    <row r="602" spans="1:58" ht="12" customHeight="1">
      <c r="A602" s="137"/>
      <c r="B602" s="140"/>
      <c r="C602" s="141"/>
      <c r="D602" s="142"/>
      <c r="E602" s="142"/>
      <c r="F602" s="137"/>
      <c r="G602" s="137"/>
      <c r="H602" s="137"/>
      <c r="I602" s="137"/>
      <c r="J602" s="137"/>
      <c r="K602" s="137"/>
      <c r="L602" s="137"/>
      <c r="M602" s="143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37"/>
      <c r="Y602" s="144"/>
      <c r="Z602" s="144"/>
      <c r="AA602" s="144"/>
      <c r="AB602" s="144"/>
      <c r="AC602" s="144"/>
      <c r="AD602" s="144"/>
      <c r="AE602" s="144"/>
      <c r="AF602" s="144"/>
      <c r="AG602" s="144"/>
      <c r="AH602" s="144"/>
      <c r="AI602" s="144"/>
      <c r="AJ602" s="144"/>
      <c r="AK602" s="144"/>
      <c r="AL602" s="144"/>
      <c r="AM602" s="144"/>
      <c r="AN602" s="137"/>
      <c r="AO602" s="144"/>
      <c r="AP602" s="144"/>
      <c r="AQ602" s="144"/>
      <c r="AR602" s="144"/>
      <c r="AS602" s="144"/>
      <c r="AT602" s="144"/>
      <c r="AU602" s="144"/>
      <c r="AV602" s="144"/>
      <c r="AW602" s="144"/>
      <c r="AX602" s="144"/>
      <c r="AY602" s="144"/>
      <c r="AZ602" s="144"/>
      <c r="BA602" s="144"/>
      <c r="BB602" s="144"/>
      <c r="BC602" s="144"/>
      <c r="BD602" s="144"/>
      <c r="BE602" s="144"/>
      <c r="BF602" s="144"/>
    </row>
    <row r="603" spans="1:58" ht="12" customHeight="1">
      <c r="A603" s="137"/>
      <c r="B603" s="140"/>
      <c r="C603" s="141"/>
      <c r="D603" s="142"/>
      <c r="E603" s="142"/>
      <c r="F603" s="137"/>
      <c r="G603" s="137"/>
      <c r="H603" s="137"/>
      <c r="I603" s="137"/>
      <c r="J603" s="137"/>
      <c r="K603" s="137"/>
      <c r="L603" s="137"/>
      <c r="M603" s="143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37"/>
      <c r="Y603" s="144"/>
      <c r="Z603" s="144"/>
      <c r="AA603" s="144"/>
      <c r="AB603" s="144"/>
      <c r="AC603" s="144"/>
      <c r="AD603" s="144"/>
      <c r="AE603" s="144"/>
      <c r="AF603" s="144"/>
      <c r="AG603" s="144"/>
      <c r="AH603" s="144"/>
      <c r="AI603" s="144"/>
      <c r="AJ603" s="144"/>
      <c r="AK603" s="144"/>
      <c r="AL603" s="144"/>
      <c r="AM603" s="144"/>
      <c r="AN603" s="137"/>
      <c r="AO603" s="144"/>
      <c r="AP603" s="144"/>
      <c r="AQ603" s="144"/>
      <c r="AR603" s="144"/>
      <c r="AS603" s="144"/>
      <c r="AT603" s="144"/>
      <c r="AU603" s="144"/>
      <c r="AV603" s="144"/>
      <c r="AW603" s="144"/>
      <c r="AX603" s="144"/>
      <c r="AY603" s="144"/>
      <c r="AZ603" s="144"/>
      <c r="BA603" s="144"/>
      <c r="BB603" s="144"/>
      <c r="BC603" s="144"/>
      <c r="BD603" s="144"/>
      <c r="BE603" s="144"/>
      <c r="BF603" s="144"/>
    </row>
    <row r="604" spans="1:58" ht="12" customHeight="1">
      <c r="A604" s="137"/>
      <c r="B604" s="140"/>
      <c r="C604" s="141"/>
      <c r="D604" s="142"/>
      <c r="E604" s="142"/>
      <c r="F604" s="137"/>
      <c r="G604" s="137"/>
      <c r="H604" s="137"/>
      <c r="I604" s="137"/>
      <c r="J604" s="137"/>
      <c r="K604" s="137"/>
      <c r="L604" s="137"/>
      <c r="M604" s="143"/>
      <c r="N604" s="144"/>
      <c r="O604" s="144"/>
      <c r="P604" s="144"/>
      <c r="Q604" s="144"/>
      <c r="R604" s="144"/>
      <c r="S604" s="144"/>
      <c r="T604" s="144"/>
      <c r="U604" s="144"/>
      <c r="V604" s="144"/>
      <c r="W604" s="144"/>
      <c r="X604" s="137"/>
      <c r="Y604" s="144"/>
      <c r="Z604" s="144"/>
      <c r="AA604" s="144"/>
      <c r="AB604" s="144"/>
      <c r="AC604" s="144"/>
      <c r="AD604" s="144"/>
      <c r="AE604" s="144"/>
      <c r="AF604" s="144"/>
      <c r="AG604" s="144"/>
      <c r="AH604" s="144"/>
      <c r="AI604" s="144"/>
      <c r="AJ604" s="144"/>
      <c r="AK604" s="144"/>
      <c r="AL604" s="144"/>
      <c r="AM604" s="144"/>
      <c r="AN604" s="137"/>
      <c r="AO604" s="144"/>
      <c r="AP604" s="144"/>
      <c r="AQ604" s="144"/>
      <c r="AR604" s="144"/>
      <c r="AS604" s="144"/>
      <c r="AT604" s="144"/>
      <c r="AU604" s="144"/>
      <c r="AV604" s="144"/>
      <c r="AW604" s="144"/>
      <c r="AX604" s="144"/>
      <c r="AY604" s="144"/>
      <c r="AZ604" s="144"/>
      <c r="BA604" s="144"/>
      <c r="BB604" s="144"/>
      <c r="BC604" s="144"/>
      <c r="BD604" s="144"/>
      <c r="BE604" s="144"/>
      <c r="BF604" s="144"/>
    </row>
    <row r="605" spans="1:58" ht="12" customHeight="1">
      <c r="A605" s="137"/>
      <c r="B605" s="140"/>
      <c r="C605" s="141"/>
      <c r="D605" s="142"/>
      <c r="E605" s="142"/>
      <c r="F605" s="137"/>
      <c r="G605" s="137"/>
      <c r="H605" s="137"/>
      <c r="I605" s="137"/>
      <c r="J605" s="137"/>
      <c r="K605" s="137"/>
      <c r="L605" s="137"/>
      <c r="M605" s="143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37"/>
      <c r="Y605" s="144"/>
      <c r="Z605" s="144"/>
      <c r="AA605" s="144"/>
      <c r="AB605" s="144"/>
      <c r="AC605" s="144"/>
      <c r="AD605" s="144"/>
      <c r="AE605" s="144"/>
      <c r="AF605" s="144"/>
      <c r="AG605" s="144"/>
      <c r="AH605" s="144"/>
      <c r="AI605" s="144"/>
      <c r="AJ605" s="144"/>
      <c r="AK605" s="144"/>
      <c r="AL605" s="144"/>
      <c r="AM605" s="144"/>
      <c r="AN605" s="137"/>
      <c r="AO605" s="144"/>
      <c r="AP605" s="144"/>
      <c r="AQ605" s="144"/>
      <c r="AR605" s="144"/>
      <c r="AS605" s="144"/>
      <c r="AT605" s="144"/>
      <c r="AU605" s="144"/>
      <c r="AV605" s="144"/>
      <c r="AW605" s="144"/>
      <c r="AX605" s="144"/>
      <c r="AY605" s="144"/>
      <c r="AZ605" s="144"/>
      <c r="BA605" s="144"/>
      <c r="BB605" s="144"/>
      <c r="BC605" s="144"/>
      <c r="BD605" s="144"/>
      <c r="BE605" s="144"/>
      <c r="BF605" s="144"/>
    </row>
    <row r="606" spans="1:58" ht="12" customHeight="1">
      <c r="A606" s="137"/>
      <c r="B606" s="140"/>
      <c r="C606" s="141"/>
      <c r="D606" s="142"/>
      <c r="E606" s="142"/>
      <c r="F606" s="137"/>
      <c r="G606" s="137"/>
      <c r="H606" s="137"/>
      <c r="I606" s="137"/>
      <c r="J606" s="137"/>
      <c r="K606" s="137"/>
      <c r="L606" s="137"/>
      <c r="M606" s="143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37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37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  <c r="BA606" s="144"/>
      <c r="BB606" s="144"/>
      <c r="BC606" s="144"/>
      <c r="BD606" s="144"/>
      <c r="BE606" s="144"/>
      <c r="BF606" s="144"/>
    </row>
    <row r="607" spans="1:58" ht="12" customHeight="1">
      <c r="A607" s="137"/>
      <c r="B607" s="140"/>
      <c r="C607" s="141"/>
      <c r="D607" s="142"/>
      <c r="E607" s="142"/>
      <c r="F607" s="137"/>
      <c r="G607" s="137"/>
      <c r="H607" s="137"/>
      <c r="I607" s="137"/>
      <c r="J607" s="137"/>
      <c r="K607" s="137"/>
      <c r="L607" s="137"/>
      <c r="M607" s="143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37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37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  <c r="BA607" s="144"/>
      <c r="BB607" s="144"/>
      <c r="BC607" s="144"/>
      <c r="BD607" s="144"/>
      <c r="BE607" s="144"/>
      <c r="BF607" s="144"/>
    </row>
    <row r="608" spans="1:58" ht="12" customHeight="1">
      <c r="A608" s="137"/>
      <c r="B608" s="140"/>
      <c r="C608" s="141"/>
      <c r="D608" s="142"/>
      <c r="E608" s="142"/>
      <c r="F608" s="137"/>
      <c r="G608" s="137"/>
      <c r="H608" s="137"/>
      <c r="I608" s="137"/>
      <c r="J608" s="137"/>
      <c r="K608" s="137"/>
      <c r="L608" s="137"/>
      <c r="M608" s="143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37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37"/>
      <c r="AO608" s="144"/>
      <c r="AP608" s="144"/>
      <c r="AQ608" s="144"/>
      <c r="AR608" s="144"/>
      <c r="AS608" s="144"/>
      <c r="AT608" s="144"/>
      <c r="AU608" s="144"/>
      <c r="AV608" s="144"/>
      <c r="AW608" s="144"/>
      <c r="AX608" s="144"/>
      <c r="AY608" s="144"/>
      <c r="AZ608" s="144"/>
      <c r="BA608" s="144"/>
      <c r="BB608" s="144"/>
      <c r="BC608" s="144"/>
      <c r="BD608" s="144"/>
      <c r="BE608" s="144"/>
      <c r="BF608" s="144"/>
    </row>
    <row r="609" spans="1:58" ht="12" customHeight="1">
      <c r="A609" s="137"/>
      <c r="B609" s="140"/>
      <c r="C609" s="141"/>
      <c r="D609" s="142"/>
      <c r="E609" s="142"/>
      <c r="F609" s="137"/>
      <c r="G609" s="137"/>
      <c r="H609" s="137"/>
      <c r="I609" s="137"/>
      <c r="J609" s="137"/>
      <c r="K609" s="137"/>
      <c r="L609" s="137"/>
      <c r="M609" s="143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37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37"/>
      <c r="AO609" s="144"/>
      <c r="AP609" s="144"/>
      <c r="AQ609" s="144"/>
      <c r="AR609" s="144"/>
      <c r="AS609" s="144"/>
      <c r="AT609" s="144"/>
      <c r="AU609" s="144"/>
      <c r="AV609" s="144"/>
      <c r="AW609" s="144"/>
      <c r="AX609" s="144"/>
      <c r="AY609" s="144"/>
      <c r="AZ609" s="144"/>
      <c r="BA609" s="144"/>
      <c r="BB609" s="144"/>
      <c r="BC609" s="144"/>
      <c r="BD609" s="144"/>
      <c r="BE609" s="144"/>
      <c r="BF609" s="144"/>
    </row>
    <row r="610" spans="1:58" ht="12" customHeight="1">
      <c r="A610" s="137"/>
      <c r="B610" s="140"/>
      <c r="C610" s="141"/>
      <c r="D610" s="142"/>
      <c r="E610" s="142"/>
      <c r="F610" s="137"/>
      <c r="G610" s="137"/>
      <c r="H610" s="137"/>
      <c r="I610" s="137"/>
      <c r="J610" s="137"/>
      <c r="K610" s="137"/>
      <c r="L610" s="137"/>
      <c r="M610" s="143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37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37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  <c r="BA610" s="144"/>
      <c r="BB610" s="144"/>
      <c r="BC610" s="144"/>
      <c r="BD610" s="144"/>
      <c r="BE610" s="144"/>
      <c r="BF610" s="144"/>
    </row>
    <row r="611" spans="1:58" ht="12" customHeight="1">
      <c r="A611" s="137"/>
      <c r="B611" s="140"/>
      <c r="C611" s="141"/>
      <c r="D611" s="142"/>
      <c r="E611" s="142"/>
      <c r="F611" s="137"/>
      <c r="G611" s="137"/>
      <c r="H611" s="137"/>
      <c r="I611" s="137"/>
      <c r="J611" s="137"/>
      <c r="K611" s="137"/>
      <c r="L611" s="137"/>
      <c r="M611" s="143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37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37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  <c r="BA611" s="144"/>
      <c r="BB611" s="144"/>
      <c r="BC611" s="144"/>
      <c r="BD611" s="144"/>
      <c r="BE611" s="144"/>
      <c r="BF611" s="144"/>
    </row>
    <row r="612" spans="1:58" ht="12" customHeight="1">
      <c r="A612" s="137"/>
      <c r="B612" s="140"/>
      <c r="C612" s="141"/>
      <c r="D612" s="142"/>
      <c r="E612" s="142"/>
      <c r="F612" s="137"/>
      <c r="G612" s="137"/>
      <c r="H612" s="137"/>
      <c r="I612" s="137"/>
      <c r="J612" s="137"/>
      <c r="K612" s="137"/>
      <c r="L612" s="137"/>
      <c r="M612" s="143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37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37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  <c r="BA612" s="144"/>
      <c r="BB612" s="144"/>
      <c r="BC612" s="144"/>
      <c r="BD612" s="144"/>
      <c r="BE612" s="144"/>
      <c r="BF612" s="144"/>
    </row>
    <row r="613" spans="1:58" ht="12" customHeight="1">
      <c r="A613" s="137"/>
      <c r="B613" s="140"/>
      <c r="C613" s="141"/>
      <c r="D613" s="142"/>
      <c r="E613" s="142"/>
      <c r="F613" s="137"/>
      <c r="G613" s="137"/>
      <c r="H613" s="137"/>
      <c r="I613" s="137"/>
      <c r="J613" s="137"/>
      <c r="K613" s="137"/>
      <c r="L613" s="137"/>
      <c r="M613" s="143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37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37"/>
      <c r="AO613" s="144"/>
      <c r="AP613" s="144"/>
      <c r="AQ613" s="144"/>
      <c r="AR613" s="144"/>
      <c r="AS613" s="144"/>
      <c r="AT613" s="144"/>
      <c r="AU613" s="144"/>
      <c r="AV613" s="144"/>
      <c r="AW613" s="144"/>
      <c r="AX613" s="144"/>
      <c r="AY613" s="144"/>
      <c r="AZ613" s="144"/>
      <c r="BA613" s="144"/>
      <c r="BB613" s="144"/>
      <c r="BC613" s="144"/>
      <c r="BD613" s="144"/>
      <c r="BE613" s="144"/>
      <c r="BF613" s="144"/>
    </row>
    <row r="614" spans="1:58" ht="12" customHeight="1">
      <c r="A614" s="137"/>
      <c r="B614" s="140"/>
      <c r="C614" s="141"/>
      <c r="D614" s="142"/>
      <c r="E614" s="142"/>
      <c r="F614" s="137"/>
      <c r="G614" s="137"/>
      <c r="H614" s="137"/>
      <c r="I614" s="137"/>
      <c r="J614" s="137"/>
      <c r="K614" s="137"/>
      <c r="L614" s="137"/>
      <c r="M614" s="143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37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37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  <c r="BA614" s="144"/>
      <c r="BB614" s="144"/>
      <c r="BC614" s="144"/>
      <c r="BD614" s="144"/>
      <c r="BE614" s="144"/>
      <c r="BF614" s="144"/>
    </row>
    <row r="615" spans="1:58" ht="12" customHeight="1">
      <c r="A615" s="137"/>
      <c r="B615" s="140"/>
      <c r="C615" s="141"/>
      <c r="D615" s="142"/>
      <c r="E615" s="142"/>
      <c r="F615" s="137"/>
      <c r="G615" s="137"/>
      <c r="H615" s="137"/>
      <c r="I615" s="137"/>
      <c r="J615" s="137"/>
      <c r="K615" s="137"/>
      <c r="L615" s="137"/>
      <c r="M615" s="143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37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37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  <c r="BA615" s="144"/>
      <c r="BB615" s="144"/>
      <c r="BC615" s="144"/>
      <c r="BD615" s="144"/>
      <c r="BE615" s="144"/>
      <c r="BF615" s="144"/>
    </row>
    <row r="616" spans="1:58" ht="12" customHeight="1">
      <c r="A616" s="137"/>
      <c r="B616" s="140"/>
      <c r="C616" s="141"/>
      <c r="D616" s="142"/>
      <c r="E616" s="142"/>
      <c r="F616" s="137"/>
      <c r="G616" s="137"/>
      <c r="H616" s="137"/>
      <c r="I616" s="137"/>
      <c r="J616" s="137"/>
      <c r="K616" s="137"/>
      <c r="L616" s="137"/>
      <c r="M616" s="143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37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37"/>
      <c r="AO616" s="144"/>
      <c r="AP616" s="144"/>
      <c r="AQ616" s="144"/>
      <c r="AR616" s="144"/>
      <c r="AS616" s="144"/>
      <c r="AT616" s="144"/>
      <c r="AU616" s="144"/>
      <c r="AV616" s="144"/>
      <c r="AW616" s="144"/>
      <c r="AX616" s="144"/>
      <c r="AY616" s="144"/>
      <c r="AZ616" s="144"/>
      <c r="BA616" s="144"/>
      <c r="BB616" s="144"/>
      <c r="BC616" s="144"/>
      <c r="BD616" s="144"/>
      <c r="BE616" s="144"/>
      <c r="BF616" s="144"/>
    </row>
    <row r="617" spans="1:58" ht="12" customHeight="1">
      <c r="A617" s="137"/>
      <c r="B617" s="140"/>
      <c r="C617" s="141"/>
      <c r="D617" s="142"/>
      <c r="E617" s="142"/>
      <c r="F617" s="137"/>
      <c r="G617" s="137"/>
      <c r="H617" s="137"/>
      <c r="I617" s="137"/>
      <c r="J617" s="137"/>
      <c r="K617" s="137"/>
      <c r="L617" s="137"/>
      <c r="M617" s="143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37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37"/>
      <c r="AO617" s="144"/>
      <c r="AP617" s="144"/>
      <c r="AQ617" s="144"/>
      <c r="AR617" s="144"/>
      <c r="AS617" s="144"/>
      <c r="AT617" s="144"/>
      <c r="AU617" s="144"/>
      <c r="AV617" s="144"/>
      <c r="AW617" s="144"/>
      <c r="AX617" s="144"/>
      <c r="AY617" s="144"/>
      <c r="AZ617" s="144"/>
      <c r="BA617" s="144"/>
      <c r="BB617" s="144"/>
      <c r="BC617" s="144"/>
      <c r="BD617" s="144"/>
      <c r="BE617" s="144"/>
      <c r="BF617" s="144"/>
    </row>
    <row r="618" spans="1:58" ht="12" customHeight="1">
      <c r="A618" s="137"/>
      <c r="B618" s="140"/>
      <c r="C618" s="141"/>
      <c r="D618" s="142"/>
      <c r="E618" s="142"/>
      <c r="F618" s="137"/>
      <c r="G618" s="137"/>
      <c r="H618" s="137"/>
      <c r="I618" s="137"/>
      <c r="J618" s="137"/>
      <c r="K618" s="137"/>
      <c r="L618" s="137"/>
      <c r="M618" s="143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37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37"/>
      <c r="AO618" s="144"/>
      <c r="AP618" s="144"/>
      <c r="AQ618" s="144"/>
      <c r="AR618" s="144"/>
      <c r="AS618" s="144"/>
      <c r="AT618" s="144"/>
      <c r="AU618" s="144"/>
      <c r="AV618" s="144"/>
      <c r="AW618" s="144"/>
      <c r="AX618" s="144"/>
      <c r="AY618" s="144"/>
      <c r="AZ618" s="144"/>
      <c r="BA618" s="144"/>
      <c r="BB618" s="144"/>
      <c r="BC618" s="144"/>
      <c r="BD618" s="144"/>
      <c r="BE618" s="144"/>
      <c r="BF618" s="144"/>
    </row>
    <row r="619" spans="1:58" ht="12" customHeight="1">
      <c r="A619" s="137"/>
      <c r="B619" s="140"/>
      <c r="C619" s="141"/>
      <c r="D619" s="142"/>
      <c r="E619" s="142"/>
      <c r="F619" s="137"/>
      <c r="G619" s="137"/>
      <c r="H619" s="137"/>
      <c r="I619" s="137"/>
      <c r="J619" s="137"/>
      <c r="K619" s="137"/>
      <c r="L619" s="137"/>
      <c r="M619" s="143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37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37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  <c r="BA619" s="144"/>
      <c r="BB619" s="144"/>
      <c r="BC619" s="144"/>
      <c r="BD619" s="144"/>
      <c r="BE619" s="144"/>
      <c r="BF619" s="144"/>
    </row>
    <row r="620" spans="1:58" ht="12" customHeight="1">
      <c r="A620" s="137"/>
      <c r="B620" s="140"/>
      <c r="C620" s="141"/>
      <c r="D620" s="142"/>
      <c r="E620" s="142"/>
      <c r="F620" s="137"/>
      <c r="G620" s="137"/>
      <c r="H620" s="137"/>
      <c r="I620" s="137"/>
      <c r="J620" s="137"/>
      <c r="K620" s="137"/>
      <c r="L620" s="137"/>
      <c r="M620" s="143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37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37"/>
      <c r="AO620" s="144"/>
      <c r="AP620" s="144"/>
      <c r="AQ620" s="144"/>
      <c r="AR620" s="144"/>
      <c r="AS620" s="144"/>
      <c r="AT620" s="144"/>
      <c r="AU620" s="144"/>
      <c r="AV620" s="144"/>
      <c r="AW620" s="144"/>
      <c r="AX620" s="144"/>
      <c r="AY620" s="144"/>
      <c r="AZ620" s="144"/>
      <c r="BA620" s="144"/>
      <c r="BB620" s="144"/>
      <c r="BC620" s="144"/>
      <c r="BD620" s="144"/>
      <c r="BE620" s="144"/>
      <c r="BF620" s="144"/>
    </row>
    <row r="621" spans="1:58" ht="12" customHeight="1">
      <c r="A621" s="137"/>
      <c r="B621" s="140"/>
      <c r="C621" s="141"/>
      <c r="D621" s="142"/>
      <c r="E621" s="142"/>
      <c r="F621" s="137"/>
      <c r="G621" s="137"/>
      <c r="H621" s="137"/>
      <c r="I621" s="137"/>
      <c r="J621" s="137"/>
      <c r="K621" s="137"/>
      <c r="L621" s="137"/>
      <c r="M621" s="143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37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37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  <c r="BA621" s="144"/>
      <c r="BB621" s="144"/>
      <c r="BC621" s="144"/>
      <c r="BD621" s="144"/>
      <c r="BE621" s="144"/>
      <c r="BF621" s="144"/>
    </row>
    <row r="622" spans="1:58" ht="12" customHeight="1">
      <c r="A622" s="137"/>
      <c r="B622" s="140"/>
      <c r="C622" s="141"/>
      <c r="D622" s="142"/>
      <c r="E622" s="142"/>
      <c r="F622" s="137"/>
      <c r="G622" s="137"/>
      <c r="H622" s="137"/>
      <c r="I622" s="137"/>
      <c r="J622" s="137"/>
      <c r="K622" s="137"/>
      <c r="L622" s="137"/>
      <c r="M622" s="143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37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37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  <c r="BA622" s="144"/>
      <c r="BB622" s="144"/>
      <c r="BC622" s="144"/>
      <c r="BD622" s="144"/>
      <c r="BE622" s="144"/>
      <c r="BF622" s="144"/>
    </row>
    <row r="623" spans="1:58" ht="12" customHeight="1">
      <c r="A623" s="137"/>
      <c r="B623" s="140"/>
      <c r="C623" s="141"/>
      <c r="D623" s="142"/>
      <c r="E623" s="142"/>
      <c r="F623" s="137"/>
      <c r="G623" s="137"/>
      <c r="H623" s="137"/>
      <c r="I623" s="137"/>
      <c r="J623" s="137"/>
      <c r="K623" s="137"/>
      <c r="L623" s="137"/>
      <c r="M623" s="143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37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37"/>
      <c r="AO623" s="144"/>
      <c r="AP623" s="144"/>
      <c r="AQ623" s="144"/>
      <c r="AR623" s="144"/>
      <c r="AS623" s="144"/>
      <c r="AT623" s="144"/>
      <c r="AU623" s="144"/>
      <c r="AV623" s="144"/>
      <c r="AW623" s="144"/>
      <c r="AX623" s="144"/>
      <c r="AY623" s="144"/>
      <c r="AZ623" s="144"/>
      <c r="BA623" s="144"/>
      <c r="BB623" s="144"/>
      <c r="BC623" s="144"/>
      <c r="BD623" s="144"/>
      <c r="BE623" s="144"/>
      <c r="BF623" s="144"/>
    </row>
    <row r="624" spans="1:58" ht="12" customHeight="1">
      <c r="A624" s="137"/>
      <c r="B624" s="140"/>
      <c r="C624" s="141"/>
      <c r="D624" s="142"/>
      <c r="E624" s="142"/>
      <c r="F624" s="137"/>
      <c r="G624" s="137"/>
      <c r="H624" s="137"/>
      <c r="I624" s="137"/>
      <c r="J624" s="137"/>
      <c r="K624" s="137"/>
      <c r="L624" s="137"/>
      <c r="M624" s="143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37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37"/>
      <c r="AO624" s="144"/>
      <c r="AP624" s="144"/>
      <c r="AQ624" s="144"/>
      <c r="AR624" s="144"/>
      <c r="AS624" s="144"/>
      <c r="AT624" s="144"/>
      <c r="AU624" s="144"/>
      <c r="AV624" s="144"/>
      <c r="AW624" s="144"/>
      <c r="AX624" s="144"/>
      <c r="AY624" s="144"/>
      <c r="AZ624" s="144"/>
      <c r="BA624" s="144"/>
      <c r="BB624" s="144"/>
      <c r="BC624" s="144"/>
      <c r="BD624" s="144"/>
      <c r="BE624" s="144"/>
      <c r="BF624" s="144"/>
    </row>
    <row r="625" spans="1:58" ht="12" customHeight="1">
      <c r="A625" s="137"/>
      <c r="B625" s="140"/>
      <c r="C625" s="141"/>
      <c r="D625" s="142"/>
      <c r="E625" s="142"/>
      <c r="F625" s="137"/>
      <c r="G625" s="137"/>
      <c r="H625" s="137"/>
      <c r="I625" s="137"/>
      <c r="J625" s="137"/>
      <c r="K625" s="137"/>
      <c r="L625" s="137"/>
      <c r="M625" s="143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37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37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  <c r="BA625" s="144"/>
      <c r="BB625" s="144"/>
      <c r="BC625" s="144"/>
      <c r="BD625" s="144"/>
      <c r="BE625" s="144"/>
      <c r="BF625" s="144"/>
    </row>
    <row r="626" spans="1:58" ht="12" customHeight="1">
      <c r="A626" s="137"/>
      <c r="B626" s="140"/>
      <c r="C626" s="141"/>
      <c r="D626" s="142"/>
      <c r="E626" s="142"/>
      <c r="F626" s="137"/>
      <c r="G626" s="137"/>
      <c r="H626" s="137"/>
      <c r="I626" s="137"/>
      <c r="J626" s="137"/>
      <c r="K626" s="137"/>
      <c r="L626" s="137"/>
      <c r="M626" s="143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37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37"/>
      <c r="AO626" s="144"/>
      <c r="AP626" s="144"/>
      <c r="AQ626" s="144"/>
      <c r="AR626" s="144"/>
      <c r="AS626" s="144"/>
      <c r="AT626" s="144"/>
      <c r="AU626" s="144"/>
      <c r="AV626" s="144"/>
      <c r="AW626" s="144"/>
      <c r="AX626" s="144"/>
      <c r="AY626" s="144"/>
      <c r="AZ626" s="144"/>
      <c r="BA626" s="144"/>
      <c r="BB626" s="144"/>
      <c r="BC626" s="144"/>
      <c r="BD626" s="144"/>
      <c r="BE626" s="144"/>
      <c r="BF626" s="144"/>
    </row>
    <row r="627" spans="1:58" ht="12" customHeight="1">
      <c r="A627" s="137"/>
      <c r="B627" s="140"/>
      <c r="C627" s="141"/>
      <c r="D627" s="142"/>
      <c r="E627" s="142"/>
      <c r="F627" s="137"/>
      <c r="G627" s="137"/>
      <c r="H627" s="137"/>
      <c r="I627" s="137"/>
      <c r="J627" s="137"/>
      <c r="K627" s="137"/>
      <c r="L627" s="137"/>
      <c r="M627" s="143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37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37"/>
      <c r="AO627" s="144"/>
      <c r="AP627" s="144"/>
      <c r="AQ627" s="144"/>
      <c r="AR627" s="144"/>
      <c r="AS627" s="144"/>
      <c r="AT627" s="144"/>
      <c r="AU627" s="144"/>
      <c r="AV627" s="144"/>
      <c r="AW627" s="144"/>
      <c r="AX627" s="144"/>
      <c r="AY627" s="144"/>
      <c r="AZ627" s="144"/>
      <c r="BA627" s="144"/>
      <c r="BB627" s="144"/>
      <c r="BC627" s="144"/>
      <c r="BD627" s="144"/>
      <c r="BE627" s="144"/>
      <c r="BF627" s="144"/>
    </row>
    <row r="628" spans="1:58" ht="12" customHeight="1">
      <c r="A628" s="137"/>
      <c r="B628" s="140"/>
      <c r="C628" s="141"/>
      <c r="D628" s="142"/>
      <c r="E628" s="142"/>
      <c r="F628" s="137"/>
      <c r="G628" s="137"/>
      <c r="H628" s="137"/>
      <c r="I628" s="137"/>
      <c r="J628" s="137"/>
      <c r="K628" s="137"/>
      <c r="L628" s="137"/>
      <c r="M628" s="143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37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37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  <c r="BA628" s="144"/>
      <c r="BB628" s="144"/>
      <c r="BC628" s="144"/>
      <c r="BD628" s="144"/>
      <c r="BE628" s="144"/>
      <c r="BF628" s="144"/>
    </row>
    <row r="629" spans="1:58" ht="12" customHeight="1">
      <c r="A629" s="137"/>
      <c r="B629" s="140"/>
      <c r="C629" s="141"/>
      <c r="D629" s="142"/>
      <c r="E629" s="142"/>
      <c r="F629" s="137"/>
      <c r="G629" s="137"/>
      <c r="H629" s="137"/>
      <c r="I629" s="137"/>
      <c r="J629" s="137"/>
      <c r="K629" s="137"/>
      <c r="L629" s="137"/>
      <c r="M629" s="143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37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37"/>
      <c r="AO629" s="144"/>
      <c r="AP629" s="144"/>
      <c r="AQ629" s="144"/>
      <c r="AR629" s="144"/>
      <c r="AS629" s="144"/>
      <c r="AT629" s="144"/>
      <c r="AU629" s="144"/>
      <c r="AV629" s="144"/>
      <c r="AW629" s="144"/>
      <c r="AX629" s="144"/>
      <c r="AY629" s="144"/>
      <c r="AZ629" s="144"/>
      <c r="BA629" s="144"/>
      <c r="BB629" s="144"/>
      <c r="BC629" s="144"/>
      <c r="BD629" s="144"/>
      <c r="BE629" s="144"/>
      <c r="BF629" s="144"/>
    </row>
    <row r="630" spans="1:58" ht="12" customHeight="1">
      <c r="A630" s="137"/>
      <c r="B630" s="140"/>
      <c r="C630" s="141"/>
      <c r="D630" s="142"/>
      <c r="E630" s="142"/>
      <c r="F630" s="137"/>
      <c r="G630" s="137"/>
      <c r="H630" s="137"/>
      <c r="I630" s="137"/>
      <c r="J630" s="137"/>
      <c r="K630" s="137"/>
      <c r="L630" s="137"/>
      <c r="M630" s="143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37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37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  <c r="BA630" s="144"/>
      <c r="BB630" s="144"/>
      <c r="BC630" s="144"/>
      <c r="BD630" s="144"/>
      <c r="BE630" s="144"/>
      <c r="BF630" s="144"/>
    </row>
    <row r="631" spans="1:58" ht="12" customHeight="1">
      <c r="A631" s="137"/>
      <c r="B631" s="140"/>
      <c r="C631" s="141"/>
      <c r="D631" s="142"/>
      <c r="E631" s="142"/>
      <c r="F631" s="137"/>
      <c r="G631" s="137"/>
      <c r="H631" s="137"/>
      <c r="I631" s="137"/>
      <c r="J631" s="137"/>
      <c r="K631" s="137"/>
      <c r="L631" s="137"/>
      <c r="M631" s="143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37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37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  <c r="BA631" s="144"/>
      <c r="BB631" s="144"/>
      <c r="BC631" s="144"/>
      <c r="BD631" s="144"/>
      <c r="BE631" s="144"/>
      <c r="BF631" s="144"/>
    </row>
    <row r="632" spans="1:58" ht="12" customHeight="1">
      <c r="A632" s="137"/>
      <c r="B632" s="140"/>
      <c r="C632" s="141"/>
      <c r="D632" s="142"/>
      <c r="E632" s="142"/>
      <c r="F632" s="137"/>
      <c r="G632" s="137"/>
      <c r="H632" s="137"/>
      <c r="I632" s="137"/>
      <c r="J632" s="137"/>
      <c r="K632" s="137"/>
      <c r="L632" s="137"/>
      <c r="M632" s="143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37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37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  <c r="BA632" s="144"/>
      <c r="BB632" s="144"/>
      <c r="BC632" s="144"/>
      <c r="BD632" s="144"/>
      <c r="BE632" s="144"/>
      <c r="BF632" s="144"/>
    </row>
    <row r="633" spans="1:58" ht="12" customHeight="1">
      <c r="A633" s="137"/>
      <c r="B633" s="140"/>
      <c r="C633" s="141"/>
      <c r="D633" s="142"/>
      <c r="E633" s="142"/>
      <c r="F633" s="137"/>
      <c r="G633" s="137"/>
      <c r="H633" s="137"/>
      <c r="I633" s="137"/>
      <c r="J633" s="137"/>
      <c r="K633" s="137"/>
      <c r="L633" s="137"/>
      <c r="M633" s="143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37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37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  <c r="BA633" s="144"/>
      <c r="BB633" s="144"/>
      <c r="BC633" s="144"/>
      <c r="BD633" s="144"/>
      <c r="BE633" s="144"/>
      <c r="BF633" s="144"/>
    </row>
    <row r="634" spans="1:58" ht="12" customHeight="1">
      <c r="A634" s="137"/>
      <c r="B634" s="140"/>
      <c r="C634" s="141"/>
      <c r="D634" s="142"/>
      <c r="E634" s="142"/>
      <c r="F634" s="137"/>
      <c r="G634" s="137"/>
      <c r="H634" s="137"/>
      <c r="I634" s="137"/>
      <c r="J634" s="137"/>
      <c r="K634" s="137"/>
      <c r="L634" s="137"/>
      <c r="M634" s="143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37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37"/>
      <c r="AO634" s="144"/>
      <c r="AP634" s="144"/>
      <c r="AQ634" s="144"/>
      <c r="AR634" s="144"/>
      <c r="AS634" s="144"/>
      <c r="AT634" s="144"/>
      <c r="AU634" s="144"/>
      <c r="AV634" s="144"/>
      <c r="AW634" s="144"/>
      <c r="AX634" s="144"/>
      <c r="AY634" s="144"/>
      <c r="AZ634" s="144"/>
      <c r="BA634" s="144"/>
      <c r="BB634" s="144"/>
      <c r="BC634" s="144"/>
      <c r="BD634" s="144"/>
      <c r="BE634" s="144"/>
      <c r="BF634" s="144"/>
    </row>
    <row r="635" spans="1:58" ht="12" customHeight="1">
      <c r="A635" s="137"/>
      <c r="B635" s="140"/>
      <c r="C635" s="141"/>
      <c r="D635" s="142"/>
      <c r="E635" s="142"/>
      <c r="F635" s="137"/>
      <c r="G635" s="137"/>
      <c r="H635" s="137"/>
      <c r="I635" s="137"/>
      <c r="J635" s="137"/>
      <c r="K635" s="137"/>
      <c r="L635" s="137"/>
      <c r="M635" s="143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37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37"/>
      <c r="AO635" s="144"/>
      <c r="AP635" s="144"/>
      <c r="AQ635" s="144"/>
      <c r="AR635" s="144"/>
      <c r="AS635" s="144"/>
      <c r="AT635" s="144"/>
      <c r="AU635" s="144"/>
      <c r="AV635" s="144"/>
      <c r="AW635" s="144"/>
      <c r="AX635" s="144"/>
      <c r="AY635" s="144"/>
      <c r="AZ635" s="144"/>
      <c r="BA635" s="144"/>
      <c r="BB635" s="144"/>
      <c r="BC635" s="144"/>
      <c r="BD635" s="144"/>
      <c r="BE635" s="144"/>
      <c r="BF635" s="144"/>
    </row>
    <row r="636" spans="1:58" ht="12" customHeight="1">
      <c r="A636" s="137"/>
      <c r="B636" s="140"/>
      <c r="C636" s="141"/>
      <c r="D636" s="142"/>
      <c r="E636" s="142"/>
      <c r="F636" s="137"/>
      <c r="G636" s="137"/>
      <c r="H636" s="137"/>
      <c r="I636" s="137"/>
      <c r="J636" s="137"/>
      <c r="K636" s="137"/>
      <c r="L636" s="137"/>
      <c r="M636" s="143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37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37"/>
      <c r="AO636" s="144"/>
      <c r="AP636" s="144"/>
      <c r="AQ636" s="144"/>
      <c r="AR636" s="144"/>
      <c r="AS636" s="144"/>
      <c r="AT636" s="144"/>
      <c r="AU636" s="144"/>
      <c r="AV636" s="144"/>
      <c r="AW636" s="144"/>
      <c r="AX636" s="144"/>
      <c r="AY636" s="144"/>
      <c r="AZ636" s="144"/>
      <c r="BA636" s="144"/>
      <c r="BB636" s="144"/>
      <c r="BC636" s="144"/>
      <c r="BD636" s="144"/>
      <c r="BE636" s="144"/>
      <c r="BF636" s="144"/>
    </row>
    <row r="637" spans="1:58" ht="12" customHeight="1">
      <c r="A637" s="137"/>
      <c r="B637" s="140"/>
      <c r="C637" s="141"/>
      <c r="D637" s="142"/>
      <c r="E637" s="142"/>
      <c r="F637" s="137"/>
      <c r="G637" s="137"/>
      <c r="H637" s="137"/>
      <c r="I637" s="137"/>
      <c r="J637" s="137"/>
      <c r="K637" s="137"/>
      <c r="L637" s="137"/>
      <c r="M637" s="143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37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37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  <c r="BA637" s="144"/>
      <c r="BB637" s="144"/>
      <c r="BC637" s="144"/>
      <c r="BD637" s="144"/>
      <c r="BE637" s="144"/>
      <c r="BF637" s="144"/>
    </row>
    <row r="638" spans="1:58" ht="12" customHeight="1">
      <c r="A638" s="137"/>
      <c r="B638" s="140"/>
      <c r="C638" s="141"/>
      <c r="D638" s="142"/>
      <c r="E638" s="142"/>
      <c r="F638" s="137"/>
      <c r="G638" s="137"/>
      <c r="H638" s="137"/>
      <c r="I638" s="137"/>
      <c r="J638" s="137"/>
      <c r="K638" s="137"/>
      <c r="L638" s="137"/>
      <c r="M638" s="143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37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37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  <c r="BA638" s="144"/>
      <c r="BB638" s="144"/>
      <c r="BC638" s="144"/>
      <c r="BD638" s="144"/>
      <c r="BE638" s="144"/>
      <c r="BF638" s="144"/>
    </row>
    <row r="639" spans="1:58" ht="12" customHeight="1">
      <c r="A639" s="137"/>
      <c r="B639" s="140"/>
      <c r="C639" s="141"/>
      <c r="D639" s="142"/>
      <c r="E639" s="142"/>
      <c r="F639" s="137"/>
      <c r="G639" s="137"/>
      <c r="H639" s="137"/>
      <c r="I639" s="137"/>
      <c r="J639" s="137"/>
      <c r="K639" s="137"/>
      <c r="L639" s="137"/>
      <c r="M639" s="143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37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37"/>
      <c r="AO639" s="144"/>
      <c r="AP639" s="144"/>
      <c r="AQ639" s="144"/>
      <c r="AR639" s="144"/>
      <c r="AS639" s="144"/>
      <c r="AT639" s="144"/>
      <c r="AU639" s="144"/>
      <c r="AV639" s="144"/>
      <c r="AW639" s="144"/>
      <c r="AX639" s="144"/>
      <c r="AY639" s="144"/>
      <c r="AZ639" s="144"/>
      <c r="BA639" s="144"/>
      <c r="BB639" s="144"/>
      <c r="BC639" s="144"/>
      <c r="BD639" s="144"/>
      <c r="BE639" s="144"/>
      <c r="BF639" s="144"/>
    </row>
    <row r="640" spans="1:58" ht="12" customHeight="1">
      <c r="A640" s="137"/>
      <c r="B640" s="140"/>
      <c r="C640" s="141"/>
      <c r="D640" s="142"/>
      <c r="E640" s="142"/>
      <c r="F640" s="137"/>
      <c r="G640" s="137"/>
      <c r="H640" s="137"/>
      <c r="I640" s="137"/>
      <c r="J640" s="137"/>
      <c r="K640" s="137"/>
      <c r="L640" s="137"/>
      <c r="M640" s="143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37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37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  <c r="BA640" s="144"/>
      <c r="BB640" s="144"/>
      <c r="BC640" s="144"/>
      <c r="BD640" s="144"/>
      <c r="BE640" s="144"/>
      <c r="BF640" s="144"/>
    </row>
    <row r="641" spans="1:58" ht="12" customHeight="1">
      <c r="A641" s="137"/>
      <c r="B641" s="140"/>
      <c r="C641" s="141"/>
      <c r="D641" s="142"/>
      <c r="E641" s="142"/>
      <c r="F641" s="137"/>
      <c r="G641" s="137"/>
      <c r="H641" s="137"/>
      <c r="I641" s="137"/>
      <c r="J641" s="137"/>
      <c r="K641" s="137"/>
      <c r="L641" s="137"/>
      <c r="M641" s="143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37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37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  <c r="BA641" s="144"/>
      <c r="BB641" s="144"/>
      <c r="BC641" s="144"/>
      <c r="BD641" s="144"/>
      <c r="BE641" s="144"/>
      <c r="BF641" s="144"/>
    </row>
    <row r="642" spans="1:58" ht="12" customHeight="1">
      <c r="A642" s="137"/>
      <c r="B642" s="140"/>
      <c r="C642" s="141"/>
      <c r="D642" s="142"/>
      <c r="E642" s="142"/>
      <c r="F642" s="137"/>
      <c r="G642" s="137"/>
      <c r="H642" s="137"/>
      <c r="I642" s="137"/>
      <c r="J642" s="137"/>
      <c r="K642" s="137"/>
      <c r="L642" s="137"/>
      <c r="M642" s="143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37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37"/>
      <c r="AO642" s="144"/>
      <c r="AP642" s="144"/>
      <c r="AQ642" s="144"/>
      <c r="AR642" s="144"/>
      <c r="AS642" s="144"/>
      <c r="AT642" s="144"/>
      <c r="AU642" s="144"/>
      <c r="AV642" s="144"/>
      <c r="AW642" s="144"/>
      <c r="AX642" s="144"/>
      <c r="AY642" s="144"/>
      <c r="AZ642" s="144"/>
      <c r="BA642" s="144"/>
      <c r="BB642" s="144"/>
      <c r="BC642" s="144"/>
      <c r="BD642" s="144"/>
      <c r="BE642" s="144"/>
      <c r="BF642" s="144"/>
    </row>
    <row r="643" spans="1:58" ht="12" customHeight="1">
      <c r="A643" s="137"/>
      <c r="B643" s="140"/>
      <c r="C643" s="141"/>
      <c r="D643" s="142"/>
      <c r="E643" s="142"/>
      <c r="F643" s="137"/>
      <c r="G643" s="137"/>
      <c r="H643" s="137"/>
      <c r="I643" s="137"/>
      <c r="J643" s="137"/>
      <c r="K643" s="137"/>
      <c r="L643" s="137"/>
      <c r="M643" s="143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37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37"/>
      <c r="AO643" s="144"/>
      <c r="AP643" s="144"/>
      <c r="AQ643" s="144"/>
      <c r="AR643" s="144"/>
      <c r="AS643" s="144"/>
      <c r="AT643" s="144"/>
      <c r="AU643" s="144"/>
      <c r="AV643" s="144"/>
      <c r="AW643" s="144"/>
      <c r="AX643" s="144"/>
      <c r="AY643" s="144"/>
      <c r="AZ643" s="144"/>
      <c r="BA643" s="144"/>
      <c r="BB643" s="144"/>
      <c r="BC643" s="144"/>
      <c r="BD643" s="144"/>
      <c r="BE643" s="144"/>
      <c r="BF643" s="144"/>
    </row>
    <row r="644" spans="1:58" ht="12" customHeight="1">
      <c r="A644" s="137"/>
      <c r="B644" s="140"/>
      <c r="C644" s="141"/>
      <c r="D644" s="142"/>
      <c r="E644" s="142"/>
      <c r="F644" s="137"/>
      <c r="G644" s="137"/>
      <c r="H644" s="137"/>
      <c r="I644" s="137"/>
      <c r="J644" s="137"/>
      <c r="K644" s="137"/>
      <c r="L644" s="137"/>
      <c r="M644" s="143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37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37"/>
      <c r="AO644" s="144"/>
      <c r="AP644" s="144"/>
      <c r="AQ644" s="144"/>
      <c r="AR644" s="144"/>
      <c r="AS644" s="144"/>
      <c r="AT644" s="144"/>
      <c r="AU644" s="144"/>
      <c r="AV644" s="144"/>
      <c r="AW644" s="144"/>
      <c r="AX644" s="144"/>
      <c r="AY644" s="144"/>
      <c r="AZ644" s="144"/>
      <c r="BA644" s="144"/>
      <c r="BB644" s="144"/>
      <c r="BC644" s="144"/>
      <c r="BD644" s="144"/>
      <c r="BE644" s="144"/>
      <c r="BF644" s="144"/>
    </row>
    <row r="645" spans="1:58" ht="12" customHeight="1">
      <c r="A645" s="137"/>
      <c r="B645" s="140"/>
      <c r="C645" s="141"/>
      <c r="D645" s="142"/>
      <c r="E645" s="142"/>
      <c r="F645" s="137"/>
      <c r="G645" s="137"/>
      <c r="H645" s="137"/>
      <c r="I645" s="137"/>
      <c r="J645" s="137"/>
      <c r="K645" s="137"/>
      <c r="L645" s="137"/>
      <c r="M645" s="143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37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37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  <c r="BA645" s="144"/>
      <c r="BB645" s="144"/>
      <c r="BC645" s="144"/>
      <c r="BD645" s="144"/>
      <c r="BE645" s="144"/>
      <c r="BF645" s="144"/>
    </row>
    <row r="646" spans="1:58" ht="12" customHeight="1">
      <c r="A646" s="137"/>
      <c r="B646" s="140"/>
      <c r="C646" s="141"/>
      <c r="D646" s="142"/>
      <c r="E646" s="142"/>
      <c r="F646" s="137"/>
      <c r="G646" s="137"/>
      <c r="H646" s="137"/>
      <c r="I646" s="137"/>
      <c r="J646" s="137"/>
      <c r="K646" s="137"/>
      <c r="L646" s="137"/>
      <c r="M646" s="143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37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37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  <c r="BA646" s="144"/>
      <c r="BB646" s="144"/>
      <c r="BC646" s="144"/>
      <c r="BD646" s="144"/>
      <c r="BE646" s="144"/>
      <c r="BF646" s="144"/>
    </row>
    <row r="647" spans="1:58" ht="12" customHeight="1">
      <c r="A647" s="137"/>
      <c r="B647" s="140"/>
      <c r="C647" s="141"/>
      <c r="D647" s="142"/>
      <c r="E647" s="142"/>
      <c r="F647" s="137"/>
      <c r="G647" s="137"/>
      <c r="H647" s="137"/>
      <c r="I647" s="137"/>
      <c r="J647" s="137"/>
      <c r="K647" s="137"/>
      <c r="L647" s="137"/>
      <c r="M647" s="143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37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37"/>
      <c r="AO647" s="144"/>
      <c r="AP647" s="144"/>
      <c r="AQ647" s="144"/>
      <c r="AR647" s="144"/>
      <c r="AS647" s="144"/>
      <c r="AT647" s="144"/>
      <c r="AU647" s="144"/>
      <c r="AV647" s="144"/>
      <c r="AW647" s="144"/>
      <c r="AX647" s="144"/>
      <c r="AY647" s="144"/>
      <c r="AZ647" s="144"/>
      <c r="BA647" s="144"/>
      <c r="BB647" s="144"/>
      <c r="BC647" s="144"/>
      <c r="BD647" s="144"/>
      <c r="BE647" s="144"/>
      <c r="BF647" s="144"/>
    </row>
    <row r="648" spans="1:58" ht="12" customHeight="1">
      <c r="A648" s="137"/>
      <c r="B648" s="140"/>
      <c r="C648" s="141"/>
      <c r="D648" s="142"/>
      <c r="E648" s="142"/>
      <c r="F648" s="137"/>
      <c r="G648" s="137"/>
      <c r="H648" s="137"/>
      <c r="I648" s="137"/>
      <c r="J648" s="137"/>
      <c r="K648" s="137"/>
      <c r="L648" s="137"/>
      <c r="M648" s="143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37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37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  <c r="BA648" s="144"/>
      <c r="BB648" s="144"/>
      <c r="BC648" s="144"/>
      <c r="BD648" s="144"/>
      <c r="BE648" s="144"/>
      <c r="BF648" s="144"/>
    </row>
    <row r="649" spans="1:58" ht="12" customHeight="1">
      <c r="A649" s="137"/>
      <c r="B649" s="140"/>
      <c r="C649" s="141"/>
      <c r="D649" s="142"/>
      <c r="E649" s="142"/>
      <c r="F649" s="137"/>
      <c r="G649" s="137"/>
      <c r="H649" s="137"/>
      <c r="I649" s="137"/>
      <c r="J649" s="137"/>
      <c r="K649" s="137"/>
      <c r="L649" s="137"/>
      <c r="M649" s="143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37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37"/>
      <c r="AO649" s="144"/>
      <c r="AP649" s="144"/>
      <c r="AQ649" s="144"/>
      <c r="AR649" s="144"/>
      <c r="AS649" s="144"/>
      <c r="AT649" s="144"/>
      <c r="AU649" s="144"/>
      <c r="AV649" s="144"/>
      <c r="AW649" s="144"/>
      <c r="AX649" s="144"/>
      <c r="AY649" s="144"/>
      <c r="AZ649" s="144"/>
      <c r="BA649" s="144"/>
      <c r="BB649" s="144"/>
      <c r="BC649" s="144"/>
      <c r="BD649" s="144"/>
      <c r="BE649" s="144"/>
      <c r="BF649" s="144"/>
    </row>
    <row r="650" spans="1:58" ht="12" customHeight="1">
      <c r="A650" s="137"/>
      <c r="B650" s="140"/>
      <c r="C650" s="141"/>
      <c r="D650" s="142"/>
      <c r="E650" s="142"/>
      <c r="F650" s="137"/>
      <c r="G650" s="137"/>
      <c r="H650" s="137"/>
      <c r="I650" s="137"/>
      <c r="J650" s="137"/>
      <c r="K650" s="137"/>
      <c r="L650" s="137"/>
      <c r="M650" s="143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37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37"/>
      <c r="AO650" s="144"/>
      <c r="AP650" s="144"/>
      <c r="AQ650" s="144"/>
      <c r="AR650" s="144"/>
      <c r="AS650" s="144"/>
      <c r="AT650" s="144"/>
      <c r="AU650" s="144"/>
      <c r="AV650" s="144"/>
      <c r="AW650" s="144"/>
      <c r="AX650" s="144"/>
      <c r="AY650" s="144"/>
      <c r="AZ650" s="144"/>
      <c r="BA650" s="144"/>
      <c r="BB650" s="144"/>
      <c r="BC650" s="144"/>
      <c r="BD650" s="144"/>
      <c r="BE650" s="144"/>
      <c r="BF650" s="144"/>
    </row>
    <row r="651" spans="1:58" ht="12" customHeight="1">
      <c r="A651" s="137"/>
      <c r="B651" s="140"/>
      <c r="C651" s="141"/>
      <c r="D651" s="142"/>
      <c r="E651" s="142"/>
      <c r="F651" s="137"/>
      <c r="G651" s="137"/>
      <c r="H651" s="137"/>
      <c r="I651" s="137"/>
      <c r="J651" s="137"/>
      <c r="K651" s="137"/>
      <c r="L651" s="137"/>
      <c r="M651" s="143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37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37"/>
      <c r="AO651" s="144"/>
      <c r="AP651" s="144"/>
      <c r="AQ651" s="144"/>
      <c r="AR651" s="144"/>
      <c r="AS651" s="144"/>
      <c r="AT651" s="144"/>
      <c r="AU651" s="144"/>
      <c r="AV651" s="144"/>
      <c r="AW651" s="144"/>
      <c r="AX651" s="144"/>
      <c r="AY651" s="144"/>
      <c r="AZ651" s="144"/>
      <c r="BA651" s="144"/>
      <c r="BB651" s="144"/>
      <c r="BC651" s="144"/>
      <c r="BD651" s="144"/>
      <c r="BE651" s="144"/>
      <c r="BF651" s="144"/>
    </row>
    <row r="652" spans="1:58" ht="12" customHeight="1">
      <c r="A652" s="137"/>
      <c r="B652" s="140"/>
      <c r="C652" s="141"/>
      <c r="D652" s="142"/>
      <c r="E652" s="142"/>
      <c r="F652" s="137"/>
      <c r="G652" s="137"/>
      <c r="H652" s="137"/>
      <c r="I652" s="137"/>
      <c r="J652" s="137"/>
      <c r="K652" s="137"/>
      <c r="L652" s="137"/>
      <c r="M652" s="143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37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37"/>
      <c r="AO652" s="144"/>
      <c r="AP652" s="144"/>
      <c r="AQ652" s="144"/>
      <c r="AR652" s="144"/>
      <c r="AS652" s="144"/>
      <c r="AT652" s="144"/>
      <c r="AU652" s="144"/>
      <c r="AV652" s="144"/>
      <c r="AW652" s="144"/>
      <c r="AX652" s="144"/>
      <c r="AY652" s="144"/>
      <c r="AZ652" s="144"/>
      <c r="BA652" s="144"/>
      <c r="BB652" s="144"/>
      <c r="BC652" s="144"/>
      <c r="BD652" s="144"/>
      <c r="BE652" s="144"/>
      <c r="BF652" s="144"/>
    </row>
    <row r="653" spans="1:58" ht="12" customHeight="1">
      <c r="A653" s="137"/>
      <c r="B653" s="140"/>
      <c r="C653" s="141"/>
      <c r="D653" s="142"/>
      <c r="E653" s="142"/>
      <c r="F653" s="137"/>
      <c r="G653" s="137"/>
      <c r="H653" s="137"/>
      <c r="I653" s="137"/>
      <c r="J653" s="137"/>
      <c r="K653" s="137"/>
      <c r="L653" s="137"/>
      <c r="M653" s="143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37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37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  <c r="BA653" s="144"/>
      <c r="BB653" s="144"/>
      <c r="BC653" s="144"/>
      <c r="BD653" s="144"/>
      <c r="BE653" s="144"/>
      <c r="BF653" s="144"/>
    </row>
    <row r="654" spans="1:58" ht="12" customHeight="1">
      <c r="A654" s="137"/>
      <c r="B654" s="140"/>
      <c r="C654" s="141"/>
      <c r="D654" s="142"/>
      <c r="E654" s="142"/>
      <c r="F654" s="137"/>
      <c r="G654" s="137"/>
      <c r="H654" s="137"/>
      <c r="I654" s="137"/>
      <c r="J654" s="137"/>
      <c r="K654" s="137"/>
      <c r="L654" s="137"/>
      <c r="M654" s="143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37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37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  <c r="BA654" s="144"/>
      <c r="BB654" s="144"/>
      <c r="BC654" s="144"/>
      <c r="BD654" s="144"/>
      <c r="BE654" s="144"/>
      <c r="BF654" s="144"/>
    </row>
    <row r="655" spans="1:58" ht="12" customHeight="1">
      <c r="A655" s="137"/>
      <c r="B655" s="140"/>
      <c r="C655" s="141"/>
      <c r="D655" s="142"/>
      <c r="E655" s="142"/>
      <c r="F655" s="137"/>
      <c r="G655" s="137"/>
      <c r="H655" s="137"/>
      <c r="I655" s="137"/>
      <c r="J655" s="137"/>
      <c r="K655" s="137"/>
      <c r="L655" s="137"/>
      <c r="M655" s="143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37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37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  <c r="BA655" s="144"/>
      <c r="BB655" s="144"/>
      <c r="BC655" s="144"/>
      <c r="BD655" s="144"/>
      <c r="BE655" s="144"/>
      <c r="BF655" s="144"/>
    </row>
    <row r="656" spans="1:58" ht="12" customHeight="1">
      <c r="A656" s="137"/>
      <c r="B656" s="140"/>
      <c r="C656" s="141"/>
      <c r="D656" s="142"/>
      <c r="E656" s="142"/>
      <c r="F656" s="137"/>
      <c r="G656" s="137"/>
      <c r="H656" s="137"/>
      <c r="I656" s="137"/>
      <c r="J656" s="137"/>
      <c r="K656" s="137"/>
      <c r="L656" s="137"/>
      <c r="M656" s="143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37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37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  <c r="BA656" s="144"/>
      <c r="BB656" s="144"/>
      <c r="BC656" s="144"/>
      <c r="BD656" s="144"/>
      <c r="BE656" s="144"/>
      <c r="BF656" s="144"/>
    </row>
    <row r="657" spans="1:58" ht="12" customHeight="1">
      <c r="A657" s="137"/>
      <c r="B657" s="140"/>
      <c r="C657" s="141"/>
      <c r="D657" s="142"/>
      <c r="E657" s="142"/>
      <c r="F657" s="137"/>
      <c r="G657" s="137"/>
      <c r="H657" s="137"/>
      <c r="I657" s="137"/>
      <c r="J657" s="137"/>
      <c r="K657" s="137"/>
      <c r="L657" s="137"/>
      <c r="M657" s="143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37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37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  <c r="BA657" s="144"/>
      <c r="BB657" s="144"/>
      <c r="BC657" s="144"/>
      <c r="BD657" s="144"/>
      <c r="BE657" s="144"/>
      <c r="BF657" s="144"/>
    </row>
    <row r="658" spans="1:58" ht="12" customHeight="1">
      <c r="A658" s="137"/>
      <c r="B658" s="140"/>
      <c r="C658" s="141"/>
      <c r="D658" s="142"/>
      <c r="E658" s="142"/>
      <c r="F658" s="137"/>
      <c r="G658" s="137"/>
      <c r="H658" s="137"/>
      <c r="I658" s="137"/>
      <c r="J658" s="137"/>
      <c r="K658" s="137"/>
      <c r="L658" s="137"/>
      <c r="M658" s="143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37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37"/>
      <c r="AO658" s="144"/>
      <c r="AP658" s="144"/>
      <c r="AQ658" s="144"/>
      <c r="AR658" s="144"/>
      <c r="AS658" s="144"/>
      <c r="AT658" s="144"/>
      <c r="AU658" s="144"/>
      <c r="AV658" s="144"/>
      <c r="AW658" s="144"/>
      <c r="AX658" s="144"/>
      <c r="AY658" s="144"/>
      <c r="AZ658" s="144"/>
      <c r="BA658" s="144"/>
      <c r="BB658" s="144"/>
      <c r="BC658" s="144"/>
      <c r="BD658" s="144"/>
      <c r="BE658" s="144"/>
      <c r="BF658" s="144"/>
    </row>
    <row r="659" spans="1:58" ht="12" customHeight="1">
      <c r="A659" s="137"/>
      <c r="B659" s="140"/>
      <c r="C659" s="141"/>
      <c r="D659" s="142"/>
      <c r="E659" s="142"/>
      <c r="F659" s="137"/>
      <c r="G659" s="137"/>
      <c r="H659" s="137"/>
      <c r="I659" s="137"/>
      <c r="J659" s="137"/>
      <c r="K659" s="137"/>
      <c r="L659" s="137"/>
      <c r="M659" s="143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37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37"/>
      <c r="AO659" s="144"/>
      <c r="AP659" s="144"/>
      <c r="AQ659" s="144"/>
      <c r="AR659" s="144"/>
      <c r="AS659" s="144"/>
      <c r="AT659" s="144"/>
      <c r="AU659" s="144"/>
      <c r="AV659" s="144"/>
      <c r="AW659" s="144"/>
      <c r="AX659" s="144"/>
      <c r="AY659" s="144"/>
      <c r="AZ659" s="144"/>
      <c r="BA659" s="144"/>
      <c r="BB659" s="144"/>
      <c r="BC659" s="144"/>
      <c r="BD659" s="144"/>
      <c r="BE659" s="144"/>
      <c r="BF659" s="144"/>
    </row>
    <row r="660" spans="1:58" ht="12" customHeight="1">
      <c r="A660" s="137"/>
      <c r="B660" s="140"/>
      <c r="C660" s="141"/>
      <c r="D660" s="142"/>
      <c r="E660" s="142"/>
      <c r="F660" s="137"/>
      <c r="G660" s="137"/>
      <c r="H660" s="137"/>
      <c r="I660" s="137"/>
      <c r="J660" s="137"/>
      <c r="K660" s="137"/>
      <c r="L660" s="137"/>
      <c r="M660" s="143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37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37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  <c r="BA660" s="144"/>
      <c r="BB660" s="144"/>
      <c r="BC660" s="144"/>
      <c r="BD660" s="144"/>
      <c r="BE660" s="144"/>
      <c r="BF660" s="144"/>
    </row>
    <row r="661" spans="1:58" ht="12" customHeight="1">
      <c r="A661" s="137"/>
      <c r="B661" s="140"/>
      <c r="C661" s="141"/>
      <c r="D661" s="142"/>
      <c r="E661" s="142"/>
      <c r="F661" s="137"/>
      <c r="G661" s="137"/>
      <c r="H661" s="137"/>
      <c r="I661" s="137"/>
      <c r="J661" s="137"/>
      <c r="K661" s="137"/>
      <c r="L661" s="137"/>
      <c r="M661" s="143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37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37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  <c r="BA661" s="144"/>
      <c r="BB661" s="144"/>
      <c r="BC661" s="144"/>
      <c r="BD661" s="144"/>
      <c r="BE661" s="144"/>
      <c r="BF661" s="144"/>
    </row>
    <row r="662" spans="1:58" ht="12" customHeight="1">
      <c r="A662" s="137"/>
      <c r="B662" s="140"/>
      <c r="C662" s="141"/>
      <c r="D662" s="142"/>
      <c r="E662" s="142"/>
      <c r="F662" s="137"/>
      <c r="G662" s="137"/>
      <c r="H662" s="137"/>
      <c r="I662" s="137"/>
      <c r="J662" s="137"/>
      <c r="K662" s="137"/>
      <c r="L662" s="137"/>
      <c r="M662" s="143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37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37"/>
      <c r="AO662" s="144"/>
      <c r="AP662" s="144"/>
      <c r="AQ662" s="144"/>
      <c r="AR662" s="144"/>
      <c r="AS662" s="144"/>
      <c r="AT662" s="144"/>
      <c r="AU662" s="144"/>
      <c r="AV662" s="144"/>
      <c r="AW662" s="144"/>
      <c r="AX662" s="144"/>
      <c r="AY662" s="144"/>
      <c r="AZ662" s="144"/>
      <c r="BA662" s="144"/>
      <c r="BB662" s="144"/>
      <c r="BC662" s="144"/>
      <c r="BD662" s="144"/>
      <c r="BE662" s="144"/>
      <c r="BF662" s="144"/>
    </row>
    <row r="663" spans="1:58" ht="12" customHeight="1">
      <c r="A663" s="137"/>
      <c r="B663" s="140"/>
      <c r="C663" s="141"/>
      <c r="D663" s="142"/>
      <c r="E663" s="142"/>
      <c r="F663" s="137"/>
      <c r="G663" s="137"/>
      <c r="H663" s="137"/>
      <c r="I663" s="137"/>
      <c r="J663" s="137"/>
      <c r="K663" s="137"/>
      <c r="L663" s="137"/>
      <c r="M663" s="143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37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37"/>
      <c r="AO663" s="144"/>
      <c r="AP663" s="144"/>
      <c r="AQ663" s="144"/>
      <c r="AR663" s="144"/>
      <c r="AS663" s="144"/>
      <c r="AT663" s="144"/>
      <c r="AU663" s="144"/>
      <c r="AV663" s="144"/>
      <c r="AW663" s="144"/>
      <c r="AX663" s="144"/>
      <c r="AY663" s="144"/>
      <c r="AZ663" s="144"/>
      <c r="BA663" s="144"/>
      <c r="BB663" s="144"/>
      <c r="BC663" s="144"/>
      <c r="BD663" s="144"/>
      <c r="BE663" s="144"/>
      <c r="BF663" s="144"/>
    </row>
    <row r="664" spans="1:58" ht="12" customHeight="1">
      <c r="A664" s="137"/>
      <c r="B664" s="140"/>
      <c r="C664" s="141"/>
      <c r="D664" s="142"/>
      <c r="E664" s="142"/>
      <c r="F664" s="137"/>
      <c r="G664" s="137"/>
      <c r="H664" s="137"/>
      <c r="I664" s="137"/>
      <c r="J664" s="137"/>
      <c r="K664" s="137"/>
      <c r="L664" s="137"/>
      <c r="M664" s="143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37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37"/>
      <c r="AO664" s="144"/>
      <c r="AP664" s="144"/>
      <c r="AQ664" s="144"/>
      <c r="AR664" s="144"/>
      <c r="AS664" s="144"/>
      <c r="AT664" s="144"/>
      <c r="AU664" s="144"/>
      <c r="AV664" s="144"/>
      <c r="AW664" s="144"/>
      <c r="AX664" s="144"/>
      <c r="AY664" s="144"/>
      <c r="AZ664" s="144"/>
      <c r="BA664" s="144"/>
      <c r="BB664" s="144"/>
      <c r="BC664" s="144"/>
      <c r="BD664" s="144"/>
      <c r="BE664" s="144"/>
      <c r="BF664" s="144"/>
    </row>
    <row r="665" spans="1:58" ht="12" customHeight="1">
      <c r="A665" s="137"/>
      <c r="B665" s="140"/>
      <c r="C665" s="141"/>
      <c r="D665" s="142"/>
      <c r="E665" s="142"/>
      <c r="F665" s="137"/>
      <c r="G665" s="137"/>
      <c r="H665" s="137"/>
      <c r="I665" s="137"/>
      <c r="J665" s="137"/>
      <c r="K665" s="137"/>
      <c r="L665" s="137"/>
      <c r="M665" s="143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37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37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  <c r="BA665" s="144"/>
      <c r="BB665" s="144"/>
      <c r="BC665" s="144"/>
      <c r="BD665" s="144"/>
      <c r="BE665" s="144"/>
      <c r="BF665" s="144"/>
    </row>
    <row r="666" spans="1:58" ht="12" customHeight="1">
      <c r="A666" s="137"/>
      <c r="B666" s="140"/>
      <c r="C666" s="141"/>
      <c r="D666" s="142"/>
      <c r="E666" s="142"/>
      <c r="F666" s="137"/>
      <c r="G666" s="137"/>
      <c r="H666" s="137"/>
      <c r="I666" s="137"/>
      <c r="J666" s="137"/>
      <c r="K666" s="137"/>
      <c r="L666" s="137"/>
      <c r="M666" s="143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37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37"/>
      <c r="AO666" s="144"/>
      <c r="AP666" s="144"/>
      <c r="AQ666" s="144"/>
      <c r="AR666" s="144"/>
      <c r="AS666" s="144"/>
      <c r="AT666" s="144"/>
      <c r="AU666" s="144"/>
      <c r="AV666" s="144"/>
      <c r="AW666" s="144"/>
      <c r="AX666" s="144"/>
      <c r="AY666" s="144"/>
      <c r="AZ666" s="144"/>
      <c r="BA666" s="144"/>
      <c r="BB666" s="144"/>
      <c r="BC666" s="144"/>
      <c r="BD666" s="144"/>
      <c r="BE666" s="144"/>
      <c r="BF666" s="144"/>
    </row>
    <row r="667" spans="1:58" ht="12" customHeight="1">
      <c r="A667" s="137"/>
      <c r="B667" s="140"/>
      <c r="C667" s="141"/>
      <c r="D667" s="142"/>
      <c r="E667" s="142"/>
      <c r="F667" s="137"/>
      <c r="G667" s="137"/>
      <c r="H667" s="137"/>
      <c r="I667" s="137"/>
      <c r="J667" s="137"/>
      <c r="K667" s="137"/>
      <c r="L667" s="137"/>
      <c r="M667" s="143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37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37"/>
      <c r="AO667" s="144"/>
      <c r="AP667" s="144"/>
      <c r="AQ667" s="144"/>
      <c r="AR667" s="144"/>
      <c r="AS667" s="144"/>
      <c r="AT667" s="144"/>
      <c r="AU667" s="144"/>
      <c r="AV667" s="144"/>
      <c r="AW667" s="144"/>
      <c r="AX667" s="144"/>
      <c r="AY667" s="144"/>
      <c r="AZ667" s="144"/>
      <c r="BA667" s="144"/>
      <c r="BB667" s="144"/>
      <c r="BC667" s="144"/>
      <c r="BD667" s="144"/>
      <c r="BE667" s="144"/>
      <c r="BF667" s="144"/>
    </row>
    <row r="668" spans="1:58" ht="12" customHeight="1">
      <c r="A668" s="137"/>
      <c r="B668" s="140"/>
      <c r="C668" s="141"/>
      <c r="D668" s="142"/>
      <c r="E668" s="142"/>
      <c r="F668" s="137"/>
      <c r="G668" s="137"/>
      <c r="H668" s="137"/>
      <c r="I668" s="137"/>
      <c r="J668" s="137"/>
      <c r="K668" s="137"/>
      <c r="L668" s="137"/>
      <c r="M668" s="143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37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37"/>
      <c r="AO668" s="144"/>
      <c r="AP668" s="144"/>
      <c r="AQ668" s="144"/>
      <c r="AR668" s="144"/>
      <c r="AS668" s="144"/>
      <c r="AT668" s="144"/>
      <c r="AU668" s="144"/>
      <c r="AV668" s="144"/>
      <c r="AW668" s="144"/>
      <c r="AX668" s="144"/>
      <c r="AY668" s="144"/>
      <c r="AZ668" s="144"/>
      <c r="BA668" s="144"/>
      <c r="BB668" s="144"/>
      <c r="BC668" s="144"/>
      <c r="BD668" s="144"/>
      <c r="BE668" s="144"/>
      <c r="BF668" s="144"/>
    </row>
    <row r="669" spans="1:58" ht="12" customHeight="1">
      <c r="A669" s="137"/>
      <c r="B669" s="140"/>
      <c r="C669" s="141"/>
      <c r="D669" s="142"/>
      <c r="E669" s="142"/>
      <c r="F669" s="137"/>
      <c r="G669" s="137"/>
      <c r="H669" s="137"/>
      <c r="I669" s="137"/>
      <c r="J669" s="137"/>
      <c r="K669" s="137"/>
      <c r="L669" s="137"/>
      <c r="M669" s="143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37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37"/>
      <c r="AO669" s="144"/>
      <c r="AP669" s="144"/>
      <c r="AQ669" s="144"/>
      <c r="AR669" s="144"/>
      <c r="AS669" s="144"/>
      <c r="AT669" s="144"/>
      <c r="AU669" s="144"/>
      <c r="AV669" s="144"/>
      <c r="AW669" s="144"/>
      <c r="AX669" s="144"/>
      <c r="AY669" s="144"/>
      <c r="AZ669" s="144"/>
      <c r="BA669" s="144"/>
      <c r="BB669" s="144"/>
      <c r="BC669" s="144"/>
      <c r="BD669" s="144"/>
      <c r="BE669" s="144"/>
      <c r="BF669" s="144"/>
    </row>
    <row r="670" spans="1:58" ht="12" customHeight="1">
      <c r="A670" s="137"/>
      <c r="B670" s="140"/>
      <c r="C670" s="141"/>
      <c r="D670" s="142"/>
      <c r="E670" s="142"/>
      <c r="F670" s="137"/>
      <c r="G670" s="137"/>
      <c r="H670" s="137"/>
      <c r="I670" s="137"/>
      <c r="J670" s="137"/>
      <c r="K670" s="137"/>
      <c r="L670" s="137"/>
      <c r="M670" s="143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37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37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  <c r="BA670" s="144"/>
      <c r="BB670" s="144"/>
      <c r="BC670" s="144"/>
      <c r="BD670" s="144"/>
      <c r="BE670" s="144"/>
      <c r="BF670" s="144"/>
    </row>
    <row r="671" spans="1:58" ht="12" customHeight="1">
      <c r="A671" s="137"/>
      <c r="B671" s="140"/>
      <c r="C671" s="141"/>
      <c r="D671" s="142"/>
      <c r="E671" s="142"/>
      <c r="F671" s="137"/>
      <c r="G671" s="137"/>
      <c r="H671" s="137"/>
      <c r="I671" s="137"/>
      <c r="J671" s="137"/>
      <c r="K671" s="137"/>
      <c r="L671" s="137"/>
      <c r="M671" s="143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37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37"/>
      <c r="AO671" s="144"/>
      <c r="AP671" s="144"/>
      <c r="AQ671" s="144"/>
      <c r="AR671" s="144"/>
      <c r="AS671" s="144"/>
      <c r="AT671" s="144"/>
      <c r="AU671" s="144"/>
      <c r="AV671" s="144"/>
      <c r="AW671" s="144"/>
      <c r="AX671" s="144"/>
      <c r="AY671" s="144"/>
      <c r="AZ671" s="144"/>
      <c r="BA671" s="144"/>
      <c r="BB671" s="144"/>
      <c r="BC671" s="144"/>
      <c r="BD671" s="144"/>
      <c r="BE671" s="144"/>
      <c r="BF671" s="144"/>
    </row>
    <row r="672" spans="1:58" ht="12" customHeight="1">
      <c r="A672" s="137"/>
      <c r="B672" s="140"/>
      <c r="C672" s="141"/>
      <c r="D672" s="142"/>
      <c r="E672" s="142"/>
      <c r="F672" s="137"/>
      <c r="G672" s="137"/>
      <c r="H672" s="137"/>
      <c r="I672" s="137"/>
      <c r="J672" s="137"/>
      <c r="K672" s="137"/>
      <c r="L672" s="137"/>
      <c r="M672" s="143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37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37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  <c r="BA672" s="144"/>
      <c r="BB672" s="144"/>
      <c r="BC672" s="144"/>
      <c r="BD672" s="144"/>
      <c r="BE672" s="144"/>
      <c r="BF672" s="144"/>
    </row>
    <row r="673" spans="1:58" ht="12" customHeight="1">
      <c r="A673" s="137"/>
      <c r="B673" s="140"/>
      <c r="C673" s="141"/>
      <c r="D673" s="142"/>
      <c r="E673" s="142"/>
      <c r="F673" s="137"/>
      <c r="G673" s="137"/>
      <c r="H673" s="137"/>
      <c r="I673" s="137"/>
      <c r="J673" s="137"/>
      <c r="K673" s="137"/>
      <c r="L673" s="137"/>
      <c r="M673" s="143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37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37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  <c r="BA673" s="144"/>
      <c r="BB673" s="144"/>
      <c r="BC673" s="144"/>
      <c r="BD673" s="144"/>
      <c r="BE673" s="144"/>
      <c r="BF673" s="144"/>
    </row>
    <row r="674" spans="1:58" ht="12" customHeight="1">
      <c r="A674" s="137"/>
      <c r="B674" s="140"/>
      <c r="C674" s="141"/>
      <c r="D674" s="142"/>
      <c r="E674" s="142"/>
      <c r="F674" s="137"/>
      <c r="G674" s="137"/>
      <c r="H674" s="137"/>
      <c r="I674" s="137"/>
      <c r="J674" s="137"/>
      <c r="K674" s="137"/>
      <c r="L674" s="137"/>
      <c r="M674" s="143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37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37"/>
      <c r="AO674" s="144"/>
      <c r="AP674" s="144"/>
      <c r="AQ674" s="144"/>
      <c r="AR674" s="144"/>
      <c r="AS674" s="144"/>
      <c r="AT674" s="144"/>
      <c r="AU674" s="144"/>
      <c r="AV674" s="144"/>
      <c r="AW674" s="144"/>
      <c r="AX674" s="144"/>
      <c r="AY674" s="144"/>
      <c r="AZ674" s="144"/>
      <c r="BA674" s="144"/>
      <c r="BB674" s="144"/>
      <c r="BC674" s="144"/>
      <c r="BD674" s="144"/>
      <c r="BE674" s="144"/>
      <c r="BF674" s="144"/>
    </row>
    <row r="675" spans="1:58" ht="12" customHeight="1">
      <c r="A675" s="137"/>
      <c r="B675" s="140"/>
      <c r="C675" s="141"/>
      <c r="D675" s="142"/>
      <c r="E675" s="142"/>
      <c r="F675" s="137"/>
      <c r="G675" s="137"/>
      <c r="H675" s="137"/>
      <c r="I675" s="137"/>
      <c r="J675" s="137"/>
      <c r="K675" s="137"/>
      <c r="L675" s="137"/>
      <c r="M675" s="143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37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37"/>
      <c r="AO675" s="144"/>
      <c r="AP675" s="144"/>
      <c r="AQ675" s="144"/>
      <c r="AR675" s="144"/>
      <c r="AS675" s="144"/>
      <c r="AT675" s="144"/>
      <c r="AU675" s="144"/>
      <c r="AV675" s="144"/>
      <c r="AW675" s="144"/>
      <c r="AX675" s="144"/>
      <c r="AY675" s="144"/>
      <c r="AZ675" s="144"/>
      <c r="BA675" s="144"/>
      <c r="BB675" s="144"/>
      <c r="BC675" s="144"/>
      <c r="BD675" s="144"/>
      <c r="BE675" s="144"/>
      <c r="BF675" s="144"/>
    </row>
    <row r="676" spans="1:58" ht="12" customHeight="1">
      <c r="A676" s="137"/>
      <c r="B676" s="140"/>
      <c r="C676" s="141"/>
      <c r="D676" s="142"/>
      <c r="E676" s="142"/>
      <c r="F676" s="137"/>
      <c r="G676" s="137"/>
      <c r="H676" s="137"/>
      <c r="I676" s="137"/>
      <c r="J676" s="137"/>
      <c r="K676" s="137"/>
      <c r="L676" s="137"/>
      <c r="M676" s="143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37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37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  <c r="BA676" s="144"/>
      <c r="BB676" s="144"/>
      <c r="BC676" s="144"/>
      <c r="BD676" s="144"/>
      <c r="BE676" s="144"/>
      <c r="BF676" s="144"/>
    </row>
    <row r="677" spans="1:58" ht="12" customHeight="1">
      <c r="A677" s="137"/>
      <c r="B677" s="140"/>
      <c r="C677" s="141"/>
      <c r="D677" s="142"/>
      <c r="E677" s="142"/>
      <c r="F677" s="137"/>
      <c r="G677" s="137"/>
      <c r="H677" s="137"/>
      <c r="I677" s="137"/>
      <c r="J677" s="137"/>
      <c r="K677" s="137"/>
      <c r="L677" s="137"/>
      <c r="M677" s="143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37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37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  <c r="BA677" s="144"/>
      <c r="BB677" s="144"/>
      <c r="BC677" s="144"/>
      <c r="BD677" s="144"/>
      <c r="BE677" s="144"/>
      <c r="BF677" s="144"/>
    </row>
    <row r="678" spans="1:58" ht="12" customHeight="1">
      <c r="A678" s="137"/>
      <c r="B678" s="140"/>
      <c r="C678" s="141"/>
      <c r="D678" s="142"/>
      <c r="E678" s="142"/>
      <c r="F678" s="137"/>
      <c r="G678" s="137"/>
      <c r="H678" s="137"/>
      <c r="I678" s="137"/>
      <c r="J678" s="137"/>
      <c r="K678" s="137"/>
      <c r="L678" s="137"/>
      <c r="M678" s="143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37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37"/>
      <c r="AO678" s="144"/>
      <c r="AP678" s="144"/>
      <c r="AQ678" s="144"/>
      <c r="AR678" s="144"/>
      <c r="AS678" s="144"/>
      <c r="AT678" s="144"/>
      <c r="AU678" s="144"/>
      <c r="AV678" s="144"/>
      <c r="AW678" s="144"/>
      <c r="AX678" s="144"/>
      <c r="AY678" s="144"/>
      <c r="AZ678" s="144"/>
      <c r="BA678" s="144"/>
      <c r="BB678" s="144"/>
      <c r="BC678" s="144"/>
      <c r="BD678" s="144"/>
      <c r="BE678" s="144"/>
      <c r="BF678" s="144"/>
    </row>
    <row r="679" spans="1:58" ht="12" customHeight="1">
      <c r="A679" s="137"/>
      <c r="B679" s="140"/>
      <c r="C679" s="141"/>
      <c r="D679" s="142"/>
      <c r="E679" s="142"/>
      <c r="F679" s="137"/>
      <c r="G679" s="137"/>
      <c r="H679" s="137"/>
      <c r="I679" s="137"/>
      <c r="J679" s="137"/>
      <c r="K679" s="137"/>
      <c r="L679" s="137"/>
      <c r="M679" s="143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37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37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  <c r="BA679" s="144"/>
      <c r="BB679" s="144"/>
      <c r="BC679" s="144"/>
      <c r="BD679" s="144"/>
      <c r="BE679" s="144"/>
      <c r="BF679" s="144"/>
    </row>
    <row r="680" spans="1:58" ht="12" customHeight="1">
      <c r="A680" s="137"/>
      <c r="B680" s="140"/>
      <c r="C680" s="141"/>
      <c r="D680" s="142"/>
      <c r="E680" s="142"/>
      <c r="F680" s="137"/>
      <c r="G680" s="137"/>
      <c r="H680" s="137"/>
      <c r="I680" s="137"/>
      <c r="J680" s="137"/>
      <c r="K680" s="137"/>
      <c r="L680" s="137"/>
      <c r="M680" s="143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37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37"/>
      <c r="AO680" s="144"/>
      <c r="AP680" s="144"/>
      <c r="AQ680" s="144"/>
      <c r="AR680" s="144"/>
      <c r="AS680" s="144"/>
      <c r="AT680" s="144"/>
      <c r="AU680" s="144"/>
      <c r="AV680" s="144"/>
      <c r="AW680" s="144"/>
      <c r="AX680" s="144"/>
      <c r="AY680" s="144"/>
      <c r="AZ680" s="144"/>
      <c r="BA680" s="144"/>
      <c r="BB680" s="144"/>
      <c r="BC680" s="144"/>
      <c r="BD680" s="144"/>
      <c r="BE680" s="144"/>
      <c r="BF680" s="144"/>
    </row>
    <row r="681" spans="1:58" ht="12" customHeight="1">
      <c r="A681" s="137"/>
      <c r="B681" s="140"/>
      <c r="C681" s="141"/>
      <c r="D681" s="142"/>
      <c r="E681" s="142"/>
      <c r="F681" s="137"/>
      <c r="G681" s="137"/>
      <c r="H681" s="137"/>
      <c r="I681" s="137"/>
      <c r="J681" s="137"/>
      <c r="K681" s="137"/>
      <c r="L681" s="137"/>
      <c r="M681" s="143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37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37"/>
      <c r="AO681" s="144"/>
      <c r="AP681" s="144"/>
      <c r="AQ681" s="144"/>
      <c r="AR681" s="144"/>
      <c r="AS681" s="144"/>
      <c r="AT681" s="144"/>
      <c r="AU681" s="144"/>
      <c r="AV681" s="144"/>
      <c r="AW681" s="144"/>
      <c r="AX681" s="144"/>
      <c r="AY681" s="144"/>
      <c r="AZ681" s="144"/>
      <c r="BA681" s="144"/>
      <c r="BB681" s="144"/>
      <c r="BC681" s="144"/>
      <c r="BD681" s="144"/>
      <c r="BE681" s="144"/>
      <c r="BF681" s="144"/>
    </row>
    <row r="682" spans="1:58" ht="12" customHeight="1">
      <c r="A682" s="137"/>
      <c r="B682" s="140"/>
      <c r="C682" s="141"/>
      <c r="D682" s="142"/>
      <c r="E682" s="142"/>
      <c r="F682" s="137"/>
      <c r="G682" s="137"/>
      <c r="H682" s="137"/>
      <c r="I682" s="137"/>
      <c r="J682" s="137"/>
      <c r="K682" s="137"/>
      <c r="L682" s="137"/>
      <c r="M682" s="143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37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37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  <c r="BA682" s="144"/>
      <c r="BB682" s="144"/>
      <c r="BC682" s="144"/>
      <c r="BD682" s="144"/>
      <c r="BE682" s="144"/>
      <c r="BF682" s="144"/>
    </row>
    <row r="683" spans="1:58" ht="12" customHeight="1">
      <c r="A683" s="137"/>
      <c r="B683" s="140"/>
      <c r="C683" s="141"/>
      <c r="D683" s="142"/>
      <c r="E683" s="142"/>
      <c r="F683" s="137"/>
      <c r="G683" s="137"/>
      <c r="H683" s="137"/>
      <c r="I683" s="137"/>
      <c r="J683" s="137"/>
      <c r="K683" s="137"/>
      <c r="L683" s="137"/>
      <c r="M683" s="143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37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37"/>
      <c r="AO683" s="144"/>
      <c r="AP683" s="144"/>
      <c r="AQ683" s="144"/>
      <c r="AR683" s="144"/>
      <c r="AS683" s="144"/>
      <c r="AT683" s="144"/>
      <c r="AU683" s="144"/>
      <c r="AV683" s="144"/>
      <c r="AW683" s="144"/>
      <c r="AX683" s="144"/>
      <c r="AY683" s="144"/>
      <c r="AZ683" s="144"/>
      <c r="BA683" s="144"/>
      <c r="BB683" s="144"/>
      <c r="BC683" s="144"/>
      <c r="BD683" s="144"/>
      <c r="BE683" s="144"/>
      <c r="BF683" s="144"/>
    </row>
    <row r="684" spans="1:58" ht="12" customHeight="1">
      <c r="A684" s="137"/>
      <c r="B684" s="140"/>
      <c r="C684" s="141"/>
      <c r="D684" s="142"/>
      <c r="E684" s="142"/>
      <c r="F684" s="137"/>
      <c r="G684" s="137"/>
      <c r="H684" s="137"/>
      <c r="I684" s="137"/>
      <c r="J684" s="137"/>
      <c r="K684" s="137"/>
      <c r="L684" s="137"/>
      <c r="M684" s="143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37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37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  <c r="BA684" s="144"/>
      <c r="BB684" s="144"/>
      <c r="BC684" s="144"/>
      <c r="BD684" s="144"/>
      <c r="BE684" s="144"/>
      <c r="BF684" s="144"/>
    </row>
    <row r="685" spans="1:58" ht="12" customHeight="1">
      <c r="A685" s="137"/>
      <c r="B685" s="140"/>
      <c r="C685" s="141"/>
      <c r="D685" s="142"/>
      <c r="E685" s="142"/>
      <c r="F685" s="137"/>
      <c r="G685" s="137"/>
      <c r="H685" s="137"/>
      <c r="I685" s="137"/>
      <c r="J685" s="137"/>
      <c r="K685" s="137"/>
      <c r="L685" s="137"/>
      <c r="M685" s="143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37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37"/>
      <c r="AO685" s="144"/>
      <c r="AP685" s="144"/>
      <c r="AQ685" s="144"/>
      <c r="AR685" s="144"/>
      <c r="AS685" s="144"/>
      <c r="AT685" s="144"/>
      <c r="AU685" s="144"/>
      <c r="AV685" s="144"/>
      <c r="AW685" s="144"/>
      <c r="AX685" s="144"/>
      <c r="AY685" s="144"/>
      <c r="AZ685" s="144"/>
      <c r="BA685" s="144"/>
      <c r="BB685" s="144"/>
      <c r="BC685" s="144"/>
      <c r="BD685" s="144"/>
      <c r="BE685" s="144"/>
      <c r="BF685" s="144"/>
    </row>
    <row r="686" spans="1:58" ht="12" customHeight="1">
      <c r="A686" s="137"/>
      <c r="B686" s="140"/>
      <c r="C686" s="141"/>
      <c r="D686" s="142"/>
      <c r="E686" s="142"/>
      <c r="F686" s="137"/>
      <c r="G686" s="137"/>
      <c r="H686" s="137"/>
      <c r="I686" s="137"/>
      <c r="J686" s="137"/>
      <c r="K686" s="137"/>
      <c r="L686" s="137"/>
      <c r="M686" s="143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37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37"/>
      <c r="AO686" s="144"/>
      <c r="AP686" s="144"/>
      <c r="AQ686" s="144"/>
      <c r="AR686" s="144"/>
      <c r="AS686" s="144"/>
      <c r="AT686" s="144"/>
      <c r="AU686" s="144"/>
      <c r="AV686" s="144"/>
      <c r="AW686" s="144"/>
      <c r="AX686" s="144"/>
      <c r="AY686" s="144"/>
      <c r="AZ686" s="144"/>
      <c r="BA686" s="144"/>
      <c r="BB686" s="144"/>
      <c r="BC686" s="144"/>
      <c r="BD686" s="144"/>
      <c r="BE686" s="144"/>
      <c r="BF686" s="144"/>
    </row>
    <row r="687" spans="1:58" ht="12" customHeight="1">
      <c r="A687" s="137"/>
      <c r="B687" s="140"/>
      <c r="C687" s="141"/>
      <c r="D687" s="142"/>
      <c r="E687" s="142"/>
      <c r="F687" s="137"/>
      <c r="G687" s="137"/>
      <c r="H687" s="137"/>
      <c r="I687" s="137"/>
      <c r="J687" s="137"/>
      <c r="K687" s="137"/>
      <c r="L687" s="137"/>
      <c r="M687" s="143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37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37"/>
      <c r="AO687" s="144"/>
      <c r="AP687" s="144"/>
      <c r="AQ687" s="144"/>
      <c r="AR687" s="144"/>
      <c r="AS687" s="144"/>
      <c r="AT687" s="144"/>
      <c r="AU687" s="144"/>
      <c r="AV687" s="144"/>
      <c r="AW687" s="144"/>
      <c r="AX687" s="144"/>
      <c r="AY687" s="144"/>
      <c r="AZ687" s="144"/>
      <c r="BA687" s="144"/>
      <c r="BB687" s="144"/>
      <c r="BC687" s="144"/>
      <c r="BD687" s="144"/>
      <c r="BE687" s="144"/>
      <c r="BF687" s="144"/>
    </row>
    <row r="688" spans="1:58" ht="12" customHeight="1">
      <c r="A688" s="137"/>
      <c r="B688" s="140"/>
      <c r="C688" s="141"/>
      <c r="D688" s="142"/>
      <c r="E688" s="142"/>
      <c r="F688" s="137"/>
      <c r="G688" s="137"/>
      <c r="H688" s="137"/>
      <c r="I688" s="137"/>
      <c r="J688" s="137"/>
      <c r="K688" s="137"/>
      <c r="L688" s="137"/>
      <c r="M688" s="143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37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37"/>
      <c r="AO688" s="144"/>
      <c r="AP688" s="144"/>
      <c r="AQ688" s="144"/>
      <c r="AR688" s="144"/>
      <c r="AS688" s="144"/>
      <c r="AT688" s="144"/>
      <c r="AU688" s="144"/>
      <c r="AV688" s="144"/>
      <c r="AW688" s="144"/>
      <c r="AX688" s="144"/>
      <c r="AY688" s="144"/>
      <c r="AZ688" s="144"/>
      <c r="BA688" s="144"/>
      <c r="BB688" s="144"/>
      <c r="BC688" s="144"/>
      <c r="BD688" s="144"/>
      <c r="BE688" s="144"/>
      <c r="BF688" s="144"/>
    </row>
    <row r="689" spans="1:58" ht="12" customHeight="1">
      <c r="A689" s="137"/>
      <c r="B689" s="140"/>
      <c r="C689" s="141"/>
      <c r="D689" s="142"/>
      <c r="E689" s="142"/>
      <c r="F689" s="137"/>
      <c r="G689" s="137"/>
      <c r="H689" s="137"/>
      <c r="I689" s="137"/>
      <c r="J689" s="137"/>
      <c r="K689" s="137"/>
      <c r="L689" s="137"/>
      <c r="M689" s="143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37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37"/>
      <c r="AO689" s="144"/>
      <c r="AP689" s="144"/>
      <c r="AQ689" s="144"/>
      <c r="AR689" s="144"/>
      <c r="AS689" s="144"/>
      <c r="AT689" s="144"/>
      <c r="AU689" s="144"/>
      <c r="AV689" s="144"/>
      <c r="AW689" s="144"/>
      <c r="AX689" s="144"/>
      <c r="AY689" s="144"/>
      <c r="AZ689" s="144"/>
      <c r="BA689" s="144"/>
      <c r="BB689" s="144"/>
      <c r="BC689" s="144"/>
      <c r="BD689" s="144"/>
      <c r="BE689" s="144"/>
      <c r="BF689" s="144"/>
    </row>
    <row r="690" spans="1:58" ht="12" customHeight="1">
      <c r="A690" s="137"/>
      <c r="B690" s="140"/>
      <c r="C690" s="141"/>
      <c r="D690" s="142"/>
      <c r="E690" s="142"/>
      <c r="F690" s="137"/>
      <c r="G690" s="137"/>
      <c r="H690" s="137"/>
      <c r="I690" s="137"/>
      <c r="J690" s="137"/>
      <c r="K690" s="137"/>
      <c r="L690" s="137"/>
      <c r="M690" s="143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37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37"/>
      <c r="AO690" s="144"/>
      <c r="AP690" s="144"/>
      <c r="AQ690" s="144"/>
      <c r="AR690" s="144"/>
      <c r="AS690" s="144"/>
      <c r="AT690" s="144"/>
      <c r="AU690" s="144"/>
      <c r="AV690" s="144"/>
      <c r="AW690" s="144"/>
      <c r="AX690" s="144"/>
      <c r="AY690" s="144"/>
      <c r="AZ690" s="144"/>
      <c r="BA690" s="144"/>
      <c r="BB690" s="144"/>
      <c r="BC690" s="144"/>
      <c r="BD690" s="144"/>
      <c r="BE690" s="144"/>
      <c r="BF690" s="144"/>
    </row>
    <row r="691" spans="1:58" ht="12" customHeight="1">
      <c r="A691" s="137"/>
      <c r="B691" s="140"/>
      <c r="C691" s="141"/>
      <c r="D691" s="142"/>
      <c r="E691" s="142"/>
      <c r="F691" s="137"/>
      <c r="G691" s="137"/>
      <c r="H691" s="137"/>
      <c r="I691" s="137"/>
      <c r="J691" s="137"/>
      <c r="K691" s="137"/>
      <c r="L691" s="137"/>
      <c r="M691" s="143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37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37"/>
      <c r="AO691" s="144"/>
      <c r="AP691" s="144"/>
      <c r="AQ691" s="144"/>
      <c r="AR691" s="144"/>
      <c r="AS691" s="144"/>
      <c r="AT691" s="144"/>
      <c r="AU691" s="144"/>
      <c r="AV691" s="144"/>
      <c r="AW691" s="144"/>
      <c r="AX691" s="144"/>
      <c r="AY691" s="144"/>
      <c r="AZ691" s="144"/>
      <c r="BA691" s="144"/>
      <c r="BB691" s="144"/>
      <c r="BC691" s="144"/>
      <c r="BD691" s="144"/>
      <c r="BE691" s="144"/>
      <c r="BF691" s="144"/>
    </row>
    <row r="692" spans="1:58" ht="12" customHeight="1">
      <c r="A692" s="137"/>
      <c r="B692" s="140"/>
      <c r="C692" s="141"/>
      <c r="D692" s="142"/>
      <c r="E692" s="142"/>
      <c r="F692" s="137"/>
      <c r="G692" s="137"/>
      <c r="H692" s="137"/>
      <c r="I692" s="137"/>
      <c r="J692" s="137"/>
      <c r="K692" s="137"/>
      <c r="L692" s="137"/>
      <c r="M692" s="143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37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37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  <c r="BA692" s="144"/>
      <c r="BB692" s="144"/>
      <c r="BC692" s="144"/>
      <c r="BD692" s="144"/>
      <c r="BE692" s="144"/>
      <c r="BF692" s="144"/>
    </row>
    <row r="693" spans="1:58" ht="12" customHeight="1">
      <c r="A693" s="137"/>
      <c r="B693" s="140"/>
      <c r="C693" s="141"/>
      <c r="D693" s="142"/>
      <c r="E693" s="142"/>
      <c r="F693" s="137"/>
      <c r="G693" s="137"/>
      <c r="H693" s="137"/>
      <c r="I693" s="137"/>
      <c r="J693" s="137"/>
      <c r="K693" s="137"/>
      <c r="L693" s="137"/>
      <c r="M693" s="143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37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37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  <c r="BA693" s="144"/>
      <c r="BB693" s="144"/>
      <c r="BC693" s="144"/>
      <c r="BD693" s="144"/>
      <c r="BE693" s="144"/>
      <c r="BF693" s="144"/>
    </row>
    <row r="694" spans="1:58" ht="12" customHeight="1">
      <c r="A694" s="137"/>
      <c r="B694" s="140"/>
      <c r="C694" s="141"/>
      <c r="D694" s="142"/>
      <c r="E694" s="142"/>
      <c r="F694" s="137"/>
      <c r="G694" s="137"/>
      <c r="H694" s="137"/>
      <c r="I694" s="137"/>
      <c r="J694" s="137"/>
      <c r="K694" s="137"/>
      <c r="L694" s="137"/>
      <c r="M694" s="143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37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37"/>
      <c r="AO694" s="144"/>
      <c r="AP694" s="144"/>
      <c r="AQ694" s="144"/>
      <c r="AR694" s="144"/>
      <c r="AS694" s="144"/>
      <c r="AT694" s="144"/>
      <c r="AU694" s="144"/>
      <c r="AV694" s="144"/>
      <c r="AW694" s="144"/>
      <c r="AX694" s="144"/>
      <c r="AY694" s="144"/>
      <c r="AZ694" s="144"/>
      <c r="BA694" s="144"/>
      <c r="BB694" s="144"/>
      <c r="BC694" s="144"/>
      <c r="BD694" s="144"/>
      <c r="BE694" s="144"/>
      <c r="BF694" s="144"/>
    </row>
    <row r="695" spans="1:58" ht="12" customHeight="1">
      <c r="A695" s="137"/>
      <c r="B695" s="140"/>
      <c r="C695" s="141"/>
      <c r="D695" s="142"/>
      <c r="E695" s="142"/>
      <c r="F695" s="137"/>
      <c r="G695" s="137"/>
      <c r="H695" s="137"/>
      <c r="I695" s="137"/>
      <c r="J695" s="137"/>
      <c r="K695" s="137"/>
      <c r="L695" s="137"/>
      <c r="M695" s="143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37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37"/>
      <c r="AO695" s="144"/>
      <c r="AP695" s="144"/>
      <c r="AQ695" s="144"/>
      <c r="AR695" s="144"/>
      <c r="AS695" s="144"/>
      <c r="AT695" s="144"/>
      <c r="AU695" s="144"/>
      <c r="AV695" s="144"/>
      <c r="AW695" s="144"/>
      <c r="AX695" s="144"/>
      <c r="AY695" s="144"/>
      <c r="AZ695" s="144"/>
      <c r="BA695" s="144"/>
      <c r="BB695" s="144"/>
      <c r="BC695" s="144"/>
      <c r="BD695" s="144"/>
      <c r="BE695" s="144"/>
      <c r="BF695" s="144"/>
    </row>
    <row r="696" spans="1:58" ht="12" customHeight="1">
      <c r="A696" s="137"/>
      <c r="B696" s="140"/>
      <c r="C696" s="141"/>
      <c r="D696" s="142"/>
      <c r="E696" s="142"/>
      <c r="F696" s="137"/>
      <c r="G696" s="137"/>
      <c r="H696" s="137"/>
      <c r="I696" s="137"/>
      <c r="J696" s="137"/>
      <c r="K696" s="137"/>
      <c r="L696" s="137"/>
      <c r="M696" s="143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37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37"/>
      <c r="AO696" s="144"/>
      <c r="AP696" s="144"/>
      <c r="AQ696" s="144"/>
      <c r="AR696" s="144"/>
      <c r="AS696" s="144"/>
      <c r="AT696" s="144"/>
      <c r="AU696" s="144"/>
      <c r="AV696" s="144"/>
      <c r="AW696" s="144"/>
      <c r="AX696" s="144"/>
      <c r="AY696" s="144"/>
      <c r="AZ696" s="144"/>
      <c r="BA696" s="144"/>
      <c r="BB696" s="144"/>
      <c r="BC696" s="144"/>
      <c r="BD696" s="144"/>
      <c r="BE696" s="144"/>
      <c r="BF696" s="144"/>
    </row>
    <row r="697" spans="1:58" ht="12" customHeight="1">
      <c r="A697" s="137"/>
      <c r="B697" s="140"/>
      <c r="C697" s="141"/>
      <c r="D697" s="142"/>
      <c r="E697" s="142"/>
      <c r="F697" s="137"/>
      <c r="G697" s="137"/>
      <c r="H697" s="137"/>
      <c r="I697" s="137"/>
      <c r="J697" s="137"/>
      <c r="K697" s="137"/>
      <c r="L697" s="137"/>
      <c r="M697" s="143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37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37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  <c r="BA697" s="144"/>
      <c r="BB697" s="144"/>
      <c r="BC697" s="144"/>
      <c r="BD697" s="144"/>
      <c r="BE697" s="144"/>
      <c r="BF697" s="144"/>
    </row>
    <row r="698" spans="1:58" ht="12" customHeight="1">
      <c r="A698" s="137"/>
      <c r="B698" s="140"/>
      <c r="C698" s="141"/>
      <c r="D698" s="142"/>
      <c r="E698" s="142"/>
      <c r="F698" s="137"/>
      <c r="G698" s="137"/>
      <c r="H698" s="137"/>
      <c r="I698" s="137"/>
      <c r="J698" s="137"/>
      <c r="K698" s="137"/>
      <c r="L698" s="137"/>
      <c r="M698" s="143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37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37"/>
      <c r="AO698" s="144"/>
      <c r="AP698" s="144"/>
      <c r="AQ698" s="144"/>
      <c r="AR698" s="144"/>
      <c r="AS698" s="144"/>
      <c r="AT698" s="144"/>
      <c r="AU698" s="144"/>
      <c r="AV698" s="144"/>
      <c r="AW698" s="144"/>
      <c r="AX698" s="144"/>
      <c r="AY698" s="144"/>
      <c r="AZ698" s="144"/>
      <c r="BA698" s="144"/>
      <c r="BB698" s="144"/>
      <c r="BC698" s="144"/>
      <c r="BD698" s="144"/>
      <c r="BE698" s="144"/>
      <c r="BF698" s="144"/>
    </row>
    <row r="699" spans="1:58" ht="12" customHeight="1">
      <c r="A699" s="137"/>
      <c r="B699" s="140"/>
      <c r="C699" s="141"/>
      <c r="D699" s="142"/>
      <c r="E699" s="142"/>
      <c r="F699" s="137"/>
      <c r="G699" s="137"/>
      <c r="H699" s="137"/>
      <c r="I699" s="137"/>
      <c r="J699" s="137"/>
      <c r="K699" s="137"/>
      <c r="L699" s="137"/>
      <c r="M699" s="143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37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37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  <c r="BA699" s="144"/>
      <c r="BB699" s="144"/>
      <c r="BC699" s="144"/>
      <c r="BD699" s="144"/>
      <c r="BE699" s="144"/>
      <c r="BF699" s="144"/>
    </row>
    <row r="700" spans="1:58" ht="12" customHeight="1">
      <c r="A700" s="137"/>
      <c r="B700" s="140"/>
      <c r="C700" s="141"/>
      <c r="D700" s="142"/>
      <c r="E700" s="142"/>
      <c r="F700" s="137"/>
      <c r="G700" s="137"/>
      <c r="H700" s="137"/>
      <c r="I700" s="137"/>
      <c r="J700" s="137"/>
      <c r="K700" s="137"/>
      <c r="L700" s="137"/>
      <c r="M700" s="143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37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37"/>
      <c r="AO700" s="144"/>
      <c r="AP700" s="144"/>
      <c r="AQ700" s="144"/>
      <c r="AR700" s="144"/>
      <c r="AS700" s="144"/>
      <c r="AT700" s="144"/>
      <c r="AU700" s="144"/>
      <c r="AV700" s="144"/>
      <c r="AW700" s="144"/>
      <c r="AX700" s="144"/>
      <c r="AY700" s="144"/>
      <c r="AZ700" s="144"/>
      <c r="BA700" s="144"/>
      <c r="BB700" s="144"/>
      <c r="BC700" s="144"/>
      <c r="BD700" s="144"/>
      <c r="BE700" s="144"/>
      <c r="BF700" s="144"/>
    </row>
    <row r="701" spans="1:58" ht="12" customHeight="1">
      <c r="A701" s="137"/>
      <c r="B701" s="140"/>
      <c r="C701" s="141"/>
      <c r="D701" s="142"/>
      <c r="E701" s="142"/>
      <c r="F701" s="137"/>
      <c r="G701" s="137"/>
      <c r="H701" s="137"/>
      <c r="I701" s="137"/>
      <c r="J701" s="137"/>
      <c r="K701" s="137"/>
      <c r="L701" s="137"/>
      <c r="M701" s="143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37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37"/>
      <c r="AO701" s="144"/>
      <c r="AP701" s="144"/>
      <c r="AQ701" s="144"/>
      <c r="AR701" s="144"/>
      <c r="AS701" s="144"/>
      <c r="AT701" s="144"/>
      <c r="AU701" s="144"/>
      <c r="AV701" s="144"/>
      <c r="AW701" s="144"/>
      <c r="AX701" s="144"/>
      <c r="AY701" s="144"/>
      <c r="AZ701" s="144"/>
      <c r="BA701" s="144"/>
      <c r="BB701" s="144"/>
      <c r="BC701" s="144"/>
      <c r="BD701" s="144"/>
      <c r="BE701" s="144"/>
      <c r="BF701" s="144"/>
    </row>
    <row r="702" spans="1:58" ht="12" customHeight="1">
      <c r="A702" s="137"/>
      <c r="B702" s="140"/>
      <c r="C702" s="141"/>
      <c r="D702" s="142"/>
      <c r="E702" s="142"/>
      <c r="F702" s="137"/>
      <c r="G702" s="137"/>
      <c r="H702" s="137"/>
      <c r="I702" s="137"/>
      <c r="J702" s="137"/>
      <c r="K702" s="137"/>
      <c r="L702" s="137"/>
      <c r="M702" s="143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37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37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  <c r="BA702" s="144"/>
      <c r="BB702" s="144"/>
      <c r="BC702" s="144"/>
      <c r="BD702" s="144"/>
      <c r="BE702" s="144"/>
      <c r="BF702" s="144"/>
    </row>
    <row r="703" spans="1:58" ht="12" customHeight="1">
      <c r="A703" s="137"/>
      <c r="B703" s="140"/>
      <c r="C703" s="141"/>
      <c r="D703" s="142"/>
      <c r="E703" s="142"/>
      <c r="F703" s="137"/>
      <c r="G703" s="137"/>
      <c r="H703" s="137"/>
      <c r="I703" s="137"/>
      <c r="J703" s="137"/>
      <c r="K703" s="137"/>
      <c r="L703" s="137"/>
      <c r="M703" s="143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37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37"/>
      <c r="AO703" s="144"/>
      <c r="AP703" s="144"/>
      <c r="AQ703" s="144"/>
      <c r="AR703" s="144"/>
      <c r="AS703" s="144"/>
      <c r="AT703" s="144"/>
      <c r="AU703" s="144"/>
      <c r="AV703" s="144"/>
      <c r="AW703" s="144"/>
      <c r="AX703" s="144"/>
      <c r="AY703" s="144"/>
      <c r="AZ703" s="144"/>
      <c r="BA703" s="144"/>
      <c r="BB703" s="144"/>
      <c r="BC703" s="144"/>
      <c r="BD703" s="144"/>
      <c r="BE703" s="144"/>
      <c r="BF703" s="144"/>
    </row>
    <row r="704" spans="1:58" ht="12" customHeight="1">
      <c r="A704" s="137"/>
      <c r="B704" s="140"/>
      <c r="C704" s="141"/>
      <c r="D704" s="142"/>
      <c r="E704" s="142"/>
      <c r="F704" s="137"/>
      <c r="G704" s="137"/>
      <c r="H704" s="137"/>
      <c r="I704" s="137"/>
      <c r="J704" s="137"/>
      <c r="K704" s="137"/>
      <c r="L704" s="137"/>
      <c r="M704" s="143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37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37"/>
      <c r="AO704" s="144"/>
      <c r="AP704" s="144"/>
      <c r="AQ704" s="144"/>
      <c r="AR704" s="144"/>
      <c r="AS704" s="144"/>
      <c r="AT704" s="144"/>
      <c r="AU704" s="144"/>
      <c r="AV704" s="144"/>
      <c r="AW704" s="144"/>
      <c r="AX704" s="144"/>
      <c r="AY704" s="144"/>
      <c r="AZ704" s="144"/>
      <c r="BA704" s="144"/>
      <c r="BB704" s="144"/>
      <c r="BC704" s="144"/>
      <c r="BD704" s="144"/>
      <c r="BE704" s="144"/>
      <c r="BF704" s="144"/>
    </row>
    <row r="705" spans="1:58" ht="12" customHeight="1">
      <c r="A705" s="137"/>
      <c r="B705" s="140"/>
      <c r="C705" s="141"/>
      <c r="D705" s="142"/>
      <c r="E705" s="142"/>
      <c r="F705" s="137"/>
      <c r="G705" s="137"/>
      <c r="H705" s="137"/>
      <c r="I705" s="137"/>
      <c r="J705" s="137"/>
      <c r="K705" s="137"/>
      <c r="L705" s="137"/>
      <c r="M705" s="143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37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37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  <c r="BA705" s="144"/>
      <c r="BB705" s="144"/>
      <c r="BC705" s="144"/>
      <c r="BD705" s="144"/>
      <c r="BE705" s="144"/>
      <c r="BF705" s="144"/>
    </row>
    <row r="706" spans="1:58" ht="12" customHeight="1">
      <c r="A706" s="137"/>
      <c r="B706" s="140"/>
      <c r="C706" s="141"/>
      <c r="D706" s="142"/>
      <c r="E706" s="142"/>
      <c r="F706" s="137"/>
      <c r="G706" s="137"/>
      <c r="H706" s="137"/>
      <c r="I706" s="137"/>
      <c r="J706" s="137"/>
      <c r="K706" s="137"/>
      <c r="L706" s="137"/>
      <c r="M706" s="143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37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37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  <c r="BA706" s="144"/>
      <c r="BB706" s="144"/>
      <c r="BC706" s="144"/>
      <c r="BD706" s="144"/>
      <c r="BE706" s="144"/>
      <c r="BF706" s="144"/>
    </row>
    <row r="707" spans="1:58" ht="12" customHeight="1">
      <c r="A707" s="137"/>
      <c r="B707" s="140"/>
      <c r="C707" s="141"/>
      <c r="D707" s="142"/>
      <c r="E707" s="142"/>
      <c r="F707" s="137"/>
      <c r="G707" s="137"/>
      <c r="H707" s="137"/>
      <c r="I707" s="137"/>
      <c r="J707" s="137"/>
      <c r="K707" s="137"/>
      <c r="L707" s="137"/>
      <c r="M707" s="143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37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37"/>
      <c r="AO707" s="144"/>
      <c r="AP707" s="144"/>
      <c r="AQ707" s="144"/>
      <c r="AR707" s="144"/>
      <c r="AS707" s="144"/>
      <c r="AT707" s="144"/>
      <c r="AU707" s="144"/>
      <c r="AV707" s="144"/>
      <c r="AW707" s="144"/>
      <c r="AX707" s="144"/>
      <c r="AY707" s="144"/>
      <c r="AZ707" s="144"/>
      <c r="BA707" s="144"/>
      <c r="BB707" s="144"/>
      <c r="BC707" s="144"/>
      <c r="BD707" s="144"/>
      <c r="BE707" s="144"/>
      <c r="BF707" s="144"/>
    </row>
    <row r="708" spans="1:58" ht="12" customHeight="1">
      <c r="A708" s="137"/>
      <c r="B708" s="140"/>
      <c r="C708" s="141"/>
      <c r="D708" s="142"/>
      <c r="E708" s="142"/>
      <c r="F708" s="137"/>
      <c r="G708" s="137"/>
      <c r="H708" s="137"/>
      <c r="I708" s="137"/>
      <c r="J708" s="137"/>
      <c r="K708" s="137"/>
      <c r="L708" s="137"/>
      <c r="M708" s="143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37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37"/>
      <c r="AO708" s="144"/>
      <c r="AP708" s="144"/>
      <c r="AQ708" s="144"/>
      <c r="AR708" s="144"/>
      <c r="AS708" s="144"/>
      <c r="AT708" s="144"/>
      <c r="AU708" s="144"/>
      <c r="AV708" s="144"/>
      <c r="AW708" s="144"/>
      <c r="AX708" s="144"/>
      <c r="AY708" s="144"/>
      <c r="AZ708" s="144"/>
      <c r="BA708" s="144"/>
      <c r="BB708" s="144"/>
      <c r="BC708" s="144"/>
      <c r="BD708" s="144"/>
      <c r="BE708" s="144"/>
      <c r="BF708" s="144"/>
    </row>
    <row r="709" spans="1:58" ht="12" customHeight="1">
      <c r="A709" s="137"/>
      <c r="B709" s="140"/>
      <c r="C709" s="141"/>
      <c r="D709" s="142"/>
      <c r="E709" s="142"/>
      <c r="F709" s="137"/>
      <c r="G709" s="137"/>
      <c r="H709" s="137"/>
      <c r="I709" s="137"/>
      <c r="J709" s="137"/>
      <c r="K709" s="137"/>
      <c r="L709" s="137"/>
      <c r="M709" s="143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37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37"/>
      <c r="AO709" s="144"/>
      <c r="AP709" s="144"/>
      <c r="AQ709" s="144"/>
      <c r="AR709" s="144"/>
      <c r="AS709" s="144"/>
      <c r="AT709" s="144"/>
      <c r="AU709" s="144"/>
      <c r="AV709" s="144"/>
      <c r="AW709" s="144"/>
      <c r="AX709" s="144"/>
      <c r="AY709" s="144"/>
      <c r="AZ709" s="144"/>
      <c r="BA709" s="144"/>
      <c r="BB709" s="144"/>
      <c r="BC709" s="144"/>
      <c r="BD709" s="144"/>
      <c r="BE709" s="144"/>
      <c r="BF709" s="144"/>
    </row>
    <row r="710" spans="1:58" ht="12" customHeight="1">
      <c r="A710" s="137"/>
      <c r="B710" s="140"/>
      <c r="C710" s="141"/>
      <c r="D710" s="142"/>
      <c r="E710" s="142"/>
      <c r="F710" s="137"/>
      <c r="G710" s="137"/>
      <c r="H710" s="137"/>
      <c r="I710" s="137"/>
      <c r="J710" s="137"/>
      <c r="K710" s="137"/>
      <c r="L710" s="137"/>
      <c r="M710" s="143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37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37"/>
      <c r="AO710" s="144"/>
      <c r="AP710" s="144"/>
      <c r="AQ710" s="144"/>
      <c r="AR710" s="144"/>
      <c r="AS710" s="144"/>
      <c r="AT710" s="144"/>
      <c r="AU710" s="144"/>
      <c r="AV710" s="144"/>
      <c r="AW710" s="144"/>
      <c r="AX710" s="144"/>
      <c r="AY710" s="144"/>
      <c r="AZ710" s="144"/>
      <c r="BA710" s="144"/>
      <c r="BB710" s="144"/>
      <c r="BC710" s="144"/>
      <c r="BD710" s="144"/>
      <c r="BE710" s="144"/>
      <c r="BF710" s="144"/>
    </row>
    <row r="711" spans="1:58" ht="12" customHeight="1">
      <c r="A711" s="137"/>
      <c r="B711" s="140"/>
      <c r="C711" s="141"/>
      <c r="D711" s="142"/>
      <c r="E711" s="142"/>
      <c r="F711" s="137"/>
      <c r="G711" s="137"/>
      <c r="H711" s="137"/>
      <c r="I711" s="137"/>
      <c r="J711" s="137"/>
      <c r="K711" s="137"/>
      <c r="L711" s="137"/>
      <c r="M711" s="143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37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37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  <c r="BA711" s="144"/>
      <c r="BB711" s="144"/>
      <c r="BC711" s="144"/>
      <c r="BD711" s="144"/>
      <c r="BE711" s="144"/>
      <c r="BF711" s="144"/>
    </row>
    <row r="712" spans="1:58" ht="12" customHeight="1">
      <c r="A712" s="137"/>
      <c r="B712" s="140"/>
      <c r="C712" s="141"/>
      <c r="D712" s="142"/>
      <c r="E712" s="142"/>
      <c r="F712" s="137"/>
      <c r="G712" s="137"/>
      <c r="H712" s="137"/>
      <c r="I712" s="137"/>
      <c r="J712" s="137"/>
      <c r="K712" s="137"/>
      <c r="L712" s="137"/>
      <c r="M712" s="143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37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37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  <c r="BA712" s="144"/>
      <c r="BB712" s="144"/>
      <c r="BC712" s="144"/>
      <c r="BD712" s="144"/>
      <c r="BE712" s="144"/>
      <c r="BF712" s="144"/>
    </row>
    <row r="713" spans="1:58" ht="12" customHeight="1">
      <c r="A713" s="137"/>
      <c r="B713" s="140"/>
      <c r="C713" s="141"/>
      <c r="D713" s="142"/>
      <c r="E713" s="142"/>
      <c r="F713" s="137"/>
      <c r="G713" s="137"/>
      <c r="H713" s="137"/>
      <c r="I713" s="137"/>
      <c r="J713" s="137"/>
      <c r="K713" s="137"/>
      <c r="L713" s="137"/>
      <c r="M713" s="143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37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37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  <c r="BA713" s="144"/>
      <c r="BB713" s="144"/>
      <c r="BC713" s="144"/>
      <c r="BD713" s="144"/>
      <c r="BE713" s="144"/>
      <c r="BF713" s="144"/>
    </row>
    <row r="714" spans="1:58" ht="12" customHeight="1">
      <c r="A714" s="137"/>
      <c r="B714" s="140"/>
      <c r="C714" s="141"/>
      <c r="D714" s="142"/>
      <c r="E714" s="142"/>
      <c r="F714" s="137"/>
      <c r="G714" s="137"/>
      <c r="H714" s="137"/>
      <c r="I714" s="137"/>
      <c r="J714" s="137"/>
      <c r="K714" s="137"/>
      <c r="L714" s="137"/>
      <c r="M714" s="143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37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37"/>
      <c r="AO714" s="144"/>
      <c r="AP714" s="144"/>
      <c r="AQ714" s="144"/>
      <c r="AR714" s="144"/>
      <c r="AS714" s="144"/>
      <c r="AT714" s="144"/>
      <c r="AU714" s="144"/>
      <c r="AV714" s="144"/>
      <c r="AW714" s="144"/>
      <c r="AX714" s="144"/>
      <c r="AY714" s="144"/>
      <c r="AZ714" s="144"/>
      <c r="BA714" s="144"/>
      <c r="BB714" s="144"/>
      <c r="BC714" s="144"/>
      <c r="BD714" s="144"/>
      <c r="BE714" s="144"/>
      <c r="BF714" s="144"/>
    </row>
    <row r="715" spans="1:58" ht="12" customHeight="1">
      <c r="A715" s="137"/>
      <c r="B715" s="140"/>
      <c r="C715" s="141"/>
      <c r="D715" s="142"/>
      <c r="E715" s="142"/>
      <c r="F715" s="137"/>
      <c r="G715" s="137"/>
      <c r="H715" s="137"/>
      <c r="I715" s="137"/>
      <c r="J715" s="137"/>
      <c r="K715" s="137"/>
      <c r="L715" s="137"/>
      <c r="M715" s="143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37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37"/>
      <c r="AO715" s="144"/>
      <c r="AP715" s="144"/>
      <c r="AQ715" s="144"/>
      <c r="AR715" s="144"/>
      <c r="AS715" s="144"/>
      <c r="AT715" s="144"/>
      <c r="AU715" s="144"/>
      <c r="AV715" s="144"/>
      <c r="AW715" s="144"/>
      <c r="AX715" s="144"/>
      <c r="AY715" s="144"/>
      <c r="AZ715" s="144"/>
      <c r="BA715" s="144"/>
      <c r="BB715" s="144"/>
      <c r="BC715" s="144"/>
      <c r="BD715" s="144"/>
      <c r="BE715" s="144"/>
      <c r="BF715" s="144"/>
    </row>
    <row r="716" spans="1:58" ht="12" customHeight="1">
      <c r="A716" s="137"/>
      <c r="B716" s="140"/>
      <c r="C716" s="141"/>
      <c r="D716" s="142"/>
      <c r="E716" s="142"/>
      <c r="F716" s="137"/>
      <c r="G716" s="137"/>
      <c r="H716" s="137"/>
      <c r="I716" s="137"/>
      <c r="J716" s="137"/>
      <c r="K716" s="137"/>
      <c r="L716" s="137"/>
      <c r="M716" s="143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37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37"/>
      <c r="AO716" s="144"/>
      <c r="AP716" s="144"/>
      <c r="AQ716" s="144"/>
      <c r="AR716" s="144"/>
      <c r="AS716" s="144"/>
      <c r="AT716" s="144"/>
      <c r="AU716" s="144"/>
      <c r="AV716" s="144"/>
      <c r="AW716" s="144"/>
      <c r="AX716" s="144"/>
      <c r="AY716" s="144"/>
      <c r="AZ716" s="144"/>
      <c r="BA716" s="144"/>
      <c r="BB716" s="144"/>
      <c r="BC716" s="144"/>
      <c r="BD716" s="144"/>
      <c r="BE716" s="144"/>
      <c r="BF716" s="144"/>
    </row>
    <row r="717" spans="1:58" ht="12" customHeight="1">
      <c r="A717" s="137"/>
      <c r="B717" s="140"/>
      <c r="C717" s="141"/>
      <c r="D717" s="142"/>
      <c r="E717" s="142"/>
      <c r="F717" s="137"/>
      <c r="G717" s="137"/>
      <c r="H717" s="137"/>
      <c r="I717" s="137"/>
      <c r="J717" s="137"/>
      <c r="K717" s="137"/>
      <c r="L717" s="137"/>
      <c r="M717" s="143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37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37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  <c r="BA717" s="144"/>
      <c r="BB717" s="144"/>
      <c r="BC717" s="144"/>
      <c r="BD717" s="144"/>
      <c r="BE717" s="144"/>
      <c r="BF717" s="144"/>
    </row>
    <row r="718" spans="1:58" ht="12" customHeight="1">
      <c r="A718" s="137"/>
      <c r="B718" s="140"/>
      <c r="C718" s="141"/>
      <c r="D718" s="142"/>
      <c r="E718" s="142"/>
      <c r="F718" s="137"/>
      <c r="G718" s="137"/>
      <c r="H718" s="137"/>
      <c r="I718" s="137"/>
      <c r="J718" s="137"/>
      <c r="K718" s="137"/>
      <c r="L718" s="137"/>
      <c r="M718" s="143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37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37"/>
      <c r="AO718" s="144"/>
      <c r="AP718" s="144"/>
      <c r="AQ718" s="144"/>
      <c r="AR718" s="144"/>
      <c r="AS718" s="144"/>
      <c r="AT718" s="144"/>
      <c r="AU718" s="144"/>
      <c r="AV718" s="144"/>
      <c r="AW718" s="144"/>
      <c r="AX718" s="144"/>
      <c r="AY718" s="144"/>
      <c r="AZ718" s="144"/>
      <c r="BA718" s="144"/>
      <c r="BB718" s="144"/>
      <c r="BC718" s="144"/>
      <c r="BD718" s="144"/>
      <c r="BE718" s="144"/>
      <c r="BF718" s="144"/>
    </row>
    <row r="719" spans="1:58" ht="12" customHeight="1">
      <c r="A719" s="137"/>
      <c r="B719" s="140"/>
      <c r="C719" s="141"/>
      <c r="D719" s="142"/>
      <c r="E719" s="142"/>
      <c r="F719" s="137"/>
      <c r="G719" s="137"/>
      <c r="H719" s="137"/>
      <c r="I719" s="137"/>
      <c r="J719" s="137"/>
      <c r="K719" s="137"/>
      <c r="L719" s="137"/>
      <c r="M719" s="143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37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37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  <c r="BA719" s="144"/>
      <c r="BB719" s="144"/>
      <c r="BC719" s="144"/>
      <c r="BD719" s="144"/>
      <c r="BE719" s="144"/>
      <c r="BF719" s="144"/>
    </row>
    <row r="720" spans="1:58" ht="12" customHeight="1">
      <c r="A720" s="137"/>
      <c r="B720" s="140"/>
      <c r="C720" s="141"/>
      <c r="D720" s="142"/>
      <c r="E720" s="142"/>
      <c r="F720" s="137"/>
      <c r="G720" s="137"/>
      <c r="H720" s="137"/>
      <c r="I720" s="137"/>
      <c r="J720" s="137"/>
      <c r="K720" s="137"/>
      <c r="L720" s="137"/>
      <c r="M720" s="143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37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37"/>
      <c r="AO720" s="144"/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  <c r="BA720" s="144"/>
      <c r="BB720" s="144"/>
      <c r="BC720" s="144"/>
      <c r="BD720" s="144"/>
      <c r="BE720" s="144"/>
      <c r="BF720" s="144"/>
    </row>
    <row r="721" spans="1:58" ht="12" customHeight="1">
      <c r="A721" s="137"/>
      <c r="B721" s="140"/>
      <c r="C721" s="141"/>
      <c r="D721" s="142"/>
      <c r="E721" s="142"/>
      <c r="F721" s="137"/>
      <c r="G721" s="137"/>
      <c r="H721" s="137"/>
      <c r="I721" s="137"/>
      <c r="J721" s="137"/>
      <c r="K721" s="137"/>
      <c r="L721" s="137"/>
      <c r="M721" s="143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37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37"/>
      <c r="AO721" s="144"/>
      <c r="AP721" s="144"/>
      <c r="AQ721" s="144"/>
      <c r="AR721" s="144"/>
      <c r="AS721" s="144"/>
      <c r="AT721" s="144"/>
      <c r="AU721" s="144"/>
      <c r="AV721" s="144"/>
      <c r="AW721" s="144"/>
      <c r="AX721" s="144"/>
      <c r="AY721" s="144"/>
      <c r="AZ721" s="144"/>
      <c r="BA721" s="144"/>
      <c r="BB721" s="144"/>
      <c r="BC721" s="144"/>
      <c r="BD721" s="144"/>
      <c r="BE721" s="144"/>
      <c r="BF721" s="144"/>
    </row>
    <row r="722" spans="1:58" ht="12" customHeight="1">
      <c r="A722" s="137"/>
      <c r="B722" s="140"/>
      <c r="C722" s="141"/>
      <c r="D722" s="142"/>
      <c r="E722" s="142"/>
      <c r="F722" s="137"/>
      <c r="G722" s="137"/>
      <c r="H722" s="137"/>
      <c r="I722" s="137"/>
      <c r="J722" s="137"/>
      <c r="K722" s="137"/>
      <c r="L722" s="137"/>
      <c r="M722" s="143"/>
      <c r="N722" s="144"/>
      <c r="O722" s="144"/>
      <c r="P722" s="144"/>
      <c r="Q722" s="144"/>
      <c r="R722" s="144"/>
      <c r="S722" s="144"/>
      <c r="T722" s="144"/>
      <c r="U722" s="144"/>
      <c r="V722" s="144"/>
      <c r="W722" s="144"/>
      <c r="X722" s="137"/>
      <c r="Y722" s="144"/>
      <c r="Z722" s="144"/>
      <c r="AA722" s="144"/>
      <c r="AB722" s="144"/>
      <c r="AC722" s="144"/>
      <c r="AD722" s="144"/>
      <c r="AE722" s="144"/>
      <c r="AF722" s="144"/>
      <c r="AG722" s="144"/>
      <c r="AH722" s="144"/>
      <c r="AI722" s="144"/>
      <c r="AJ722" s="144"/>
      <c r="AK722" s="144"/>
      <c r="AL722" s="144"/>
      <c r="AM722" s="144"/>
      <c r="AN722" s="137"/>
      <c r="AO722" s="144"/>
      <c r="AP722" s="144"/>
      <c r="AQ722" s="144"/>
      <c r="AR722" s="144"/>
      <c r="AS722" s="144"/>
      <c r="AT722" s="144"/>
      <c r="AU722" s="144"/>
      <c r="AV722" s="144"/>
      <c r="AW722" s="144"/>
      <c r="AX722" s="144"/>
      <c r="AY722" s="144"/>
      <c r="AZ722" s="144"/>
      <c r="BA722" s="144"/>
      <c r="BB722" s="144"/>
      <c r="BC722" s="144"/>
      <c r="BD722" s="144"/>
      <c r="BE722" s="144"/>
      <c r="BF722" s="144"/>
    </row>
    <row r="723" spans="1:58" ht="12" customHeight="1">
      <c r="A723" s="137"/>
      <c r="B723" s="140"/>
      <c r="C723" s="141"/>
      <c r="D723" s="142"/>
      <c r="E723" s="142"/>
      <c r="F723" s="137"/>
      <c r="G723" s="137"/>
      <c r="H723" s="137"/>
      <c r="I723" s="137"/>
      <c r="J723" s="137"/>
      <c r="K723" s="137"/>
      <c r="L723" s="137"/>
      <c r="M723" s="143"/>
      <c r="N723" s="144"/>
      <c r="O723" s="144"/>
      <c r="P723" s="144"/>
      <c r="Q723" s="144"/>
      <c r="R723" s="144"/>
      <c r="S723" s="144"/>
      <c r="T723" s="144"/>
      <c r="U723" s="144"/>
      <c r="V723" s="144"/>
      <c r="W723" s="144"/>
      <c r="X723" s="137"/>
      <c r="Y723" s="144"/>
      <c r="Z723" s="144"/>
      <c r="AA723" s="144"/>
      <c r="AB723" s="144"/>
      <c r="AC723" s="144"/>
      <c r="AD723" s="144"/>
      <c r="AE723" s="144"/>
      <c r="AF723" s="144"/>
      <c r="AG723" s="144"/>
      <c r="AH723" s="144"/>
      <c r="AI723" s="144"/>
      <c r="AJ723" s="144"/>
      <c r="AK723" s="144"/>
      <c r="AL723" s="144"/>
      <c r="AM723" s="144"/>
      <c r="AN723" s="137"/>
      <c r="AO723" s="144"/>
      <c r="AP723" s="144"/>
      <c r="AQ723" s="144"/>
      <c r="AR723" s="144"/>
      <c r="AS723" s="144"/>
      <c r="AT723" s="144"/>
      <c r="AU723" s="144"/>
      <c r="AV723" s="144"/>
      <c r="AW723" s="144"/>
      <c r="AX723" s="144"/>
      <c r="AY723" s="144"/>
      <c r="AZ723" s="144"/>
      <c r="BA723" s="144"/>
      <c r="BB723" s="144"/>
      <c r="BC723" s="144"/>
      <c r="BD723" s="144"/>
      <c r="BE723" s="144"/>
      <c r="BF723" s="144"/>
    </row>
    <row r="724" spans="1:58" ht="12" customHeight="1">
      <c r="A724" s="137"/>
      <c r="B724" s="140"/>
      <c r="C724" s="141"/>
      <c r="D724" s="142"/>
      <c r="E724" s="142"/>
      <c r="F724" s="137"/>
      <c r="G724" s="137"/>
      <c r="H724" s="137"/>
      <c r="I724" s="137"/>
      <c r="J724" s="137"/>
      <c r="K724" s="137"/>
      <c r="L724" s="137"/>
      <c r="M724" s="143"/>
      <c r="N724" s="144"/>
      <c r="O724" s="144"/>
      <c r="P724" s="144"/>
      <c r="Q724" s="144"/>
      <c r="R724" s="144"/>
      <c r="S724" s="144"/>
      <c r="T724" s="144"/>
      <c r="U724" s="144"/>
      <c r="V724" s="144"/>
      <c r="W724" s="144"/>
      <c r="X724" s="137"/>
      <c r="Y724" s="144"/>
      <c r="Z724" s="144"/>
      <c r="AA724" s="144"/>
      <c r="AB724" s="144"/>
      <c r="AC724" s="144"/>
      <c r="AD724" s="144"/>
      <c r="AE724" s="144"/>
      <c r="AF724" s="144"/>
      <c r="AG724" s="144"/>
      <c r="AH724" s="144"/>
      <c r="AI724" s="144"/>
      <c r="AJ724" s="144"/>
      <c r="AK724" s="144"/>
      <c r="AL724" s="144"/>
      <c r="AM724" s="144"/>
      <c r="AN724" s="137"/>
      <c r="AO724" s="144"/>
      <c r="AP724" s="144"/>
      <c r="AQ724" s="144"/>
      <c r="AR724" s="144"/>
      <c r="AS724" s="144"/>
      <c r="AT724" s="144"/>
      <c r="AU724" s="144"/>
      <c r="AV724" s="144"/>
      <c r="AW724" s="144"/>
      <c r="AX724" s="144"/>
      <c r="AY724" s="144"/>
      <c r="AZ724" s="144"/>
      <c r="BA724" s="144"/>
      <c r="BB724" s="144"/>
      <c r="BC724" s="144"/>
      <c r="BD724" s="144"/>
      <c r="BE724" s="144"/>
      <c r="BF724" s="144"/>
    </row>
    <row r="725" spans="1:58" ht="12" customHeight="1">
      <c r="A725" s="137"/>
      <c r="B725" s="140"/>
      <c r="C725" s="141"/>
      <c r="D725" s="142"/>
      <c r="E725" s="142"/>
      <c r="F725" s="137"/>
      <c r="G725" s="137"/>
      <c r="H725" s="137"/>
      <c r="I725" s="137"/>
      <c r="J725" s="137"/>
      <c r="K725" s="137"/>
      <c r="L725" s="137"/>
      <c r="M725" s="143"/>
      <c r="N725" s="144"/>
      <c r="O725" s="144"/>
      <c r="P725" s="144"/>
      <c r="Q725" s="144"/>
      <c r="R725" s="144"/>
      <c r="S725" s="144"/>
      <c r="T725" s="144"/>
      <c r="U725" s="144"/>
      <c r="V725" s="144"/>
      <c r="W725" s="144"/>
      <c r="X725" s="137"/>
      <c r="Y725" s="144"/>
      <c r="Z725" s="144"/>
      <c r="AA725" s="144"/>
      <c r="AB725" s="144"/>
      <c r="AC725" s="144"/>
      <c r="AD725" s="144"/>
      <c r="AE725" s="144"/>
      <c r="AF725" s="144"/>
      <c r="AG725" s="144"/>
      <c r="AH725" s="144"/>
      <c r="AI725" s="144"/>
      <c r="AJ725" s="144"/>
      <c r="AK725" s="144"/>
      <c r="AL725" s="144"/>
      <c r="AM725" s="144"/>
      <c r="AN725" s="137"/>
      <c r="AO725" s="144"/>
      <c r="AP725" s="144"/>
      <c r="AQ725" s="144"/>
      <c r="AR725" s="144"/>
      <c r="AS725" s="144"/>
      <c r="AT725" s="144"/>
      <c r="AU725" s="144"/>
      <c r="AV725" s="144"/>
      <c r="AW725" s="144"/>
      <c r="AX725" s="144"/>
      <c r="AY725" s="144"/>
      <c r="AZ725" s="144"/>
      <c r="BA725" s="144"/>
      <c r="BB725" s="144"/>
      <c r="BC725" s="144"/>
      <c r="BD725" s="144"/>
      <c r="BE725" s="144"/>
      <c r="BF725" s="144"/>
    </row>
    <row r="726" spans="1:58" ht="12" customHeight="1">
      <c r="A726" s="137"/>
      <c r="B726" s="140"/>
      <c r="C726" s="141"/>
      <c r="D726" s="142"/>
      <c r="E726" s="142"/>
      <c r="F726" s="137"/>
      <c r="G726" s="137"/>
      <c r="H726" s="137"/>
      <c r="I726" s="137"/>
      <c r="J726" s="137"/>
      <c r="K726" s="137"/>
      <c r="L726" s="137"/>
      <c r="M726" s="143"/>
      <c r="N726" s="144"/>
      <c r="O726" s="144"/>
      <c r="P726" s="144"/>
      <c r="Q726" s="144"/>
      <c r="R726" s="144"/>
      <c r="S726" s="144"/>
      <c r="T726" s="144"/>
      <c r="U726" s="144"/>
      <c r="V726" s="144"/>
      <c r="W726" s="144"/>
      <c r="X726" s="137"/>
      <c r="Y726" s="144"/>
      <c r="Z726" s="144"/>
      <c r="AA726" s="144"/>
      <c r="AB726" s="144"/>
      <c r="AC726" s="144"/>
      <c r="AD726" s="144"/>
      <c r="AE726" s="144"/>
      <c r="AF726" s="144"/>
      <c r="AG726" s="144"/>
      <c r="AH726" s="144"/>
      <c r="AI726" s="144"/>
      <c r="AJ726" s="144"/>
      <c r="AK726" s="144"/>
      <c r="AL726" s="144"/>
      <c r="AM726" s="144"/>
      <c r="AN726" s="137"/>
      <c r="AO726" s="144"/>
      <c r="AP726" s="144"/>
      <c r="AQ726" s="144"/>
      <c r="AR726" s="144"/>
      <c r="AS726" s="144"/>
      <c r="AT726" s="144"/>
      <c r="AU726" s="144"/>
      <c r="AV726" s="144"/>
      <c r="AW726" s="144"/>
      <c r="AX726" s="144"/>
      <c r="AY726" s="144"/>
      <c r="AZ726" s="144"/>
      <c r="BA726" s="144"/>
      <c r="BB726" s="144"/>
      <c r="BC726" s="144"/>
      <c r="BD726" s="144"/>
      <c r="BE726" s="144"/>
      <c r="BF726" s="144"/>
    </row>
    <row r="727" spans="1:58" ht="12" customHeight="1">
      <c r="A727" s="137"/>
      <c r="B727" s="140"/>
      <c r="C727" s="141"/>
      <c r="D727" s="142"/>
      <c r="E727" s="142"/>
      <c r="F727" s="137"/>
      <c r="G727" s="137"/>
      <c r="H727" s="137"/>
      <c r="I727" s="137"/>
      <c r="J727" s="137"/>
      <c r="K727" s="137"/>
      <c r="L727" s="137"/>
      <c r="M727" s="143"/>
      <c r="N727" s="144"/>
      <c r="O727" s="144"/>
      <c r="P727" s="144"/>
      <c r="Q727" s="144"/>
      <c r="R727" s="144"/>
      <c r="S727" s="144"/>
      <c r="T727" s="144"/>
      <c r="U727" s="144"/>
      <c r="V727" s="144"/>
      <c r="W727" s="144"/>
      <c r="X727" s="137"/>
      <c r="Y727" s="144"/>
      <c r="Z727" s="144"/>
      <c r="AA727" s="144"/>
      <c r="AB727" s="144"/>
      <c r="AC727" s="144"/>
      <c r="AD727" s="144"/>
      <c r="AE727" s="144"/>
      <c r="AF727" s="144"/>
      <c r="AG727" s="144"/>
      <c r="AH727" s="144"/>
      <c r="AI727" s="144"/>
      <c r="AJ727" s="144"/>
      <c r="AK727" s="144"/>
      <c r="AL727" s="144"/>
      <c r="AM727" s="144"/>
      <c r="AN727" s="137"/>
      <c r="AO727" s="144"/>
      <c r="AP727" s="144"/>
      <c r="AQ727" s="144"/>
      <c r="AR727" s="144"/>
      <c r="AS727" s="144"/>
      <c r="AT727" s="144"/>
      <c r="AU727" s="144"/>
      <c r="AV727" s="144"/>
      <c r="AW727" s="144"/>
      <c r="AX727" s="144"/>
      <c r="AY727" s="144"/>
      <c r="AZ727" s="144"/>
      <c r="BA727" s="144"/>
      <c r="BB727" s="144"/>
      <c r="BC727" s="144"/>
      <c r="BD727" s="144"/>
      <c r="BE727" s="144"/>
      <c r="BF727" s="144"/>
    </row>
    <row r="728" spans="1:58" ht="12" customHeight="1">
      <c r="A728" s="137"/>
      <c r="B728" s="140"/>
      <c r="C728" s="141"/>
      <c r="D728" s="142"/>
      <c r="E728" s="142"/>
      <c r="F728" s="137"/>
      <c r="G728" s="137"/>
      <c r="H728" s="137"/>
      <c r="I728" s="137"/>
      <c r="J728" s="137"/>
      <c r="K728" s="137"/>
      <c r="L728" s="137"/>
      <c r="M728" s="143"/>
      <c r="N728" s="144"/>
      <c r="O728" s="144"/>
      <c r="P728" s="144"/>
      <c r="Q728" s="144"/>
      <c r="R728" s="144"/>
      <c r="S728" s="144"/>
      <c r="T728" s="144"/>
      <c r="U728" s="144"/>
      <c r="V728" s="144"/>
      <c r="W728" s="144"/>
      <c r="X728" s="137"/>
      <c r="Y728" s="144"/>
      <c r="Z728" s="144"/>
      <c r="AA728" s="144"/>
      <c r="AB728" s="144"/>
      <c r="AC728" s="144"/>
      <c r="AD728" s="144"/>
      <c r="AE728" s="144"/>
      <c r="AF728" s="144"/>
      <c r="AG728" s="144"/>
      <c r="AH728" s="144"/>
      <c r="AI728" s="144"/>
      <c r="AJ728" s="144"/>
      <c r="AK728" s="144"/>
      <c r="AL728" s="144"/>
      <c r="AM728" s="144"/>
      <c r="AN728" s="137"/>
      <c r="AO728" s="144"/>
      <c r="AP728" s="144"/>
      <c r="AQ728" s="144"/>
      <c r="AR728" s="144"/>
      <c r="AS728" s="144"/>
      <c r="AT728" s="144"/>
      <c r="AU728" s="144"/>
      <c r="AV728" s="144"/>
      <c r="AW728" s="144"/>
      <c r="AX728" s="144"/>
      <c r="AY728" s="144"/>
      <c r="AZ728" s="144"/>
      <c r="BA728" s="144"/>
      <c r="BB728" s="144"/>
      <c r="BC728" s="144"/>
      <c r="BD728" s="144"/>
      <c r="BE728" s="144"/>
      <c r="BF728" s="144"/>
    </row>
    <row r="729" spans="1:58" ht="12" customHeight="1">
      <c r="A729" s="137"/>
      <c r="B729" s="140"/>
      <c r="C729" s="141"/>
      <c r="D729" s="142"/>
      <c r="E729" s="142"/>
      <c r="F729" s="137"/>
      <c r="G729" s="137"/>
      <c r="H729" s="137"/>
      <c r="I729" s="137"/>
      <c r="J729" s="137"/>
      <c r="K729" s="137"/>
      <c r="L729" s="137"/>
      <c r="M729" s="143"/>
      <c r="N729" s="144"/>
      <c r="O729" s="144"/>
      <c r="P729" s="144"/>
      <c r="Q729" s="144"/>
      <c r="R729" s="144"/>
      <c r="S729" s="144"/>
      <c r="T729" s="144"/>
      <c r="U729" s="144"/>
      <c r="V729" s="144"/>
      <c r="W729" s="144"/>
      <c r="X729" s="137"/>
      <c r="Y729" s="144"/>
      <c r="Z729" s="144"/>
      <c r="AA729" s="144"/>
      <c r="AB729" s="144"/>
      <c r="AC729" s="144"/>
      <c r="AD729" s="144"/>
      <c r="AE729" s="144"/>
      <c r="AF729" s="144"/>
      <c r="AG729" s="144"/>
      <c r="AH729" s="144"/>
      <c r="AI729" s="144"/>
      <c r="AJ729" s="144"/>
      <c r="AK729" s="144"/>
      <c r="AL729" s="144"/>
      <c r="AM729" s="144"/>
      <c r="AN729" s="137"/>
      <c r="AO729" s="144"/>
      <c r="AP729" s="144"/>
      <c r="AQ729" s="144"/>
      <c r="AR729" s="144"/>
      <c r="AS729" s="144"/>
      <c r="AT729" s="144"/>
      <c r="AU729" s="144"/>
      <c r="AV729" s="144"/>
      <c r="AW729" s="144"/>
      <c r="AX729" s="144"/>
      <c r="AY729" s="144"/>
      <c r="AZ729" s="144"/>
      <c r="BA729" s="144"/>
      <c r="BB729" s="144"/>
      <c r="BC729" s="144"/>
      <c r="BD729" s="144"/>
      <c r="BE729" s="144"/>
      <c r="BF729" s="144"/>
    </row>
    <row r="730" spans="1:58" ht="12" customHeight="1">
      <c r="A730" s="137"/>
      <c r="B730" s="140"/>
      <c r="C730" s="141"/>
      <c r="D730" s="142"/>
      <c r="E730" s="142"/>
      <c r="F730" s="137"/>
      <c r="G730" s="137"/>
      <c r="H730" s="137"/>
      <c r="I730" s="137"/>
      <c r="J730" s="137"/>
      <c r="K730" s="137"/>
      <c r="L730" s="137"/>
      <c r="M730" s="143"/>
      <c r="N730" s="144"/>
      <c r="O730" s="144"/>
      <c r="P730" s="144"/>
      <c r="Q730" s="144"/>
      <c r="R730" s="144"/>
      <c r="S730" s="144"/>
      <c r="T730" s="144"/>
      <c r="U730" s="144"/>
      <c r="V730" s="144"/>
      <c r="W730" s="144"/>
      <c r="X730" s="137"/>
      <c r="Y730" s="144"/>
      <c r="Z730" s="144"/>
      <c r="AA730" s="144"/>
      <c r="AB730" s="144"/>
      <c r="AC730" s="144"/>
      <c r="AD730" s="144"/>
      <c r="AE730" s="144"/>
      <c r="AF730" s="144"/>
      <c r="AG730" s="144"/>
      <c r="AH730" s="144"/>
      <c r="AI730" s="144"/>
      <c r="AJ730" s="144"/>
      <c r="AK730" s="144"/>
      <c r="AL730" s="144"/>
      <c r="AM730" s="144"/>
      <c r="AN730" s="137"/>
      <c r="AO730" s="144"/>
      <c r="AP730" s="144"/>
      <c r="AQ730" s="144"/>
      <c r="AR730" s="144"/>
      <c r="AS730" s="144"/>
      <c r="AT730" s="144"/>
      <c r="AU730" s="144"/>
      <c r="AV730" s="144"/>
      <c r="AW730" s="144"/>
      <c r="AX730" s="144"/>
      <c r="AY730" s="144"/>
      <c r="AZ730" s="144"/>
      <c r="BA730" s="144"/>
      <c r="BB730" s="144"/>
      <c r="BC730" s="144"/>
      <c r="BD730" s="144"/>
      <c r="BE730" s="144"/>
      <c r="BF730" s="144"/>
    </row>
    <row r="731" spans="1:58" ht="12" customHeight="1">
      <c r="A731" s="137"/>
      <c r="B731" s="140"/>
      <c r="C731" s="141"/>
      <c r="D731" s="142"/>
      <c r="E731" s="142"/>
      <c r="F731" s="137"/>
      <c r="G731" s="137"/>
      <c r="H731" s="137"/>
      <c r="I731" s="137"/>
      <c r="J731" s="137"/>
      <c r="K731" s="137"/>
      <c r="L731" s="137"/>
      <c r="M731" s="143"/>
      <c r="N731" s="144"/>
      <c r="O731" s="144"/>
      <c r="P731" s="144"/>
      <c r="Q731" s="144"/>
      <c r="R731" s="144"/>
      <c r="S731" s="144"/>
      <c r="T731" s="144"/>
      <c r="U731" s="144"/>
      <c r="V731" s="144"/>
      <c r="W731" s="144"/>
      <c r="X731" s="137"/>
      <c r="Y731" s="144"/>
      <c r="Z731" s="144"/>
      <c r="AA731" s="144"/>
      <c r="AB731" s="144"/>
      <c r="AC731" s="144"/>
      <c r="AD731" s="144"/>
      <c r="AE731" s="144"/>
      <c r="AF731" s="144"/>
      <c r="AG731" s="144"/>
      <c r="AH731" s="144"/>
      <c r="AI731" s="144"/>
      <c r="AJ731" s="144"/>
      <c r="AK731" s="144"/>
      <c r="AL731" s="144"/>
      <c r="AM731" s="144"/>
      <c r="AN731" s="137"/>
      <c r="AO731" s="144"/>
      <c r="AP731" s="144"/>
      <c r="AQ731" s="144"/>
      <c r="AR731" s="144"/>
      <c r="AS731" s="144"/>
      <c r="AT731" s="144"/>
      <c r="AU731" s="144"/>
      <c r="AV731" s="144"/>
      <c r="AW731" s="144"/>
      <c r="AX731" s="144"/>
      <c r="AY731" s="144"/>
      <c r="AZ731" s="144"/>
      <c r="BA731" s="144"/>
      <c r="BB731" s="144"/>
      <c r="BC731" s="144"/>
      <c r="BD731" s="144"/>
      <c r="BE731" s="144"/>
      <c r="BF731" s="144"/>
    </row>
    <row r="732" spans="1:58" ht="12" customHeight="1">
      <c r="A732" s="137"/>
      <c r="B732" s="140"/>
      <c r="C732" s="141"/>
      <c r="D732" s="142"/>
      <c r="E732" s="142"/>
      <c r="F732" s="137"/>
      <c r="G732" s="137"/>
      <c r="H732" s="137"/>
      <c r="I732" s="137"/>
      <c r="J732" s="137"/>
      <c r="K732" s="137"/>
      <c r="L732" s="137"/>
      <c r="M732" s="143"/>
      <c r="N732" s="144"/>
      <c r="O732" s="144"/>
      <c r="P732" s="144"/>
      <c r="Q732" s="144"/>
      <c r="R732" s="144"/>
      <c r="S732" s="144"/>
      <c r="T732" s="144"/>
      <c r="U732" s="144"/>
      <c r="V732" s="144"/>
      <c r="W732" s="144"/>
      <c r="X732" s="137"/>
      <c r="Y732" s="144"/>
      <c r="Z732" s="144"/>
      <c r="AA732" s="144"/>
      <c r="AB732" s="144"/>
      <c r="AC732" s="144"/>
      <c r="AD732" s="144"/>
      <c r="AE732" s="144"/>
      <c r="AF732" s="144"/>
      <c r="AG732" s="144"/>
      <c r="AH732" s="144"/>
      <c r="AI732" s="144"/>
      <c r="AJ732" s="144"/>
      <c r="AK732" s="144"/>
      <c r="AL732" s="144"/>
      <c r="AM732" s="144"/>
      <c r="AN732" s="137"/>
      <c r="AO732" s="144"/>
      <c r="AP732" s="144"/>
      <c r="AQ732" s="144"/>
      <c r="AR732" s="144"/>
      <c r="AS732" s="144"/>
      <c r="AT732" s="144"/>
      <c r="AU732" s="144"/>
      <c r="AV732" s="144"/>
      <c r="AW732" s="144"/>
      <c r="AX732" s="144"/>
      <c r="AY732" s="144"/>
      <c r="AZ732" s="144"/>
      <c r="BA732" s="144"/>
      <c r="BB732" s="144"/>
      <c r="BC732" s="144"/>
      <c r="BD732" s="144"/>
      <c r="BE732" s="144"/>
      <c r="BF732" s="144"/>
    </row>
    <row r="733" spans="1:58" ht="12" customHeight="1">
      <c r="A733" s="137"/>
      <c r="B733" s="140"/>
      <c r="C733" s="141"/>
      <c r="D733" s="142"/>
      <c r="E733" s="142"/>
      <c r="F733" s="137"/>
      <c r="G733" s="137"/>
      <c r="H733" s="137"/>
      <c r="I733" s="137"/>
      <c r="J733" s="137"/>
      <c r="K733" s="137"/>
      <c r="L733" s="137"/>
      <c r="M733" s="143"/>
      <c r="N733" s="144"/>
      <c r="O733" s="144"/>
      <c r="P733" s="144"/>
      <c r="Q733" s="144"/>
      <c r="R733" s="144"/>
      <c r="S733" s="144"/>
      <c r="T733" s="144"/>
      <c r="U733" s="144"/>
      <c r="V733" s="144"/>
      <c r="W733" s="144"/>
      <c r="X733" s="137"/>
      <c r="Y733" s="144"/>
      <c r="Z733" s="144"/>
      <c r="AA733" s="144"/>
      <c r="AB733" s="144"/>
      <c r="AC733" s="144"/>
      <c r="AD733" s="144"/>
      <c r="AE733" s="144"/>
      <c r="AF733" s="144"/>
      <c r="AG733" s="144"/>
      <c r="AH733" s="144"/>
      <c r="AI733" s="144"/>
      <c r="AJ733" s="144"/>
      <c r="AK733" s="144"/>
      <c r="AL733" s="144"/>
      <c r="AM733" s="144"/>
      <c r="AN733" s="137"/>
      <c r="AO733" s="144"/>
      <c r="AP733" s="144"/>
      <c r="AQ733" s="144"/>
      <c r="AR733" s="144"/>
      <c r="AS733" s="144"/>
      <c r="AT733" s="144"/>
      <c r="AU733" s="144"/>
      <c r="AV733" s="144"/>
      <c r="AW733" s="144"/>
      <c r="AX733" s="144"/>
      <c r="AY733" s="144"/>
      <c r="AZ733" s="144"/>
      <c r="BA733" s="144"/>
      <c r="BB733" s="144"/>
      <c r="BC733" s="144"/>
      <c r="BD733" s="144"/>
      <c r="BE733" s="144"/>
      <c r="BF733" s="144"/>
    </row>
    <row r="734" spans="1:58" ht="12" customHeight="1">
      <c r="A734" s="137"/>
      <c r="B734" s="140"/>
      <c r="C734" s="141"/>
      <c r="D734" s="142"/>
      <c r="E734" s="142"/>
      <c r="F734" s="137"/>
      <c r="G734" s="137"/>
      <c r="H734" s="137"/>
      <c r="I734" s="137"/>
      <c r="J734" s="137"/>
      <c r="K734" s="137"/>
      <c r="L734" s="137"/>
      <c r="M734" s="143"/>
      <c r="N734" s="144"/>
      <c r="O734" s="144"/>
      <c r="P734" s="144"/>
      <c r="Q734" s="144"/>
      <c r="R734" s="144"/>
      <c r="S734" s="144"/>
      <c r="T734" s="144"/>
      <c r="U734" s="144"/>
      <c r="V734" s="144"/>
      <c r="W734" s="144"/>
      <c r="X734" s="137"/>
      <c r="Y734" s="144"/>
      <c r="Z734" s="144"/>
      <c r="AA734" s="144"/>
      <c r="AB734" s="144"/>
      <c r="AC734" s="144"/>
      <c r="AD734" s="144"/>
      <c r="AE734" s="144"/>
      <c r="AF734" s="144"/>
      <c r="AG734" s="144"/>
      <c r="AH734" s="144"/>
      <c r="AI734" s="144"/>
      <c r="AJ734" s="144"/>
      <c r="AK734" s="144"/>
      <c r="AL734" s="144"/>
      <c r="AM734" s="144"/>
      <c r="AN734" s="137"/>
      <c r="AO734" s="144"/>
      <c r="AP734" s="144"/>
      <c r="AQ734" s="144"/>
      <c r="AR734" s="144"/>
      <c r="AS734" s="144"/>
      <c r="AT734" s="144"/>
      <c r="AU734" s="144"/>
      <c r="AV734" s="144"/>
      <c r="AW734" s="144"/>
      <c r="AX734" s="144"/>
      <c r="AY734" s="144"/>
      <c r="AZ734" s="144"/>
      <c r="BA734" s="144"/>
      <c r="BB734" s="144"/>
      <c r="BC734" s="144"/>
      <c r="BD734" s="144"/>
      <c r="BE734" s="144"/>
      <c r="BF734" s="144"/>
    </row>
    <row r="735" spans="1:58" ht="12" customHeight="1">
      <c r="A735" s="137"/>
      <c r="B735" s="140"/>
      <c r="C735" s="141"/>
      <c r="D735" s="142"/>
      <c r="E735" s="142"/>
      <c r="F735" s="137"/>
      <c r="G735" s="137"/>
      <c r="H735" s="137"/>
      <c r="I735" s="137"/>
      <c r="J735" s="137"/>
      <c r="K735" s="137"/>
      <c r="L735" s="137"/>
      <c r="M735" s="143"/>
      <c r="N735" s="144"/>
      <c r="O735" s="144"/>
      <c r="P735" s="144"/>
      <c r="Q735" s="144"/>
      <c r="R735" s="144"/>
      <c r="S735" s="144"/>
      <c r="T735" s="144"/>
      <c r="U735" s="144"/>
      <c r="V735" s="144"/>
      <c r="W735" s="144"/>
      <c r="X735" s="137"/>
      <c r="Y735" s="144"/>
      <c r="Z735" s="144"/>
      <c r="AA735" s="144"/>
      <c r="AB735" s="144"/>
      <c r="AC735" s="144"/>
      <c r="AD735" s="144"/>
      <c r="AE735" s="144"/>
      <c r="AF735" s="144"/>
      <c r="AG735" s="144"/>
      <c r="AH735" s="144"/>
      <c r="AI735" s="144"/>
      <c r="AJ735" s="144"/>
      <c r="AK735" s="144"/>
      <c r="AL735" s="144"/>
      <c r="AM735" s="144"/>
      <c r="AN735" s="137"/>
      <c r="AO735" s="144"/>
      <c r="AP735" s="144"/>
      <c r="AQ735" s="144"/>
      <c r="AR735" s="144"/>
      <c r="AS735" s="144"/>
      <c r="AT735" s="144"/>
      <c r="AU735" s="144"/>
      <c r="AV735" s="144"/>
      <c r="AW735" s="144"/>
      <c r="AX735" s="144"/>
      <c r="AY735" s="144"/>
      <c r="AZ735" s="144"/>
      <c r="BA735" s="144"/>
      <c r="BB735" s="144"/>
      <c r="BC735" s="144"/>
      <c r="BD735" s="144"/>
      <c r="BE735" s="144"/>
      <c r="BF735" s="144"/>
    </row>
    <row r="736" spans="1:58" ht="12" customHeight="1">
      <c r="A736" s="137"/>
      <c r="B736" s="140"/>
      <c r="C736" s="141"/>
      <c r="D736" s="142"/>
      <c r="E736" s="142"/>
      <c r="F736" s="137"/>
      <c r="G736" s="137"/>
      <c r="H736" s="137"/>
      <c r="I736" s="137"/>
      <c r="J736" s="137"/>
      <c r="K736" s="137"/>
      <c r="L736" s="137"/>
      <c r="M736" s="143"/>
      <c r="N736" s="144"/>
      <c r="O736" s="144"/>
      <c r="P736" s="144"/>
      <c r="Q736" s="144"/>
      <c r="R736" s="144"/>
      <c r="S736" s="144"/>
      <c r="T736" s="144"/>
      <c r="U736" s="144"/>
      <c r="V736" s="144"/>
      <c r="W736" s="144"/>
      <c r="X736" s="137"/>
      <c r="Y736" s="144"/>
      <c r="Z736" s="144"/>
      <c r="AA736" s="144"/>
      <c r="AB736" s="144"/>
      <c r="AC736" s="144"/>
      <c r="AD736" s="144"/>
      <c r="AE736" s="144"/>
      <c r="AF736" s="144"/>
      <c r="AG736" s="144"/>
      <c r="AH736" s="144"/>
      <c r="AI736" s="144"/>
      <c r="AJ736" s="144"/>
      <c r="AK736" s="144"/>
      <c r="AL736" s="144"/>
      <c r="AM736" s="144"/>
      <c r="AN736" s="137"/>
      <c r="AO736" s="144"/>
      <c r="AP736" s="144"/>
      <c r="AQ736" s="144"/>
      <c r="AR736" s="144"/>
      <c r="AS736" s="144"/>
      <c r="AT736" s="144"/>
      <c r="AU736" s="144"/>
      <c r="AV736" s="144"/>
      <c r="AW736" s="144"/>
      <c r="AX736" s="144"/>
      <c r="AY736" s="144"/>
      <c r="AZ736" s="144"/>
      <c r="BA736" s="144"/>
      <c r="BB736" s="144"/>
      <c r="BC736" s="144"/>
      <c r="BD736" s="144"/>
      <c r="BE736" s="144"/>
      <c r="BF736" s="144"/>
    </row>
    <row r="737" spans="1:58" ht="12" customHeight="1">
      <c r="A737" s="137"/>
      <c r="B737" s="140"/>
      <c r="C737" s="141"/>
      <c r="D737" s="142"/>
      <c r="E737" s="142"/>
      <c r="F737" s="137"/>
      <c r="G737" s="137"/>
      <c r="H737" s="137"/>
      <c r="I737" s="137"/>
      <c r="J737" s="137"/>
      <c r="K737" s="137"/>
      <c r="L737" s="137"/>
      <c r="M737" s="143"/>
      <c r="N737" s="144"/>
      <c r="O737" s="144"/>
      <c r="P737" s="144"/>
      <c r="Q737" s="144"/>
      <c r="R737" s="144"/>
      <c r="S737" s="144"/>
      <c r="T737" s="144"/>
      <c r="U737" s="144"/>
      <c r="V737" s="144"/>
      <c r="W737" s="144"/>
      <c r="X737" s="137"/>
      <c r="Y737" s="144"/>
      <c r="Z737" s="144"/>
      <c r="AA737" s="144"/>
      <c r="AB737" s="144"/>
      <c r="AC737" s="144"/>
      <c r="AD737" s="144"/>
      <c r="AE737" s="144"/>
      <c r="AF737" s="144"/>
      <c r="AG737" s="144"/>
      <c r="AH737" s="144"/>
      <c r="AI737" s="144"/>
      <c r="AJ737" s="144"/>
      <c r="AK737" s="144"/>
      <c r="AL737" s="144"/>
      <c r="AM737" s="144"/>
      <c r="AN737" s="137"/>
      <c r="AO737" s="144"/>
      <c r="AP737" s="144"/>
      <c r="AQ737" s="144"/>
      <c r="AR737" s="144"/>
      <c r="AS737" s="144"/>
      <c r="AT737" s="144"/>
      <c r="AU737" s="144"/>
      <c r="AV737" s="144"/>
      <c r="AW737" s="144"/>
      <c r="AX737" s="144"/>
      <c r="AY737" s="144"/>
      <c r="AZ737" s="144"/>
      <c r="BA737" s="144"/>
      <c r="BB737" s="144"/>
      <c r="BC737" s="144"/>
      <c r="BD737" s="144"/>
      <c r="BE737" s="144"/>
      <c r="BF737" s="144"/>
    </row>
    <row r="738" spans="1:58" ht="12" customHeight="1">
      <c r="A738" s="137"/>
      <c r="B738" s="140"/>
      <c r="C738" s="141"/>
      <c r="D738" s="142"/>
      <c r="E738" s="142"/>
      <c r="F738" s="137"/>
      <c r="G738" s="137"/>
      <c r="H738" s="137"/>
      <c r="I738" s="137"/>
      <c r="J738" s="137"/>
      <c r="K738" s="137"/>
      <c r="L738" s="137"/>
      <c r="M738" s="143"/>
      <c r="N738" s="144"/>
      <c r="O738" s="144"/>
      <c r="P738" s="144"/>
      <c r="Q738" s="144"/>
      <c r="R738" s="144"/>
      <c r="S738" s="144"/>
      <c r="T738" s="144"/>
      <c r="U738" s="144"/>
      <c r="V738" s="144"/>
      <c r="W738" s="144"/>
      <c r="X738" s="137"/>
      <c r="Y738" s="144"/>
      <c r="Z738" s="144"/>
      <c r="AA738" s="144"/>
      <c r="AB738" s="144"/>
      <c r="AC738" s="144"/>
      <c r="AD738" s="144"/>
      <c r="AE738" s="144"/>
      <c r="AF738" s="144"/>
      <c r="AG738" s="144"/>
      <c r="AH738" s="144"/>
      <c r="AI738" s="144"/>
      <c r="AJ738" s="144"/>
      <c r="AK738" s="144"/>
      <c r="AL738" s="144"/>
      <c r="AM738" s="144"/>
      <c r="AN738" s="137"/>
      <c r="AO738" s="144"/>
      <c r="AP738" s="144"/>
      <c r="AQ738" s="144"/>
      <c r="AR738" s="144"/>
      <c r="AS738" s="144"/>
      <c r="AT738" s="144"/>
      <c r="AU738" s="144"/>
      <c r="AV738" s="144"/>
      <c r="AW738" s="144"/>
      <c r="AX738" s="144"/>
      <c r="AY738" s="144"/>
      <c r="AZ738" s="144"/>
      <c r="BA738" s="144"/>
      <c r="BB738" s="144"/>
      <c r="BC738" s="144"/>
      <c r="BD738" s="144"/>
      <c r="BE738" s="144"/>
      <c r="BF738" s="144"/>
    </row>
    <row r="739" spans="1:58" ht="12" customHeight="1">
      <c r="A739" s="137"/>
      <c r="B739" s="140"/>
      <c r="C739" s="141"/>
      <c r="D739" s="142"/>
      <c r="E739" s="142"/>
      <c r="F739" s="137"/>
      <c r="G739" s="137"/>
      <c r="H739" s="137"/>
      <c r="I739" s="137"/>
      <c r="J739" s="137"/>
      <c r="K739" s="137"/>
      <c r="L739" s="137"/>
      <c r="M739" s="143"/>
      <c r="N739" s="144"/>
      <c r="O739" s="144"/>
      <c r="P739" s="144"/>
      <c r="Q739" s="144"/>
      <c r="R739" s="144"/>
      <c r="S739" s="144"/>
      <c r="T739" s="144"/>
      <c r="U739" s="144"/>
      <c r="V739" s="144"/>
      <c r="W739" s="144"/>
      <c r="X739" s="137"/>
      <c r="Y739" s="144"/>
      <c r="Z739" s="144"/>
      <c r="AA739" s="144"/>
      <c r="AB739" s="144"/>
      <c r="AC739" s="144"/>
      <c r="AD739" s="144"/>
      <c r="AE739" s="144"/>
      <c r="AF739" s="144"/>
      <c r="AG739" s="144"/>
      <c r="AH739" s="144"/>
      <c r="AI739" s="144"/>
      <c r="AJ739" s="144"/>
      <c r="AK739" s="144"/>
      <c r="AL739" s="144"/>
      <c r="AM739" s="144"/>
      <c r="AN739" s="137"/>
      <c r="AO739" s="144"/>
      <c r="AP739" s="144"/>
      <c r="AQ739" s="144"/>
      <c r="AR739" s="144"/>
      <c r="AS739" s="144"/>
      <c r="AT739" s="144"/>
      <c r="AU739" s="144"/>
      <c r="AV739" s="144"/>
      <c r="AW739" s="144"/>
      <c r="AX739" s="144"/>
      <c r="AY739" s="144"/>
      <c r="AZ739" s="144"/>
      <c r="BA739" s="144"/>
      <c r="BB739" s="144"/>
      <c r="BC739" s="144"/>
      <c r="BD739" s="144"/>
      <c r="BE739" s="144"/>
      <c r="BF739" s="144"/>
    </row>
    <row r="740" spans="1:58" ht="12" customHeight="1">
      <c r="A740" s="137"/>
      <c r="B740" s="140"/>
      <c r="C740" s="141"/>
      <c r="D740" s="142"/>
      <c r="E740" s="142"/>
      <c r="F740" s="137"/>
      <c r="G740" s="137"/>
      <c r="H740" s="137"/>
      <c r="I740" s="137"/>
      <c r="J740" s="137"/>
      <c r="K740" s="137"/>
      <c r="L740" s="137"/>
      <c r="M740" s="143"/>
      <c r="N740" s="144"/>
      <c r="O740" s="144"/>
      <c r="P740" s="144"/>
      <c r="Q740" s="144"/>
      <c r="R740" s="144"/>
      <c r="S740" s="144"/>
      <c r="T740" s="144"/>
      <c r="U740" s="144"/>
      <c r="V740" s="144"/>
      <c r="W740" s="144"/>
      <c r="X740" s="137"/>
      <c r="Y740" s="144"/>
      <c r="Z740" s="144"/>
      <c r="AA740" s="144"/>
      <c r="AB740" s="144"/>
      <c r="AC740" s="144"/>
      <c r="AD740" s="144"/>
      <c r="AE740" s="144"/>
      <c r="AF740" s="144"/>
      <c r="AG740" s="144"/>
      <c r="AH740" s="144"/>
      <c r="AI740" s="144"/>
      <c r="AJ740" s="144"/>
      <c r="AK740" s="144"/>
      <c r="AL740" s="144"/>
      <c r="AM740" s="144"/>
      <c r="AN740" s="137"/>
      <c r="AO740" s="144"/>
      <c r="AP740" s="144"/>
      <c r="AQ740" s="144"/>
      <c r="AR740" s="144"/>
      <c r="AS740" s="144"/>
      <c r="AT740" s="144"/>
      <c r="AU740" s="144"/>
      <c r="AV740" s="144"/>
      <c r="AW740" s="144"/>
      <c r="AX740" s="144"/>
      <c r="AY740" s="144"/>
      <c r="AZ740" s="144"/>
      <c r="BA740" s="144"/>
      <c r="BB740" s="144"/>
      <c r="BC740" s="144"/>
      <c r="BD740" s="144"/>
      <c r="BE740" s="144"/>
      <c r="BF740" s="144"/>
    </row>
    <row r="741" spans="1:58" ht="12" customHeight="1">
      <c r="A741" s="137"/>
      <c r="B741" s="140"/>
      <c r="C741" s="141"/>
      <c r="D741" s="142"/>
      <c r="E741" s="142"/>
      <c r="F741" s="137"/>
      <c r="G741" s="137"/>
      <c r="H741" s="137"/>
      <c r="I741" s="137"/>
      <c r="J741" s="137"/>
      <c r="K741" s="137"/>
      <c r="L741" s="137"/>
      <c r="M741" s="143"/>
      <c r="N741" s="144"/>
      <c r="O741" s="144"/>
      <c r="P741" s="144"/>
      <c r="Q741" s="144"/>
      <c r="R741" s="144"/>
      <c r="S741" s="144"/>
      <c r="T741" s="144"/>
      <c r="U741" s="144"/>
      <c r="V741" s="144"/>
      <c r="W741" s="144"/>
      <c r="X741" s="137"/>
      <c r="Y741" s="144"/>
      <c r="Z741" s="144"/>
      <c r="AA741" s="144"/>
      <c r="AB741" s="144"/>
      <c r="AC741" s="144"/>
      <c r="AD741" s="144"/>
      <c r="AE741" s="144"/>
      <c r="AF741" s="144"/>
      <c r="AG741" s="144"/>
      <c r="AH741" s="144"/>
      <c r="AI741" s="144"/>
      <c r="AJ741" s="144"/>
      <c r="AK741" s="144"/>
      <c r="AL741" s="144"/>
      <c r="AM741" s="144"/>
      <c r="AN741" s="137"/>
      <c r="AO741" s="144"/>
      <c r="AP741" s="144"/>
      <c r="AQ741" s="144"/>
      <c r="AR741" s="144"/>
      <c r="AS741" s="144"/>
      <c r="AT741" s="144"/>
      <c r="AU741" s="144"/>
      <c r="AV741" s="144"/>
      <c r="AW741" s="144"/>
      <c r="AX741" s="144"/>
      <c r="AY741" s="144"/>
      <c r="AZ741" s="144"/>
      <c r="BA741" s="144"/>
      <c r="BB741" s="144"/>
      <c r="BC741" s="144"/>
      <c r="BD741" s="144"/>
      <c r="BE741" s="144"/>
      <c r="BF741" s="144"/>
    </row>
    <row r="742" spans="1:58" ht="12" customHeight="1">
      <c r="A742" s="137"/>
      <c r="B742" s="140"/>
      <c r="C742" s="141"/>
      <c r="D742" s="142"/>
      <c r="E742" s="142"/>
      <c r="F742" s="137"/>
      <c r="G742" s="137"/>
      <c r="H742" s="137"/>
      <c r="I742" s="137"/>
      <c r="J742" s="137"/>
      <c r="K742" s="137"/>
      <c r="L742" s="137"/>
      <c r="M742" s="143"/>
      <c r="N742" s="144"/>
      <c r="O742" s="144"/>
      <c r="P742" s="144"/>
      <c r="Q742" s="144"/>
      <c r="R742" s="144"/>
      <c r="S742" s="144"/>
      <c r="T742" s="144"/>
      <c r="U742" s="144"/>
      <c r="V742" s="144"/>
      <c r="W742" s="144"/>
      <c r="X742" s="137"/>
      <c r="Y742" s="144"/>
      <c r="Z742" s="144"/>
      <c r="AA742" s="144"/>
      <c r="AB742" s="144"/>
      <c r="AC742" s="144"/>
      <c r="AD742" s="144"/>
      <c r="AE742" s="144"/>
      <c r="AF742" s="144"/>
      <c r="AG742" s="144"/>
      <c r="AH742" s="144"/>
      <c r="AI742" s="144"/>
      <c r="AJ742" s="144"/>
      <c r="AK742" s="144"/>
      <c r="AL742" s="144"/>
      <c r="AM742" s="144"/>
      <c r="AN742" s="137"/>
      <c r="AO742" s="144"/>
      <c r="AP742" s="144"/>
      <c r="AQ742" s="144"/>
      <c r="AR742" s="144"/>
      <c r="AS742" s="144"/>
      <c r="AT742" s="144"/>
      <c r="AU742" s="144"/>
      <c r="AV742" s="144"/>
      <c r="AW742" s="144"/>
      <c r="AX742" s="144"/>
      <c r="AY742" s="144"/>
      <c r="AZ742" s="144"/>
      <c r="BA742" s="144"/>
      <c r="BB742" s="144"/>
      <c r="BC742" s="144"/>
      <c r="BD742" s="144"/>
      <c r="BE742" s="144"/>
      <c r="BF742" s="144"/>
    </row>
    <row r="743" spans="1:58" ht="12" customHeight="1">
      <c r="A743" s="137"/>
      <c r="B743" s="140"/>
      <c r="C743" s="141"/>
      <c r="D743" s="142"/>
      <c r="E743" s="142"/>
      <c r="F743" s="137"/>
      <c r="G743" s="137"/>
      <c r="H743" s="137"/>
      <c r="I743" s="137"/>
      <c r="J743" s="137"/>
      <c r="K743" s="137"/>
      <c r="L743" s="137"/>
      <c r="M743" s="143"/>
      <c r="N743" s="144"/>
      <c r="O743" s="144"/>
      <c r="P743" s="144"/>
      <c r="Q743" s="144"/>
      <c r="R743" s="144"/>
      <c r="S743" s="144"/>
      <c r="T743" s="144"/>
      <c r="U743" s="144"/>
      <c r="V743" s="144"/>
      <c r="W743" s="144"/>
      <c r="X743" s="137"/>
      <c r="Y743" s="144"/>
      <c r="Z743" s="144"/>
      <c r="AA743" s="144"/>
      <c r="AB743" s="144"/>
      <c r="AC743" s="144"/>
      <c r="AD743" s="144"/>
      <c r="AE743" s="144"/>
      <c r="AF743" s="144"/>
      <c r="AG743" s="144"/>
      <c r="AH743" s="144"/>
      <c r="AI743" s="144"/>
      <c r="AJ743" s="144"/>
      <c r="AK743" s="144"/>
      <c r="AL743" s="144"/>
      <c r="AM743" s="144"/>
      <c r="AN743" s="137"/>
      <c r="AO743" s="144"/>
      <c r="AP743" s="144"/>
      <c r="AQ743" s="144"/>
      <c r="AR743" s="144"/>
      <c r="AS743" s="144"/>
      <c r="AT743" s="144"/>
      <c r="AU743" s="144"/>
      <c r="AV743" s="144"/>
      <c r="AW743" s="144"/>
      <c r="AX743" s="144"/>
      <c r="AY743" s="144"/>
      <c r="AZ743" s="144"/>
      <c r="BA743" s="144"/>
      <c r="BB743" s="144"/>
      <c r="BC743" s="144"/>
      <c r="BD743" s="144"/>
      <c r="BE743" s="144"/>
      <c r="BF743" s="144"/>
    </row>
    <row r="744" spans="1:58" ht="12" customHeight="1">
      <c r="A744" s="137"/>
      <c r="B744" s="140"/>
      <c r="C744" s="141"/>
      <c r="D744" s="142"/>
      <c r="E744" s="142"/>
      <c r="F744" s="137"/>
      <c r="G744" s="137"/>
      <c r="H744" s="137"/>
      <c r="I744" s="137"/>
      <c r="J744" s="137"/>
      <c r="K744" s="137"/>
      <c r="L744" s="137"/>
      <c r="M744" s="143"/>
      <c r="N744" s="144"/>
      <c r="O744" s="144"/>
      <c r="P744" s="144"/>
      <c r="Q744" s="144"/>
      <c r="R744" s="144"/>
      <c r="S744" s="144"/>
      <c r="T744" s="144"/>
      <c r="U744" s="144"/>
      <c r="V744" s="144"/>
      <c r="W744" s="144"/>
      <c r="X744" s="137"/>
      <c r="Y744" s="144"/>
      <c r="Z744" s="144"/>
      <c r="AA744" s="144"/>
      <c r="AB744" s="144"/>
      <c r="AC744" s="144"/>
      <c r="AD744" s="144"/>
      <c r="AE744" s="144"/>
      <c r="AF744" s="144"/>
      <c r="AG744" s="144"/>
      <c r="AH744" s="144"/>
      <c r="AI744" s="144"/>
      <c r="AJ744" s="144"/>
      <c r="AK744" s="144"/>
      <c r="AL744" s="144"/>
      <c r="AM744" s="144"/>
      <c r="AN744" s="137"/>
      <c r="AO744" s="144"/>
      <c r="AP744" s="144"/>
      <c r="AQ744" s="144"/>
      <c r="AR744" s="144"/>
      <c r="AS744" s="144"/>
      <c r="AT744" s="144"/>
      <c r="AU744" s="144"/>
      <c r="AV744" s="144"/>
      <c r="AW744" s="144"/>
      <c r="AX744" s="144"/>
      <c r="AY744" s="144"/>
      <c r="AZ744" s="144"/>
      <c r="BA744" s="144"/>
      <c r="BB744" s="144"/>
      <c r="BC744" s="144"/>
      <c r="BD744" s="144"/>
      <c r="BE744" s="144"/>
      <c r="BF744" s="144"/>
    </row>
    <row r="745" spans="1:58" ht="12" customHeight="1">
      <c r="A745" s="137"/>
      <c r="B745" s="140"/>
      <c r="C745" s="141"/>
      <c r="D745" s="142"/>
      <c r="E745" s="142"/>
      <c r="F745" s="137"/>
      <c r="G745" s="137"/>
      <c r="H745" s="137"/>
      <c r="I745" s="137"/>
      <c r="J745" s="137"/>
      <c r="K745" s="137"/>
      <c r="L745" s="137"/>
      <c r="M745" s="143"/>
      <c r="N745" s="144"/>
      <c r="O745" s="144"/>
      <c r="P745" s="144"/>
      <c r="Q745" s="144"/>
      <c r="R745" s="144"/>
      <c r="S745" s="144"/>
      <c r="T745" s="144"/>
      <c r="U745" s="144"/>
      <c r="V745" s="144"/>
      <c r="W745" s="144"/>
      <c r="X745" s="137"/>
      <c r="Y745" s="144"/>
      <c r="Z745" s="144"/>
      <c r="AA745" s="144"/>
      <c r="AB745" s="144"/>
      <c r="AC745" s="144"/>
      <c r="AD745" s="144"/>
      <c r="AE745" s="144"/>
      <c r="AF745" s="144"/>
      <c r="AG745" s="144"/>
      <c r="AH745" s="144"/>
      <c r="AI745" s="144"/>
      <c r="AJ745" s="144"/>
      <c r="AK745" s="144"/>
      <c r="AL745" s="144"/>
      <c r="AM745" s="144"/>
      <c r="AN745" s="137"/>
      <c r="AO745" s="144"/>
      <c r="AP745" s="144"/>
      <c r="AQ745" s="144"/>
      <c r="AR745" s="144"/>
      <c r="AS745" s="144"/>
      <c r="AT745" s="144"/>
      <c r="AU745" s="144"/>
      <c r="AV745" s="144"/>
      <c r="AW745" s="144"/>
      <c r="AX745" s="144"/>
      <c r="AY745" s="144"/>
      <c r="AZ745" s="144"/>
      <c r="BA745" s="144"/>
      <c r="BB745" s="144"/>
      <c r="BC745" s="144"/>
      <c r="BD745" s="144"/>
      <c r="BE745" s="144"/>
      <c r="BF745" s="144"/>
    </row>
    <row r="746" spans="1:58" ht="12" customHeight="1">
      <c r="A746" s="137"/>
      <c r="B746" s="140"/>
      <c r="C746" s="141"/>
      <c r="D746" s="142"/>
      <c r="E746" s="142"/>
      <c r="F746" s="137"/>
      <c r="G746" s="137"/>
      <c r="H746" s="137"/>
      <c r="I746" s="137"/>
      <c r="J746" s="137"/>
      <c r="K746" s="137"/>
      <c r="L746" s="137"/>
      <c r="M746" s="143"/>
      <c r="N746" s="144"/>
      <c r="O746" s="144"/>
      <c r="P746" s="144"/>
      <c r="Q746" s="144"/>
      <c r="R746" s="144"/>
      <c r="S746" s="144"/>
      <c r="T746" s="144"/>
      <c r="U746" s="144"/>
      <c r="V746" s="144"/>
      <c r="W746" s="144"/>
      <c r="X746" s="137"/>
      <c r="Y746" s="144"/>
      <c r="Z746" s="144"/>
      <c r="AA746" s="144"/>
      <c r="AB746" s="144"/>
      <c r="AC746" s="144"/>
      <c r="AD746" s="144"/>
      <c r="AE746" s="144"/>
      <c r="AF746" s="144"/>
      <c r="AG746" s="144"/>
      <c r="AH746" s="144"/>
      <c r="AI746" s="144"/>
      <c r="AJ746" s="144"/>
      <c r="AK746" s="144"/>
      <c r="AL746" s="144"/>
      <c r="AM746" s="144"/>
      <c r="AN746" s="137"/>
      <c r="AO746" s="144"/>
      <c r="AP746" s="144"/>
      <c r="AQ746" s="144"/>
      <c r="AR746" s="144"/>
      <c r="AS746" s="144"/>
      <c r="AT746" s="144"/>
      <c r="AU746" s="144"/>
      <c r="AV746" s="144"/>
      <c r="AW746" s="144"/>
      <c r="AX746" s="144"/>
      <c r="AY746" s="144"/>
      <c r="AZ746" s="144"/>
      <c r="BA746" s="144"/>
      <c r="BB746" s="144"/>
      <c r="BC746" s="144"/>
      <c r="BD746" s="144"/>
      <c r="BE746" s="144"/>
      <c r="BF746" s="144"/>
    </row>
    <row r="747" spans="1:58" ht="12" customHeight="1">
      <c r="A747" s="137"/>
      <c r="B747" s="140"/>
      <c r="C747" s="141"/>
      <c r="D747" s="142"/>
      <c r="E747" s="142"/>
      <c r="F747" s="137"/>
      <c r="G747" s="137"/>
      <c r="H747" s="137"/>
      <c r="I747" s="137"/>
      <c r="J747" s="137"/>
      <c r="K747" s="137"/>
      <c r="L747" s="137"/>
      <c r="M747" s="143"/>
      <c r="N747" s="144"/>
      <c r="O747" s="144"/>
      <c r="P747" s="144"/>
      <c r="Q747" s="144"/>
      <c r="R747" s="144"/>
      <c r="S747" s="144"/>
      <c r="T747" s="144"/>
      <c r="U747" s="144"/>
      <c r="V747" s="144"/>
      <c r="W747" s="144"/>
      <c r="X747" s="137"/>
      <c r="Y747" s="144"/>
      <c r="Z747" s="144"/>
      <c r="AA747" s="144"/>
      <c r="AB747" s="144"/>
      <c r="AC747" s="144"/>
      <c r="AD747" s="144"/>
      <c r="AE747" s="144"/>
      <c r="AF747" s="144"/>
      <c r="AG747" s="144"/>
      <c r="AH747" s="144"/>
      <c r="AI747" s="144"/>
      <c r="AJ747" s="144"/>
      <c r="AK747" s="144"/>
      <c r="AL747" s="144"/>
      <c r="AM747" s="144"/>
      <c r="AN747" s="137"/>
      <c r="AO747" s="144"/>
      <c r="AP747" s="144"/>
      <c r="AQ747" s="144"/>
      <c r="AR747" s="144"/>
      <c r="AS747" s="144"/>
      <c r="AT747" s="144"/>
      <c r="AU747" s="144"/>
      <c r="AV747" s="144"/>
      <c r="AW747" s="144"/>
      <c r="AX747" s="144"/>
      <c r="AY747" s="144"/>
      <c r="AZ747" s="144"/>
      <c r="BA747" s="144"/>
      <c r="BB747" s="144"/>
      <c r="BC747" s="144"/>
      <c r="BD747" s="144"/>
      <c r="BE747" s="144"/>
      <c r="BF747" s="144"/>
    </row>
    <row r="748" spans="1:58" ht="12" customHeight="1">
      <c r="A748" s="137"/>
      <c r="B748" s="140"/>
      <c r="C748" s="141"/>
      <c r="D748" s="142"/>
      <c r="E748" s="142"/>
      <c r="F748" s="137"/>
      <c r="G748" s="137"/>
      <c r="H748" s="137"/>
      <c r="I748" s="137"/>
      <c r="J748" s="137"/>
      <c r="K748" s="137"/>
      <c r="L748" s="137"/>
      <c r="M748" s="143"/>
      <c r="N748" s="144"/>
      <c r="O748" s="144"/>
      <c r="P748" s="144"/>
      <c r="Q748" s="144"/>
      <c r="R748" s="144"/>
      <c r="S748" s="144"/>
      <c r="T748" s="144"/>
      <c r="U748" s="144"/>
      <c r="V748" s="144"/>
      <c r="W748" s="144"/>
      <c r="X748" s="137"/>
      <c r="Y748" s="144"/>
      <c r="Z748" s="144"/>
      <c r="AA748" s="144"/>
      <c r="AB748" s="144"/>
      <c r="AC748" s="144"/>
      <c r="AD748" s="144"/>
      <c r="AE748" s="144"/>
      <c r="AF748" s="144"/>
      <c r="AG748" s="144"/>
      <c r="AH748" s="144"/>
      <c r="AI748" s="144"/>
      <c r="AJ748" s="144"/>
      <c r="AK748" s="144"/>
      <c r="AL748" s="144"/>
      <c r="AM748" s="144"/>
      <c r="AN748" s="137"/>
      <c r="AO748" s="144"/>
      <c r="AP748" s="144"/>
      <c r="AQ748" s="144"/>
      <c r="AR748" s="144"/>
      <c r="AS748" s="144"/>
      <c r="AT748" s="144"/>
      <c r="AU748" s="144"/>
      <c r="AV748" s="144"/>
      <c r="AW748" s="144"/>
      <c r="AX748" s="144"/>
      <c r="AY748" s="144"/>
      <c r="AZ748" s="144"/>
      <c r="BA748" s="144"/>
      <c r="BB748" s="144"/>
      <c r="BC748" s="144"/>
      <c r="BD748" s="144"/>
      <c r="BE748" s="144"/>
      <c r="BF748" s="144"/>
    </row>
    <row r="749" spans="1:58" ht="12" customHeight="1">
      <c r="A749" s="137"/>
      <c r="B749" s="140"/>
      <c r="C749" s="141"/>
      <c r="D749" s="142"/>
      <c r="E749" s="142"/>
      <c r="F749" s="137"/>
      <c r="G749" s="137"/>
      <c r="H749" s="137"/>
      <c r="I749" s="137"/>
      <c r="J749" s="137"/>
      <c r="K749" s="137"/>
      <c r="L749" s="137"/>
      <c r="M749" s="143"/>
      <c r="N749" s="144"/>
      <c r="O749" s="144"/>
      <c r="P749" s="144"/>
      <c r="Q749" s="144"/>
      <c r="R749" s="144"/>
      <c r="S749" s="144"/>
      <c r="T749" s="144"/>
      <c r="U749" s="144"/>
      <c r="V749" s="144"/>
      <c r="W749" s="144"/>
      <c r="X749" s="137"/>
      <c r="Y749" s="144"/>
      <c r="Z749" s="144"/>
      <c r="AA749" s="144"/>
      <c r="AB749" s="144"/>
      <c r="AC749" s="144"/>
      <c r="AD749" s="144"/>
      <c r="AE749" s="144"/>
      <c r="AF749" s="144"/>
      <c r="AG749" s="144"/>
      <c r="AH749" s="144"/>
      <c r="AI749" s="144"/>
      <c r="AJ749" s="144"/>
      <c r="AK749" s="144"/>
      <c r="AL749" s="144"/>
      <c r="AM749" s="144"/>
      <c r="AN749" s="137"/>
      <c r="AO749" s="144"/>
      <c r="AP749" s="144"/>
      <c r="AQ749" s="144"/>
      <c r="AR749" s="144"/>
      <c r="AS749" s="144"/>
      <c r="AT749" s="144"/>
      <c r="AU749" s="144"/>
      <c r="AV749" s="144"/>
      <c r="AW749" s="144"/>
      <c r="AX749" s="144"/>
      <c r="AY749" s="144"/>
      <c r="AZ749" s="144"/>
      <c r="BA749" s="144"/>
      <c r="BB749" s="144"/>
      <c r="BC749" s="144"/>
      <c r="BD749" s="144"/>
      <c r="BE749" s="144"/>
      <c r="BF749" s="144"/>
    </row>
    <row r="750" spans="1:58" ht="12" customHeight="1">
      <c r="A750" s="137"/>
      <c r="B750" s="140"/>
      <c r="C750" s="141"/>
      <c r="D750" s="142"/>
      <c r="E750" s="142"/>
      <c r="F750" s="137"/>
      <c r="G750" s="137"/>
      <c r="H750" s="137"/>
      <c r="I750" s="137"/>
      <c r="J750" s="137"/>
      <c r="K750" s="137"/>
      <c r="L750" s="137"/>
      <c r="M750" s="143"/>
      <c r="N750" s="144"/>
      <c r="O750" s="144"/>
      <c r="P750" s="144"/>
      <c r="Q750" s="144"/>
      <c r="R750" s="144"/>
      <c r="S750" s="144"/>
      <c r="T750" s="144"/>
      <c r="U750" s="144"/>
      <c r="V750" s="144"/>
      <c r="W750" s="144"/>
      <c r="X750" s="137"/>
      <c r="Y750" s="144"/>
      <c r="Z750" s="144"/>
      <c r="AA750" s="144"/>
      <c r="AB750" s="144"/>
      <c r="AC750" s="144"/>
      <c r="AD750" s="144"/>
      <c r="AE750" s="144"/>
      <c r="AF750" s="144"/>
      <c r="AG750" s="144"/>
      <c r="AH750" s="144"/>
      <c r="AI750" s="144"/>
      <c r="AJ750" s="144"/>
      <c r="AK750" s="144"/>
      <c r="AL750" s="144"/>
      <c r="AM750" s="144"/>
      <c r="AN750" s="137"/>
      <c r="AO750" s="144"/>
      <c r="AP750" s="144"/>
      <c r="AQ750" s="144"/>
      <c r="AR750" s="144"/>
      <c r="AS750" s="144"/>
      <c r="AT750" s="144"/>
      <c r="AU750" s="144"/>
      <c r="AV750" s="144"/>
      <c r="AW750" s="144"/>
      <c r="AX750" s="144"/>
      <c r="AY750" s="144"/>
      <c r="AZ750" s="144"/>
      <c r="BA750" s="144"/>
      <c r="BB750" s="144"/>
      <c r="BC750" s="144"/>
      <c r="BD750" s="144"/>
      <c r="BE750" s="144"/>
      <c r="BF750" s="144"/>
    </row>
    <row r="751" spans="1:58" ht="12" customHeight="1">
      <c r="A751" s="137"/>
      <c r="B751" s="140"/>
      <c r="C751" s="141"/>
      <c r="D751" s="142"/>
      <c r="E751" s="142"/>
      <c r="F751" s="137"/>
      <c r="G751" s="137"/>
      <c r="H751" s="137"/>
      <c r="I751" s="137"/>
      <c r="J751" s="137"/>
      <c r="K751" s="137"/>
      <c r="L751" s="137"/>
      <c r="M751" s="143"/>
      <c r="N751" s="144"/>
      <c r="O751" s="144"/>
      <c r="P751" s="144"/>
      <c r="Q751" s="144"/>
      <c r="R751" s="144"/>
      <c r="S751" s="144"/>
      <c r="T751" s="144"/>
      <c r="U751" s="144"/>
      <c r="V751" s="144"/>
      <c r="W751" s="144"/>
      <c r="X751" s="137"/>
      <c r="Y751" s="144"/>
      <c r="Z751" s="144"/>
      <c r="AA751" s="144"/>
      <c r="AB751" s="144"/>
      <c r="AC751" s="144"/>
      <c r="AD751" s="144"/>
      <c r="AE751" s="144"/>
      <c r="AF751" s="144"/>
      <c r="AG751" s="144"/>
      <c r="AH751" s="144"/>
      <c r="AI751" s="144"/>
      <c r="AJ751" s="144"/>
      <c r="AK751" s="144"/>
      <c r="AL751" s="144"/>
      <c r="AM751" s="144"/>
      <c r="AN751" s="137"/>
      <c r="AO751" s="144"/>
      <c r="AP751" s="144"/>
      <c r="AQ751" s="144"/>
      <c r="AR751" s="144"/>
      <c r="AS751" s="144"/>
      <c r="AT751" s="144"/>
      <c r="AU751" s="144"/>
      <c r="AV751" s="144"/>
      <c r="AW751" s="144"/>
      <c r="AX751" s="144"/>
      <c r="AY751" s="144"/>
      <c r="AZ751" s="144"/>
      <c r="BA751" s="144"/>
      <c r="BB751" s="144"/>
      <c r="BC751" s="144"/>
      <c r="BD751" s="144"/>
      <c r="BE751" s="144"/>
      <c r="BF751" s="144"/>
    </row>
    <row r="752" spans="1:58" ht="12" customHeight="1">
      <c r="A752" s="137"/>
      <c r="B752" s="140"/>
      <c r="C752" s="141"/>
      <c r="D752" s="142"/>
      <c r="E752" s="142"/>
      <c r="F752" s="137"/>
      <c r="G752" s="137"/>
      <c r="H752" s="137"/>
      <c r="I752" s="137"/>
      <c r="J752" s="137"/>
      <c r="K752" s="137"/>
      <c r="L752" s="137"/>
      <c r="M752" s="143"/>
      <c r="N752" s="144"/>
      <c r="O752" s="144"/>
      <c r="P752" s="144"/>
      <c r="Q752" s="144"/>
      <c r="R752" s="144"/>
      <c r="S752" s="144"/>
      <c r="T752" s="144"/>
      <c r="U752" s="144"/>
      <c r="V752" s="144"/>
      <c r="W752" s="144"/>
      <c r="X752" s="137"/>
      <c r="Y752" s="144"/>
      <c r="Z752" s="144"/>
      <c r="AA752" s="144"/>
      <c r="AB752" s="144"/>
      <c r="AC752" s="144"/>
      <c r="AD752" s="144"/>
      <c r="AE752" s="144"/>
      <c r="AF752" s="144"/>
      <c r="AG752" s="144"/>
      <c r="AH752" s="144"/>
      <c r="AI752" s="144"/>
      <c r="AJ752" s="144"/>
      <c r="AK752" s="144"/>
      <c r="AL752" s="144"/>
      <c r="AM752" s="144"/>
      <c r="AN752" s="137"/>
      <c r="AO752" s="144"/>
      <c r="AP752" s="144"/>
      <c r="AQ752" s="144"/>
      <c r="AR752" s="144"/>
      <c r="AS752" s="144"/>
      <c r="AT752" s="144"/>
      <c r="AU752" s="144"/>
      <c r="AV752" s="144"/>
      <c r="AW752" s="144"/>
      <c r="AX752" s="144"/>
      <c r="AY752" s="144"/>
      <c r="AZ752" s="144"/>
      <c r="BA752" s="144"/>
      <c r="BB752" s="144"/>
      <c r="BC752" s="144"/>
      <c r="BD752" s="144"/>
      <c r="BE752" s="144"/>
      <c r="BF752" s="144"/>
    </row>
    <row r="753" spans="1:58" ht="12" customHeight="1">
      <c r="A753" s="137"/>
      <c r="B753" s="140"/>
      <c r="C753" s="141"/>
      <c r="D753" s="142"/>
      <c r="E753" s="142"/>
      <c r="F753" s="137"/>
      <c r="G753" s="137"/>
      <c r="H753" s="137"/>
      <c r="I753" s="137"/>
      <c r="J753" s="137"/>
      <c r="K753" s="137"/>
      <c r="L753" s="137"/>
      <c r="M753" s="143"/>
      <c r="N753" s="144"/>
      <c r="O753" s="144"/>
      <c r="P753" s="144"/>
      <c r="Q753" s="144"/>
      <c r="R753" s="144"/>
      <c r="S753" s="144"/>
      <c r="T753" s="144"/>
      <c r="U753" s="144"/>
      <c r="V753" s="144"/>
      <c r="W753" s="144"/>
      <c r="X753" s="137"/>
      <c r="Y753" s="144"/>
      <c r="Z753" s="144"/>
      <c r="AA753" s="144"/>
      <c r="AB753" s="144"/>
      <c r="AC753" s="144"/>
      <c r="AD753" s="144"/>
      <c r="AE753" s="144"/>
      <c r="AF753" s="144"/>
      <c r="AG753" s="144"/>
      <c r="AH753" s="144"/>
      <c r="AI753" s="144"/>
      <c r="AJ753" s="144"/>
      <c r="AK753" s="144"/>
      <c r="AL753" s="144"/>
      <c r="AM753" s="144"/>
      <c r="AN753" s="137"/>
      <c r="AO753" s="144"/>
      <c r="AP753" s="144"/>
      <c r="AQ753" s="144"/>
      <c r="AR753" s="144"/>
      <c r="AS753" s="144"/>
      <c r="AT753" s="144"/>
      <c r="AU753" s="144"/>
      <c r="AV753" s="144"/>
      <c r="AW753" s="144"/>
      <c r="AX753" s="144"/>
      <c r="AY753" s="144"/>
      <c r="AZ753" s="144"/>
      <c r="BA753" s="144"/>
      <c r="BB753" s="144"/>
      <c r="BC753" s="144"/>
      <c r="BD753" s="144"/>
      <c r="BE753" s="144"/>
      <c r="BF753" s="144"/>
    </row>
    <row r="754" spans="1:58" ht="12" customHeight="1">
      <c r="A754" s="137"/>
      <c r="B754" s="140"/>
      <c r="C754" s="141"/>
      <c r="D754" s="142"/>
      <c r="E754" s="142"/>
      <c r="F754" s="137"/>
      <c r="G754" s="137"/>
      <c r="H754" s="137"/>
      <c r="I754" s="137"/>
      <c r="J754" s="137"/>
      <c r="K754" s="137"/>
      <c r="L754" s="137"/>
      <c r="M754" s="143"/>
      <c r="N754" s="144"/>
      <c r="O754" s="144"/>
      <c r="P754" s="144"/>
      <c r="Q754" s="144"/>
      <c r="R754" s="144"/>
      <c r="S754" s="144"/>
      <c r="T754" s="144"/>
      <c r="U754" s="144"/>
      <c r="V754" s="144"/>
      <c r="W754" s="144"/>
      <c r="X754" s="137"/>
      <c r="Y754" s="144"/>
      <c r="Z754" s="144"/>
      <c r="AA754" s="144"/>
      <c r="AB754" s="144"/>
      <c r="AC754" s="144"/>
      <c r="AD754" s="144"/>
      <c r="AE754" s="144"/>
      <c r="AF754" s="144"/>
      <c r="AG754" s="144"/>
      <c r="AH754" s="144"/>
      <c r="AI754" s="144"/>
      <c r="AJ754" s="144"/>
      <c r="AK754" s="144"/>
      <c r="AL754" s="144"/>
      <c r="AM754" s="144"/>
      <c r="AN754" s="137"/>
      <c r="AO754" s="144"/>
      <c r="AP754" s="144"/>
      <c r="AQ754" s="144"/>
      <c r="AR754" s="144"/>
      <c r="AS754" s="144"/>
      <c r="AT754" s="144"/>
      <c r="AU754" s="144"/>
      <c r="AV754" s="144"/>
      <c r="AW754" s="144"/>
      <c r="AX754" s="144"/>
      <c r="AY754" s="144"/>
      <c r="AZ754" s="144"/>
      <c r="BA754" s="144"/>
      <c r="BB754" s="144"/>
      <c r="BC754" s="144"/>
      <c r="BD754" s="144"/>
      <c r="BE754" s="144"/>
      <c r="BF754" s="144"/>
    </row>
    <row r="755" spans="1:58" ht="12" customHeight="1">
      <c r="A755" s="137"/>
      <c r="B755" s="140"/>
      <c r="C755" s="141"/>
      <c r="D755" s="142"/>
      <c r="E755" s="142"/>
      <c r="F755" s="137"/>
      <c r="G755" s="137"/>
      <c r="H755" s="137"/>
      <c r="I755" s="137"/>
      <c r="J755" s="137"/>
      <c r="K755" s="137"/>
      <c r="L755" s="137"/>
      <c r="M755" s="143"/>
      <c r="N755" s="144"/>
      <c r="O755" s="144"/>
      <c r="P755" s="144"/>
      <c r="Q755" s="144"/>
      <c r="R755" s="144"/>
      <c r="S755" s="144"/>
      <c r="T755" s="144"/>
      <c r="U755" s="144"/>
      <c r="V755" s="144"/>
      <c r="W755" s="144"/>
      <c r="X755" s="137"/>
      <c r="Y755" s="144"/>
      <c r="Z755" s="144"/>
      <c r="AA755" s="144"/>
      <c r="AB755" s="144"/>
      <c r="AC755" s="144"/>
      <c r="AD755" s="144"/>
      <c r="AE755" s="144"/>
      <c r="AF755" s="144"/>
      <c r="AG755" s="144"/>
      <c r="AH755" s="144"/>
      <c r="AI755" s="144"/>
      <c r="AJ755" s="144"/>
      <c r="AK755" s="144"/>
      <c r="AL755" s="144"/>
      <c r="AM755" s="144"/>
      <c r="AN755" s="137"/>
      <c r="AO755" s="144"/>
      <c r="AP755" s="144"/>
      <c r="AQ755" s="144"/>
      <c r="AR755" s="144"/>
      <c r="AS755" s="144"/>
      <c r="AT755" s="144"/>
      <c r="AU755" s="144"/>
      <c r="AV755" s="144"/>
      <c r="AW755" s="144"/>
      <c r="AX755" s="144"/>
      <c r="AY755" s="144"/>
      <c r="AZ755" s="144"/>
      <c r="BA755" s="144"/>
      <c r="BB755" s="144"/>
      <c r="BC755" s="144"/>
      <c r="BD755" s="144"/>
      <c r="BE755" s="144"/>
      <c r="BF755" s="144"/>
    </row>
    <row r="756" spans="1:58" ht="12" customHeight="1">
      <c r="A756" s="137"/>
      <c r="B756" s="140"/>
      <c r="C756" s="141"/>
      <c r="D756" s="142"/>
      <c r="E756" s="142"/>
      <c r="F756" s="137"/>
      <c r="G756" s="137"/>
      <c r="H756" s="137"/>
      <c r="I756" s="137"/>
      <c r="J756" s="137"/>
      <c r="K756" s="137"/>
      <c r="L756" s="137"/>
      <c r="M756" s="143"/>
      <c r="N756" s="144"/>
      <c r="O756" s="144"/>
      <c r="P756" s="144"/>
      <c r="Q756" s="144"/>
      <c r="R756" s="144"/>
      <c r="S756" s="144"/>
      <c r="T756" s="144"/>
      <c r="U756" s="144"/>
      <c r="V756" s="144"/>
      <c r="W756" s="144"/>
      <c r="X756" s="137"/>
      <c r="Y756" s="144"/>
      <c r="Z756" s="144"/>
      <c r="AA756" s="144"/>
      <c r="AB756" s="144"/>
      <c r="AC756" s="144"/>
      <c r="AD756" s="144"/>
      <c r="AE756" s="144"/>
      <c r="AF756" s="144"/>
      <c r="AG756" s="144"/>
      <c r="AH756" s="144"/>
      <c r="AI756" s="144"/>
      <c r="AJ756" s="144"/>
      <c r="AK756" s="144"/>
      <c r="AL756" s="144"/>
      <c r="AM756" s="144"/>
      <c r="AN756" s="137"/>
      <c r="AO756" s="144"/>
      <c r="AP756" s="144"/>
      <c r="AQ756" s="144"/>
      <c r="AR756" s="144"/>
      <c r="AS756" s="144"/>
      <c r="AT756" s="144"/>
      <c r="AU756" s="144"/>
      <c r="AV756" s="144"/>
      <c r="AW756" s="144"/>
      <c r="AX756" s="144"/>
      <c r="AY756" s="144"/>
      <c r="AZ756" s="144"/>
      <c r="BA756" s="144"/>
      <c r="BB756" s="144"/>
      <c r="BC756" s="144"/>
      <c r="BD756" s="144"/>
      <c r="BE756" s="144"/>
      <c r="BF756" s="144"/>
    </row>
    <row r="757" spans="1:58" ht="12" customHeight="1">
      <c r="A757" s="137"/>
      <c r="B757" s="140"/>
      <c r="C757" s="141"/>
      <c r="D757" s="142"/>
      <c r="E757" s="142"/>
      <c r="F757" s="137"/>
      <c r="G757" s="137"/>
      <c r="H757" s="137"/>
      <c r="I757" s="137"/>
      <c r="J757" s="137"/>
      <c r="K757" s="137"/>
      <c r="L757" s="137"/>
      <c r="M757" s="143"/>
      <c r="N757" s="144"/>
      <c r="O757" s="144"/>
      <c r="P757" s="144"/>
      <c r="Q757" s="144"/>
      <c r="R757" s="144"/>
      <c r="S757" s="144"/>
      <c r="T757" s="144"/>
      <c r="U757" s="144"/>
      <c r="V757" s="144"/>
      <c r="W757" s="144"/>
      <c r="X757" s="137"/>
      <c r="Y757" s="144"/>
      <c r="Z757" s="144"/>
      <c r="AA757" s="144"/>
      <c r="AB757" s="144"/>
      <c r="AC757" s="144"/>
      <c r="AD757" s="144"/>
      <c r="AE757" s="144"/>
      <c r="AF757" s="144"/>
      <c r="AG757" s="144"/>
      <c r="AH757" s="144"/>
      <c r="AI757" s="144"/>
      <c r="AJ757" s="144"/>
      <c r="AK757" s="144"/>
      <c r="AL757" s="144"/>
      <c r="AM757" s="144"/>
      <c r="AN757" s="137"/>
      <c r="AO757" s="144"/>
      <c r="AP757" s="144"/>
      <c r="AQ757" s="144"/>
      <c r="AR757" s="144"/>
      <c r="AS757" s="144"/>
      <c r="AT757" s="144"/>
      <c r="AU757" s="144"/>
      <c r="AV757" s="144"/>
      <c r="AW757" s="144"/>
      <c r="AX757" s="144"/>
      <c r="AY757" s="144"/>
      <c r="AZ757" s="144"/>
      <c r="BA757" s="144"/>
      <c r="BB757" s="144"/>
      <c r="BC757" s="144"/>
      <c r="BD757" s="144"/>
      <c r="BE757" s="144"/>
      <c r="BF757" s="144"/>
    </row>
    <row r="758" spans="1:58" ht="12" customHeight="1">
      <c r="A758" s="137"/>
      <c r="B758" s="140"/>
      <c r="C758" s="141"/>
      <c r="D758" s="142"/>
      <c r="E758" s="142"/>
      <c r="F758" s="137"/>
      <c r="G758" s="137"/>
      <c r="H758" s="137"/>
      <c r="I758" s="137"/>
      <c r="J758" s="137"/>
      <c r="K758" s="137"/>
      <c r="L758" s="137"/>
      <c r="M758" s="143"/>
      <c r="N758" s="144"/>
      <c r="O758" s="144"/>
      <c r="P758" s="144"/>
      <c r="Q758" s="144"/>
      <c r="R758" s="144"/>
      <c r="S758" s="144"/>
      <c r="T758" s="144"/>
      <c r="U758" s="144"/>
      <c r="V758" s="144"/>
      <c r="W758" s="144"/>
      <c r="X758" s="137"/>
      <c r="Y758" s="144"/>
      <c r="Z758" s="144"/>
      <c r="AA758" s="144"/>
      <c r="AB758" s="144"/>
      <c r="AC758" s="144"/>
      <c r="AD758" s="144"/>
      <c r="AE758" s="144"/>
      <c r="AF758" s="144"/>
      <c r="AG758" s="144"/>
      <c r="AH758" s="144"/>
      <c r="AI758" s="144"/>
      <c r="AJ758" s="144"/>
      <c r="AK758" s="144"/>
      <c r="AL758" s="144"/>
      <c r="AM758" s="144"/>
      <c r="AN758" s="137"/>
      <c r="AO758" s="144"/>
      <c r="AP758" s="144"/>
      <c r="AQ758" s="144"/>
      <c r="AR758" s="144"/>
      <c r="AS758" s="144"/>
      <c r="AT758" s="144"/>
      <c r="AU758" s="144"/>
      <c r="AV758" s="144"/>
      <c r="AW758" s="144"/>
      <c r="AX758" s="144"/>
      <c r="AY758" s="144"/>
      <c r="AZ758" s="144"/>
      <c r="BA758" s="144"/>
      <c r="BB758" s="144"/>
      <c r="BC758" s="144"/>
      <c r="BD758" s="144"/>
      <c r="BE758" s="144"/>
      <c r="BF758" s="144"/>
    </row>
    <row r="759" spans="1:58" ht="12" customHeight="1">
      <c r="A759" s="137"/>
      <c r="B759" s="140"/>
      <c r="C759" s="141"/>
      <c r="D759" s="142"/>
      <c r="E759" s="142"/>
      <c r="F759" s="137"/>
      <c r="G759" s="137"/>
      <c r="H759" s="137"/>
      <c r="I759" s="137"/>
      <c r="J759" s="137"/>
      <c r="K759" s="137"/>
      <c r="L759" s="137"/>
      <c r="M759" s="143"/>
      <c r="N759" s="144"/>
      <c r="O759" s="144"/>
      <c r="P759" s="144"/>
      <c r="Q759" s="144"/>
      <c r="R759" s="144"/>
      <c r="S759" s="144"/>
      <c r="T759" s="144"/>
      <c r="U759" s="144"/>
      <c r="V759" s="144"/>
      <c r="W759" s="144"/>
      <c r="X759" s="137"/>
      <c r="Y759" s="144"/>
      <c r="Z759" s="144"/>
      <c r="AA759" s="144"/>
      <c r="AB759" s="144"/>
      <c r="AC759" s="144"/>
      <c r="AD759" s="144"/>
      <c r="AE759" s="144"/>
      <c r="AF759" s="144"/>
      <c r="AG759" s="144"/>
      <c r="AH759" s="144"/>
      <c r="AI759" s="144"/>
      <c r="AJ759" s="144"/>
      <c r="AK759" s="144"/>
      <c r="AL759" s="144"/>
      <c r="AM759" s="144"/>
      <c r="AN759" s="137"/>
      <c r="AO759" s="144"/>
      <c r="AP759" s="144"/>
      <c r="AQ759" s="144"/>
      <c r="AR759" s="144"/>
      <c r="AS759" s="144"/>
      <c r="AT759" s="144"/>
      <c r="AU759" s="144"/>
      <c r="AV759" s="144"/>
      <c r="AW759" s="144"/>
      <c r="AX759" s="144"/>
      <c r="AY759" s="144"/>
      <c r="AZ759" s="144"/>
      <c r="BA759" s="144"/>
      <c r="BB759" s="144"/>
      <c r="BC759" s="144"/>
      <c r="BD759" s="144"/>
      <c r="BE759" s="144"/>
      <c r="BF759" s="144"/>
    </row>
    <row r="760" spans="1:58" ht="12" customHeight="1">
      <c r="A760" s="137"/>
      <c r="B760" s="140"/>
      <c r="C760" s="141"/>
      <c r="D760" s="142"/>
      <c r="E760" s="142"/>
      <c r="F760" s="137"/>
      <c r="G760" s="137"/>
      <c r="H760" s="137"/>
      <c r="I760" s="137"/>
      <c r="J760" s="137"/>
      <c r="K760" s="137"/>
      <c r="L760" s="137"/>
      <c r="M760" s="143"/>
      <c r="N760" s="144"/>
      <c r="O760" s="144"/>
      <c r="P760" s="144"/>
      <c r="Q760" s="144"/>
      <c r="R760" s="144"/>
      <c r="S760" s="144"/>
      <c r="T760" s="144"/>
      <c r="U760" s="144"/>
      <c r="V760" s="144"/>
      <c r="W760" s="144"/>
      <c r="X760" s="137"/>
      <c r="Y760" s="144"/>
      <c r="Z760" s="144"/>
      <c r="AA760" s="144"/>
      <c r="AB760" s="144"/>
      <c r="AC760" s="144"/>
      <c r="AD760" s="144"/>
      <c r="AE760" s="144"/>
      <c r="AF760" s="144"/>
      <c r="AG760" s="144"/>
      <c r="AH760" s="144"/>
      <c r="AI760" s="144"/>
      <c r="AJ760" s="144"/>
      <c r="AK760" s="144"/>
      <c r="AL760" s="144"/>
      <c r="AM760" s="144"/>
      <c r="AN760" s="137"/>
      <c r="AO760" s="144"/>
      <c r="AP760" s="144"/>
      <c r="AQ760" s="144"/>
      <c r="AR760" s="144"/>
      <c r="AS760" s="144"/>
      <c r="AT760" s="144"/>
      <c r="AU760" s="144"/>
      <c r="AV760" s="144"/>
      <c r="AW760" s="144"/>
      <c r="AX760" s="144"/>
      <c r="AY760" s="144"/>
      <c r="AZ760" s="144"/>
      <c r="BA760" s="144"/>
      <c r="BB760" s="144"/>
      <c r="BC760" s="144"/>
      <c r="BD760" s="144"/>
      <c r="BE760" s="144"/>
      <c r="BF760" s="144"/>
    </row>
    <row r="761" spans="1:58" ht="12" customHeight="1">
      <c r="A761" s="137"/>
      <c r="B761" s="140"/>
      <c r="C761" s="141"/>
      <c r="D761" s="142"/>
      <c r="E761" s="142"/>
      <c r="F761" s="137"/>
      <c r="G761" s="137"/>
      <c r="H761" s="137"/>
      <c r="I761" s="137"/>
      <c r="J761" s="137"/>
      <c r="K761" s="137"/>
      <c r="L761" s="137"/>
      <c r="M761" s="143"/>
      <c r="N761" s="144"/>
      <c r="O761" s="144"/>
      <c r="P761" s="144"/>
      <c r="Q761" s="144"/>
      <c r="R761" s="144"/>
      <c r="S761" s="144"/>
      <c r="T761" s="144"/>
      <c r="U761" s="144"/>
      <c r="V761" s="144"/>
      <c r="W761" s="144"/>
      <c r="X761" s="137"/>
      <c r="Y761" s="144"/>
      <c r="Z761" s="144"/>
      <c r="AA761" s="144"/>
      <c r="AB761" s="144"/>
      <c r="AC761" s="144"/>
      <c r="AD761" s="144"/>
      <c r="AE761" s="144"/>
      <c r="AF761" s="144"/>
      <c r="AG761" s="144"/>
      <c r="AH761" s="144"/>
      <c r="AI761" s="144"/>
      <c r="AJ761" s="144"/>
      <c r="AK761" s="144"/>
      <c r="AL761" s="144"/>
      <c r="AM761" s="144"/>
      <c r="AN761" s="137"/>
      <c r="AO761" s="144"/>
      <c r="AP761" s="144"/>
      <c r="AQ761" s="144"/>
      <c r="AR761" s="144"/>
      <c r="AS761" s="144"/>
      <c r="AT761" s="144"/>
      <c r="AU761" s="144"/>
      <c r="AV761" s="144"/>
      <c r="AW761" s="144"/>
      <c r="AX761" s="144"/>
      <c r="AY761" s="144"/>
      <c r="AZ761" s="144"/>
      <c r="BA761" s="144"/>
      <c r="BB761" s="144"/>
      <c r="BC761" s="144"/>
      <c r="BD761" s="144"/>
      <c r="BE761" s="144"/>
      <c r="BF761" s="144"/>
    </row>
    <row r="762" spans="1:58" ht="12" customHeight="1">
      <c r="A762" s="137"/>
      <c r="B762" s="140"/>
      <c r="C762" s="141"/>
      <c r="D762" s="142"/>
      <c r="E762" s="142"/>
      <c r="F762" s="137"/>
      <c r="G762" s="137"/>
      <c r="H762" s="137"/>
      <c r="I762" s="137"/>
      <c r="J762" s="137"/>
      <c r="K762" s="137"/>
      <c r="L762" s="137"/>
      <c r="M762" s="143"/>
      <c r="N762" s="144"/>
      <c r="O762" s="144"/>
      <c r="P762" s="144"/>
      <c r="Q762" s="144"/>
      <c r="R762" s="144"/>
      <c r="S762" s="144"/>
      <c r="T762" s="144"/>
      <c r="U762" s="144"/>
      <c r="V762" s="144"/>
      <c r="W762" s="144"/>
      <c r="X762" s="137"/>
      <c r="Y762" s="144"/>
      <c r="Z762" s="144"/>
      <c r="AA762" s="144"/>
      <c r="AB762" s="144"/>
      <c r="AC762" s="144"/>
      <c r="AD762" s="144"/>
      <c r="AE762" s="144"/>
      <c r="AF762" s="144"/>
      <c r="AG762" s="144"/>
      <c r="AH762" s="144"/>
      <c r="AI762" s="144"/>
      <c r="AJ762" s="144"/>
      <c r="AK762" s="144"/>
      <c r="AL762" s="144"/>
      <c r="AM762" s="144"/>
      <c r="AN762" s="137"/>
      <c r="AO762" s="144"/>
      <c r="AP762" s="144"/>
      <c r="AQ762" s="144"/>
      <c r="AR762" s="144"/>
      <c r="AS762" s="144"/>
      <c r="AT762" s="144"/>
      <c r="AU762" s="144"/>
      <c r="AV762" s="144"/>
      <c r="AW762" s="144"/>
      <c r="AX762" s="144"/>
      <c r="AY762" s="144"/>
      <c r="AZ762" s="144"/>
      <c r="BA762" s="144"/>
      <c r="BB762" s="144"/>
      <c r="BC762" s="144"/>
      <c r="BD762" s="144"/>
      <c r="BE762" s="144"/>
      <c r="BF762" s="144"/>
    </row>
    <row r="763" spans="1:58" ht="12" customHeight="1">
      <c r="A763" s="137"/>
      <c r="B763" s="140"/>
      <c r="C763" s="141"/>
      <c r="D763" s="142"/>
      <c r="E763" s="142"/>
      <c r="F763" s="137"/>
      <c r="G763" s="137"/>
      <c r="H763" s="137"/>
      <c r="I763" s="137"/>
      <c r="J763" s="137"/>
      <c r="K763" s="137"/>
      <c r="L763" s="137"/>
      <c r="M763" s="143"/>
      <c r="N763" s="144"/>
      <c r="O763" s="144"/>
      <c r="P763" s="144"/>
      <c r="Q763" s="144"/>
      <c r="R763" s="144"/>
      <c r="S763" s="144"/>
      <c r="T763" s="144"/>
      <c r="U763" s="144"/>
      <c r="V763" s="144"/>
      <c r="W763" s="144"/>
      <c r="X763" s="137"/>
      <c r="Y763" s="144"/>
      <c r="Z763" s="144"/>
      <c r="AA763" s="144"/>
      <c r="AB763" s="144"/>
      <c r="AC763" s="144"/>
      <c r="AD763" s="144"/>
      <c r="AE763" s="144"/>
      <c r="AF763" s="144"/>
      <c r="AG763" s="144"/>
      <c r="AH763" s="144"/>
      <c r="AI763" s="144"/>
      <c r="AJ763" s="144"/>
      <c r="AK763" s="144"/>
      <c r="AL763" s="144"/>
      <c r="AM763" s="144"/>
      <c r="AN763" s="137"/>
      <c r="AO763" s="144"/>
      <c r="AP763" s="144"/>
      <c r="AQ763" s="144"/>
      <c r="AR763" s="144"/>
      <c r="AS763" s="144"/>
      <c r="AT763" s="144"/>
      <c r="AU763" s="144"/>
      <c r="AV763" s="144"/>
      <c r="AW763" s="144"/>
      <c r="AX763" s="144"/>
      <c r="AY763" s="144"/>
      <c r="AZ763" s="144"/>
      <c r="BA763" s="144"/>
      <c r="BB763" s="144"/>
      <c r="BC763" s="144"/>
      <c r="BD763" s="144"/>
      <c r="BE763" s="144"/>
      <c r="BF763" s="144"/>
    </row>
    <row r="764" spans="1:58" ht="12" customHeight="1">
      <c r="A764" s="137"/>
      <c r="B764" s="140"/>
      <c r="C764" s="141"/>
      <c r="D764" s="142"/>
      <c r="E764" s="142"/>
      <c r="F764" s="137"/>
      <c r="G764" s="137"/>
      <c r="H764" s="137"/>
      <c r="I764" s="137"/>
      <c r="J764" s="137"/>
      <c r="K764" s="137"/>
      <c r="L764" s="137"/>
      <c r="M764" s="143"/>
      <c r="N764" s="144"/>
      <c r="O764" s="144"/>
      <c r="P764" s="144"/>
      <c r="Q764" s="144"/>
      <c r="R764" s="144"/>
      <c r="S764" s="144"/>
      <c r="T764" s="144"/>
      <c r="U764" s="144"/>
      <c r="V764" s="144"/>
      <c r="W764" s="144"/>
      <c r="X764" s="137"/>
      <c r="Y764" s="144"/>
      <c r="Z764" s="144"/>
      <c r="AA764" s="144"/>
      <c r="AB764" s="144"/>
      <c r="AC764" s="144"/>
      <c r="AD764" s="144"/>
      <c r="AE764" s="144"/>
      <c r="AF764" s="144"/>
      <c r="AG764" s="144"/>
      <c r="AH764" s="144"/>
      <c r="AI764" s="144"/>
      <c r="AJ764" s="144"/>
      <c r="AK764" s="144"/>
      <c r="AL764" s="144"/>
      <c r="AM764" s="144"/>
      <c r="AN764" s="137"/>
      <c r="AO764" s="144"/>
      <c r="AP764" s="144"/>
      <c r="AQ764" s="144"/>
      <c r="AR764" s="144"/>
      <c r="AS764" s="144"/>
      <c r="AT764" s="144"/>
      <c r="AU764" s="144"/>
      <c r="AV764" s="144"/>
      <c r="AW764" s="144"/>
      <c r="AX764" s="144"/>
      <c r="AY764" s="144"/>
      <c r="AZ764" s="144"/>
      <c r="BA764" s="144"/>
      <c r="BB764" s="144"/>
      <c r="BC764" s="144"/>
      <c r="BD764" s="144"/>
      <c r="BE764" s="144"/>
      <c r="BF764" s="144"/>
    </row>
    <row r="765" spans="1:58" ht="12" customHeight="1">
      <c r="A765" s="137"/>
      <c r="B765" s="140"/>
      <c r="C765" s="141"/>
      <c r="D765" s="142"/>
      <c r="E765" s="142"/>
      <c r="F765" s="137"/>
      <c r="G765" s="137"/>
      <c r="H765" s="137"/>
      <c r="I765" s="137"/>
      <c r="J765" s="137"/>
      <c r="K765" s="137"/>
      <c r="L765" s="137"/>
      <c r="M765" s="143"/>
      <c r="N765" s="144"/>
      <c r="O765" s="144"/>
      <c r="P765" s="144"/>
      <c r="Q765" s="144"/>
      <c r="R765" s="144"/>
      <c r="S765" s="144"/>
      <c r="T765" s="144"/>
      <c r="U765" s="144"/>
      <c r="V765" s="144"/>
      <c r="W765" s="144"/>
      <c r="X765" s="137"/>
      <c r="Y765" s="144"/>
      <c r="Z765" s="144"/>
      <c r="AA765" s="144"/>
      <c r="AB765" s="144"/>
      <c r="AC765" s="144"/>
      <c r="AD765" s="144"/>
      <c r="AE765" s="144"/>
      <c r="AF765" s="144"/>
      <c r="AG765" s="144"/>
      <c r="AH765" s="144"/>
      <c r="AI765" s="144"/>
      <c r="AJ765" s="144"/>
      <c r="AK765" s="144"/>
      <c r="AL765" s="144"/>
      <c r="AM765" s="144"/>
      <c r="AN765" s="137"/>
      <c r="AO765" s="144"/>
      <c r="AP765" s="144"/>
      <c r="AQ765" s="144"/>
      <c r="AR765" s="144"/>
      <c r="AS765" s="144"/>
      <c r="AT765" s="144"/>
      <c r="AU765" s="144"/>
      <c r="AV765" s="144"/>
      <c r="AW765" s="144"/>
      <c r="AX765" s="144"/>
      <c r="AY765" s="144"/>
      <c r="AZ765" s="144"/>
      <c r="BA765" s="144"/>
      <c r="BB765" s="144"/>
      <c r="BC765" s="144"/>
      <c r="BD765" s="144"/>
      <c r="BE765" s="144"/>
      <c r="BF765" s="144"/>
    </row>
    <row r="766" spans="1:58" ht="12" customHeight="1">
      <c r="A766" s="137"/>
      <c r="B766" s="140"/>
      <c r="C766" s="141"/>
      <c r="D766" s="142"/>
      <c r="E766" s="142"/>
      <c r="F766" s="137"/>
      <c r="G766" s="137"/>
      <c r="H766" s="137"/>
      <c r="I766" s="137"/>
      <c r="J766" s="137"/>
      <c r="K766" s="137"/>
      <c r="L766" s="137"/>
      <c r="M766" s="143"/>
      <c r="N766" s="144"/>
      <c r="O766" s="144"/>
      <c r="P766" s="144"/>
      <c r="Q766" s="144"/>
      <c r="R766" s="144"/>
      <c r="S766" s="144"/>
      <c r="T766" s="144"/>
      <c r="U766" s="144"/>
      <c r="V766" s="144"/>
      <c r="W766" s="144"/>
      <c r="X766" s="137"/>
      <c r="Y766" s="144"/>
      <c r="Z766" s="144"/>
      <c r="AA766" s="144"/>
      <c r="AB766" s="144"/>
      <c r="AC766" s="144"/>
      <c r="AD766" s="144"/>
      <c r="AE766" s="144"/>
      <c r="AF766" s="144"/>
      <c r="AG766" s="144"/>
      <c r="AH766" s="144"/>
      <c r="AI766" s="144"/>
      <c r="AJ766" s="144"/>
      <c r="AK766" s="144"/>
      <c r="AL766" s="144"/>
      <c r="AM766" s="144"/>
      <c r="AN766" s="137"/>
      <c r="AO766" s="144"/>
      <c r="AP766" s="144"/>
      <c r="AQ766" s="144"/>
      <c r="AR766" s="144"/>
      <c r="AS766" s="144"/>
      <c r="AT766" s="144"/>
      <c r="AU766" s="144"/>
      <c r="AV766" s="144"/>
      <c r="AW766" s="144"/>
      <c r="AX766" s="144"/>
      <c r="AY766" s="144"/>
      <c r="AZ766" s="144"/>
      <c r="BA766" s="144"/>
      <c r="BB766" s="144"/>
      <c r="BC766" s="144"/>
      <c r="BD766" s="144"/>
      <c r="BE766" s="144"/>
      <c r="BF766" s="144"/>
    </row>
    <row r="767" spans="1:58" ht="12" customHeight="1">
      <c r="A767" s="137"/>
      <c r="B767" s="140"/>
      <c r="C767" s="141"/>
      <c r="D767" s="142"/>
      <c r="E767" s="142"/>
      <c r="F767" s="137"/>
      <c r="G767" s="137"/>
      <c r="H767" s="137"/>
      <c r="I767" s="137"/>
      <c r="J767" s="137"/>
      <c r="K767" s="137"/>
      <c r="L767" s="137"/>
      <c r="M767" s="143"/>
      <c r="N767" s="144"/>
      <c r="O767" s="144"/>
      <c r="P767" s="144"/>
      <c r="Q767" s="144"/>
      <c r="R767" s="144"/>
      <c r="S767" s="144"/>
      <c r="T767" s="144"/>
      <c r="U767" s="144"/>
      <c r="V767" s="144"/>
      <c r="W767" s="144"/>
      <c r="X767" s="137"/>
      <c r="Y767" s="144"/>
      <c r="Z767" s="144"/>
      <c r="AA767" s="144"/>
      <c r="AB767" s="144"/>
      <c r="AC767" s="144"/>
      <c r="AD767" s="144"/>
      <c r="AE767" s="144"/>
      <c r="AF767" s="144"/>
      <c r="AG767" s="144"/>
      <c r="AH767" s="144"/>
      <c r="AI767" s="144"/>
      <c r="AJ767" s="144"/>
      <c r="AK767" s="144"/>
      <c r="AL767" s="144"/>
      <c r="AM767" s="144"/>
      <c r="AN767" s="137"/>
      <c r="AO767" s="144"/>
      <c r="AP767" s="144"/>
      <c r="AQ767" s="144"/>
      <c r="AR767" s="144"/>
      <c r="AS767" s="144"/>
      <c r="AT767" s="144"/>
      <c r="AU767" s="144"/>
      <c r="AV767" s="144"/>
      <c r="AW767" s="144"/>
      <c r="AX767" s="144"/>
      <c r="AY767" s="144"/>
      <c r="AZ767" s="144"/>
      <c r="BA767" s="144"/>
      <c r="BB767" s="144"/>
      <c r="BC767" s="144"/>
      <c r="BD767" s="144"/>
      <c r="BE767" s="144"/>
      <c r="BF767" s="144"/>
    </row>
    <row r="768" spans="1:58" ht="12" customHeight="1">
      <c r="A768" s="137"/>
      <c r="B768" s="140"/>
      <c r="C768" s="141"/>
      <c r="D768" s="142"/>
      <c r="E768" s="142"/>
      <c r="F768" s="137"/>
      <c r="G768" s="137"/>
      <c r="H768" s="137"/>
      <c r="I768" s="137"/>
      <c r="J768" s="137"/>
      <c r="K768" s="137"/>
      <c r="L768" s="137"/>
      <c r="M768" s="143"/>
      <c r="N768" s="144"/>
      <c r="O768" s="144"/>
      <c r="P768" s="144"/>
      <c r="Q768" s="144"/>
      <c r="R768" s="144"/>
      <c r="S768" s="144"/>
      <c r="T768" s="144"/>
      <c r="U768" s="144"/>
      <c r="V768" s="144"/>
      <c r="W768" s="144"/>
      <c r="X768" s="137"/>
      <c r="Y768" s="144"/>
      <c r="Z768" s="144"/>
      <c r="AA768" s="144"/>
      <c r="AB768" s="144"/>
      <c r="AC768" s="144"/>
      <c r="AD768" s="144"/>
      <c r="AE768" s="144"/>
      <c r="AF768" s="144"/>
      <c r="AG768" s="144"/>
      <c r="AH768" s="144"/>
      <c r="AI768" s="144"/>
      <c r="AJ768" s="144"/>
      <c r="AK768" s="144"/>
      <c r="AL768" s="144"/>
      <c r="AM768" s="144"/>
      <c r="AN768" s="137"/>
      <c r="AO768" s="144"/>
      <c r="AP768" s="144"/>
      <c r="AQ768" s="144"/>
      <c r="AR768" s="144"/>
      <c r="AS768" s="144"/>
      <c r="AT768" s="144"/>
      <c r="AU768" s="144"/>
      <c r="AV768" s="144"/>
      <c r="AW768" s="144"/>
      <c r="AX768" s="144"/>
      <c r="AY768" s="144"/>
      <c r="AZ768" s="144"/>
      <c r="BA768" s="144"/>
      <c r="BB768" s="144"/>
      <c r="BC768" s="144"/>
      <c r="BD768" s="144"/>
      <c r="BE768" s="144"/>
      <c r="BF768" s="144"/>
    </row>
    <row r="769" spans="1:58" ht="12" customHeight="1">
      <c r="A769" s="137"/>
      <c r="B769" s="140"/>
      <c r="C769" s="141"/>
      <c r="D769" s="142"/>
      <c r="E769" s="142"/>
      <c r="F769" s="137"/>
      <c r="G769" s="137"/>
      <c r="H769" s="137"/>
      <c r="I769" s="137"/>
      <c r="J769" s="137"/>
      <c r="K769" s="137"/>
      <c r="L769" s="137"/>
      <c r="M769" s="143"/>
      <c r="N769" s="144"/>
      <c r="O769" s="144"/>
      <c r="P769" s="144"/>
      <c r="Q769" s="144"/>
      <c r="R769" s="144"/>
      <c r="S769" s="144"/>
      <c r="T769" s="144"/>
      <c r="U769" s="144"/>
      <c r="V769" s="144"/>
      <c r="W769" s="144"/>
      <c r="X769" s="137"/>
      <c r="Y769" s="144"/>
      <c r="Z769" s="144"/>
      <c r="AA769" s="144"/>
      <c r="AB769" s="144"/>
      <c r="AC769" s="144"/>
      <c r="AD769" s="144"/>
      <c r="AE769" s="144"/>
      <c r="AF769" s="144"/>
      <c r="AG769" s="144"/>
      <c r="AH769" s="144"/>
      <c r="AI769" s="144"/>
      <c r="AJ769" s="144"/>
      <c r="AK769" s="144"/>
      <c r="AL769" s="144"/>
      <c r="AM769" s="144"/>
      <c r="AN769" s="137"/>
      <c r="AO769" s="144"/>
      <c r="AP769" s="144"/>
      <c r="AQ769" s="144"/>
      <c r="AR769" s="144"/>
      <c r="AS769" s="144"/>
      <c r="AT769" s="144"/>
      <c r="AU769" s="144"/>
      <c r="AV769" s="144"/>
      <c r="AW769" s="144"/>
      <c r="AX769" s="144"/>
      <c r="AY769" s="144"/>
      <c r="AZ769" s="144"/>
      <c r="BA769" s="144"/>
      <c r="BB769" s="144"/>
      <c r="BC769" s="144"/>
      <c r="BD769" s="144"/>
      <c r="BE769" s="144"/>
      <c r="BF769" s="144"/>
    </row>
    <row r="770" spans="1:58" ht="12" customHeight="1">
      <c r="A770" s="137"/>
      <c r="B770" s="140"/>
      <c r="C770" s="141"/>
      <c r="D770" s="142"/>
      <c r="E770" s="142"/>
      <c r="F770" s="137"/>
      <c r="G770" s="137"/>
      <c r="H770" s="137"/>
      <c r="I770" s="137"/>
      <c r="J770" s="137"/>
      <c r="K770" s="137"/>
      <c r="L770" s="137"/>
      <c r="M770" s="143"/>
      <c r="N770" s="144"/>
      <c r="O770" s="144"/>
      <c r="P770" s="144"/>
      <c r="Q770" s="144"/>
      <c r="R770" s="144"/>
      <c r="S770" s="144"/>
      <c r="T770" s="144"/>
      <c r="U770" s="144"/>
      <c r="V770" s="144"/>
      <c r="W770" s="144"/>
      <c r="X770" s="137"/>
      <c r="Y770" s="144"/>
      <c r="Z770" s="144"/>
      <c r="AA770" s="144"/>
      <c r="AB770" s="144"/>
      <c r="AC770" s="144"/>
      <c r="AD770" s="144"/>
      <c r="AE770" s="144"/>
      <c r="AF770" s="144"/>
      <c r="AG770" s="144"/>
      <c r="AH770" s="144"/>
      <c r="AI770" s="144"/>
      <c r="AJ770" s="144"/>
      <c r="AK770" s="144"/>
      <c r="AL770" s="144"/>
      <c r="AM770" s="144"/>
      <c r="AN770" s="137"/>
      <c r="AO770" s="144"/>
      <c r="AP770" s="144"/>
      <c r="AQ770" s="144"/>
      <c r="AR770" s="144"/>
      <c r="AS770" s="144"/>
      <c r="AT770" s="144"/>
      <c r="AU770" s="144"/>
      <c r="AV770" s="144"/>
      <c r="AW770" s="144"/>
      <c r="AX770" s="144"/>
      <c r="AY770" s="144"/>
      <c r="AZ770" s="144"/>
      <c r="BA770" s="144"/>
      <c r="BB770" s="144"/>
      <c r="BC770" s="144"/>
      <c r="BD770" s="144"/>
      <c r="BE770" s="144"/>
      <c r="BF770" s="144"/>
    </row>
    <row r="771" spans="1:58" ht="12" customHeight="1">
      <c r="A771" s="137"/>
      <c r="B771" s="140"/>
      <c r="C771" s="141"/>
      <c r="D771" s="142"/>
      <c r="E771" s="142"/>
      <c r="F771" s="137"/>
      <c r="G771" s="137"/>
      <c r="H771" s="137"/>
      <c r="I771" s="137"/>
      <c r="J771" s="137"/>
      <c r="K771" s="137"/>
      <c r="L771" s="137"/>
      <c r="M771" s="143"/>
      <c r="N771" s="144"/>
      <c r="O771" s="144"/>
      <c r="P771" s="144"/>
      <c r="Q771" s="144"/>
      <c r="R771" s="144"/>
      <c r="S771" s="144"/>
      <c r="T771" s="144"/>
      <c r="U771" s="144"/>
      <c r="V771" s="144"/>
      <c r="W771" s="144"/>
      <c r="X771" s="137"/>
      <c r="Y771" s="144"/>
      <c r="Z771" s="144"/>
      <c r="AA771" s="144"/>
      <c r="AB771" s="144"/>
      <c r="AC771" s="144"/>
      <c r="AD771" s="144"/>
      <c r="AE771" s="144"/>
      <c r="AF771" s="144"/>
      <c r="AG771" s="144"/>
      <c r="AH771" s="144"/>
      <c r="AI771" s="144"/>
      <c r="AJ771" s="144"/>
      <c r="AK771" s="144"/>
      <c r="AL771" s="144"/>
      <c r="AM771" s="144"/>
      <c r="AN771" s="137"/>
      <c r="AO771" s="144"/>
      <c r="AP771" s="144"/>
      <c r="AQ771" s="144"/>
      <c r="AR771" s="144"/>
      <c r="AS771" s="144"/>
      <c r="AT771" s="144"/>
      <c r="AU771" s="144"/>
      <c r="AV771" s="144"/>
      <c r="AW771" s="144"/>
      <c r="AX771" s="144"/>
      <c r="AY771" s="144"/>
      <c r="AZ771" s="144"/>
      <c r="BA771" s="144"/>
      <c r="BB771" s="144"/>
      <c r="BC771" s="144"/>
      <c r="BD771" s="144"/>
      <c r="BE771" s="144"/>
      <c r="BF771" s="144"/>
    </row>
    <row r="772" spans="1:58" ht="12" customHeight="1">
      <c r="A772" s="137"/>
      <c r="B772" s="140"/>
      <c r="C772" s="141"/>
      <c r="D772" s="142"/>
      <c r="E772" s="142"/>
      <c r="F772" s="137"/>
      <c r="G772" s="137"/>
      <c r="H772" s="137"/>
      <c r="I772" s="137"/>
      <c r="J772" s="137"/>
      <c r="K772" s="137"/>
      <c r="L772" s="137"/>
      <c r="M772" s="143"/>
      <c r="N772" s="144"/>
      <c r="O772" s="144"/>
      <c r="P772" s="144"/>
      <c r="Q772" s="144"/>
      <c r="R772" s="144"/>
      <c r="S772" s="144"/>
      <c r="T772" s="144"/>
      <c r="U772" s="144"/>
      <c r="V772" s="144"/>
      <c r="W772" s="144"/>
      <c r="X772" s="137"/>
      <c r="Y772" s="144"/>
      <c r="Z772" s="144"/>
      <c r="AA772" s="144"/>
      <c r="AB772" s="144"/>
      <c r="AC772" s="144"/>
      <c r="AD772" s="144"/>
      <c r="AE772" s="144"/>
      <c r="AF772" s="144"/>
      <c r="AG772" s="144"/>
      <c r="AH772" s="144"/>
      <c r="AI772" s="144"/>
      <c r="AJ772" s="144"/>
      <c r="AK772" s="144"/>
      <c r="AL772" s="144"/>
      <c r="AM772" s="144"/>
      <c r="AN772" s="137"/>
      <c r="AO772" s="144"/>
      <c r="AP772" s="144"/>
      <c r="AQ772" s="144"/>
      <c r="AR772" s="144"/>
      <c r="AS772" s="144"/>
      <c r="AT772" s="144"/>
      <c r="AU772" s="144"/>
      <c r="AV772" s="144"/>
      <c r="AW772" s="144"/>
      <c r="AX772" s="144"/>
      <c r="AY772" s="144"/>
      <c r="AZ772" s="144"/>
      <c r="BA772" s="144"/>
      <c r="BB772" s="144"/>
      <c r="BC772" s="144"/>
      <c r="BD772" s="144"/>
      <c r="BE772" s="144"/>
      <c r="BF772" s="144"/>
    </row>
    <row r="773" spans="1:58" ht="12" customHeight="1">
      <c r="A773" s="137"/>
      <c r="B773" s="140"/>
      <c r="C773" s="141"/>
      <c r="D773" s="142"/>
      <c r="E773" s="142"/>
      <c r="F773" s="137"/>
      <c r="G773" s="137"/>
      <c r="H773" s="137"/>
      <c r="I773" s="137"/>
      <c r="J773" s="137"/>
      <c r="K773" s="137"/>
      <c r="L773" s="137"/>
      <c r="M773" s="143"/>
      <c r="N773" s="144"/>
      <c r="O773" s="144"/>
      <c r="P773" s="144"/>
      <c r="Q773" s="144"/>
      <c r="R773" s="144"/>
      <c r="S773" s="144"/>
      <c r="T773" s="144"/>
      <c r="U773" s="144"/>
      <c r="V773" s="144"/>
      <c r="W773" s="144"/>
      <c r="X773" s="137"/>
      <c r="Y773" s="144"/>
      <c r="Z773" s="144"/>
      <c r="AA773" s="144"/>
      <c r="AB773" s="144"/>
      <c r="AC773" s="144"/>
      <c r="AD773" s="144"/>
      <c r="AE773" s="144"/>
      <c r="AF773" s="144"/>
      <c r="AG773" s="144"/>
      <c r="AH773" s="144"/>
      <c r="AI773" s="144"/>
      <c r="AJ773" s="144"/>
      <c r="AK773" s="144"/>
      <c r="AL773" s="144"/>
      <c r="AM773" s="144"/>
      <c r="AN773" s="137"/>
      <c r="AO773" s="144"/>
      <c r="AP773" s="144"/>
      <c r="AQ773" s="144"/>
      <c r="AR773" s="144"/>
      <c r="AS773" s="144"/>
      <c r="AT773" s="144"/>
      <c r="AU773" s="144"/>
      <c r="AV773" s="144"/>
      <c r="AW773" s="144"/>
      <c r="AX773" s="144"/>
      <c r="AY773" s="144"/>
      <c r="AZ773" s="144"/>
      <c r="BA773" s="144"/>
      <c r="BB773" s="144"/>
      <c r="BC773" s="144"/>
      <c r="BD773" s="144"/>
      <c r="BE773" s="144"/>
      <c r="BF773" s="144"/>
    </row>
    <row r="774" spans="1:58" ht="12" customHeight="1">
      <c r="A774" s="137"/>
      <c r="B774" s="140"/>
      <c r="C774" s="141"/>
      <c r="D774" s="142"/>
      <c r="E774" s="142"/>
      <c r="F774" s="137"/>
      <c r="G774" s="137"/>
      <c r="H774" s="137"/>
      <c r="I774" s="137"/>
      <c r="J774" s="137"/>
      <c r="K774" s="137"/>
      <c r="L774" s="137"/>
      <c r="M774" s="143"/>
      <c r="N774" s="144"/>
      <c r="O774" s="144"/>
      <c r="P774" s="144"/>
      <c r="Q774" s="144"/>
      <c r="R774" s="144"/>
      <c r="S774" s="144"/>
      <c r="T774" s="144"/>
      <c r="U774" s="144"/>
      <c r="V774" s="144"/>
      <c r="W774" s="144"/>
      <c r="X774" s="137"/>
      <c r="Y774" s="144"/>
      <c r="Z774" s="144"/>
      <c r="AA774" s="144"/>
      <c r="AB774" s="144"/>
      <c r="AC774" s="144"/>
      <c r="AD774" s="144"/>
      <c r="AE774" s="144"/>
      <c r="AF774" s="144"/>
      <c r="AG774" s="144"/>
      <c r="AH774" s="144"/>
      <c r="AI774" s="144"/>
      <c r="AJ774" s="144"/>
      <c r="AK774" s="144"/>
      <c r="AL774" s="144"/>
      <c r="AM774" s="144"/>
      <c r="AN774" s="137"/>
      <c r="AO774" s="144"/>
      <c r="AP774" s="144"/>
      <c r="AQ774" s="144"/>
      <c r="AR774" s="144"/>
      <c r="AS774" s="144"/>
      <c r="AT774" s="144"/>
      <c r="AU774" s="144"/>
      <c r="AV774" s="144"/>
      <c r="AW774" s="144"/>
      <c r="AX774" s="144"/>
      <c r="AY774" s="144"/>
      <c r="AZ774" s="144"/>
      <c r="BA774" s="144"/>
      <c r="BB774" s="144"/>
      <c r="BC774" s="144"/>
      <c r="BD774" s="144"/>
      <c r="BE774" s="144"/>
      <c r="BF774" s="144"/>
    </row>
    <row r="775" spans="1:58" ht="12" customHeight="1">
      <c r="A775" s="137"/>
      <c r="B775" s="140"/>
      <c r="C775" s="141"/>
      <c r="D775" s="142"/>
      <c r="E775" s="142"/>
      <c r="F775" s="137"/>
      <c r="G775" s="137"/>
      <c r="H775" s="137"/>
      <c r="I775" s="137"/>
      <c r="J775" s="137"/>
      <c r="K775" s="137"/>
      <c r="L775" s="137"/>
      <c r="M775" s="143"/>
      <c r="N775" s="144"/>
      <c r="O775" s="144"/>
      <c r="P775" s="144"/>
      <c r="Q775" s="144"/>
      <c r="R775" s="144"/>
      <c r="S775" s="144"/>
      <c r="T775" s="144"/>
      <c r="U775" s="144"/>
      <c r="V775" s="144"/>
      <c r="W775" s="144"/>
      <c r="X775" s="137"/>
      <c r="Y775" s="144"/>
      <c r="Z775" s="144"/>
      <c r="AA775" s="144"/>
      <c r="AB775" s="144"/>
      <c r="AC775" s="144"/>
      <c r="AD775" s="144"/>
      <c r="AE775" s="144"/>
      <c r="AF775" s="144"/>
      <c r="AG775" s="144"/>
      <c r="AH775" s="144"/>
      <c r="AI775" s="144"/>
      <c r="AJ775" s="144"/>
      <c r="AK775" s="144"/>
      <c r="AL775" s="144"/>
      <c r="AM775" s="144"/>
      <c r="AN775" s="137"/>
      <c r="AO775" s="144"/>
      <c r="AP775" s="144"/>
      <c r="AQ775" s="144"/>
      <c r="AR775" s="144"/>
      <c r="AS775" s="144"/>
      <c r="AT775" s="144"/>
      <c r="AU775" s="144"/>
      <c r="AV775" s="144"/>
      <c r="AW775" s="144"/>
      <c r="AX775" s="144"/>
      <c r="AY775" s="144"/>
      <c r="AZ775" s="144"/>
      <c r="BA775" s="144"/>
      <c r="BB775" s="144"/>
      <c r="BC775" s="144"/>
      <c r="BD775" s="144"/>
      <c r="BE775" s="144"/>
      <c r="BF775" s="144"/>
    </row>
    <row r="776" spans="1:58" ht="12" customHeight="1">
      <c r="A776" s="137"/>
      <c r="B776" s="140"/>
      <c r="C776" s="141"/>
      <c r="D776" s="142"/>
      <c r="E776" s="142"/>
      <c r="F776" s="137"/>
      <c r="G776" s="137"/>
      <c r="H776" s="137"/>
      <c r="I776" s="137"/>
      <c r="J776" s="137"/>
      <c r="K776" s="137"/>
      <c r="L776" s="137"/>
      <c r="M776" s="143"/>
      <c r="N776" s="144"/>
      <c r="O776" s="144"/>
      <c r="P776" s="144"/>
      <c r="Q776" s="144"/>
      <c r="R776" s="144"/>
      <c r="S776" s="144"/>
      <c r="T776" s="144"/>
      <c r="U776" s="144"/>
      <c r="V776" s="144"/>
      <c r="W776" s="144"/>
      <c r="X776" s="137"/>
      <c r="Y776" s="144"/>
      <c r="Z776" s="144"/>
      <c r="AA776" s="144"/>
      <c r="AB776" s="144"/>
      <c r="AC776" s="144"/>
      <c r="AD776" s="144"/>
      <c r="AE776" s="144"/>
      <c r="AF776" s="144"/>
      <c r="AG776" s="144"/>
      <c r="AH776" s="144"/>
      <c r="AI776" s="144"/>
      <c r="AJ776" s="144"/>
      <c r="AK776" s="144"/>
      <c r="AL776" s="144"/>
      <c r="AM776" s="144"/>
      <c r="AN776" s="137"/>
      <c r="AO776" s="144"/>
      <c r="AP776" s="144"/>
      <c r="AQ776" s="144"/>
      <c r="AR776" s="144"/>
      <c r="AS776" s="144"/>
      <c r="AT776" s="144"/>
      <c r="AU776" s="144"/>
      <c r="AV776" s="144"/>
      <c r="AW776" s="144"/>
      <c r="AX776" s="144"/>
      <c r="AY776" s="144"/>
      <c r="AZ776" s="144"/>
      <c r="BA776" s="144"/>
      <c r="BB776" s="144"/>
      <c r="BC776" s="144"/>
      <c r="BD776" s="144"/>
      <c r="BE776" s="144"/>
      <c r="BF776" s="144"/>
    </row>
    <row r="777" spans="1:58" ht="12" customHeight="1">
      <c r="A777" s="137"/>
      <c r="B777" s="140"/>
      <c r="C777" s="141"/>
      <c r="D777" s="142"/>
      <c r="E777" s="142"/>
      <c r="F777" s="137"/>
      <c r="G777" s="137"/>
      <c r="H777" s="137"/>
      <c r="I777" s="137"/>
      <c r="J777" s="137"/>
      <c r="K777" s="137"/>
      <c r="L777" s="137"/>
      <c r="M777" s="143"/>
      <c r="N777" s="144"/>
      <c r="O777" s="144"/>
      <c r="P777" s="144"/>
      <c r="Q777" s="144"/>
      <c r="R777" s="144"/>
      <c r="S777" s="144"/>
      <c r="T777" s="144"/>
      <c r="U777" s="144"/>
      <c r="V777" s="144"/>
      <c r="W777" s="144"/>
      <c r="X777" s="137"/>
      <c r="Y777" s="144"/>
      <c r="Z777" s="144"/>
      <c r="AA777" s="144"/>
      <c r="AB777" s="144"/>
      <c r="AC777" s="144"/>
      <c r="AD777" s="144"/>
      <c r="AE777" s="144"/>
      <c r="AF777" s="144"/>
      <c r="AG777" s="144"/>
      <c r="AH777" s="144"/>
      <c r="AI777" s="144"/>
      <c r="AJ777" s="144"/>
      <c r="AK777" s="144"/>
      <c r="AL777" s="144"/>
      <c r="AM777" s="144"/>
      <c r="AN777" s="137"/>
      <c r="AO777" s="144"/>
      <c r="AP777" s="144"/>
      <c r="AQ777" s="144"/>
      <c r="AR777" s="144"/>
      <c r="AS777" s="144"/>
      <c r="AT777" s="144"/>
      <c r="AU777" s="144"/>
      <c r="AV777" s="144"/>
      <c r="AW777" s="144"/>
      <c r="AX777" s="144"/>
      <c r="AY777" s="144"/>
      <c r="AZ777" s="144"/>
      <c r="BA777" s="144"/>
      <c r="BB777" s="144"/>
      <c r="BC777" s="144"/>
      <c r="BD777" s="144"/>
      <c r="BE777" s="144"/>
      <c r="BF777" s="144"/>
    </row>
    <row r="778" spans="1:58" ht="12" customHeight="1">
      <c r="A778" s="137"/>
      <c r="B778" s="140"/>
      <c r="C778" s="141"/>
      <c r="D778" s="142"/>
      <c r="E778" s="142"/>
      <c r="F778" s="137"/>
      <c r="G778" s="137"/>
      <c r="H778" s="137"/>
      <c r="I778" s="137"/>
      <c r="J778" s="137"/>
      <c r="K778" s="137"/>
      <c r="L778" s="137"/>
      <c r="M778" s="143"/>
      <c r="N778" s="144"/>
      <c r="O778" s="144"/>
      <c r="P778" s="144"/>
      <c r="Q778" s="144"/>
      <c r="R778" s="144"/>
      <c r="S778" s="144"/>
      <c r="T778" s="144"/>
      <c r="U778" s="144"/>
      <c r="V778" s="144"/>
      <c r="W778" s="144"/>
      <c r="X778" s="137"/>
      <c r="Y778" s="144"/>
      <c r="Z778" s="144"/>
      <c r="AA778" s="144"/>
      <c r="AB778" s="144"/>
      <c r="AC778" s="144"/>
      <c r="AD778" s="144"/>
      <c r="AE778" s="144"/>
      <c r="AF778" s="144"/>
      <c r="AG778" s="144"/>
      <c r="AH778" s="144"/>
      <c r="AI778" s="144"/>
      <c r="AJ778" s="144"/>
      <c r="AK778" s="144"/>
      <c r="AL778" s="144"/>
      <c r="AM778" s="144"/>
      <c r="AN778" s="137"/>
      <c r="AO778" s="144"/>
      <c r="AP778" s="144"/>
      <c r="AQ778" s="144"/>
      <c r="AR778" s="144"/>
      <c r="AS778" s="144"/>
      <c r="AT778" s="144"/>
      <c r="AU778" s="144"/>
      <c r="AV778" s="144"/>
      <c r="AW778" s="144"/>
      <c r="AX778" s="144"/>
      <c r="AY778" s="144"/>
      <c r="AZ778" s="144"/>
      <c r="BA778" s="144"/>
      <c r="BB778" s="144"/>
      <c r="BC778" s="144"/>
      <c r="BD778" s="144"/>
      <c r="BE778" s="144"/>
      <c r="BF778" s="144"/>
    </row>
    <row r="779" spans="1:58" ht="12" customHeight="1">
      <c r="A779" s="137"/>
      <c r="B779" s="140"/>
      <c r="C779" s="141"/>
      <c r="D779" s="142"/>
      <c r="E779" s="142"/>
      <c r="F779" s="137"/>
      <c r="G779" s="137"/>
      <c r="H779" s="137"/>
      <c r="I779" s="137"/>
      <c r="J779" s="137"/>
      <c r="K779" s="137"/>
      <c r="L779" s="137"/>
      <c r="M779" s="143"/>
      <c r="N779" s="144"/>
      <c r="O779" s="144"/>
      <c r="P779" s="144"/>
      <c r="Q779" s="144"/>
      <c r="R779" s="144"/>
      <c r="S779" s="144"/>
      <c r="T779" s="144"/>
      <c r="U779" s="144"/>
      <c r="V779" s="144"/>
      <c r="W779" s="144"/>
      <c r="X779" s="137"/>
      <c r="Y779" s="144"/>
      <c r="Z779" s="144"/>
      <c r="AA779" s="144"/>
      <c r="AB779" s="144"/>
      <c r="AC779" s="144"/>
      <c r="AD779" s="144"/>
      <c r="AE779" s="144"/>
      <c r="AF779" s="144"/>
      <c r="AG779" s="144"/>
      <c r="AH779" s="144"/>
      <c r="AI779" s="144"/>
      <c r="AJ779" s="144"/>
      <c r="AK779" s="144"/>
      <c r="AL779" s="144"/>
      <c r="AM779" s="144"/>
      <c r="AN779" s="137"/>
      <c r="AO779" s="144"/>
      <c r="AP779" s="144"/>
      <c r="AQ779" s="144"/>
      <c r="AR779" s="144"/>
      <c r="AS779" s="144"/>
      <c r="AT779" s="144"/>
      <c r="AU779" s="144"/>
      <c r="AV779" s="144"/>
      <c r="AW779" s="144"/>
      <c r="AX779" s="144"/>
      <c r="AY779" s="144"/>
      <c r="AZ779" s="144"/>
      <c r="BA779" s="144"/>
      <c r="BB779" s="144"/>
      <c r="BC779" s="144"/>
      <c r="BD779" s="144"/>
      <c r="BE779" s="144"/>
      <c r="BF779" s="144"/>
    </row>
    <row r="780" spans="1:58" ht="12" customHeight="1">
      <c r="A780" s="137"/>
      <c r="B780" s="140"/>
      <c r="C780" s="141"/>
      <c r="D780" s="142"/>
      <c r="E780" s="142"/>
      <c r="F780" s="137"/>
      <c r="G780" s="137"/>
      <c r="H780" s="137"/>
      <c r="I780" s="137"/>
      <c r="J780" s="137"/>
      <c r="K780" s="137"/>
      <c r="L780" s="137"/>
      <c r="M780" s="143"/>
      <c r="N780" s="144"/>
      <c r="O780" s="144"/>
      <c r="P780" s="144"/>
      <c r="Q780" s="144"/>
      <c r="R780" s="144"/>
      <c r="S780" s="144"/>
      <c r="T780" s="144"/>
      <c r="U780" s="144"/>
      <c r="V780" s="144"/>
      <c r="W780" s="144"/>
      <c r="X780" s="137"/>
      <c r="Y780" s="144"/>
      <c r="Z780" s="144"/>
      <c r="AA780" s="144"/>
      <c r="AB780" s="144"/>
      <c r="AC780" s="144"/>
      <c r="AD780" s="144"/>
      <c r="AE780" s="144"/>
      <c r="AF780" s="144"/>
      <c r="AG780" s="144"/>
      <c r="AH780" s="144"/>
      <c r="AI780" s="144"/>
      <c r="AJ780" s="144"/>
      <c r="AK780" s="144"/>
      <c r="AL780" s="144"/>
      <c r="AM780" s="144"/>
      <c r="AN780" s="137"/>
      <c r="AO780" s="144"/>
      <c r="AP780" s="144"/>
      <c r="AQ780" s="144"/>
      <c r="AR780" s="144"/>
      <c r="AS780" s="144"/>
      <c r="AT780" s="144"/>
      <c r="AU780" s="144"/>
      <c r="AV780" s="144"/>
      <c r="AW780" s="144"/>
      <c r="AX780" s="144"/>
      <c r="AY780" s="144"/>
      <c r="AZ780" s="144"/>
      <c r="BA780" s="144"/>
      <c r="BB780" s="144"/>
      <c r="BC780" s="144"/>
      <c r="BD780" s="144"/>
      <c r="BE780" s="144"/>
      <c r="BF780" s="144"/>
    </row>
    <row r="781" spans="1:58" ht="12" customHeight="1">
      <c r="A781" s="137"/>
      <c r="B781" s="140"/>
      <c r="C781" s="141"/>
      <c r="D781" s="142"/>
      <c r="E781" s="142"/>
      <c r="F781" s="137"/>
      <c r="G781" s="137"/>
      <c r="H781" s="137"/>
      <c r="I781" s="137"/>
      <c r="J781" s="137"/>
      <c r="K781" s="137"/>
      <c r="L781" s="137"/>
      <c r="M781" s="143"/>
      <c r="N781" s="144"/>
      <c r="O781" s="144"/>
      <c r="P781" s="144"/>
      <c r="Q781" s="144"/>
      <c r="R781" s="144"/>
      <c r="S781" s="144"/>
      <c r="T781" s="144"/>
      <c r="U781" s="144"/>
      <c r="V781" s="144"/>
      <c r="W781" s="144"/>
      <c r="X781" s="137"/>
      <c r="Y781" s="144"/>
      <c r="Z781" s="144"/>
      <c r="AA781" s="144"/>
      <c r="AB781" s="144"/>
      <c r="AC781" s="144"/>
      <c r="AD781" s="144"/>
      <c r="AE781" s="144"/>
      <c r="AF781" s="144"/>
      <c r="AG781" s="144"/>
      <c r="AH781" s="144"/>
      <c r="AI781" s="144"/>
      <c r="AJ781" s="144"/>
      <c r="AK781" s="144"/>
      <c r="AL781" s="144"/>
      <c r="AM781" s="144"/>
      <c r="AN781" s="137"/>
      <c r="AO781" s="144"/>
      <c r="AP781" s="144"/>
      <c r="AQ781" s="144"/>
      <c r="AR781" s="144"/>
      <c r="AS781" s="144"/>
      <c r="AT781" s="144"/>
      <c r="AU781" s="144"/>
      <c r="AV781" s="144"/>
      <c r="AW781" s="144"/>
      <c r="AX781" s="144"/>
      <c r="AY781" s="144"/>
      <c r="AZ781" s="144"/>
      <c r="BA781" s="144"/>
      <c r="BB781" s="144"/>
      <c r="BC781" s="144"/>
      <c r="BD781" s="144"/>
      <c r="BE781" s="144"/>
      <c r="BF781" s="144"/>
    </row>
    <row r="782" spans="1:58" ht="12" customHeight="1">
      <c r="A782" s="137"/>
      <c r="B782" s="140"/>
      <c r="C782" s="141"/>
      <c r="D782" s="142"/>
      <c r="E782" s="142"/>
      <c r="F782" s="137"/>
      <c r="G782" s="137"/>
      <c r="H782" s="137"/>
      <c r="I782" s="137"/>
      <c r="J782" s="137"/>
      <c r="K782" s="137"/>
      <c r="L782" s="137"/>
      <c r="M782" s="143"/>
      <c r="N782" s="144"/>
      <c r="O782" s="144"/>
      <c r="P782" s="144"/>
      <c r="Q782" s="144"/>
      <c r="R782" s="144"/>
      <c r="S782" s="144"/>
      <c r="T782" s="144"/>
      <c r="U782" s="144"/>
      <c r="V782" s="144"/>
      <c r="W782" s="144"/>
      <c r="X782" s="137"/>
      <c r="Y782" s="144"/>
      <c r="Z782" s="144"/>
      <c r="AA782" s="144"/>
      <c r="AB782" s="144"/>
      <c r="AC782" s="144"/>
      <c r="AD782" s="144"/>
      <c r="AE782" s="144"/>
      <c r="AF782" s="144"/>
      <c r="AG782" s="144"/>
      <c r="AH782" s="144"/>
      <c r="AI782" s="144"/>
      <c r="AJ782" s="144"/>
      <c r="AK782" s="144"/>
      <c r="AL782" s="144"/>
      <c r="AM782" s="144"/>
      <c r="AN782" s="137"/>
      <c r="AO782" s="144"/>
      <c r="AP782" s="144"/>
      <c r="AQ782" s="144"/>
      <c r="AR782" s="144"/>
      <c r="AS782" s="144"/>
      <c r="AT782" s="144"/>
      <c r="AU782" s="144"/>
      <c r="AV782" s="144"/>
      <c r="AW782" s="144"/>
      <c r="AX782" s="144"/>
      <c r="AY782" s="144"/>
      <c r="AZ782" s="144"/>
      <c r="BA782" s="144"/>
      <c r="BB782" s="144"/>
      <c r="BC782" s="144"/>
      <c r="BD782" s="144"/>
      <c r="BE782" s="144"/>
      <c r="BF782" s="144"/>
    </row>
    <row r="783" spans="1:58" ht="12" customHeight="1">
      <c r="A783" s="137"/>
      <c r="B783" s="140"/>
      <c r="C783" s="141"/>
      <c r="D783" s="142"/>
      <c r="E783" s="142"/>
      <c r="F783" s="137"/>
      <c r="G783" s="137"/>
      <c r="H783" s="137"/>
      <c r="I783" s="137"/>
      <c r="J783" s="137"/>
      <c r="K783" s="137"/>
      <c r="L783" s="137"/>
      <c r="M783" s="143"/>
      <c r="N783" s="144"/>
      <c r="O783" s="144"/>
      <c r="P783" s="144"/>
      <c r="Q783" s="144"/>
      <c r="R783" s="144"/>
      <c r="S783" s="144"/>
      <c r="T783" s="144"/>
      <c r="U783" s="144"/>
      <c r="V783" s="144"/>
      <c r="W783" s="144"/>
      <c r="X783" s="137"/>
      <c r="Y783" s="144"/>
      <c r="Z783" s="144"/>
      <c r="AA783" s="144"/>
      <c r="AB783" s="144"/>
      <c r="AC783" s="144"/>
      <c r="AD783" s="144"/>
      <c r="AE783" s="144"/>
      <c r="AF783" s="144"/>
      <c r="AG783" s="144"/>
      <c r="AH783" s="144"/>
      <c r="AI783" s="144"/>
      <c r="AJ783" s="144"/>
      <c r="AK783" s="144"/>
      <c r="AL783" s="144"/>
      <c r="AM783" s="144"/>
      <c r="AN783" s="137"/>
      <c r="AO783" s="144"/>
      <c r="AP783" s="144"/>
      <c r="AQ783" s="144"/>
      <c r="AR783" s="144"/>
      <c r="AS783" s="144"/>
      <c r="AT783" s="144"/>
      <c r="AU783" s="144"/>
      <c r="AV783" s="144"/>
      <c r="AW783" s="144"/>
      <c r="AX783" s="144"/>
      <c r="AY783" s="144"/>
      <c r="AZ783" s="144"/>
      <c r="BA783" s="144"/>
      <c r="BB783" s="144"/>
      <c r="BC783" s="144"/>
      <c r="BD783" s="144"/>
      <c r="BE783" s="144"/>
      <c r="BF783" s="144"/>
    </row>
    <row r="784" spans="1:58" ht="12" customHeight="1">
      <c r="A784" s="137"/>
      <c r="B784" s="140"/>
      <c r="C784" s="141"/>
      <c r="D784" s="142"/>
      <c r="E784" s="142"/>
      <c r="F784" s="137"/>
      <c r="G784" s="137"/>
      <c r="H784" s="137"/>
      <c r="I784" s="137"/>
      <c r="J784" s="137"/>
      <c r="K784" s="137"/>
      <c r="L784" s="137"/>
      <c r="M784" s="143"/>
      <c r="N784" s="144"/>
      <c r="O784" s="144"/>
      <c r="P784" s="144"/>
      <c r="Q784" s="144"/>
      <c r="R784" s="144"/>
      <c r="S784" s="144"/>
      <c r="T784" s="144"/>
      <c r="U784" s="144"/>
      <c r="V784" s="144"/>
      <c r="W784" s="144"/>
      <c r="X784" s="137"/>
      <c r="Y784" s="144"/>
      <c r="Z784" s="144"/>
      <c r="AA784" s="144"/>
      <c r="AB784" s="144"/>
      <c r="AC784" s="144"/>
      <c r="AD784" s="144"/>
      <c r="AE784" s="144"/>
      <c r="AF784" s="144"/>
      <c r="AG784" s="144"/>
      <c r="AH784" s="144"/>
      <c r="AI784" s="144"/>
      <c r="AJ784" s="144"/>
      <c r="AK784" s="144"/>
      <c r="AL784" s="144"/>
      <c r="AM784" s="144"/>
      <c r="AN784" s="137"/>
      <c r="AO784" s="144"/>
      <c r="AP784" s="144"/>
      <c r="AQ784" s="144"/>
      <c r="AR784" s="144"/>
      <c r="AS784" s="144"/>
      <c r="AT784" s="144"/>
      <c r="AU784" s="144"/>
      <c r="AV784" s="144"/>
      <c r="AW784" s="144"/>
      <c r="AX784" s="144"/>
      <c r="AY784" s="144"/>
      <c r="AZ784" s="144"/>
      <c r="BA784" s="144"/>
      <c r="BB784" s="144"/>
      <c r="BC784" s="144"/>
      <c r="BD784" s="144"/>
      <c r="BE784" s="144"/>
      <c r="BF784" s="144"/>
    </row>
    <row r="785" spans="1:58" ht="12" customHeight="1">
      <c r="A785" s="137"/>
      <c r="B785" s="140"/>
      <c r="C785" s="141"/>
      <c r="D785" s="142"/>
      <c r="E785" s="142"/>
      <c r="F785" s="137"/>
      <c r="G785" s="137"/>
      <c r="H785" s="137"/>
      <c r="I785" s="137"/>
      <c r="J785" s="137"/>
      <c r="K785" s="137"/>
      <c r="L785" s="137"/>
      <c r="M785" s="143"/>
      <c r="N785" s="144"/>
      <c r="O785" s="144"/>
      <c r="P785" s="144"/>
      <c r="Q785" s="144"/>
      <c r="R785" s="144"/>
      <c r="S785" s="144"/>
      <c r="T785" s="144"/>
      <c r="U785" s="144"/>
      <c r="V785" s="144"/>
      <c r="W785" s="144"/>
      <c r="X785" s="137"/>
      <c r="Y785" s="144"/>
      <c r="Z785" s="144"/>
      <c r="AA785" s="144"/>
      <c r="AB785" s="144"/>
      <c r="AC785" s="144"/>
      <c r="AD785" s="144"/>
      <c r="AE785" s="144"/>
      <c r="AF785" s="144"/>
      <c r="AG785" s="144"/>
      <c r="AH785" s="144"/>
      <c r="AI785" s="144"/>
      <c r="AJ785" s="144"/>
      <c r="AK785" s="144"/>
      <c r="AL785" s="144"/>
      <c r="AM785" s="144"/>
      <c r="AN785" s="137"/>
      <c r="AO785" s="144"/>
      <c r="AP785" s="144"/>
      <c r="AQ785" s="144"/>
      <c r="AR785" s="144"/>
      <c r="AS785" s="144"/>
      <c r="AT785" s="144"/>
      <c r="AU785" s="144"/>
      <c r="AV785" s="144"/>
      <c r="AW785" s="144"/>
      <c r="AX785" s="144"/>
      <c r="AY785" s="144"/>
      <c r="AZ785" s="144"/>
      <c r="BA785" s="144"/>
      <c r="BB785" s="144"/>
      <c r="BC785" s="144"/>
      <c r="BD785" s="144"/>
      <c r="BE785" s="144"/>
      <c r="BF785" s="144"/>
    </row>
    <row r="786" spans="1:58" ht="12" customHeight="1">
      <c r="A786" s="137"/>
      <c r="B786" s="140"/>
      <c r="C786" s="141"/>
      <c r="D786" s="142"/>
      <c r="E786" s="142"/>
      <c r="F786" s="137"/>
      <c r="G786" s="137"/>
      <c r="H786" s="137"/>
      <c r="I786" s="137"/>
      <c r="J786" s="137"/>
      <c r="K786" s="137"/>
      <c r="L786" s="137"/>
      <c r="M786" s="143"/>
      <c r="N786" s="144"/>
      <c r="O786" s="144"/>
      <c r="P786" s="144"/>
      <c r="Q786" s="144"/>
      <c r="R786" s="144"/>
      <c r="S786" s="144"/>
      <c r="T786" s="144"/>
      <c r="U786" s="144"/>
      <c r="V786" s="144"/>
      <c r="W786" s="144"/>
      <c r="X786" s="137"/>
      <c r="Y786" s="144"/>
      <c r="Z786" s="144"/>
      <c r="AA786" s="144"/>
      <c r="AB786" s="144"/>
      <c r="AC786" s="144"/>
      <c r="AD786" s="144"/>
      <c r="AE786" s="144"/>
      <c r="AF786" s="144"/>
      <c r="AG786" s="144"/>
      <c r="AH786" s="144"/>
      <c r="AI786" s="144"/>
      <c r="AJ786" s="144"/>
      <c r="AK786" s="144"/>
      <c r="AL786" s="144"/>
      <c r="AM786" s="144"/>
      <c r="AN786" s="137"/>
      <c r="AO786" s="144"/>
      <c r="AP786" s="144"/>
      <c r="AQ786" s="144"/>
      <c r="AR786" s="144"/>
      <c r="AS786" s="144"/>
      <c r="AT786" s="144"/>
      <c r="AU786" s="144"/>
      <c r="AV786" s="144"/>
      <c r="AW786" s="144"/>
      <c r="AX786" s="144"/>
      <c r="AY786" s="144"/>
      <c r="AZ786" s="144"/>
      <c r="BA786" s="144"/>
      <c r="BB786" s="144"/>
      <c r="BC786" s="144"/>
      <c r="BD786" s="144"/>
      <c r="BE786" s="144"/>
      <c r="BF786" s="144"/>
    </row>
    <row r="787" spans="1:58" ht="12" customHeight="1">
      <c r="A787" s="137"/>
      <c r="B787" s="140"/>
      <c r="C787" s="141"/>
      <c r="D787" s="142"/>
      <c r="E787" s="142"/>
      <c r="F787" s="137"/>
      <c r="G787" s="137"/>
      <c r="H787" s="137"/>
      <c r="I787" s="137"/>
      <c r="J787" s="137"/>
      <c r="K787" s="137"/>
      <c r="L787" s="137"/>
      <c r="M787" s="143"/>
      <c r="N787" s="144"/>
      <c r="O787" s="144"/>
      <c r="P787" s="144"/>
      <c r="Q787" s="144"/>
      <c r="R787" s="144"/>
      <c r="S787" s="144"/>
      <c r="T787" s="144"/>
      <c r="U787" s="144"/>
      <c r="V787" s="144"/>
      <c r="W787" s="144"/>
      <c r="X787" s="137"/>
      <c r="Y787" s="144"/>
      <c r="Z787" s="144"/>
      <c r="AA787" s="144"/>
      <c r="AB787" s="144"/>
      <c r="AC787" s="144"/>
      <c r="AD787" s="144"/>
      <c r="AE787" s="144"/>
      <c r="AF787" s="144"/>
      <c r="AG787" s="144"/>
      <c r="AH787" s="144"/>
      <c r="AI787" s="144"/>
      <c r="AJ787" s="144"/>
      <c r="AK787" s="144"/>
      <c r="AL787" s="144"/>
      <c r="AM787" s="144"/>
      <c r="AN787" s="137"/>
      <c r="AO787" s="144"/>
      <c r="AP787" s="144"/>
      <c r="AQ787" s="144"/>
      <c r="AR787" s="144"/>
      <c r="AS787" s="144"/>
      <c r="AT787" s="144"/>
      <c r="AU787" s="144"/>
      <c r="AV787" s="144"/>
      <c r="AW787" s="144"/>
      <c r="AX787" s="144"/>
      <c r="AY787" s="144"/>
      <c r="AZ787" s="144"/>
      <c r="BA787" s="144"/>
      <c r="BB787" s="144"/>
      <c r="BC787" s="144"/>
      <c r="BD787" s="144"/>
      <c r="BE787" s="144"/>
      <c r="BF787" s="144"/>
    </row>
    <row r="788" spans="1:58" ht="12" customHeight="1">
      <c r="A788" s="137"/>
      <c r="B788" s="140"/>
      <c r="C788" s="141"/>
      <c r="D788" s="142"/>
      <c r="E788" s="142"/>
      <c r="F788" s="137"/>
      <c r="G788" s="137"/>
      <c r="H788" s="137"/>
      <c r="I788" s="137"/>
      <c r="J788" s="137"/>
      <c r="K788" s="137"/>
      <c r="L788" s="137"/>
      <c r="M788" s="143"/>
      <c r="N788" s="144"/>
      <c r="O788" s="144"/>
      <c r="P788" s="144"/>
      <c r="Q788" s="144"/>
      <c r="R788" s="144"/>
      <c r="S788" s="144"/>
      <c r="T788" s="144"/>
      <c r="U788" s="144"/>
      <c r="V788" s="144"/>
      <c r="W788" s="144"/>
      <c r="X788" s="137"/>
      <c r="Y788" s="144"/>
      <c r="Z788" s="144"/>
      <c r="AA788" s="144"/>
      <c r="AB788" s="144"/>
      <c r="AC788" s="144"/>
      <c r="AD788" s="144"/>
      <c r="AE788" s="144"/>
      <c r="AF788" s="144"/>
      <c r="AG788" s="144"/>
      <c r="AH788" s="144"/>
      <c r="AI788" s="144"/>
      <c r="AJ788" s="144"/>
      <c r="AK788" s="144"/>
      <c r="AL788" s="144"/>
      <c r="AM788" s="144"/>
      <c r="AN788" s="137"/>
      <c r="AO788" s="144"/>
      <c r="AP788" s="144"/>
      <c r="AQ788" s="144"/>
      <c r="AR788" s="144"/>
      <c r="AS788" s="144"/>
      <c r="AT788" s="144"/>
      <c r="AU788" s="144"/>
      <c r="AV788" s="144"/>
      <c r="AW788" s="144"/>
      <c r="AX788" s="144"/>
      <c r="AY788" s="144"/>
      <c r="AZ788" s="144"/>
      <c r="BA788" s="144"/>
      <c r="BB788" s="144"/>
      <c r="BC788" s="144"/>
      <c r="BD788" s="144"/>
      <c r="BE788" s="144"/>
      <c r="BF788" s="144"/>
    </row>
    <row r="789" spans="1:58" ht="12" customHeight="1">
      <c r="A789" s="137"/>
      <c r="B789" s="140"/>
      <c r="C789" s="141"/>
      <c r="D789" s="142"/>
      <c r="E789" s="142"/>
      <c r="F789" s="137"/>
      <c r="G789" s="137"/>
      <c r="H789" s="137"/>
      <c r="I789" s="137"/>
      <c r="J789" s="137"/>
      <c r="K789" s="137"/>
      <c r="L789" s="137"/>
      <c r="M789" s="143"/>
      <c r="N789" s="144"/>
      <c r="O789" s="144"/>
      <c r="P789" s="144"/>
      <c r="Q789" s="144"/>
      <c r="R789" s="144"/>
      <c r="S789" s="144"/>
      <c r="T789" s="144"/>
      <c r="U789" s="144"/>
      <c r="V789" s="144"/>
      <c r="W789" s="144"/>
      <c r="X789" s="137"/>
      <c r="Y789" s="144"/>
      <c r="Z789" s="144"/>
      <c r="AA789" s="144"/>
      <c r="AB789" s="144"/>
      <c r="AC789" s="144"/>
      <c r="AD789" s="144"/>
      <c r="AE789" s="144"/>
      <c r="AF789" s="144"/>
      <c r="AG789" s="144"/>
      <c r="AH789" s="144"/>
      <c r="AI789" s="144"/>
      <c r="AJ789" s="144"/>
      <c r="AK789" s="144"/>
      <c r="AL789" s="144"/>
      <c r="AM789" s="144"/>
      <c r="AN789" s="137"/>
      <c r="AO789" s="144"/>
      <c r="AP789" s="144"/>
      <c r="AQ789" s="144"/>
      <c r="AR789" s="144"/>
      <c r="AS789" s="144"/>
      <c r="AT789" s="144"/>
      <c r="AU789" s="144"/>
      <c r="AV789" s="144"/>
      <c r="AW789" s="144"/>
      <c r="AX789" s="144"/>
      <c r="AY789" s="144"/>
      <c r="AZ789" s="144"/>
      <c r="BA789" s="144"/>
      <c r="BB789" s="144"/>
      <c r="BC789" s="144"/>
      <c r="BD789" s="144"/>
      <c r="BE789" s="144"/>
      <c r="BF789" s="144"/>
    </row>
    <row r="790" spans="1:58" ht="12" customHeight="1">
      <c r="A790" s="137"/>
      <c r="B790" s="140"/>
      <c r="C790" s="141"/>
      <c r="D790" s="142"/>
      <c r="E790" s="142"/>
      <c r="F790" s="137"/>
      <c r="G790" s="137"/>
      <c r="H790" s="137"/>
      <c r="I790" s="137"/>
      <c r="J790" s="137"/>
      <c r="K790" s="137"/>
      <c r="L790" s="137"/>
      <c r="M790" s="143"/>
      <c r="N790" s="144"/>
      <c r="O790" s="144"/>
      <c r="P790" s="144"/>
      <c r="Q790" s="144"/>
      <c r="R790" s="144"/>
      <c r="S790" s="144"/>
      <c r="T790" s="144"/>
      <c r="U790" s="144"/>
      <c r="V790" s="144"/>
      <c r="W790" s="144"/>
      <c r="X790" s="137"/>
      <c r="Y790" s="144"/>
      <c r="Z790" s="144"/>
      <c r="AA790" s="144"/>
      <c r="AB790" s="144"/>
      <c r="AC790" s="144"/>
      <c r="AD790" s="144"/>
      <c r="AE790" s="144"/>
      <c r="AF790" s="144"/>
      <c r="AG790" s="144"/>
      <c r="AH790" s="144"/>
      <c r="AI790" s="144"/>
      <c r="AJ790" s="144"/>
      <c r="AK790" s="144"/>
      <c r="AL790" s="144"/>
      <c r="AM790" s="144"/>
      <c r="AN790" s="137"/>
      <c r="AO790" s="144"/>
      <c r="AP790" s="144"/>
      <c r="AQ790" s="144"/>
      <c r="AR790" s="144"/>
      <c r="AS790" s="144"/>
      <c r="AT790" s="144"/>
      <c r="AU790" s="144"/>
      <c r="AV790" s="144"/>
      <c r="AW790" s="144"/>
      <c r="AX790" s="144"/>
      <c r="AY790" s="144"/>
      <c r="AZ790" s="144"/>
      <c r="BA790" s="144"/>
      <c r="BB790" s="144"/>
      <c r="BC790" s="144"/>
      <c r="BD790" s="144"/>
      <c r="BE790" s="144"/>
      <c r="BF790" s="144"/>
    </row>
    <row r="791" spans="1:58" ht="12" customHeight="1">
      <c r="A791" s="137"/>
      <c r="B791" s="140"/>
      <c r="C791" s="141"/>
      <c r="D791" s="142"/>
      <c r="E791" s="142"/>
      <c r="F791" s="137"/>
      <c r="G791" s="137"/>
      <c r="H791" s="137"/>
      <c r="I791" s="137"/>
      <c r="J791" s="137"/>
      <c r="K791" s="137"/>
      <c r="L791" s="137"/>
      <c r="M791" s="143"/>
      <c r="N791" s="144"/>
      <c r="O791" s="144"/>
      <c r="P791" s="144"/>
      <c r="Q791" s="144"/>
      <c r="R791" s="144"/>
      <c r="S791" s="144"/>
      <c r="T791" s="144"/>
      <c r="U791" s="144"/>
      <c r="V791" s="144"/>
      <c r="W791" s="144"/>
      <c r="X791" s="137"/>
      <c r="Y791" s="144"/>
      <c r="Z791" s="144"/>
      <c r="AA791" s="144"/>
      <c r="AB791" s="144"/>
      <c r="AC791" s="144"/>
      <c r="AD791" s="144"/>
      <c r="AE791" s="144"/>
      <c r="AF791" s="144"/>
      <c r="AG791" s="144"/>
      <c r="AH791" s="144"/>
      <c r="AI791" s="144"/>
      <c r="AJ791" s="144"/>
      <c r="AK791" s="144"/>
      <c r="AL791" s="144"/>
      <c r="AM791" s="144"/>
      <c r="AN791" s="137"/>
      <c r="AO791" s="144"/>
      <c r="AP791" s="144"/>
      <c r="AQ791" s="144"/>
      <c r="AR791" s="144"/>
      <c r="AS791" s="144"/>
      <c r="AT791" s="144"/>
      <c r="AU791" s="144"/>
      <c r="AV791" s="144"/>
      <c r="AW791" s="144"/>
      <c r="AX791" s="144"/>
      <c r="AY791" s="144"/>
      <c r="AZ791" s="144"/>
      <c r="BA791" s="144"/>
      <c r="BB791" s="144"/>
      <c r="BC791" s="144"/>
      <c r="BD791" s="144"/>
      <c r="BE791" s="144"/>
      <c r="BF791" s="144"/>
    </row>
    <row r="792" spans="1:58" ht="12" customHeight="1">
      <c r="A792" s="137"/>
      <c r="B792" s="140"/>
      <c r="C792" s="141"/>
      <c r="D792" s="142"/>
      <c r="E792" s="142"/>
      <c r="F792" s="137"/>
      <c r="G792" s="137"/>
      <c r="H792" s="137"/>
      <c r="I792" s="137"/>
      <c r="J792" s="137"/>
      <c r="K792" s="137"/>
      <c r="L792" s="137"/>
      <c r="M792" s="143"/>
      <c r="N792" s="144"/>
      <c r="O792" s="144"/>
      <c r="P792" s="144"/>
      <c r="Q792" s="144"/>
      <c r="R792" s="144"/>
      <c r="S792" s="144"/>
      <c r="T792" s="144"/>
      <c r="U792" s="144"/>
      <c r="V792" s="144"/>
      <c r="W792" s="144"/>
      <c r="X792" s="137"/>
      <c r="Y792" s="144"/>
      <c r="Z792" s="144"/>
      <c r="AA792" s="144"/>
      <c r="AB792" s="144"/>
      <c r="AC792" s="144"/>
      <c r="AD792" s="144"/>
      <c r="AE792" s="144"/>
      <c r="AF792" s="144"/>
      <c r="AG792" s="144"/>
      <c r="AH792" s="144"/>
      <c r="AI792" s="144"/>
      <c r="AJ792" s="144"/>
      <c r="AK792" s="144"/>
      <c r="AL792" s="144"/>
      <c r="AM792" s="144"/>
      <c r="AN792" s="137"/>
      <c r="AO792" s="144"/>
      <c r="AP792" s="144"/>
      <c r="AQ792" s="144"/>
      <c r="AR792" s="144"/>
      <c r="AS792" s="144"/>
      <c r="AT792" s="144"/>
      <c r="AU792" s="144"/>
      <c r="AV792" s="144"/>
      <c r="AW792" s="144"/>
      <c r="AX792" s="144"/>
      <c r="AY792" s="144"/>
      <c r="AZ792" s="144"/>
      <c r="BA792" s="144"/>
      <c r="BB792" s="144"/>
      <c r="BC792" s="144"/>
      <c r="BD792" s="144"/>
      <c r="BE792" s="144"/>
      <c r="BF792" s="144"/>
    </row>
    <row r="793" spans="1:58" ht="12" customHeight="1">
      <c r="A793" s="137"/>
      <c r="B793" s="140"/>
      <c r="C793" s="141"/>
      <c r="D793" s="142"/>
      <c r="E793" s="142"/>
      <c r="F793" s="137"/>
      <c r="G793" s="137"/>
      <c r="H793" s="137"/>
      <c r="I793" s="137"/>
      <c r="J793" s="137"/>
      <c r="K793" s="137"/>
      <c r="L793" s="137"/>
      <c r="M793" s="143"/>
      <c r="N793" s="144"/>
      <c r="O793" s="144"/>
      <c r="P793" s="144"/>
      <c r="Q793" s="144"/>
      <c r="R793" s="144"/>
      <c r="S793" s="144"/>
      <c r="T793" s="144"/>
      <c r="U793" s="144"/>
      <c r="V793" s="144"/>
      <c r="W793" s="144"/>
      <c r="X793" s="137"/>
      <c r="Y793" s="144"/>
      <c r="Z793" s="144"/>
      <c r="AA793" s="144"/>
      <c r="AB793" s="144"/>
      <c r="AC793" s="144"/>
      <c r="AD793" s="144"/>
      <c r="AE793" s="144"/>
      <c r="AF793" s="144"/>
      <c r="AG793" s="144"/>
      <c r="AH793" s="144"/>
      <c r="AI793" s="144"/>
      <c r="AJ793" s="144"/>
      <c r="AK793" s="144"/>
      <c r="AL793" s="144"/>
      <c r="AM793" s="144"/>
      <c r="AN793" s="137"/>
      <c r="AO793" s="144"/>
      <c r="AP793" s="144"/>
      <c r="AQ793" s="144"/>
      <c r="AR793" s="144"/>
      <c r="AS793" s="144"/>
      <c r="AT793" s="144"/>
      <c r="AU793" s="144"/>
      <c r="AV793" s="144"/>
      <c r="AW793" s="144"/>
      <c r="AX793" s="144"/>
      <c r="AY793" s="144"/>
      <c r="AZ793" s="144"/>
      <c r="BA793" s="144"/>
      <c r="BB793" s="144"/>
      <c r="BC793" s="144"/>
      <c r="BD793" s="144"/>
      <c r="BE793" s="144"/>
      <c r="BF793" s="144"/>
    </row>
    <row r="794" spans="1:58" ht="12" customHeight="1">
      <c r="A794" s="137"/>
      <c r="B794" s="140"/>
      <c r="C794" s="141"/>
      <c r="D794" s="142"/>
      <c r="E794" s="142"/>
      <c r="F794" s="137"/>
      <c r="G794" s="137"/>
      <c r="H794" s="137"/>
      <c r="I794" s="137"/>
      <c r="J794" s="137"/>
      <c r="K794" s="137"/>
      <c r="L794" s="137"/>
      <c r="M794" s="143"/>
      <c r="N794" s="144"/>
      <c r="O794" s="144"/>
      <c r="P794" s="144"/>
      <c r="Q794" s="144"/>
      <c r="R794" s="144"/>
      <c r="S794" s="144"/>
      <c r="T794" s="144"/>
      <c r="U794" s="144"/>
      <c r="V794" s="144"/>
      <c r="W794" s="144"/>
      <c r="X794" s="137"/>
      <c r="Y794" s="144"/>
      <c r="Z794" s="144"/>
      <c r="AA794" s="144"/>
      <c r="AB794" s="144"/>
      <c r="AC794" s="144"/>
      <c r="AD794" s="144"/>
      <c r="AE794" s="144"/>
      <c r="AF794" s="144"/>
      <c r="AG794" s="144"/>
      <c r="AH794" s="144"/>
      <c r="AI794" s="144"/>
      <c r="AJ794" s="144"/>
      <c r="AK794" s="144"/>
      <c r="AL794" s="144"/>
      <c r="AM794" s="144"/>
      <c r="AN794" s="137"/>
      <c r="AO794" s="144"/>
      <c r="AP794" s="144"/>
      <c r="AQ794" s="144"/>
      <c r="AR794" s="144"/>
      <c r="AS794" s="144"/>
      <c r="AT794" s="144"/>
      <c r="AU794" s="144"/>
      <c r="AV794" s="144"/>
      <c r="AW794" s="144"/>
      <c r="AX794" s="144"/>
      <c r="AY794" s="144"/>
      <c r="AZ794" s="144"/>
      <c r="BA794" s="144"/>
      <c r="BB794" s="144"/>
      <c r="BC794" s="144"/>
      <c r="BD794" s="144"/>
      <c r="BE794" s="144"/>
      <c r="BF794" s="144"/>
    </row>
    <row r="795" spans="1:58" ht="12" customHeight="1">
      <c r="A795" s="137"/>
      <c r="B795" s="140"/>
      <c r="C795" s="141"/>
      <c r="D795" s="142"/>
      <c r="E795" s="142"/>
      <c r="F795" s="137"/>
      <c r="G795" s="137"/>
      <c r="H795" s="137"/>
      <c r="I795" s="137"/>
      <c r="J795" s="137"/>
      <c r="K795" s="137"/>
      <c r="L795" s="137"/>
      <c r="M795" s="143"/>
      <c r="N795" s="144"/>
      <c r="O795" s="144"/>
      <c r="P795" s="144"/>
      <c r="Q795" s="144"/>
      <c r="R795" s="144"/>
      <c r="S795" s="144"/>
      <c r="T795" s="144"/>
      <c r="U795" s="144"/>
      <c r="V795" s="144"/>
      <c r="W795" s="144"/>
      <c r="X795" s="137"/>
      <c r="Y795" s="144"/>
      <c r="Z795" s="144"/>
      <c r="AA795" s="144"/>
      <c r="AB795" s="144"/>
      <c r="AC795" s="144"/>
      <c r="AD795" s="144"/>
      <c r="AE795" s="144"/>
      <c r="AF795" s="144"/>
      <c r="AG795" s="144"/>
      <c r="AH795" s="144"/>
      <c r="AI795" s="144"/>
      <c r="AJ795" s="144"/>
      <c r="AK795" s="144"/>
      <c r="AL795" s="144"/>
      <c r="AM795" s="144"/>
      <c r="AN795" s="137"/>
      <c r="AO795" s="144"/>
      <c r="AP795" s="144"/>
      <c r="AQ795" s="144"/>
      <c r="AR795" s="144"/>
      <c r="AS795" s="144"/>
      <c r="AT795" s="144"/>
      <c r="AU795" s="144"/>
      <c r="AV795" s="144"/>
      <c r="AW795" s="144"/>
      <c r="AX795" s="144"/>
      <c r="AY795" s="144"/>
      <c r="AZ795" s="144"/>
      <c r="BA795" s="144"/>
      <c r="BB795" s="144"/>
      <c r="BC795" s="144"/>
      <c r="BD795" s="144"/>
      <c r="BE795" s="144"/>
      <c r="BF795" s="144"/>
    </row>
    <row r="796" spans="1:58" ht="12" customHeight="1">
      <c r="A796" s="137"/>
      <c r="B796" s="140"/>
      <c r="C796" s="141"/>
      <c r="D796" s="142"/>
      <c r="E796" s="142"/>
      <c r="F796" s="137"/>
      <c r="G796" s="137"/>
      <c r="H796" s="137"/>
      <c r="I796" s="137"/>
      <c r="J796" s="137"/>
      <c r="K796" s="137"/>
      <c r="L796" s="137"/>
      <c r="M796" s="143"/>
      <c r="N796" s="144"/>
      <c r="O796" s="144"/>
      <c r="P796" s="144"/>
      <c r="Q796" s="144"/>
      <c r="R796" s="144"/>
      <c r="S796" s="144"/>
      <c r="T796" s="144"/>
      <c r="U796" s="144"/>
      <c r="V796" s="144"/>
      <c r="W796" s="144"/>
      <c r="X796" s="137"/>
      <c r="Y796" s="144"/>
      <c r="Z796" s="144"/>
      <c r="AA796" s="144"/>
      <c r="AB796" s="144"/>
      <c r="AC796" s="144"/>
      <c r="AD796" s="144"/>
      <c r="AE796" s="144"/>
      <c r="AF796" s="144"/>
      <c r="AG796" s="144"/>
      <c r="AH796" s="144"/>
      <c r="AI796" s="144"/>
      <c r="AJ796" s="144"/>
      <c r="AK796" s="144"/>
      <c r="AL796" s="144"/>
      <c r="AM796" s="144"/>
      <c r="AN796" s="137"/>
      <c r="AO796" s="144"/>
      <c r="AP796" s="144"/>
      <c r="AQ796" s="144"/>
      <c r="AR796" s="144"/>
      <c r="AS796" s="144"/>
      <c r="AT796" s="144"/>
      <c r="AU796" s="144"/>
      <c r="AV796" s="144"/>
      <c r="AW796" s="144"/>
      <c r="AX796" s="144"/>
      <c r="AY796" s="144"/>
      <c r="AZ796" s="144"/>
      <c r="BA796" s="144"/>
      <c r="BB796" s="144"/>
      <c r="BC796" s="144"/>
      <c r="BD796" s="144"/>
      <c r="BE796" s="144"/>
      <c r="BF796" s="144"/>
    </row>
    <row r="797" spans="1:58" ht="12" customHeight="1">
      <c r="A797" s="137"/>
      <c r="B797" s="140"/>
      <c r="C797" s="141"/>
      <c r="D797" s="142"/>
      <c r="E797" s="142"/>
      <c r="F797" s="137"/>
      <c r="G797" s="137"/>
      <c r="H797" s="137"/>
      <c r="I797" s="137"/>
      <c r="J797" s="137"/>
      <c r="K797" s="137"/>
      <c r="L797" s="137"/>
      <c r="M797" s="143"/>
      <c r="N797" s="144"/>
      <c r="O797" s="144"/>
      <c r="P797" s="144"/>
      <c r="Q797" s="144"/>
      <c r="R797" s="144"/>
      <c r="S797" s="144"/>
      <c r="T797" s="144"/>
      <c r="U797" s="144"/>
      <c r="V797" s="144"/>
      <c r="W797" s="144"/>
      <c r="X797" s="137"/>
      <c r="Y797" s="144"/>
      <c r="Z797" s="144"/>
      <c r="AA797" s="144"/>
      <c r="AB797" s="144"/>
      <c r="AC797" s="144"/>
      <c r="AD797" s="144"/>
      <c r="AE797" s="144"/>
      <c r="AF797" s="144"/>
      <c r="AG797" s="144"/>
      <c r="AH797" s="144"/>
      <c r="AI797" s="144"/>
      <c r="AJ797" s="144"/>
      <c r="AK797" s="144"/>
      <c r="AL797" s="144"/>
      <c r="AM797" s="144"/>
      <c r="AN797" s="137"/>
      <c r="AO797" s="144"/>
      <c r="AP797" s="144"/>
      <c r="AQ797" s="144"/>
      <c r="AR797" s="144"/>
      <c r="AS797" s="144"/>
      <c r="AT797" s="144"/>
      <c r="AU797" s="144"/>
      <c r="AV797" s="144"/>
      <c r="AW797" s="144"/>
      <c r="AX797" s="144"/>
      <c r="AY797" s="144"/>
      <c r="AZ797" s="144"/>
      <c r="BA797" s="144"/>
      <c r="BB797" s="144"/>
      <c r="BC797" s="144"/>
      <c r="BD797" s="144"/>
      <c r="BE797" s="144"/>
      <c r="BF797" s="144"/>
    </row>
    <row r="798" spans="1:58" ht="12" customHeight="1">
      <c r="A798" s="137"/>
      <c r="B798" s="140"/>
      <c r="C798" s="141"/>
      <c r="D798" s="142"/>
      <c r="E798" s="142"/>
      <c r="F798" s="137"/>
      <c r="G798" s="137"/>
      <c r="H798" s="137"/>
      <c r="I798" s="137"/>
      <c r="J798" s="137"/>
      <c r="K798" s="137"/>
      <c r="L798" s="137"/>
      <c r="M798" s="143"/>
      <c r="N798" s="144"/>
      <c r="O798" s="144"/>
      <c r="P798" s="144"/>
      <c r="Q798" s="144"/>
      <c r="R798" s="144"/>
      <c r="S798" s="144"/>
      <c r="T798" s="144"/>
      <c r="U798" s="144"/>
      <c r="V798" s="144"/>
      <c r="W798" s="144"/>
      <c r="X798" s="137"/>
      <c r="Y798" s="144"/>
      <c r="Z798" s="144"/>
      <c r="AA798" s="144"/>
      <c r="AB798" s="144"/>
      <c r="AC798" s="144"/>
      <c r="AD798" s="144"/>
      <c r="AE798" s="144"/>
      <c r="AF798" s="144"/>
      <c r="AG798" s="144"/>
      <c r="AH798" s="144"/>
      <c r="AI798" s="144"/>
      <c r="AJ798" s="144"/>
      <c r="AK798" s="144"/>
      <c r="AL798" s="144"/>
      <c r="AM798" s="144"/>
      <c r="AN798" s="137"/>
      <c r="AO798" s="144"/>
      <c r="AP798" s="144"/>
      <c r="AQ798" s="144"/>
      <c r="AR798" s="144"/>
      <c r="AS798" s="144"/>
      <c r="AT798" s="144"/>
      <c r="AU798" s="144"/>
      <c r="AV798" s="144"/>
      <c r="AW798" s="144"/>
      <c r="AX798" s="144"/>
      <c r="AY798" s="144"/>
      <c r="AZ798" s="144"/>
      <c r="BA798" s="144"/>
      <c r="BB798" s="144"/>
      <c r="BC798" s="144"/>
      <c r="BD798" s="144"/>
      <c r="BE798" s="144"/>
      <c r="BF798" s="144"/>
    </row>
    <row r="799" spans="1:58" ht="12" customHeight="1">
      <c r="A799" s="137"/>
      <c r="B799" s="140"/>
      <c r="C799" s="141"/>
      <c r="D799" s="142"/>
      <c r="E799" s="142"/>
      <c r="F799" s="137"/>
      <c r="G799" s="137"/>
      <c r="H799" s="137"/>
      <c r="I799" s="137"/>
      <c r="J799" s="137"/>
      <c r="K799" s="137"/>
      <c r="L799" s="137"/>
      <c r="M799" s="143"/>
      <c r="N799" s="144"/>
      <c r="O799" s="144"/>
      <c r="P799" s="144"/>
      <c r="Q799" s="144"/>
      <c r="R799" s="144"/>
      <c r="S799" s="144"/>
      <c r="T799" s="144"/>
      <c r="U799" s="144"/>
      <c r="V799" s="144"/>
      <c r="W799" s="144"/>
      <c r="X799" s="137"/>
      <c r="Y799" s="144"/>
      <c r="Z799" s="144"/>
      <c r="AA799" s="144"/>
      <c r="AB799" s="144"/>
      <c r="AC799" s="144"/>
      <c r="AD799" s="144"/>
      <c r="AE799" s="144"/>
      <c r="AF799" s="144"/>
      <c r="AG799" s="144"/>
      <c r="AH799" s="144"/>
      <c r="AI799" s="144"/>
      <c r="AJ799" s="144"/>
      <c r="AK799" s="144"/>
      <c r="AL799" s="144"/>
      <c r="AM799" s="144"/>
      <c r="AN799" s="137"/>
      <c r="AO799" s="144"/>
      <c r="AP799" s="144"/>
      <c r="AQ799" s="144"/>
      <c r="AR799" s="144"/>
      <c r="AS799" s="144"/>
      <c r="AT799" s="144"/>
      <c r="AU799" s="144"/>
      <c r="AV799" s="144"/>
      <c r="AW799" s="144"/>
      <c r="AX799" s="144"/>
      <c r="AY799" s="144"/>
      <c r="AZ799" s="144"/>
      <c r="BA799" s="144"/>
      <c r="BB799" s="144"/>
      <c r="BC799" s="144"/>
      <c r="BD799" s="144"/>
      <c r="BE799" s="144"/>
      <c r="BF799" s="144"/>
    </row>
    <row r="800" spans="1:58" ht="12" customHeight="1">
      <c r="A800" s="137"/>
      <c r="B800" s="140"/>
      <c r="C800" s="141"/>
      <c r="D800" s="142"/>
      <c r="E800" s="142"/>
      <c r="F800" s="137"/>
      <c r="G800" s="137"/>
      <c r="H800" s="137"/>
      <c r="I800" s="137"/>
      <c r="J800" s="137"/>
      <c r="K800" s="137"/>
      <c r="L800" s="137"/>
      <c r="M800" s="143"/>
      <c r="N800" s="144"/>
      <c r="O800" s="144"/>
      <c r="P800" s="144"/>
      <c r="Q800" s="144"/>
      <c r="R800" s="144"/>
      <c r="S800" s="144"/>
      <c r="T800" s="144"/>
      <c r="U800" s="144"/>
      <c r="V800" s="144"/>
      <c r="W800" s="144"/>
      <c r="X800" s="137"/>
      <c r="Y800" s="144"/>
      <c r="Z800" s="144"/>
      <c r="AA800" s="144"/>
      <c r="AB800" s="144"/>
      <c r="AC800" s="144"/>
      <c r="AD800" s="144"/>
      <c r="AE800" s="144"/>
      <c r="AF800" s="144"/>
      <c r="AG800" s="144"/>
      <c r="AH800" s="144"/>
      <c r="AI800" s="144"/>
      <c r="AJ800" s="144"/>
      <c r="AK800" s="144"/>
      <c r="AL800" s="144"/>
      <c r="AM800" s="144"/>
      <c r="AN800" s="137"/>
      <c r="AO800" s="144"/>
      <c r="AP800" s="144"/>
      <c r="AQ800" s="144"/>
      <c r="AR800" s="144"/>
      <c r="AS800" s="144"/>
      <c r="AT800" s="144"/>
      <c r="AU800" s="144"/>
      <c r="AV800" s="144"/>
      <c r="AW800" s="144"/>
      <c r="AX800" s="144"/>
      <c r="AY800" s="144"/>
      <c r="AZ800" s="144"/>
      <c r="BA800" s="144"/>
      <c r="BB800" s="144"/>
      <c r="BC800" s="144"/>
      <c r="BD800" s="144"/>
      <c r="BE800" s="144"/>
      <c r="BF800" s="144"/>
    </row>
    <row r="801" spans="1:58" ht="12" customHeight="1">
      <c r="A801" s="137"/>
      <c r="B801" s="140"/>
      <c r="C801" s="141"/>
      <c r="D801" s="142"/>
      <c r="E801" s="142"/>
      <c r="F801" s="137"/>
      <c r="G801" s="137"/>
      <c r="H801" s="137"/>
      <c r="I801" s="137"/>
      <c r="J801" s="137"/>
      <c r="K801" s="137"/>
      <c r="L801" s="137"/>
      <c r="M801" s="143"/>
      <c r="N801" s="144"/>
      <c r="O801" s="144"/>
      <c r="P801" s="144"/>
      <c r="Q801" s="144"/>
      <c r="R801" s="144"/>
      <c r="S801" s="144"/>
      <c r="T801" s="144"/>
      <c r="U801" s="144"/>
      <c r="V801" s="144"/>
      <c r="W801" s="144"/>
      <c r="X801" s="137"/>
      <c r="Y801" s="144"/>
      <c r="Z801" s="144"/>
      <c r="AA801" s="144"/>
      <c r="AB801" s="144"/>
      <c r="AC801" s="144"/>
      <c r="AD801" s="144"/>
      <c r="AE801" s="144"/>
      <c r="AF801" s="144"/>
      <c r="AG801" s="144"/>
      <c r="AH801" s="144"/>
      <c r="AI801" s="144"/>
      <c r="AJ801" s="144"/>
      <c r="AK801" s="144"/>
      <c r="AL801" s="144"/>
      <c r="AM801" s="144"/>
      <c r="AN801" s="137"/>
      <c r="AO801" s="144"/>
      <c r="AP801" s="144"/>
      <c r="AQ801" s="144"/>
      <c r="AR801" s="144"/>
      <c r="AS801" s="144"/>
      <c r="AT801" s="144"/>
      <c r="AU801" s="144"/>
      <c r="AV801" s="144"/>
      <c r="AW801" s="144"/>
      <c r="AX801" s="144"/>
      <c r="AY801" s="144"/>
      <c r="AZ801" s="144"/>
      <c r="BA801" s="144"/>
      <c r="BB801" s="144"/>
      <c r="BC801" s="144"/>
      <c r="BD801" s="144"/>
      <c r="BE801" s="144"/>
      <c r="BF801" s="144"/>
    </row>
    <row r="802" spans="1:58" ht="12" customHeight="1">
      <c r="A802" s="137"/>
      <c r="B802" s="140"/>
      <c r="C802" s="141"/>
      <c r="D802" s="142"/>
      <c r="E802" s="142"/>
      <c r="F802" s="137"/>
      <c r="G802" s="137"/>
      <c r="H802" s="137"/>
      <c r="I802" s="137"/>
      <c r="J802" s="137"/>
      <c r="K802" s="137"/>
      <c r="L802" s="137"/>
      <c r="M802" s="143"/>
      <c r="N802" s="144"/>
      <c r="O802" s="144"/>
      <c r="P802" s="144"/>
      <c r="Q802" s="144"/>
      <c r="R802" s="144"/>
      <c r="S802" s="144"/>
      <c r="T802" s="144"/>
      <c r="U802" s="144"/>
      <c r="V802" s="144"/>
      <c r="W802" s="144"/>
      <c r="X802" s="137"/>
      <c r="Y802" s="144"/>
      <c r="Z802" s="144"/>
      <c r="AA802" s="144"/>
      <c r="AB802" s="144"/>
      <c r="AC802" s="144"/>
      <c r="AD802" s="144"/>
      <c r="AE802" s="144"/>
      <c r="AF802" s="144"/>
      <c r="AG802" s="144"/>
      <c r="AH802" s="144"/>
      <c r="AI802" s="144"/>
      <c r="AJ802" s="144"/>
      <c r="AK802" s="144"/>
      <c r="AL802" s="144"/>
      <c r="AM802" s="144"/>
      <c r="AN802" s="137"/>
      <c r="AO802" s="144"/>
      <c r="AP802" s="144"/>
      <c r="AQ802" s="144"/>
      <c r="AR802" s="144"/>
      <c r="AS802" s="144"/>
      <c r="AT802" s="144"/>
      <c r="AU802" s="144"/>
      <c r="AV802" s="144"/>
      <c r="AW802" s="144"/>
      <c r="AX802" s="144"/>
      <c r="AY802" s="144"/>
      <c r="AZ802" s="144"/>
      <c r="BA802" s="144"/>
      <c r="BB802" s="144"/>
      <c r="BC802" s="144"/>
      <c r="BD802" s="144"/>
      <c r="BE802" s="144"/>
      <c r="BF802" s="144"/>
    </row>
    <row r="803" spans="1:58" ht="12" customHeight="1">
      <c r="A803" s="137"/>
      <c r="B803" s="140"/>
      <c r="C803" s="141"/>
      <c r="D803" s="142"/>
      <c r="E803" s="142"/>
      <c r="F803" s="137"/>
      <c r="G803" s="137"/>
      <c r="H803" s="137"/>
      <c r="I803" s="137"/>
      <c r="J803" s="137"/>
      <c r="K803" s="137"/>
      <c r="L803" s="137"/>
      <c r="M803" s="143"/>
      <c r="N803" s="144"/>
      <c r="O803" s="144"/>
      <c r="P803" s="144"/>
      <c r="Q803" s="144"/>
      <c r="R803" s="144"/>
      <c r="S803" s="144"/>
      <c r="T803" s="144"/>
      <c r="U803" s="144"/>
      <c r="V803" s="144"/>
      <c r="W803" s="144"/>
      <c r="X803" s="137"/>
      <c r="Y803" s="144"/>
      <c r="Z803" s="144"/>
      <c r="AA803" s="144"/>
      <c r="AB803" s="144"/>
      <c r="AC803" s="144"/>
      <c r="AD803" s="144"/>
      <c r="AE803" s="144"/>
      <c r="AF803" s="144"/>
      <c r="AG803" s="144"/>
      <c r="AH803" s="144"/>
      <c r="AI803" s="144"/>
      <c r="AJ803" s="144"/>
      <c r="AK803" s="144"/>
      <c r="AL803" s="144"/>
      <c r="AM803" s="144"/>
      <c r="AN803" s="137"/>
      <c r="AO803" s="144"/>
      <c r="AP803" s="144"/>
      <c r="AQ803" s="144"/>
      <c r="AR803" s="144"/>
      <c r="AS803" s="144"/>
      <c r="AT803" s="144"/>
      <c r="AU803" s="144"/>
      <c r="AV803" s="144"/>
      <c r="AW803" s="144"/>
      <c r="AX803" s="144"/>
      <c r="AY803" s="144"/>
      <c r="AZ803" s="144"/>
      <c r="BA803" s="144"/>
      <c r="BB803" s="144"/>
      <c r="BC803" s="144"/>
      <c r="BD803" s="144"/>
      <c r="BE803" s="144"/>
      <c r="BF803" s="144"/>
    </row>
    <row r="804" spans="1:58" ht="12" customHeight="1">
      <c r="A804" s="137"/>
      <c r="B804" s="140"/>
      <c r="C804" s="141"/>
      <c r="D804" s="142"/>
      <c r="E804" s="142"/>
      <c r="F804" s="137"/>
      <c r="G804" s="137"/>
      <c r="H804" s="137"/>
      <c r="I804" s="137"/>
      <c r="J804" s="137"/>
      <c r="K804" s="137"/>
      <c r="L804" s="137"/>
      <c r="M804" s="143"/>
      <c r="N804" s="144"/>
      <c r="O804" s="144"/>
      <c r="P804" s="144"/>
      <c r="Q804" s="144"/>
      <c r="R804" s="144"/>
      <c r="S804" s="144"/>
      <c r="T804" s="144"/>
      <c r="U804" s="144"/>
      <c r="V804" s="144"/>
      <c r="W804" s="144"/>
      <c r="X804" s="137"/>
      <c r="Y804" s="144"/>
      <c r="Z804" s="144"/>
      <c r="AA804" s="144"/>
      <c r="AB804" s="144"/>
      <c r="AC804" s="144"/>
      <c r="AD804" s="144"/>
      <c r="AE804" s="144"/>
      <c r="AF804" s="144"/>
      <c r="AG804" s="144"/>
      <c r="AH804" s="144"/>
      <c r="AI804" s="144"/>
      <c r="AJ804" s="144"/>
      <c r="AK804" s="144"/>
      <c r="AL804" s="144"/>
      <c r="AM804" s="144"/>
      <c r="AN804" s="137"/>
      <c r="AO804" s="144"/>
      <c r="AP804" s="144"/>
      <c r="AQ804" s="144"/>
      <c r="AR804" s="144"/>
      <c r="AS804" s="144"/>
      <c r="AT804" s="144"/>
      <c r="AU804" s="144"/>
      <c r="AV804" s="144"/>
      <c r="AW804" s="144"/>
      <c r="AX804" s="144"/>
      <c r="AY804" s="144"/>
      <c r="AZ804" s="144"/>
      <c r="BA804" s="144"/>
      <c r="BB804" s="144"/>
      <c r="BC804" s="144"/>
      <c r="BD804" s="144"/>
      <c r="BE804" s="144"/>
      <c r="BF804" s="144"/>
    </row>
    <row r="805" spans="1:58" ht="12" customHeight="1">
      <c r="A805" s="137"/>
      <c r="B805" s="140"/>
      <c r="C805" s="141"/>
      <c r="D805" s="142"/>
      <c r="E805" s="142"/>
      <c r="F805" s="137"/>
      <c r="G805" s="137"/>
      <c r="H805" s="137"/>
      <c r="I805" s="137"/>
      <c r="J805" s="137"/>
      <c r="K805" s="137"/>
      <c r="L805" s="137"/>
      <c r="M805" s="143"/>
      <c r="N805" s="144"/>
      <c r="O805" s="144"/>
      <c r="P805" s="144"/>
      <c r="Q805" s="144"/>
      <c r="R805" s="144"/>
      <c r="S805" s="144"/>
      <c r="T805" s="144"/>
      <c r="U805" s="144"/>
      <c r="V805" s="144"/>
      <c r="W805" s="144"/>
      <c r="X805" s="137"/>
      <c r="Y805" s="144"/>
      <c r="Z805" s="144"/>
      <c r="AA805" s="144"/>
      <c r="AB805" s="144"/>
      <c r="AC805" s="144"/>
      <c r="AD805" s="144"/>
      <c r="AE805" s="144"/>
      <c r="AF805" s="144"/>
      <c r="AG805" s="144"/>
      <c r="AH805" s="144"/>
      <c r="AI805" s="144"/>
      <c r="AJ805" s="144"/>
      <c r="AK805" s="144"/>
      <c r="AL805" s="144"/>
      <c r="AM805" s="144"/>
      <c r="AN805" s="137"/>
      <c r="AO805" s="144"/>
      <c r="AP805" s="144"/>
      <c r="AQ805" s="144"/>
      <c r="AR805" s="144"/>
      <c r="AS805" s="144"/>
      <c r="AT805" s="144"/>
      <c r="AU805" s="144"/>
      <c r="AV805" s="144"/>
      <c r="AW805" s="144"/>
      <c r="AX805" s="144"/>
      <c r="AY805" s="144"/>
      <c r="AZ805" s="144"/>
      <c r="BA805" s="144"/>
      <c r="BB805" s="144"/>
      <c r="BC805" s="144"/>
      <c r="BD805" s="144"/>
      <c r="BE805" s="144"/>
      <c r="BF805" s="144"/>
    </row>
    <row r="806" spans="1:58" ht="12" customHeight="1">
      <c r="A806" s="137"/>
      <c r="B806" s="140"/>
      <c r="C806" s="141"/>
      <c r="D806" s="142"/>
      <c r="E806" s="142"/>
      <c r="F806" s="137"/>
      <c r="G806" s="137"/>
      <c r="H806" s="137"/>
      <c r="I806" s="137"/>
      <c r="J806" s="137"/>
      <c r="K806" s="137"/>
      <c r="L806" s="137"/>
      <c r="M806" s="143"/>
      <c r="N806" s="144"/>
      <c r="O806" s="144"/>
      <c r="P806" s="144"/>
      <c r="Q806" s="144"/>
      <c r="R806" s="144"/>
      <c r="S806" s="144"/>
      <c r="T806" s="144"/>
      <c r="U806" s="144"/>
      <c r="V806" s="144"/>
      <c r="W806" s="144"/>
      <c r="X806" s="137"/>
      <c r="Y806" s="144"/>
      <c r="Z806" s="144"/>
      <c r="AA806" s="144"/>
      <c r="AB806" s="144"/>
      <c r="AC806" s="144"/>
      <c r="AD806" s="144"/>
      <c r="AE806" s="144"/>
      <c r="AF806" s="144"/>
      <c r="AG806" s="144"/>
      <c r="AH806" s="144"/>
      <c r="AI806" s="144"/>
      <c r="AJ806" s="144"/>
      <c r="AK806" s="144"/>
      <c r="AL806" s="144"/>
      <c r="AM806" s="144"/>
      <c r="AN806" s="137"/>
      <c r="AO806" s="144"/>
      <c r="AP806" s="144"/>
      <c r="AQ806" s="144"/>
      <c r="AR806" s="144"/>
      <c r="AS806" s="144"/>
      <c r="AT806" s="144"/>
      <c r="AU806" s="144"/>
      <c r="AV806" s="144"/>
      <c r="AW806" s="144"/>
      <c r="AX806" s="144"/>
      <c r="AY806" s="144"/>
      <c r="AZ806" s="144"/>
      <c r="BA806" s="144"/>
      <c r="BB806" s="144"/>
      <c r="BC806" s="144"/>
      <c r="BD806" s="144"/>
      <c r="BE806" s="144"/>
      <c r="BF806" s="144"/>
    </row>
    <row r="807" spans="1:58" ht="12" customHeight="1">
      <c r="A807" s="137"/>
      <c r="B807" s="140"/>
      <c r="C807" s="141"/>
      <c r="D807" s="142"/>
      <c r="E807" s="142"/>
      <c r="F807" s="137"/>
      <c r="G807" s="137"/>
      <c r="H807" s="137"/>
      <c r="I807" s="137"/>
      <c r="J807" s="137"/>
      <c r="K807" s="137"/>
      <c r="L807" s="137"/>
      <c r="M807" s="143"/>
      <c r="N807" s="144"/>
      <c r="O807" s="144"/>
      <c r="P807" s="144"/>
      <c r="Q807" s="144"/>
      <c r="R807" s="144"/>
      <c r="S807" s="144"/>
      <c r="T807" s="144"/>
      <c r="U807" s="144"/>
      <c r="V807" s="144"/>
      <c r="W807" s="144"/>
      <c r="X807" s="137"/>
      <c r="Y807" s="144"/>
      <c r="Z807" s="144"/>
      <c r="AA807" s="144"/>
      <c r="AB807" s="144"/>
      <c r="AC807" s="144"/>
      <c r="AD807" s="144"/>
      <c r="AE807" s="144"/>
      <c r="AF807" s="144"/>
      <c r="AG807" s="144"/>
      <c r="AH807" s="144"/>
      <c r="AI807" s="144"/>
      <c r="AJ807" s="144"/>
      <c r="AK807" s="144"/>
      <c r="AL807" s="144"/>
      <c r="AM807" s="144"/>
      <c r="AN807" s="137"/>
      <c r="AO807" s="144"/>
      <c r="AP807" s="144"/>
      <c r="AQ807" s="144"/>
      <c r="AR807" s="144"/>
      <c r="AS807" s="144"/>
      <c r="AT807" s="144"/>
      <c r="AU807" s="144"/>
      <c r="AV807" s="144"/>
      <c r="AW807" s="144"/>
      <c r="AX807" s="144"/>
      <c r="AY807" s="144"/>
      <c r="AZ807" s="144"/>
      <c r="BA807" s="144"/>
      <c r="BB807" s="144"/>
      <c r="BC807" s="144"/>
      <c r="BD807" s="144"/>
      <c r="BE807" s="144"/>
      <c r="BF807" s="144"/>
    </row>
    <row r="808" spans="1:58" ht="12" customHeight="1">
      <c r="A808" s="137"/>
      <c r="B808" s="140"/>
      <c r="C808" s="141"/>
      <c r="D808" s="142"/>
      <c r="E808" s="142"/>
      <c r="F808" s="137"/>
      <c r="G808" s="137"/>
      <c r="H808" s="137"/>
      <c r="I808" s="137"/>
      <c r="J808" s="137"/>
      <c r="K808" s="137"/>
      <c r="L808" s="137"/>
      <c r="M808" s="143"/>
      <c r="N808" s="144"/>
      <c r="O808" s="144"/>
      <c r="P808" s="144"/>
      <c r="Q808" s="144"/>
      <c r="R808" s="144"/>
      <c r="S808" s="144"/>
      <c r="T808" s="144"/>
      <c r="U808" s="144"/>
      <c r="V808" s="144"/>
      <c r="W808" s="144"/>
      <c r="X808" s="137"/>
      <c r="Y808" s="144"/>
      <c r="Z808" s="144"/>
      <c r="AA808" s="144"/>
      <c r="AB808" s="144"/>
      <c r="AC808" s="144"/>
      <c r="AD808" s="144"/>
      <c r="AE808" s="144"/>
      <c r="AF808" s="144"/>
      <c r="AG808" s="144"/>
      <c r="AH808" s="144"/>
      <c r="AI808" s="144"/>
      <c r="AJ808" s="144"/>
      <c r="AK808" s="144"/>
      <c r="AL808" s="144"/>
      <c r="AM808" s="144"/>
      <c r="AN808" s="137"/>
      <c r="AO808" s="144"/>
      <c r="AP808" s="144"/>
      <c r="AQ808" s="144"/>
      <c r="AR808" s="144"/>
      <c r="AS808" s="144"/>
      <c r="AT808" s="144"/>
      <c r="AU808" s="144"/>
      <c r="AV808" s="144"/>
      <c r="AW808" s="144"/>
      <c r="AX808" s="144"/>
      <c r="AY808" s="144"/>
      <c r="AZ808" s="144"/>
      <c r="BA808" s="144"/>
      <c r="BB808" s="144"/>
      <c r="BC808" s="144"/>
      <c r="BD808" s="144"/>
      <c r="BE808" s="144"/>
      <c r="BF808" s="144"/>
    </row>
    <row r="809" spans="1:58" ht="12" customHeight="1">
      <c r="A809" s="137"/>
      <c r="B809" s="140"/>
      <c r="C809" s="141"/>
      <c r="D809" s="142"/>
      <c r="E809" s="142"/>
      <c r="F809" s="137"/>
      <c r="G809" s="137"/>
      <c r="H809" s="137"/>
      <c r="I809" s="137"/>
      <c r="J809" s="137"/>
      <c r="K809" s="137"/>
      <c r="L809" s="137"/>
      <c r="M809" s="143"/>
      <c r="N809" s="144"/>
      <c r="O809" s="144"/>
      <c r="P809" s="144"/>
      <c r="Q809" s="144"/>
      <c r="R809" s="144"/>
      <c r="S809" s="144"/>
      <c r="T809" s="144"/>
      <c r="U809" s="144"/>
      <c r="V809" s="144"/>
      <c r="W809" s="144"/>
      <c r="X809" s="137"/>
      <c r="Y809" s="144"/>
      <c r="Z809" s="144"/>
      <c r="AA809" s="144"/>
      <c r="AB809" s="144"/>
      <c r="AC809" s="144"/>
      <c r="AD809" s="144"/>
      <c r="AE809" s="144"/>
      <c r="AF809" s="144"/>
      <c r="AG809" s="144"/>
      <c r="AH809" s="144"/>
      <c r="AI809" s="144"/>
      <c r="AJ809" s="144"/>
      <c r="AK809" s="144"/>
      <c r="AL809" s="144"/>
      <c r="AM809" s="144"/>
      <c r="AN809" s="137"/>
      <c r="AO809" s="144"/>
      <c r="AP809" s="144"/>
      <c r="AQ809" s="144"/>
      <c r="AR809" s="144"/>
      <c r="AS809" s="144"/>
      <c r="AT809" s="144"/>
      <c r="AU809" s="144"/>
      <c r="AV809" s="144"/>
      <c r="AW809" s="144"/>
      <c r="AX809" s="144"/>
      <c r="AY809" s="144"/>
      <c r="AZ809" s="144"/>
      <c r="BA809" s="144"/>
      <c r="BB809" s="144"/>
      <c r="BC809" s="144"/>
      <c r="BD809" s="144"/>
      <c r="BE809" s="144"/>
      <c r="BF809" s="144"/>
    </row>
    <row r="810" spans="1:58" ht="12" customHeight="1">
      <c r="A810" s="137"/>
      <c r="B810" s="140"/>
      <c r="C810" s="141"/>
      <c r="D810" s="142"/>
      <c r="E810" s="142"/>
      <c r="F810" s="137"/>
      <c r="G810" s="137"/>
      <c r="H810" s="137"/>
      <c r="I810" s="137"/>
      <c r="J810" s="137"/>
      <c r="K810" s="137"/>
      <c r="L810" s="137"/>
      <c r="M810" s="143"/>
      <c r="N810" s="144"/>
      <c r="O810" s="144"/>
      <c r="P810" s="144"/>
      <c r="Q810" s="144"/>
      <c r="R810" s="144"/>
      <c r="S810" s="144"/>
      <c r="T810" s="144"/>
      <c r="U810" s="144"/>
      <c r="V810" s="144"/>
      <c r="W810" s="144"/>
      <c r="X810" s="137"/>
      <c r="Y810" s="144"/>
      <c r="Z810" s="144"/>
      <c r="AA810" s="144"/>
      <c r="AB810" s="144"/>
      <c r="AC810" s="144"/>
      <c r="AD810" s="144"/>
      <c r="AE810" s="144"/>
      <c r="AF810" s="144"/>
      <c r="AG810" s="144"/>
      <c r="AH810" s="144"/>
      <c r="AI810" s="144"/>
      <c r="AJ810" s="144"/>
      <c r="AK810" s="144"/>
      <c r="AL810" s="144"/>
      <c r="AM810" s="144"/>
      <c r="AN810" s="137"/>
      <c r="AO810" s="144"/>
      <c r="AP810" s="144"/>
      <c r="AQ810" s="144"/>
      <c r="AR810" s="144"/>
      <c r="AS810" s="144"/>
      <c r="AT810" s="144"/>
      <c r="AU810" s="144"/>
      <c r="AV810" s="144"/>
      <c r="AW810" s="144"/>
      <c r="AX810" s="144"/>
      <c r="AY810" s="144"/>
      <c r="AZ810" s="144"/>
      <c r="BA810" s="144"/>
      <c r="BB810" s="144"/>
      <c r="BC810" s="144"/>
      <c r="BD810" s="144"/>
      <c r="BE810" s="144"/>
      <c r="BF810" s="144"/>
    </row>
    <row r="811" spans="1:58" ht="12" customHeight="1">
      <c r="A811" s="137"/>
      <c r="B811" s="140"/>
      <c r="C811" s="141"/>
      <c r="D811" s="142"/>
      <c r="E811" s="142"/>
      <c r="F811" s="137"/>
      <c r="G811" s="137"/>
      <c r="H811" s="137"/>
      <c r="I811" s="137"/>
      <c r="J811" s="137"/>
      <c r="K811" s="137"/>
      <c r="L811" s="137"/>
      <c r="M811" s="143"/>
      <c r="N811" s="144"/>
      <c r="O811" s="144"/>
      <c r="P811" s="144"/>
      <c r="Q811" s="144"/>
      <c r="R811" s="144"/>
      <c r="S811" s="144"/>
      <c r="T811" s="144"/>
      <c r="U811" s="144"/>
      <c r="V811" s="144"/>
      <c r="W811" s="144"/>
      <c r="X811" s="137"/>
      <c r="Y811" s="144"/>
      <c r="Z811" s="144"/>
      <c r="AA811" s="144"/>
      <c r="AB811" s="144"/>
      <c r="AC811" s="144"/>
      <c r="AD811" s="144"/>
      <c r="AE811" s="144"/>
      <c r="AF811" s="144"/>
      <c r="AG811" s="144"/>
      <c r="AH811" s="144"/>
      <c r="AI811" s="144"/>
      <c r="AJ811" s="144"/>
      <c r="AK811" s="144"/>
      <c r="AL811" s="144"/>
      <c r="AM811" s="144"/>
      <c r="AN811" s="137"/>
      <c r="AO811" s="144"/>
      <c r="AP811" s="144"/>
      <c r="AQ811" s="144"/>
      <c r="AR811" s="144"/>
      <c r="AS811" s="144"/>
      <c r="AT811" s="144"/>
      <c r="AU811" s="144"/>
      <c r="AV811" s="144"/>
      <c r="AW811" s="144"/>
      <c r="AX811" s="144"/>
      <c r="AY811" s="144"/>
      <c r="AZ811" s="144"/>
      <c r="BA811" s="144"/>
      <c r="BB811" s="144"/>
      <c r="BC811" s="144"/>
      <c r="BD811" s="144"/>
      <c r="BE811" s="144"/>
      <c r="BF811" s="144"/>
    </row>
    <row r="812" spans="1:58" ht="12" customHeight="1">
      <c r="A812" s="137"/>
      <c r="B812" s="140"/>
      <c r="C812" s="141"/>
      <c r="D812" s="142"/>
      <c r="E812" s="142"/>
      <c r="F812" s="137"/>
      <c r="G812" s="137"/>
      <c r="H812" s="137"/>
      <c r="I812" s="137"/>
      <c r="J812" s="137"/>
      <c r="K812" s="137"/>
      <c r="L812" s="137"/>
      <c r="M812" s="143"/>
      <c r="N812" s="144"/>
      <c r="O812" s="144"/>
      <c r="P812" s="144"/>
      <c r="Q812" s="144"/>
      <c r="R812" s="144"/>
      <c r="S812" s="144"/>
      <c r="T812" s="144"/>
      <c r="U812" s="144"/>
      <c r="V812" s="144"/>
      <c r="W812" s="144"/>
      <c r="X812" s="137"/>
      <c r="Y812" s="144"/>
      <c r="Z812" s="144"/>
      <c r="AA812" s="144"/>
      <c r="AB812" s="144"/>
      <c r="AC812" s="144"/>
      <c r="AD812" s="144"/>
      <c r="AE812" s="144"/>
      <c r="AF812" s="144"/>
      <c r="AG812" s="144"/>
      <c r="AH812" s="144"/>
      <c r="AI812" s="144"/>
      <c r="AJ812" s="144"/>
      <c r="AK812" s="144"/>
      <c r="AL812" s="144"/>
      <c r="AM812" s="144"/>
      <c r="AN812" s="137"/>
      <c r="AO812" s="144"/>
      <c r="AP812" s="144"/>
      <c r="AQ812" s="144"/>
      <c r="AR812" s="144"/>
      <c r="AS812" s="144"/>
      <c r="AT812" s="144"/>
      <c r="AU812" s="144"/>
      <c r="AV812" s="144"/>
      <c r="AW812" s="144"/>
      <c r="AX812" s="144"/>
      <c r="AY812" s="144"/>
      <c r="AZ812" s="144"/>
      <c r="BA812" s="144"/>
      <c r="BB812" s="144"/>
      <c r="BC812" s="144"/>
      <c r="BD812" s="144"/>
      <c r="BE812" s="144"/>
      <c r="BF812" s="144"/>
    </row>
    <row r="813" spans="1:58" ht="12" customHeight="1">
      <c r="A813" s="137"/>
      <c r="B813" s="140"/>
      <c r="C813" s="141"/>
      <c r="D813" s="142"/>
      <c r="E813" s="142"/>
      <c r="F813" s="137"/>
      <c r="G813" s="137"/>
      <c r="H813" s="137"/>
      <c r="I813" s="137"/>
      <c r="J813" s="137"/>
      <c r="K813" s="137"/>
      <c r="L813" s="137"/>
      <c r="M813" s="143"/>
      <c r="N813" s="144"/>
      <c r="O813" s="144"/>
      <c r="P813" s="144"/>
      <c r="Q813" s="144"/>
      <c r="R813" s="144"/>
      <c r="S813" s="144"/>
      <c r="T813" s="144"/>
      <c r="U813" s="144"/>
      <c r="V813" s="144"/>
      <c r="W813" s="144"/>
      <c r="X813" s="137"/>
      <c r="Y813" s="144"/>
      <c r="Z813" s="144"/>
      <c r="AA813" s="144"/>
      <c r="AB813" s="144"/>
      <c r="AC813" s="144"/>
      <c r="AD813" s="144"/>
      <c r="AE813" s="144"/>
      <c r="AF813" s="144"/>
      <c r="AG813" s="144"/>
      <c r="AH813" s="144"/>
      <c r="AI813" s="144"/>
      <c r="AJ813" s="144"/>
      <c r="AK813" s="144"/>
      <c r="AL813" s="144"/>
      <c r="AM813" s="144"/>
      <c r="AN813" s="137"/>
      <c r="AO813" s="144"/>
      <c r="AP813" s="144"/>
      <c r="AQ813" s="144"/>
      <c r="AR813" s="144"/>
      <c r="AS813" s="144"/>
      <c r="AT813" s="144"/>
      <c r="AU813" s="144"/>
      <c r="AV813" s="144"/>
      <c r="AW813" s="144"/>
      <c r="AX813" s="144"/>
      <c r="AY813" s="144"/>
      <c r="AZ813" s="144"/>
      <c r="BA813" s="144"/>
      <c r="BB813" s="144"/>
      <c r="BC813" s="144"/>
      <c r="BD813" s="144"/>
      <c r="BE813" s="144"/>
      <c r="BF813" s="144"/>
    </row>
    <row r="814" spans="1:58" ht="12" customHeight="1">
      <c r="A814" s="137"/>
      <c r="B814" s="140"/>
      <c r="C814" s="141"/>
      <c r="D814" s="142"/>
      <c r="E814" s="142"/>
      <c r="F814" s="137"/>
      <c r="G814" s="137"/>
      <c r="H814" s="137"/>
      <c r="I814" s="137"/>
      <c r="J814" s="137"/>
      <c r="K814" s="137"/>
      <c r="L814" s="137"/>
      <c r="M814" s="143"/>
      <c r="N814" s="144"/>
      <c r="O814" s="144"/>
      <c r="P814" s="144"/>
      <c r="Q814" s="144"/>
      <c r="R814" s="144"/>
      <c r="S814" s="144"/>
      <c r="T814" s="144"/>
      <c r="U814" s="144"/>
      <c r="V814" s="144"/>
      <c r="W814" s="144"/>
      <c r="X814" s="137"/>
      <c r="Y814" s="144"/>
      <c r="Z814" s="144"/>
      <c r="AA814" s="144"/>
      <c r="AB814" s="144"/>
      <c r="AC814" s="144"/>
      <c r="AD814" s="144"/>
      <c r="AE814" s="144"/>
      <c r="AF814" s="144"/>
      <c r="AG814" s="144"/>
      <c r="AH814" s="144"/>
      <c r="AI814" s="144"/>
      <c r="AJ814" s="144"/>
      <c r="AK814" s="144"/>
      <c r="AL814" s="144"/>
      <c r="AM814" s="144"/>
      <c r="AN814" s="137"/>
      <c r="AO814" s="144"/>
      <c r="AP814" s="144"/>
      <c r="AQ814" s="144"/>
      <c r="AR814" s="144"/>
      <c r="AS814" s="144"/>
      <c r="AT814" s="144"/>
      <c r="AU814" s="144"/>
      <c r="AV814" s="144"/>
      <c r="AW814" s="144"/>
      <c r="AX814" s="144"/>
      <c r="AY814" s="144"/>
      <c r="AZ814" s="144"/>
      <c r="BA814" s="144"/>
      <c r="BB814" s="144"/>
      <c r="BC814" s="144"/>
      <c r="BD814" s="144"/>
      <c r="BE814" s="144"/>
      <c r="BF814" s="144"/>
    </row>
    <row r="815" spans="1:58" ht="12" customHeight="1">
      <c r="A815" s="137"/>
      <c r="B815" s="140"/>
      <c r="C815" s="141"/>
      <c r="D815" s="142"/>
      <c r="E815" s="142"/>
      <c r="F815" s="137"/>
      <c r="G815" s="137"/>
      <c r="H815" s="137"/>
      <c r="I815" s="137"/>
      <c r="J815" s="137"/>
      <c r="K815" s="137"/>
      <c r="L815" s="137"/>
      <c r="M815" s="143"/>
      <c r="N815" s="144"/>
      <c r="O815" s="144"/>
      <c r="P815" s="144"/>
      <c r="Q815" s="144"/>
      <c r="R815" s="144"/>
      <c r="S815" s="144"/>
      <c r="T815" s="144"/>
      <c r="U815" s="144"/>
      <c r="V815" s="144"/>
      <c r="W815" s="144"/>
      <c r="X815" s="137"/>
      <c r="Y815" s="144"/>
      <c r="Z815" s="144"/>
      <c r="AA815" s="144"/>
      <c r="AB815" s="144"/>
      <c r="AC815" s="144"/>
      <c r="AD815" s="144"/>
      <c r="AE815" s="144"/>
      <c r="AF815" s="144"/>
      <c r="AG815" s="144"/>
      <c r="AH815" s="144"/>
      <c r="AI815" s="144"/>
      <c r="AJ815" s="144"/>
      <c r="AK815" s="144"/>
      <c r="AL815" s="144"/>
      <c r="AM815" s="144"/>
      <c r="AN815" s="137"/>
      <c r="AO815" s="144"/>
      <c r="AP815" s="144"/>
      <c r="AQ815" s="144"/>
      <c r="AR815" s="144"/>
      <c r="AS815" s="144"/>
      <c r="AT815" s="144"/>
      <c r="AU815" s="144"/>
      <c r="AV815" s="144"/>
      <c r="AW815" s="144"/>
      <c r="AX815" s="144"/>
      <c r="AY815" s="144"/>
      <c r="AZ815" s="144"/>
      <c r="BA815" s="144"/>
      <c r="BB815" s="144"/>
      <c r="BC815" s="144"/>
      <c r="BD815" s="144"/>
      <c r="BE815" s="144"/>
      <c r="BF815" s="144"/>
    </row>
    <row r="816" spans="1:58" ht="12" customHeight="1">
      <c r="A816" s="137"/>
      <c r="B816" s="140"/>
      <c r="C816" s="141"/>
      <c r="D816" s="142"/>
      <c r="E816" s="142"/>
      <c r="F816" s="137"/>
      <c r="G816" s="137"/>
      <c r="H816" s="137"/>
      <c r="I816" s="137"/>
      <c r="J816" s="137"/>
      <c r="K816" s="137"/>
      <c r="L816" s="137"/>
      <c r="M816" s="143"/>
      <c r="N816" s="144"/>
      <c r="O816" s="144"/>
      <c r="P816" s="144"/>
      <c r="Q816" s="144"/>
      <c r="R816" s="144"/>
      <c r="S816" s="144"/>
      <c r="T816" s="144"/>
      <c r="U816" s="144"/>
      <c r="V816" s="144"/>
      <c r="W816" s="144"/>
      <c r="X816" s="137"/>
      <c r="Y816" s="144"/>
      <c r="Z816" s="144"/>
      <c r="AA816" s="144"/>
      <c r="AB816" s="144"/>
      <c r="AC816" s="144"/>
      <c r="AD816" s="144"/>
      <c r="AE816" s="144"/>
      <c r="AF816" s="144"/>
      <c r="AG816" s="144"/>
      <c r="AH816" s="144"/>
      <c r="AI816" s="144"/>
      <c r="AJ816" s="144"/>
      <c r="AK816" s="144"/>
      <c r="AL816" s="144"/>
      <c r="AM816" s="144"/>
      <c r="AN816" s="137"/>
      <c r="AO816" s="144"/>
      <c r="AP816" s="144"/>
      <c r="AQ816" s="144"/>
      <c r="AR816" s="144"/>
      <c r="AS816" s="144"/>
      <c r="AT816" s="144"/>
      <c r="AU816" s="144"/>
      <c r="AV816" s="144"/>
      <c r="AW816" s="144"/>
      <c r="AX816" s="144"/>
      <c r="AY816" s="144"/>
      <c r="AZ816" s="144"/>
      <c r="BA816" s="144"/>
      <c r="BB816" s="144"/>
      <c r="BC816" s="144"/>
      <c r="BD816" s="144"/>
      <c r="BE816" s="144"/>
      <c r="BF816" s="144"/>
    </row>
    <row r="817" spans="1:58" ht="12" customHeight="1">
      <c r="A817" s="137"/>
      <c r="B817" s="140"/>
      <c r="C817" s="141"/>
      <c r="D817" s="142"/>
      <c r="E817" s="142"/>
      <c r="F817" s="137"/>
      <c r="G817" s="137"/>
      <c r="H817" s="137"/>
      <c r="I817" s="137"/>
      <c r="J817" s="137"/>
      <c r="K817" s="137"/>
      <c r="L817" s="137"/>
      <c r="M817" s="143"/>
      <c r="N817" s="144"/>
      <c r="O817" s="144"/>
      <c r="P817" s="144"/>
      <c r="Q817" s="144"/>
      <c r="R817" s="144"/>
      <c r="S817" s="144"/>
      <c r="T817" s="144"/>
      <c r="U817" s="144"/>
      <c r="V817" s="144"/>
      <c r="W817" s="144"/>
      <c r="X817" s="137"/>
      <c r="Y817" s="144"/>
      <c r="Z817" s="144"/>
      <c r="AA817" s="144"/>
      <c r="AB817" s="144"/>
      <c r="AC817" s="144"/>
      <c r="AD817" s="144"/>
      <c r="AE817" s="144"/>
      <c r="AF817" s="144"/>
      <c r="AG817" s="144"/>
      <c r="AH817" s="144"/>
      <c r="AI817" s="144"/>
      <c r="AJ817" s="144"/>
      <c r="AK817" s="144"/>
      <c r="AL817" s="144"/>
      <c r="AM817" s="144"/>
      <c r="AN817" s="137"/>
      <c r="AO817" s="144"/>
      <c r="AP817" s="144"/>
      <c r="AQ817" s="144"/>
      <c r="AR817" s="144"/>
      <c r="AS817" s="144"/>
      <c r="AT817" s="144"/>
      <c r="AU817" s="144"/>
      <c r="AV817" s="144"/>
      <c r="AW817" s="144"/>
      <c r="AX817" s="144"/>
      <c r="AY817" s="144"/>
      <c r="AZ817" s="144"/>
      <c r="BA817" s="144"/>
      <c r="BB817" s="144"/>
      <c r="BC817" s="144"/>
      <c r="BD817" s="144"/>
      <c r="BE817" s="144"/>
      <c r="BF817" s="144"/>
    </row>
    <row r="818" spans="1:58" ht="12" customHeight="1">
      <c r="A818" s="137"/>
      <c r="B818" s="140"/>
      <c r="C818" s="141"/>
      <c r="D818" s="142"/>
      <c r="E818" s="142"/>
      <c r="F818" s="137"/>
      <c r="G818" s="137"/>
      <c r="H818" s="137"/>
      <c r="I818" s="137"/>
      <c r="J818" s="137"/>
      <c r="K818" s="137"/>
      <c r="L818" s="137"/>
      <c r="M818" s="143"/>
      <c r="N818" s="144"/>
      <c r="O818" s="144"/>
      <c r="P818" s="144"/>
      <c r="Q818" s="144"/>
      <c r="R818" s="144"/>
      <c r="S818" s="144"/>
      <c r="T818" s="144"/>
      <c r="U818" s="144"/>
      <c r="V818" s="144"/>
      <c r="W818" s="144"/>
      <c r="X818" s="137"/>
      <c r="Y818" s="144"/>
      <c r="Z818" s="144"/>
      <c r="AA818" s="144"/>
      <c r="AB818" s="144"/>
      <c r="AC818" s="144"/>
      <c r="AD818" s="144"/>
      <c r="AE818" s="144"/>
      <c r="AF818" s="144"/>
      <c r="AG818" s="144"/>
      <c r="AH818" s="144"/>
      <c r="AI818" s="144"/>
      <c r="AJ818" s="144"/>
      <c r="AK818" s="144"/>
      <c r="AL818" s="144"/>
      <c r="AM818" s="144"/>
      <c r="AN818" s="137"/>
      <c r="AO818" s="144"/>
      <c r="AP818" s="144"/>
      <c r="AQ818" s="144"/>
      <c r="AR818" s="144"/>
      <c r="AS818" s="144"/>
      <c r="AT818" s="144"/>
      <c r="AU818" s="144"/>
      <c r="AV818" s="144"/>
      <c r="AW818" s="144"/>
      <c r="AX818" s="144"/>
      <c r="AY818" s="144"/>
      <c r="AZ818" s="144"/>
      <c r="BA818" s="144"/>
      <c r="BB818" s="144"/>
      <c r="BC818" s="144"/>
      <c r="BD818" s="144"/>
      <c r="BE818" s="144"/>
      <c r="BF818" s="144"/>
    </row>
    <row r="819" spans="1:58" ht="12" customHeight="1">
      <c r="A819" s="137"/>
      <c r="B819" s="140"/>
      <c r="C819" s="141"/>
      <c r="D819" s="142"/>
      <c r="E819" s="142"/>
      <c r="F819" s="137"/>
      <c r="G819" s="137"/>
      <c r="H819" s="137"/>
      <c r="I819" s="137"/>
      <c r="J819" s="137"/>
      <c r="K819" s="137"/>
      <c r="L819" s="137"/>
      <c r="M819" s="143"/>
      <c r="N819" s="144"/>
      <c r="O819" s="144"/>
      <c r="P819" s="144"/>
      <c r="Q819" s="144"/>
      <c r="R819" s="144"/>
      <c r="S819" s="144"/>
      <c r="T819" s="144"/>
      <c r="U819" s="144"/>
      <c r="V819" s="144"/>
      <c r="W819" s="144"/>
      <c r="X819" s="137"/>
      <c r="Y819" s="144"/>
      <c r="Z819" s="144"/>
      <c r="AA819" s="144"/>
      <c r="AB819" s="144"/>
      <c r="AC819" s="144"/>
      <c r="AD819" s="144"/>
      <c r="AE819" s="144"/>
      <c r="AF819" s="144"/>
      <c r="AG819" s="144"/>
      <c r="AH819" s="144"/>
      <c r="AI819" s="144"/>
      <c r="AJ819" s="144"/>
      <c r="AK819" s="144"/>
      <c r="AL819" s="144"/>
      <c r="AM819" s="144"/>
      <c r="AN819" s="137"/>
      <c r="AO819" s="144"/>
      <c r="AP819" s="144"/>
      <c r="AQ819" s="144"/>
      <c r="AR819" s="144"/>
      <c r="AS819" s="144"/>
      <c r="AT819" s="144"/>
      <c r="AU819" s="144"/>
      <c r="AV819" s="144"/>
      <c r="AW819" s="144"/>
      <c r="AX819" s="144"/>
      <c r="AY819" s="144"/>
      <c r="AZ819" s="144"/>
      <c r="BA819" s="144"/>
      <c r="BB819" s="144"/>
      <c r="BC819" s="144"/>
      <c r="BD819" s="144"/>
      <c r="BE819" s="144"/>
      <c r="BF819" s="144"/>
    </row>
    <row r="820" spans="1:58" ht="12" customHeight="1">
      <c r="A820" s="137"/>
      <c r="B820" s="140"/>
      <c r="C820" s="141"/>
      <c r="D820" s="142"/>
      <c r="E820" s="142"/>
      <c r="F820" s="137"/>
      <c r="G820" s="137"/>
      <c r="H820" s="137"/>
      <c r="I820" s="137"/>
      <c r="J820" s="137"/>
      <c r="K820" s="137"/>
      <c r="L820" s="137"/>
      <c r="M820" s="143"/>
      <c r="N820" s="144"/>
      <c r="O820" s="144"/>
      <c r="P820" s="144"/>
      <c r="Q820" s="144"/>
      <c r="R820" s="144"/>
      <c r="S820" s="144"/>
      <c r="T820" s="144"/>
      <c r="U820" s="144"/>
      <c r="V820" s="144"/>
      <c r="W820" s="144"/>
      <c r="X820" s="137"/>
      <c r="Y820" s="144"/>
      <c r="Z820" s="144"/>
      <c r="AA820" s="144"/>
      <c r="AB820" s="144"/>
      <c r="AC820" s="144"/>
      <c r="AD820" s="144"/>
      <c r="AE820" s="144"/>
      <c r="AF820" s="144"/>
      <c r="AG820" s="144"/>
      <c r="AH820" s="144"/>
      <c r="AI820" s="144"/>
      <c r="AJ820" s="144"/>
      <c r="AK820" s="144"/>
      <c r="AL820" s="144"/>
      <c r="AM820" s="144"/>
      <c r="AN820" s="137"/>
      <c r="AO820" s="144"/>
      <c r="AP820" s="144"/>
      <c r="AQ820" s="144"/>
      <c r="AR820" s="144"/>
      <c r="AS820" s="144"/>
      <c r="AT820" s="144"/>
      <c r="AU820" s="144"/>
      <c r="AV820" s="144"/>
      <c r="AW820" s="144"/>
      <c r="AX820" s="144"/>
      <c r="AY820" s="144"/>
      <c r="AZ820" s="144"/>
      <c r="BA820" s="144"/>
      <c r="BB820" s="144"/>
      <c r="BC820" s="144"/>
      <c r="BD820" s="144"/>
      <c r="BE820" s="144"/>
      <c r="BF820" s="144"/>
    </row>
    <row r="821" spans="1:58" ht="12" customHeight="1">
      <c r="A821" s="137"/>
      <c r="B821" s="140"/>
      <c r="C821" s="141"/>
      <c r="D821" s="142"/>
      <c r="E821" s="142"/>
      <c r="F821" s="137"/>
      <c r="G821" s="137"/>
      <c r="H821" s="137"/>
      <c r="I821" s="137"/>
      <c r="J821" s="137"/>
      <c r="K821" s="137"/>
      <c r="L821" s="137"/>
      <c r="M821" s="143"/>
      <c r="N821" s="144"/>
      <c r="O821" s="144"/>
      <c r="P821" s="144"/>
      <c r="Q821" s="144"/>
      <c r="R821" s="144"/>
      <c r="S821" s="144"/>
      <c r="T821" s="144"/>
      <c r="U821" s="144"/>
      <c r="V821" s="144"/>
      <c r="W821" s="144"/>
      <c r="X821" s="137"/>
      <c r="Y821" s="144"/>
      <c r="Z821" s="144"/>
      <c r="AA821" s="144"/>
      <c r="AB821" s="144"/>
      <c r="AC821" s="144"/>
      <c r="AD821" s="144"/>
      <c r="AE821" s="144"/>
      <c r="AF821" s="144"/>
      <c r="AG821" s="144"/>
      <c r="AH821" s="144"/>
      <c r="AI821" s="144"/>
      <c r="AJ821" s="144"/>
      <c r="AK821" s="144"/>
      <c r="AL821" s="144"/>
      <c r="AM821" s="144"/>
      <c r="AN821" s="137"/>
      <c r="AO821" s="144"/>
      <c r="AP821" s="144"/>
      <c r="AQ821" s="144"/>
      <c r="AR821" s="144"/>
      <c r="AS821" s="144"/>
      <c r="AT821" s="144"/>
      <c r="AU821" s="144"/>
      <c r="AV821" s="144"/>
      <c r="AW821" s="144"/>
      <c r="AX821" s="144"/>
      <c r="AY821" s="144"/>
      <c r="AZ821" s="144"/>
      <c r="BA821" s="144"/>
      <c r="BB821" s="144"/>
      <c r="BC821" s="144"/>
      <c r="BD821" s="144"/>
      <c r="BE821" s="144"/>
      <c r="BF821" s="144"/>
    </row>
    <row r="822" spans="1:58" ht="12" customHeight="1">
      <c r="A822" s="137"/>
      <c r="B822" s="140"/>
      <c r="C822" s="141"/>
      <c r="D822" s="142"/>
      <c r="E822" s="142"/>
      <c r="F822" s="137"/>
      <c r="G822" s="137"/>
      <c r="H822" s="137"/>
      <c r="I822" s="137"/>
      <c r="J822" s="137"/>
      <c r="K822" s="137"/>
      <c r="L822" s="137"/>
      <c r="M822" s="143"/>
      <c r="N822" s="144"/>
      <c r="O822" s="144"/>
      <c r="P822" s="144"/>
      <c r="Q822" s="144"/>
      <c r="R822" s="144"/>
      <c r="S822" s="144"/>
      <c r="T822" s="144"/>
      <c r="U822" s="144"/>
      <c r="V822" s="144"/>
      <c r="W822" s="144"/>
      <c r="X822" s="137"/>
      <c r="Y822" s="144"/>
      <c r="Z822" s="144"/>
      <c r="AA822" s="144"/>
      <c r="AB822" s="144"/>
      <c r="AC822" s="144"/>
      <c r="AD822" s="144"/>
      <c r="AE822" s="144"/>
      <c r="AF822" s="144"/>
      <c r="AG822" s="144"/>
      <c r="AH822" s="144"/>
      <c r="AI822" s="144"/>
      <c r="AJ822" s="144"/>
      <c r="AK822" s="144"/>
      <c r="AL822" s="144"/>
      <c r="AM822" s="144"/>
      <c r="AN822" s="137"/>
      <c r="AO822" s="144"/>
      <c r="AP822" s="144"/>
      <c r="AQ822" s="144"/>
      <c r="AR822" s="144"/>
      <c r="AS822" s="144"/>
      <c r="AT822" s="144"/>
      <c r="AU822" s="144"/>
      <c r="AV822" s="144"/>
      <c r="AW822" s="144"/>
      <c r="AX822" s="144"/>
      <c r="AY822" s="144"/>
      <c r="AZ822" s="144"/>
      <c r="BA822" s="144"/>
      <c r="BB822" s="144"/>
      <c r="BC822" s="144"/>
      <c r="BD822" s="144"/>
      <c r="BE822" s="144"/>
      <c r="BF822" s="144"/>
    </row>
    <row r="823" spans="1:58" ht="12" customHeight="1">
      <c r="A823" s="137"/>
      <c r="B823" s="140"/>
      <c r="C823" s="141"/>
      <c r="D823" s="142"/>
      <c r="E823" s="142"/>
      <c r="F823" s="137"/>
      <c r="G823" s="137"/>
      <c r="H823" s="137"/>
      <c r="I823" s="137"/>
      <c r="J823" s="137"/>
      <c r="K823" s="137"/>
      <c r="L823" s="137"/>
      <c r="M823" s="143"/>
      <c r="N823" s="144"/>
      <c r="O823" s="144"/>
      <c r="P823" s="144"/>
      <c r="Q823" s="144"/>
      <c r="R823" s="144"/>
      <c r="S823" s="144"/>
      <c r="T823" s="144"/>
      <c r="U823" s="144"/>
      <c r="V823" s="144"/>
      <c r="W823" s="144"/>
      <c r="X823" s="137"/>
      <c r="Y823" s="144"/>
      <c r="Z823" s="144"/>
      <c r="AA823" s="144"/>
      <c r="AB823" s="144"/>
      <c r="AC823" s="144"/>
      <c r="AD823" s="144"/>
      <c r="AE823" s="144"/>
      <c r="AF823" s="144"/>
      <c r="AG823" s="144"/>
      <c r="AH823" s="144"/>
      <c r="AI823" s="144"/>
      <c r="AJ823" s="144"/>
      <c r="AK823" s="144"/>
      <c r="AL823" s="144"/>
      <c r="AM823" s="144"/>
      <c r="AN823" s="137"/>
      <c r="AO823" s="144"/>
      <c r="AP823" s="144"/>
      <c r="AQ823" s="144"/>
      <c r="AR823" s="144"/>
      <c r="AS823" s="144"/>
      <c r="AT823" s="144"/>
      <c r="AU823" s="144"/>
      <c r="AV823" s="144"/>
      <c r="AW823" s="144"/>
      <c r="AX823" s="144"/>
      <c r="AY823" s="144"/>
      <c r="AZ823" s="144"/>
      <c r="BA823" s="144"/>
      <c r="BB823" s="144"/>
      <c r="BC823" s="144"/>
      <c r="BD823" s="144"/>
      <c r="BE823" s="144"/>
      <c r="BF823" s="144"/>
    </row>
    <row r="824" spans="1:58" ht="12" customHeight="1">
      <c r="A824" s="137"/>
      <c r="B824" s="140"/>
      <c r="C824" s="141"/>
      <c r="D824" s="142"/>
      <c r="E824" s="142"/>
      <c r="F824" s="137"/>
      <c r="G824" s="137"/>
      <c r="H824" s="137"/>
      <c r="I824" s="137"/>
      <c r="J824" s="137"/>
      <c r="K824" s="137"/>
      <c r="L824" s="137"/>
      <c r="M824" s="143"/>
      <c r="N824" s="144"/>
      <c r="O824" s="144"/>
      <c r="P824" s="144"/>
      <c r="Q824" s="144"/>
      <c r="R824" s="144"/>
      <c r="S824" s="144"/>
      <c r="T824" s="144"/>
      <c r="U824" s="144"/>
      <c r="V824" s="144"/>
      <c r="W824" s="144"/>
      <c r="X824" s="137"/>
      <c r="Y824" s="144"/>
      <c r="Z824" s="144"/>
      <c r="AA824" s="144"/>
      <c r="AB824" s="144"/>
      <c r="AC824" s="144"/>
      <c r="AD824" s="144"/>
      <c r="AE824" s="144"/>
      <c r="AF824" s="144"/>
      <c r="AG824" s="144"/>
      <c r="AH824" s="144"/>
      <c r="AI824" s="144"/>
      <c r="AJ824" s="144"/>
      <c r="AK824" s="144"/>
      <c r="AL824" s="144"/>
      <c r="AM824" s="144"/>
      <c r="AN824" s="137"/>
      <c r="AO824" s="144"/>
      <c r="AP824" s="144"/>
      <c r="AQ824" s="144"/>
      <c r="AR824" s="144"/>
      <c r="AS824" s="144"/>
      <c r="AT824" s="144"/>
      <c r="AU824" s="144"/>
      <c r="AV824" s="144"/>
      <c r="AW824" s="144"/>
      <c r="AX824" s="144"/>
      <c r="AY824" s="144"/>
      <c r="AZ824" s="144"/>
      <c r="BA824" s="144"/>
      <c r="BB824" s="144"/>
      <c r="BC824" s="144"/>
      <c r="BD824" s="144"/>
      <c r="BE824" s="144"/>
      <c r="BF824" s="144"/>
    </row>
    <row r="825" spans="1:58" ht="12" customHeight="1">
      <c r="A825" s="137"/>
      <c r="B825" s="140"/>
      <c r="C825" s="141"/>
      <c r="D825" s="142"/>
      <c r="E825" s="142"/>
      <c r="F825" s="137"/>
      <c r="G825" s="137"/>
      <c r="H825" s="137"/>
      <c r="I825" s="137"/>
      <c r="J825" s="137"/>
      <c r="K825" s="137"/>
      <c r="L825" s="137"/>
      <c r="M825" s="143"/>
      <c r="N825" s="144"/>
      <c r="O825" s="144"/>
      <c r="P825" s="144"/>
      <c r="Q825" s="144"/>
      <c r="R825" s="144"/>
      <c r="S825" s="144"/>
      <c r="T825" s="144"/>
      <c r="U825" s="144"/>
      <c r="V825" s="144"/>
      <c r="W825" s="144"/>
      <c r="X825" s="137"/>
      <c r="Y825" s="144"/>
      <c r="Z825" s="144"/>
      <c r="AA825" s="144"/>
      <c r="AB825" s="144"/>
      <c r="AC825" s="144"/>
      <c r="AD825" s="144"/>
      <c r="AE825" s="144"/>
      <c r="AF825" s="144"/>
      <c r="AG825" s="144"/>
      <c r="AH825" s="144"/>
      <c r="AI825" s="144"/>
      <c r="AJ825" s="144"/>
      <c r="AK825" s="144"/>
      <c r="AL825" s="144"/>
      <c r="AM825" s="144"/>
      <c r="AN825" s="137"/>
      <c r="AO825" s="144"/>
      <c r="AP825" s="144"/>
      <c r="AQ825" s="144"/>
      <c r="AR825" s="144"/>
      <c r="AS825" s="144"/>
      <c r="AT825" s="144"/>
      <c r="AU825" s="144"/>
      <c r="AV825" s="144"/>
      <c r="AW825" s="144"/>
      <c r="AX825" s="144"/>
      <c r="AY825" s="144"/>
      <c r="AZ825" s="144"/>
      <c r="BA825" s="144"/>
      <c r="BB825" s="144"/>
      <c r="BC825" s="144"/>
      <c r="BD825" s="144"/>
      <c r="BE825" s="144"/>
      <c r="BF825" s="144"/>
    </row>
    <row r="826" spans="1:58" ht="12" customHeight="1">
      <c r="A826" s="137"/>
      <c r="B826" s="140"/>
      <c r="C826" s="141"/>
      <c r="D826" s="142"/>
      <c r="E826" s="142"/>
      <c r="F826" s="137"/>
      <c r="G826" s="137"/>
      <c r="H826" s="137"/>
      <c r="I826" s="137"/>
      <c r="J826" s="137"/>
      <c r="K826" s="137"/>
      <c r="L826" s="137"/>
      <c r="M826" s="143"/>
      <c r="N826" s="144"/>
      <c r="O826" s="144"/>
      <c r="P826" s="144"/>
      <c r="Q826" s="144"/>
      <c r="R826" s="144"/>
      <c r="S826" s="144"/>
      <c r="T826" s="144"/>
      <c r="U826" s="144"/>
      <c r="V826" s="144"/>
      <c r="W826" s="144"/>
      <c r="X826" s="137"/>
      <c r="Y826" s="144"/>
      <c r="Z826" s="144"/>
      <c r="AA826" s="144"/>
      <c r="AB826" s="144"/>
      <c r="AC826" s="144"/>
      <c r="AD826" s="144"/>
      <c r="AE826" s="144"/>
      <c r="AF826" s="144"/>
      <c r="AG826" s="144"/>
      <c r="AH826" s="144"/>
      <c r="AI826" s="144"/>
      <c r="AJ826" s="144"/>
      <c r="AK826" s="144"/>
      <c r="AL826" s="144"/>
      <c r="AM826" s="144"/>
      <c r="AN826" s="137"/>
      <c r="AO826" s="144"/>
      <c r="AP826" s="144"/>
      <c r="AQ826" s="144"/>
      <c r="AR826" s="144"/>
      <c r="AS826" s="144"/>
      <c r="AT826" s="144"/>
      <c r="AU826" s="144"/>
      <c r="AV826" s="144"/>
      <c r="AW826" s="144"/>
      <c r="AX826" s="144"/>
      <c r="AY826" s="144"/>
      <c r="AZ826" s="144"/>
      <c r="BA826" s="144"/>
      <c r="BB826" s="144"/>
      <c r="BC826" s="144"/>
      <c r="BD826" s="144"/>
      <c r="BE826" s="144"/>
      <c r="BF826" s="144"/>
    </row>
    <row r="827" spans="1:58" ht="12" customHeight="1">
      <c r="A827" s="137"/>
      <c r="B827" s="140"/>
      <c r="C827" s="141"/>
      <c r="D827" s="142"/>
      <c r="E827" s="142"/>
      <c r="F827" s="137"/>
      <c r="G827" s="137"/>
      <c r="H827" s="137"/>
      <c r="I827" s="137"/>
      <c r="J827" s="137"/>
      <c r="K827" s="137"/>
      <c r="L827" s="137"/>
      <c r="M827" s="143"/>
      <c r="N827" s="144"/>
      <c r="O827" s="144"/>
      <c r="P827" s="144"/>
      <c r="Q827" s="144"/>
      <c r="R827" s="144"/>
      <c r="S827" s="144"/>
      <c r="T827" s="144"/>
      <c r="U827" s="144"/>
      <c r="V827" s="144"/>
      <c r="W827" s="144"/>
      <c r="X827" s="137"/>
      <c r="Y827" s="144"/>
      <c r="Z827" s="144"/>
      <c r="AA827" s="144"/>
      <c r="AB827" s="144"/>
      <c r="AC827" s="144"/>
      <c r="AD827" s="144"/>
      <c r="AE827" s="144"/>
      <c r="AF827" s="144"/>
      <c r="AG827" s="144"/>
      <c r="AH827" s="144"/>
      <c r="AI827" s="144"/>
      <c r="AJ827" s="144"/>
      <c r="AK827" s="144"/>
      <c r="AL827" s="144"/>
      <c r="AM827" s="144"/>
      <c r="AN827" s="137"/>
      <c r="AO827" s="144"/>
      <c r="AP827" s="144"/>
      <c r="AQ827" s="144"/>
      <c r="AR827" s="144"/>
      <c r="AS827" s="144"/>
      <c r="AT827" s="144"/>
      <c r="AU827" s="144"/>
      <c r="AV827" s="144"/>
      <c r="AW827" s="144"/>
      <c r="AX827" s="144"/>
      <c r="AY827" s="144"/>
      <c r="AZ827" s="144"/>
      <c r="BA827" s="144"/>
      <c r="BB827" s="144"/>
      <c r="BC827" s="144"/>
      <c r="BD827" s="144"/>
      <c r="BE827" s="144"/>
      <c r="BF827" s="144"/>
    </row>
    <row r="828" spans="1:58" ht="12" customHeight="1">
      <c r="A828" s="137"/>
      <c r="B828" s="140"/>
      <c r="C828" s="141"/>
      <c r="D828" s="142"/>
      <c r="E828" s="142"/>
      <c r="F828" s="137"/>
      <c r="G828" s="137"/>
      <c r="H828" s="137"/>
      <c r="I828" s="137"/>
      <c r="J828" s="137"/>
      <c r="K828" s="137"/>
      <c r="L828" s="137"/>
      <c r="M828" s="143"/>
      <c r="N828" s="144"/>
      <c r="O828" s="144"/>
      <c r="P828" s="144"/>
      <c r="Q828" s="144"/>
      <c r="R828" s="144"/>
      <c r="S828" s="144"/>
      <c r="T828" s="144"/>
      <c r="U828" s="144"/>
      <c r="V828" s="144"/>
      <c r="W828" s="144"/>
      <c r="X828" s="137"/>
      <c r="Y828" s="144"/>
      <c r="Z828" s="144"/>
      <c r="AA828" s="144"/>
      <c r="AB828" s="144"/>
      <c r="AC828" s="144"/>
      <c r="AD828" s="144"/>
      <c r="AE828" s="144"/>
      <c r="AF828" s="144"/>
      <c r="AG828" s="144"/>
      <c r="AH828" s="144"/>
      <c r="AI828" s="144"/>
      <c r="AJ828" s="144"/>
      <c r="AK828" s="144"/>
      <c r="AL828" s="144"/>
      <c r="AM828" s="144"/>
      <c r="AN828" s="137"/>
      <c r="AO828" s="144"/>
      <c r="AP828" s="144"/>
      <c r="AQ828" s="144"/>
      <c r="AR828" s="144"/>
      <c r="AS828" s="144"/>
      <c r="AT828" s="144"/>
      <c r="AU828" s="144"/>
      <c r="AV828" s="144"/>
      <c r="AW828" s="144"/>
      <c r="AX828" s="144"/>
      <c r="AY828" s="144"/>
      <c r="AZ828" s="144"/>
      <c r="BA828" s="144"/>
      <c r="BB828" s="144"/>
      <c r="BC828" s="144"/>
      <c r="BD828" s="144"/>
      <c r="BE828" s="144"/>
      <c r="BF828" s="144"/>
    </row>
    <row r="829" spans="1:58" ht="12" customHeight="1">
      <c r="A829" s="137"/>
      <c r="B829" s="140"/>
      <c r="C829" s="141"/>
      <c r="D829" s="142"/>
      <c r="E829" s="142"/>
      <c r="F829" s="137"/>
      <c r="G829" s="137"/>
      <c r="H829" s="137"/>
      <c r="I829" s="137"/>
      <c r="J829" s="137"/>
      <c r="K829" s="137"/>
      <c r="L829" s="137"/>
      <c r="M829" s="143"/>
      <c r="N829" s="144"/>
      <c r="O829" s="144"/>
      <c r="P829" s="144"/>
      <c r="Q829" s="144"/>
      <c r="R829" s="144"/>
      <c r="S829" s="144"/>
      <c r="T829" s="144"/>
      <c r="U829" s="144"/>
      <c r="V829" s="144"/>
      <c r="W829" s="144"/>
      <c r="X829" s="137"/>
      <c r="Y829" s="144"/>
      <c r="Z829" s="144"/>
      <c r="AA829" s="144"/>
      <c r="AB829" s="144"/>
      <c r="AC829" s="144"/>
      <c r="AD829" s="144"/>
      <c r="AE829" s="144"/>
      <c r="AF829" s="144"/>
      <c r="AG829" s="144"/>
      <c r="AH829" s="144"/>
      <c r="AI829" s="144"/>
      <c r="AJ829" s="144"/>
      <c r="AK829" s="144"/>
      <c r="AL829" s="144"/>
      <c r="AM829" s="144"/>
      <c r="AN829" s="137"/>
      <c r="AO829" s="144"/>
      <c r="AP829" s="144"/>
      <c r="AQ829" s="144"/>
      <c r="AR829" s="144"/>
      <c r="AS829" s="144"/>
      <c r="AT829" s="144"/>
      <c r="AU829" s="144"/>
      <c r="AV829" s="144"/>
      <c r="AW829" s="144"/>
      <c r="AX829" s="144"/>
      <c r="AY829" s="144"/>
      <c r="AZ829" s="144"/>
      <c r="BA829" s="144"/>
      <c r="BB829" s="144"/>
      <c r="BC829" s="144"/>
      <c r="BD829" s="144"/>
      <c r="BE829" s="144"/>
      <c r="BF829" s="144"/>
    </row>
    <row r="830" spans="1:58" ht="12" customHeight="1">
      <c r="A830" s="137"/>
      <c r="B830" s="140"/>
      <c r="C830" s="141"/>
      <c r="D830" s="142"/>
      <c r="E830" s="142"/>
      <c r="F830" s="137"/>
      <c r="G830" s="137"/>
      <c r="H830" s="137"/>
      <c r="I830" s="137"/>
      <c r="J830" s="137"/>
      <c r="K830" s="137"/>
      <c r="L830" s="137"/>
      <c r="M830" s="143"/>
      <c r="N830" s="144"/>
      <c r="O830" s="144"/>
      <c r="P830" s="144"/>
      <c r="Q830" s="144"/>
      <c r="R830" s="144"/>
      <c r="S830" s="144"/>
      <c r="T830" s="144"/>
      <c r="U830" s="144"/>
      <c r="V830" s="144"/>
      <c r="W830" s="144"/>
      <c r="X830" s="137"/>
      <c r="Y830" s="144"/>
      <c r="Z830" s="144"/>
      <c r="AA830" s="144"/>
      <c r="AB830" s="144"/>
      <c r="AC830" s="144"/>
      <c r="AD830" s="144"/>
      <c r="AE830" s="144"/>
      <c r="AF830" s="144"/>
      <c r="AG830" s="144"/>
      <c r="AH830" s="144"/>
      <c r="AI830" s="144"/>
      <c r="AJ830" s="144"/>
      <c r="AK830" s="144"/>
      <c r="AL830" s="144"/>
      <c r="AM830" s="144"/>
      <c r="AN830" s="137"/>
      <c r="AO830" s="144"/>
      <c r="AP830" s="144"/>
      <c r="AQ830" s="144"/>
      <c r="AR830" s="144"/>
      <c r="AS830" s="144"/>
      <c r="AT830" s="144"/>
      <c r="AU830" s="144"/>
      <c r="AV830" s="144"/>
      <c r="AW830" s="144"/>
      <c r="AX830" s="144"/>
      <c r="AY830" s="144"/>
      <c r="AZ830" s="144"/>
      <c r="BA830" s="144"/>
      <c r="BB830" s="144"/>
      <c r="BC830" s="144"/>
      <c r="BD830" s="144"/>
      <c r="BE830" s="144"/>
      <c r="BF830" s="144"/>
    </row>
    <row r="831" spans="1:58" ht="12" customHeight="1">
      <c r="A831" s="137"/>
      <c r="B831" s="140"/>
      <c r="C831" s="141"/>
      <c r="D831" s="142"/>
      <c r="E831" s="142"/>
      <c r="F831" s="137"/>
      <c r="G831" s="137"/>
      <c r="H831" s="137"/>
      <c r="I831" s="137"/>
      <c r="J831" s="137"/>
      <c r="K831" s="137"/>
      <c r="L831" s="137"/>
      <c r="M831" s="143"/>
      <c r="N831" s="144"/>
      <c r="O831" s="144"/>
      <c r="P831" s="144"/>
      <c r="Q831" s="144"/>
      <c r="R831" s="144"/>
      <c r="S831" s="144"/>
      <c r="T831" s="144"/>
      <c r="U831" s="144"/>
      <c r="V831" s="144"/>
      <c r="W831" s="144"/>
      <c r="X831" s="137"/>
      <c r="Y831" s="144"/>
      <c r="Z831" s="144"/>
      <c r="AA831" s="144"/>
      <c r="AB831" s="144"/>
      <c r="AC831" s="144"/>
      <c r="AD831" s="144"/>
      <c r="AE831" s="144"/>
      <c r="AF831" s="144"/>
      <c r="AG831" s="144"/>
      <c r="AH831" s="144"/>
      <c r="AI831" s="144"/>
      <c r="AJ831" s="144"/>
      <c r="AK831" s="144"/>
      <c r="AL831" s="144"/>
      <c r="AM831" s="144"/>
      <c r="AN831" s="137"/>
      <c r="AO831" s="144"/>
      <c r="AP831" s="144"/>
      <c r="AQ831" s="144"/>
      <c r="AR831" s="144"/>
      <c r="AS831" s="144"/>
      <c r="AT831" s="144"/>
      <c r="AU831" s="144"/>
      <c r="AV831" s="144"/>
      <c r="AW831" s="144"/>
      <c r="AX831" s="144"/>
      <c r="AY831" s="144"/>
      <c r="AZ831" s="144"/>
      <c r="BA831" s="144"/>
      <c r="BB831" s="144"/>
      <c r="BC831" s="144"/>
      <c r="BD831" s="144"/>
      <c r="BE831" s="144"/>
      <c r="BF831" s="144"/>
    </row>
    <row r="832" spans="1:58" ht="12" customHeight="1">
      <c r="A832" s="137"/>
      <c r="B832" s="140"/>
      <c r="C832" s="141"/>
      <c r="D832" s="142"/>
      <c r="E832" s="142"/>
      <c r="F832" s="137"/>
      <c r="G832" s="137"/>
      <c r="H832" s="137"/>
      <c r="I832" s="137"/>
      <c r="J832" s="137"/>
      <c r="K832" s="137"/>
      <c r="L832" s="137"/>
      <c r="M832" s="143"/>
      <c r="N832" s="144"/>
      <c r="O832" s="144"/>
      <c r="P832" s="144"/>
      <c r="Q832" s="144"/>
      <c r="R832" s="144"/>
      <c r="S832" s="144"/>
      <c r="T832" s="144"/>
      <c r="U832" s="144"/>
      <c r="V832" s="144"/>
      <c r="W832" s="144"/>
      <c r="X832" s="137"/>
      <c r="Y832" s="144"/>
      <c r="Z832" s="144"/>
      <c r="AA832" s="144"/>
      <c r="AB832" s="144"/>
      <c r="AC832" s="144"/>
      <c r="AD832" s="144"/>
      <c r="AE832" s="144"/>
      <c r="AF832" s="144"/>
      <c r="AG832" s="144"/>
      <c r="AH832" s="144"/>
      <c r="AI832" s="144"/>
      <c r="AJ832" s="144"/>
      <c r="AK832" s="144"/>
      <c r="AL832" s="144"/>
      <c r="AM832" s="144"/>
      <c r="AN832" s="137"/>
      <c r="AO832" s="144"/>
      <c r="AP832" s="144"/>
      <c r="AQ832" s="144"/>
      <c r="AR832" s="144"/>
      <c r="AS832" s="144"/>
      <c r="AT832" s="144"/>
      <c r="AU832" s="144"/>
      <c r="AV832" s="144"/>
      <c r="AW832" s="144"/>
      <c r="AX832" s="144"/>
      <c r="AY832" s="144"/>
      <c r="AZ832" s="144"/>
      <c r="BA832" s="144"/>
      <c r="BB832" s="144"/>
      <c r="BC832" s="144"/>
      <c r="BD832" s="144"/>
      <c r="BE832" s="144"/>
      <c r="BF832" s="144"/>
    </row>
    <row r="833" spans="1:58" ht="12" customHeight="1">
      <c r="A833" s="137"/>
      <c r="B833" s="140"/>
      <c r="C833" s="141"/>
      <c r="D833" s="142"/>
      <c r="E833" s="142"/>
      <c r="F833" s="137"/>
      <c r="G833" s="137"/>
      <c r="H833" s="137"/>
      <c r="I833" s="137"/>
      <c r="J833" s="137"/>
      <c r="K833" s="137"/>
      <c r="L833" s="137"/>
      <c r="M833" s="143"/>
      <c r="N833" s="144"/>
      <c r="O833" s="144"/>
      <c r="P833" s="144"/>
      <c r="Q833" s="144"/>
      <c r="R833" s="144"/>
      <c r="S833" s="144"/>
      <c r="T833" s="144"/>
      <c r="U833" s="144"/>
      <c r="V833" s="144"/>
      <c r="W833" s="144"/>
      <c r="X833" s="137"/>
      <c r="Y833" s="144"/>
      <c r="Z833" s="144"/>
      <c r="AA833" s="144"/>
      <c r="AB833" s="144"/>
      <c r="AC833" s="144"/>
      <c r="AD833" s="144"/>
      <c r="AE833" s="144"/>
      <c r="AF833" s="144"/>
      <c r="AG833" s="144"/>
      <c r="AH833" s="144"/>
      <c r="AI833" s="144"/>
      <c r="AJ833" s="144"/>
      <c r="AK833" s="144"/>
      <c r="AL833" s="144"/>
      <c r="AM833" s="144"/>
      <c r="AN833" s="137"/>
      <c r="AO833" s="144"/>
      <c r="AP833" s="144"/>
      <c r="AQ833" s="144"/>
      <c r="AR833" s="144"/>
      <c r="AS833" s="144"/>
      <c r="AT833" s="144"/>
      <c r="AU833" s="144"/>
      <c r="AV833" s="144"/>
      <c r="AW833" s="144"/>
      <c r="AX833" s="144"/>
      <c r="AY833" s="144"/>
      <c r="AZ833" s="144"/>
      <c r="BA833" s="144"/>
      <c r="BB833" s="144"/>
      <c r="BC833" s="144"/>
      <c r="BD833" s="144"/>
      <c r="BE833" s="144"/>
      <c r="BF833" s="144"/>
    </row>
    <row r="834" spans="1:58" ht="12" customHeight="1">
      <c r="A834" s="137"/>
      <c r="B834" s="140"/>
      <c r="C834" s="141"/>
      <c r="D834" s="142"/>
      <c r="E834" s="142"/>
      <c r="F834" s="137"/>
      <c r="G834" s="137"/>
      <c r="H834" s="137"/>
      <c r="I834" s="137"/>
      <c r="J834" s="137"/>
      <c r="K834" s="137"/>
      <c r="L834" s="137"/>
      <c r="M834" s="143"/>
      <c r="N834" s="144"/>
      <c r="O834" s="144"/>
      <c r="P834" s="144"/>
      <c r="Q834" s="144"/>
      <c r="R834" s="144"/>
      <c r="S834" s="144"/>
      <c r="T834" s="144"/>
      <c r="U834" s="144"/>
      <c r="V834" s="144"/>
      <c r="W834" s="144"/>
      <c r="X834" s="137"/>
      <c r="Y834" s="144"/>
      <c r="Z834" s="144"/>
      <c r="AA834" s="144"/>
      <c r="AB834" s="144"/>
      <c r="AC834" s="144"/>
      <c r="AD834" s="144"/>
      <c r="AE834" s="144"/>
      <c r="AF834" s="144"/>
      <c r="AG834" s="144"/>
      <c r="AH834" s="144"/>
      <c r="AI834" s="144"/>
      <c r="AJ834" s="144"/>
      <c r="AK834" s="144"/>
      <c r="AL834" s="144"/>
      <c r="AM834" s="144"/>
      <c r="AN834" s="137"/>
      <c r="AO834" s="144"/>
      <c r="AP834" s="144"/>
      <c r="AQ834" s="144"/>
      <c r="AR834" s="144"/>
      <c r="AS834" s="144"/>
      <c r="AT834" s="144"/>
      <c r="AU834" s="144"/>
      <c r="AV834" s="144"/>
      <c r="AW834" s="144"/>
      <c r="AX834" s="144"/>
      <c r="AY834" s="144"/>
      <c r="AZ834" s="144"/>
      <c r="BA834" s="144"/>
      <c r="BB834" s="144"/>
      <c r="BC834" s="144"/>
      <c r="BD834" s="144"/>
      <c r="BE834" s="144"/>
      <c r="BF834" s="144"/>
    </row>
    <row r="835" spans="1:58" ht="12" customHeight="1">
      <c r="A835" s="137"/>
      <c r="B835" s="140"/>
      <c r="C835" s="141"/>
      <c r="D835" s="142"/>
      <c r="E835" s="142"/>
      <c r="F835" s="137"/>
      <c r="G835" s="137"/>
      <c r="H835" s="137"/>
      <c r="I835" s="137"/>
      <c r="J835" s="137"/>
      <c r="K835" s="137"/>
      <c r="L835" s="137"/>
      <c r="M835" s="143"/>
      <c r="N835" s="144"/>
      <c r="O835" s="144"/>
      <c r="P835" s="144"/>
      <c r="Q835" s="144"/>
      <c r="R835" s="144"/>
      <c r="S835" s="144"/>
      <c r="T835" s="144"/>
      <c r="U835" s="144"/>
      <c r="V835" s="144"/>
      <c r="W835" s="144"/>
      <c r="X835" s="137"/>
      <c r="Y835" s="144"/>
      <c r="Z835" s="144"/>
      <c r="AA835" s="144"/>
      <c r="AB835" s="144"/>
      <c r="AC835" s="144"/>
      <c r="AD835" s="144"/>
      <c r="AE835" s="144"/>
      <c r="AF835" s="144"/>
      <c r="AG835" s="144"/>
      <c r="AH835" s="144"/>
      <c r="AI835" s="144"/>
      <c r="AJ835" s="144"/>
      <c r="AK835" s="144"/>
      <c r="AL835" s="144"/>
      <c r="AM835" s="144"/>
      <c r="AN835" s="137"/>
      <c r="AO835" s="144"/>
      <c r="AP835" s="144"/>
      <c r="AQ835" s="144"/>
      <c r="AR835" s="144"/>
      <c r="AS835" s="144"/>
      <c r="AT835" s="144"/>
      <c r="AU835" s="144"/>
      <c r="AV835" s="144"/>
      <c r="AW835" s="144"/>
      <c r="AX835" s="144"/>
      <c r="AY835" s="144"/>
      <c r="AZ835" s="144"/>
      <c r="BA835" s="144"/>
      <c r="BB835" s="144"/>
      <c r="BC835" s="144"/>
      <c r="BD835" s="144"/>
      <c r="BE835" s="144"/>
      <c r="BF835" s="144"/>
    </row>
    <row r="836" spans="1:58" ht="12" customHeight="1">
      <c r="A836" s="137"/>
      <c r="B836" s="140"/>
      <c r="C836" s="141"/>
      <c r="D836" s="142"/>
      <c r="E836" s="142"/>
      <c r="F836" s="137"/>
      <c r="G836" s="137"/>
      <c r="H836" s="137"/>
      <c r="I836" s="137"/>
      <c r="J836" s="137"/>
      <c r="K836" s="137"/>
      <c r="L836" s="137"/>
      <c r="M836" s="143"/>
      <c r="N836" s="144"/>
      <c r="O836" s="144"/>
      <c r="P836" s="144"/>
      <c r="Q836" s="144"/>
      <c r="R836" s="144"/>
      <c r="S836" s="144"/>
      <c r="T836" s="144"/>
      <c r="U836" s="144"/>
      <c r="V836" s="144"/>
      <c r="W836" s="144"/>
      <c r="X836" s="137"/>
      <c r="Y836" s="144"/>
      <c r="Z836" s="144"/>
      <c r="AA836" s="144"/>
      <c r="AB836" s="144"/>
      <c r="AC836" s="144"/>
      <c r="AD836" s="144"/>
      <c r="AE836" s="144"/>
      <c r="AF836" s="144"/>
      <c r="AG836" s="144"/>
      <c r="AH836" s="144"/>
      <c r="AI836" s="144"/>
      <c r="AJ836" s="144"/>
      <c r="AK836" s="144"/>
      <c r="AL836" s="144"/>
      <c r="AM836" s="144"/>
      <c r="AN836" s="137"/>
      <c r="AO836" s="144"/>
      <c r="AP836" s="144"/>
      <c r="AQ836" s="144"/>
      <c r="AR836" s="144"/>
      <c r="AS836" s="144"/>
      <c r="AT836" s="144"/>
      <c r="AU836" s="144"/>
      <c r="AV836" s="144"/>
      <c r="AW836" s="144"/>
      <c r="AX836" s="144"/>
      <c r="AY836" s="144"/>
      <c r="AZ836" s="144"/>
      <c r="BA836" s="144"/>
      <c r="BB836" s="144"/>
      <c r="BC836" s="144"/>
      <c r="BD836" s="144"/>
      <c r="BE836" s="144"/>
      <c r="BF836" s="144"/>
    </row>
    <row r="837" spans="1:58" ht="12" customHeight="1">
      <c r="A837" s="137"/>
      <c r="B837" s="140"/>
      <c r="C837" s="141"/>
      <c r="D837" s="142"/>
      <c r="E837" s="142"/>
      <c r="F837" s="137"/>
      <c r="G837" s="137"/>
      <c r="H837" s="137"/>
      <c r="I837" s="137"/>
      <c r="J837" s="137"/>
      <c r="K837" s="137"/>
      <c r="L837" s="137"/>
      <c r="M837" s="143"/>
      <c r="N837" s="144"/>
      <c r="O837" s="144"/>
      <c r="P837" s="144"/>
      <c r="Q837" s="144"/>
      <c r="R837" s="144"/>
      <c r="S837" s="144"/>
      <c r="T837" s="144"/>
      <c r="U837" s="144"/>
      <c r="V837" s="144"/>
      <c r="W837" s="144"/>
      <c r="X837" s="137"/>
      <c r="Y837" s="144"/>
      <c r="Z837" s="144"/>
      <c r="AA837" s="144"/>
      <c r="AB837" s="144"/>
      <c r="AC837" s="144"/>
      <c r="AD837" s="144"/>
      <c r="AE837" s="144"/>
      <c r="AF837" s="144"/>
      <c r="AG837" s="144"/>
      <c r="AH837" s="144"/>
      <c r="AI837" s="144"/>
      <c r="AJ837" s="144"/>
      <c r="AK837" s="144"/>
      <c r="AL837" s="144"/>
      <c r="AM837" s="144"/>
      <c r="AN837" s="137"/>
      <c r="AO837" s="144"/>
      <c r="AP837" s="144"/>
      <c r="AQ837" s="144"/>
      <c r="AR837" s="144"/>
      <c r="AS837" s="144"/>
      <c r="AT837" s="144"/>
      <c r="AU837" s="144"/>
      <c r="AV837" s="144"/>
      <c r="AW837" s="144"/>
      <c r="AX837" s="144"/>
      <c r="AY837" s="144"/>
      <c r="AZ837" s="144"/>
      <c r="BA837" s="144"/>
      <c r="BB837" s="144"/>
      <c r="BC837" s="144"/>
      <c r="BD837" s="144"/>
      <c r="BE837" s="144"/>
      <c r="BF837" s="144"/>
    </row>
    <row r="838" spans="1:58" ht="12" customHeight="1">
      <c r="A838" s="137"/>
      <c r="B838" s="140"/>
      <c r="C838" s="141"/>
      <c r="D838" s="142"/>
      <c r="E838" s="142"/>
      <c r="F838" s="137"/>
      <c r="G838" s="137"/>
      <c r="H838" s="137"/>
      <c r="I838" s="137"/>
      <c r="J838" s="137"/>
      <c r="K838" s="137"/>
      <c r="L838" s="137"/>
      <c r="M838" s="143"/>
      <c r="N838" s="144"/>
      <c r="O838" s="144"/>
      <c r="P838" s="144"/>
      <c r="Q838" s="144"/>
      <c r="R838" s="144"/>
      <c r="S838" s="144"/>
      <c r="T838" s="144"/>
      <c r="U838" s="144"/>
      <c r="V838" s="144"/>
      <c r="W838" s="144"/>
      <c r="X838" s="137"/>
      <c r="Y838" s="144"/>
      <c r="Z838" s="144"/>
      <c r="AA838" s="144"/>
      <c r="AB838" s="144"/>
      <c r="AC838" s="144"/>
      <c r="AD838" s="144"/>
      <c r="AE838" s="144"/>
      <c r="AF838" s="144"/>
      <c r="AG838" s="144"/>
      <c r="AH838" s="144"/>
      <c r="AI838" s="144"/>
      <c r="AJ838" s="144"/>
      <c r="AK838" s="144"/>
      <c r="AL838" s="144"/>
      <c r="AM838" s="144"/>
      <c r="AN838" s="137"/>
      <c r="AO838" s="144"/>
      <c r="AP838" s="144"/>
      <c r="AQ838" s="144"/>
      <c r="AR838" s="144"/>
      <c r="AS838" s="144"/>
      <c r="AT838" s="144"/>
      <c r="AU838" s="144"/>
      <c r="AV838" s="144"/>
      <c r="AW838" s="144"/>
      <c r="AX838" s="144"/>
      <c r="AY838" s="144"/>
      <c r="AZ838" s="144"/>
      <c r="BA838" s="144"/>
      <c r="BB838" s="144"/>
      <c r="BC838" s="144"/>
      <c r="BD838" s="144"/>
      <c r="BE838" s="144"/>
      <c r="BF838" s="144"/>
    </row>
    <row r="839" spans="1:58" ht="12" customHeight="1">
      <c r="A839" s="137"/>
      <c r="B839" s="140"/>
      <c r="C839" s="141"/>
      <c r="D839" s="142"/>
      <c r="E839" s="142"/>
      <c r="F839" s="137"/>
      <c r="G839" s="137"/>
      <c r="H839" s="137"/>
      <c r="I839" s="137"/>
      <c r="J839" s="137"/>
      <c r="K839" s="137"/>
      <c r="L839" s="137"/>
      <c r="M839" s="143"/>
      <c r="N839" s="144"/>
      <c r="O839" s="144"/>
      <c r="P839" s="144"/>
      <c r="Q839" s="144"/>
      <c r="R839" s="144"/>
      <c r="S839" s="144"/>
      <c r="T839" s="144"/>
      <c r="U839" s="144"/>
      <c r="V839" s="144"/>
      <c r="W839" s="144"/>
      <c r="X839" s="137"/>
      <c r="Y839" s="144"/>
      <c r="Z839" s="144"/>
      <c r="AA839" s="144"/>
      <c r="AB839" s="144"/>
      <c r="AC839" s="144"/>
      <c r="AD839" s="144"/>
      <c r="AE839" s="144"/>
      <c r="AF839" s="144"/>
      <c r="AG839" s="144"/>
      <c r="AH839" s="144"/>
      <c r="AI839" s="144"/>
      <c r="AJ839" s="144"/>
      <c r="AK839" s="144"/>
      <c r="AL839" s="144"/>
      <c r="AM839" s="144"/>
      <c r="AN839" s="137"/>
      <c r="AO839" s="144"/>
      <c r="AP839" s="144"/>
      <c r="AQ839" s="144"/>
      <c r="AR839" s="144"/>
      <c r="AS839" s="144"/>
      <c r="AT839" s="144"/>
      <c r="AU839" s="144"/>
      <c r="AV839" s="144"/>
      <c r="AW839" s="144"/>
      <c r="AX839" s="144"/>
      <c r="AY839" s="144"/>
      <c r="AZ839" s="144"/>
      <c r="BA839" s="144"/>
      <c r="BB839" s="144"/>
      <c r="BC839" s="144"/>
      <c r="BD839" s="144"/>
      <c r="BE839" s="144"/>
      <c r="BF839" s="144"/>
    </row>
    <row r="840" spans="1:58" ht="12" customHeight="1">
      <c r="A840" s="137"/>
      <c r="B840" s="140"/>
      <c r="C840" s="141"/>
      <c r="D840" s="142"/>
      <c r="E840" s="142"/>
      <c r="F840" s="137"/>
      <c r="G840" s="137"/>
      <c r="H840" s="137"/>
      <c r="I840" s="137"/>
      <c r="J840" s="137"/>
      <c r="K840" s="137"/>
      <c r="L840" s="137"/>
      <c r="M840" s="143"/>
      <c r="N840" s="144"/>
      <c r="O840" s="144"/>
      <c r="P840" s="144"/>
      <c r="Q840" s="144"/>
      <c r="R840" s="144"/>
      <c r="S840" s="144"/>
      <c r="T840" s="144"/>
      <c r="U840" s="144"/>
      <c r="V840" s="144"/>
      <c r="W840" s="144"/>
      <c r="X840" s="137"/>
      <c r="Y840" s="144"/>
      <c r="Z840" s="144"/>
      <c r="AA840" s="144"/>
      <c r="AB840" s="144"/>
      <c r="AC840" s="144"/>
      <c r="AD840" s="144"/>
      <c r="AE840" s="144"/>
      <c r="AF840" s="144"/>
      <c r="AG840" s="144"/>
      <c r="AH840" s="144"/>
      <c r="AI840" s="144"/>
      <c r="AJ840" s="144"/>
      <c r="AK840" s="144"/>
      <c r="AL840" s="144"/>
      <c r="AM840" s="144"/>
      <c r="AN840" s="137"/>
      <c r="AO840" s="144"/>
      <c r="AP840" s="144"/>
      <c r="AQ840" s="144"/>
      <c r="AR840" s="144"/>
      <c r="AS840" s="144"/>
      <c r="AT840" s="144"/>
      <c r="AU840" s="144"/>
      <c r="AV840" s="144"/>
      <c r="AW840" s="144"/>
      <c r="AX840" s="144"/>
      <c r="AY840" s="144"/>
      <c r="AZ840" s="144"/>
      <c r="BA840" s="144"/>
      <c r="BB840" s="144"/>
      <c r="BC840" s="144"/>
      <c r="BD840" s="144"/>
      <c r="BE840" s="144"/>
      <c r="BF840" s="144"/>
    </row>
    <row r="841" spans="1:58" ht="12" customHeight="1">
      <c r="A841" s="137"/>
      <c r="B841" s="140"/>
      <c r="C841" s="141"/>
      <c r="D841" s="142"/>
      <c r="E841" s="142"/>
      <c r="F841" s="137"/>
      <c r="G841" s="137"/>
      <c r="H841" s="137"/>
      <c r="I841" s="137"/>
      <c r="J841" s="137"/>
      <c r="K841" s="137"/>
      <c r="L841" s="137"/>
      <c r="M841" s="143"/>
      <c r="N841" s="144"/>
      <c r="O841" s="144"/>
      <c r="P841" s="144"/>
      <c r="Q841" s="144"/>
      <c r="R841" s="144"/>
      <c r="S841" s="144"/>
      <c r="T841" s="144"/>
      <c r="U841" s="144"/>
      <c r="V841" s="144"/>
      <c r="W841" s="144"/>
      <c r="X841" s="137"/>
      <c r="Y841" s="144"/>
      <c r="Z841" s="144"/>
      <c r="AA841" s="144"/>
      <c r="AB841" s="144"/>
      <c r="AC841" s="144"/>
      <c r="AD841" s="144"/>
      <c r="AE841" s="144"/>
      <c r="AF841" s="144"/>
      <c r="AG841" s="144"/>
      <c r="AH841" s="144"/>
      <c r="AI841" s="144"/>
      <c r="AJ841" s="144"/>
      <c r="AK841" s="144"/>
      <c r="AL841" s="144"/>
      <c r="AM841" s="144"/>
      <c r="AN841" s="137"/>
      <c r="AO841" s="144"/>
      <c r="AP841" s="144"/>
      <c r="AQ841" s="144"/>
      <c r="AR841" s="144"/>
      <c r="AS841" s="144"/>
      <c r="AT841" s="144"/>
      <c r="AU841" s="144"/>
      <c r="AV841" s="144"/>
      <c r="AW841" s="144"/>
      <c r="AX841" s="144"/>
      <c r="AY841" s="144"/>
      <c r="AZ841" s="144"/>
      <c r="BA841" s="144"/>
      <c r="BB841" s="144"/>
      <c r="BC841" s="144"/>
      <c r="BD841" s="144"/>
      <c r="BE841" s="144"/>
      <c r="BF841" s="144"/>
    </row>
    <row r="842" spans="1:58" ht="12" customHeight="1">
      <c r="A842" s="137"/>
      <c r="B842" s="140"/>
      <c r="C842" s="141"/>
      <c r="D842" s="142"/>
      <c r="E842" s="142"/>
      <c r="F842" s="137"/>
      <c r="G842" s="137"/>
      <c r="H842" s="137"/>
      <c r="I842" s="137"/>
      <c r="J842" s="137"/>
      <c r="K842" s="137"/>
      <c r="L842" s="137"/>
      <c r="M842" s="143"/>
      <c r="N842" s="144"/>
      <c r="O842" s="144"/>
      <c r="P842" s="144"/>
      <c r="Q842" s="144"/>
      <c r="R842" s="144"/>
      <c r="S842" s="144"/>
      <c r="T842" s="144"/>
      <c r="U842" s="144"/>
      <c r="V842" s="144"/>
      <c r="W842" s="144"/>
      <c r="X842" s="137"/>
      <c r="Y842" s="144"/>
      <c r="Z842" s="144"/>
      <c r="AA842" s="144"/>
      <c r="AB842" s="144"/>
      <c r="AC842" s="144"/>
      <c r="AD842" s="144"/>
      <c r="AE842" s="144"/>
      <c r="AF842" s="144"/>
      <c r="AG842" s="144"/>
      <c r="AH842" s="144"/>
      <c r="AI842" s="144"/>
      <c r="AJ842" s="144"/>
      <c r="AK842" s="144"/>
      <c r="AL842" s="144"/>
      <c r="AM842" s="144"/>
      <c r="AN842" s="137"/>
      <c r="AO842" s="144"/>
      <c r="AP842" s="144"/>
      <c r="AQ842" s="144"/>
      <c r="AR842" s="144"/>
      <c r="AS842" s="144"/>
      <c r="AT842" s="144"/>
      <c r="AU842" s="144"/>
      <c r="AV842" s="144"/>
      <c r="AW842" s="144"/>
      <c r="AX842" s="144"/>
      <c r="AY842" s="144"/>
      <c r="AZ842" s="144"/>
      <c r="BA842" s="144"/>
      <c r="BB842" s="144"/>
      <c r="BC842" s="144"/>
      <c r="BD842" s="144"/>
      <c r="BE842" s="144"/>
      <c r="BF842" s="144"/>
    </row>
    <row r="843" spans="1:58" ht="12" customHeight="1">
      <c r="A843" s="137"/>
      <c r="B843" s="140"/>
      <c r="C843" s="141"/>
      <c r="D843" s="142"/>
      <c r="E843" s="142"/>
      <c r="F843" s="137"/>
      <c r="G843" s="137"/>
      <c r="H843" s="137"/>
      <c r="I843" s="137"/>
      <c r="J843" s="137"/>
      <c r="K843" s="137"/>
      <c r="L843" s="137"/>
      <c r="M843" s="143"/>
      <c r="N843" s="144"/>
      <c r="O843" s="144"/>
      <c r="P843" s="144"/>
      <c r="Q843" s="144"/>
      <c r="R843" s="144"/>
      <c r="S843" s="144"/>
      <c r="T843" s="144"/>
      <c r="U843" s="144"/>
      <c r="V843" s="144"/>
      <c r="W843" s="144"/>
      <c r="X843" s="137"/>
      <c r="Y843" s="144"/>
      <c r="Z843" s="144"/>
      <c r="AA843" s="144"/>
      <c r="AB843" s="144"/>
      <c r="AC843" s="144"/>
      <c r="AD843" s="144"/>
      <c r="AE843" s="144"/>
      <c r="AF843" s="144"/>
      <c r="AG843" s="144"/>
      <c r="AH843" s="144"/>
      <c r="AI843" s="144"/>
      <c r="AJ843" s="144"/>
      <c r="AK843" s="144"/>
      <c r="AL843" s="144"/>
      <c r="AM843" s="144"/>
      <c r="AN843" s="137"/>
      <c r="AO843" s="144"/>
      <c r="AP843" s="144"/>
      <c r="AQ843" s="144"/>
      <c r="AR843" s="144"/>
      <c r="AS843" s="144"/>
      <c r="AT843" s="144"/>
      <c r="AU843" s="144"/>
      <c r="AV843" s="144"/>
      <c r="AW843" s="144"/>
      <c r="AX843" s="144"/>
      <c r="AY843" s="144"/>
      <c r="AZ843" s="144"/>
      <c r="BA843" s="144"/>
      <c r="BB843" s="144"/>
      <c r="BC843" s="144"/>
      <c r="BD843" s="144"/>
      <c r="BE843" s="144"/>
      <c r="BF843" s="144"/>
    </row>
    <row r="844" spans="1:58" ht="12" customHeight="1">
      <c r="A844" s="137"/>
      <c r="B844" s="140"/>
      <c r="C844" s="141"/>
      <c r="D844" s="142"/>
      <c r="E844" s="142"/>
      <c r="F844" s="137"/>
      <c r="G844" s="137"/>
      <c r="H844" s="137"/>
      <c r="I844" s="137"/>
      <c r="J844" s="137"/>
      <c r="K844" s="137"/>
      <c r="L844" s="137"/>
      <c r="M844" s="143"/>
      <c r="N844" s="144"/>
      <c r="O844" s="144"/>
      <c r="P844" s="144"/>
      <c r="Q844" s="144"/>
      <c r="R844" s="144"/>
      <c r="S844" s="144"/>
      <c r="T844" s="144"/>
      <c r="U844" s="144"/>
      <c r="V844" s="144"/>
      <c r="W844" s="144"/>
      <c r="X844" s="137"/>
      <c r="Y844" s="144"/>
      <c r="Z844" s="144"/>
      <c r="AA844" s="144"/>
      <c r="AB844" s="144"/>
      <c r="AC844" s="144"/>
      <c r="AD844" s="144"/>
      <c r="AE844" s="144"/>
      <c r="AF844" s="144"/>
      <c r="AG844" s="144"/>
      <c r="AH844" s="144"/>
      <c r="AI844" s="144"/>
      <c r="AJ844" s="144"/>
      <c r="AK844" s="144"/>
      <c r="AL844" s="144"/>
      <c r="AM844" s="144"/>
      <c r="AN844" s="137"/>
      <c r="AO844" s="144"/>
      <c r="AP844" s="144"/>
      <c r="AQ844" s="144"/>
      <c r="AR844" s="144"/>
      <c r="AS844" s="144"/>
      <c r="AT844" s="144"/>
      <c r="AU844" s="144"/>
      <c r="AV844" s="144"/>
      <c r="AW844" s="144"/>
      <c r="AX844" s="144"/>
      <c r="AY844" s="144"/>
      <c r="AZ844" s="144"/>
      <c r="BA844" s="144"/>
      <c r="BB844" s="144"/>
      <c r="BC844" s="144"/>
      <c r="BD844" s="144"/>
      <c r="BE844" s="144"/>
      <c r="BF844" s="144"/>
    </row>
    <row r="845" spans="1:58" ht="12" customHeight="1">
      <c r="A845" s="137"/>
      <c r="B845" s="140"/>
      <c r="C845" s="141"/>
      <c r="D845" s="142"/>
      <c r="E845" s="142"/>
      <c r="F845" s="137"/>
      <c r="G845" s="137"/>
      <c r="H845" s="137"/>
      <c r="I845" s="137"/>
      <c r="J845" s="137"/>
      <c r="K845" s="137"/>
      <c r="L845" s="137"/>
      <c r="M845" s="143"/>
      <c r="N845" s="144"/>
      <c r="O845" s="144"/>
      <c r="P845" s="144"/>
      <c r="Q845" s="144"/>
      <c r="R845" s="144"/>
      <c r="S845" s="144"/>
      <c r="T845" s="144"/>
      <c r="U845" s="144"/>
      <c r="V845" s="144"/>
      <c r="W845" s="144"/>
      <c r="X845" s="137"/>
      <c r="Y845" s="144"/>
      <c r="Z845" s="144"/>
      <c r="AA845" s="144"/>
      <c r="AB845" s="144"/>
      <c r="AC845" s="144"/>
      <c r="AD845" s="144"/>
      <c r="AE845" s="144"/>
      <c r="AF845" s="144"/>
      <c r="AG845" s="144"/>
      <c r="AH845" s="144"/>
      <c r="AI845" s="144"/>
      <c r="AJ845" s="144"/>
      <c r="AK845" s="144"/>
      <c r="AL845" s="144"/>
      <c r="AM845" s="144"/>
      <c r="AN845" s="137"/>
      <c r="AO845" s="144"/>
      <c r="AP845" s="144"/>
      <c r="AQ845" s="144"/>
      <c r="AR845" s="144"/>
      <c r="AS845" s="144"/>
      <c r="AT845" s="144"/>
      <c r="AU845" s="144"/>
      <c r="AV845" s="144"/>
      <c r="AW845" s="144"/>
      <c r="AX845" s="144"/>
      <c r="AY845" s="144"/>
      <c r="AZ845" s="144"/>
      <c r="BA845" s="144"/>
      <c r="BB845" s="144"/>
      <c r="BC845" s="144"/>
      <c r="BD845" s="144"/>
      <c r="BE845" s="144"/>
      <c r="BF845" s="144"/>
    </row>
    <row r="846" spans="1:58" ht="12" customHeight="1">
      <c r="A846" s="137"/>
      <c r="B846" s="140"/>
      <c r="C846" s="141"/>
      <c r="D846" s="142"/>
      <c r="E846" s="142"/>
      <c r="F846" s="137"/>
      <c r="G846" s="137"/>
      <c r="H846" s="137"/>
      <c r="I846" s="137"/>
      <c r="J846" s="137"/>
      <c r="K846" s="137"/>
      <c r="L846" s="137"/>
      <c r="M846" s="143"/>
      <c r="N846" s="144"/>
      <c r="O846" s="144"/>
      <c r="P846" s="144"/>
      <c r="Q846" s="144"/>
      <c r="R846" s="144"/>
      <c r="S846" s="144"/>
      <c r="T846" s="144"/>
      <c r="U846" s="144"/>
      <c r="V846" s="144"/>
      <c r="W846" s="144"/>
      <c r="X846" s="137"/>
      <c r="Y846" s="144"/>
      <c r="Z846" s="144"/>
      <c r="AA846" s="144"/>
      <c r="AB846" s="144"/>
      <c r="AC846" s="144"/>
      <c r="AD846" s="144"/>
      <c r="AE846" s="144"/>
      <c r="AF846" s="144"/>
      <c r="AG846" s="144"/>
      <c r="AH846" s="144"/>
      <c r="AI846" s="144"/>
      <c r="AJ846" s="144"/>
      <c r="AK846" s="144"/>
      <c r="AL846" s="144"/>
      <c r="AM846" s="144"/>
      <c r="AN846" s="137"/>
      <c r="AO846" s="144"/>
      <c r="AP846" s="144"/>
      <c r="AQ846" s="144"/>
      <c r="AR846" s="144"/>
      <c r="AS846" s="144"/>
      <c r="AT846" s="144"/>
      <c r="AU846" s="144"/>
      <c r="AV846" s="144"/>
      <c r="AW846" s="144"/>
      <c r="AX846" s="144"/>
      <c r="AY846" s="144"/>
      <c r="AZ846" s="144"/>
      <c r="BA846" s="144"/>
      <c r="BB846" s="144"/>
      <c r="BC846" s="144"/>
      <c r="BD846" s="144"/>
      <c r="BE846" s="144"/>
      <c r="BF846" s="144"/>
    </row>
    <row r="847" spans="1:58" ht="12" customHeight="1">
      <c r="A847" s="137"/>
      <c r="B847" s="140"/>
      <c r="C847" s="141"/>
      <c r="D847" s="142"/>
      <c r="E847" s="142"/>
      <c r="F847" s="137"/>
      <c r="G847" s="137"/>
      <c r="H847" s="137"/>
      <c r="I847" s="137"/>
      <c r="J847" s="137"/>
      <c r="K847" s="137"/>
      <c r="L847" s="137"/>
      <c r="M847" s="143"/>
      <c r="N847" s="144"/>
      <c r="O847" s="144"/>
      <c r="P847" s="144"/>
      <c r="Q847" s="144"/>
      <c r="R847" s="144"/>
      <c r="S847" s="144"/>
      <c r="T847" s="144"/>
      <c r="U847" s="144"/>
      <c r="V847" s="144"/>
      <c r="W847" s="144"/>
      <c r="X847" s="137"/>
      <c r="Y847" s="144"/>
      <c r="Z847" s="144"/>
      <c r="AA847" s="144"/>
      <c r="AB847" s="144"/>
      <c r="AC847" s="144"/>
      <c r="AD847" s="144"/>
      <c r="AE847" s="144"/>
      <c r="AF847" s="144"/>
      <c r="AG847" s="144"/>
      <c r="AH847" s="144"/>
      <c r="AI847" s="144"/>
      <c r="AJ847" s="144"/>
      <c r="AK847" s="144"/>
      <c r="AL847" s="144"/>
      <c r="AM847" s="144"/>
      <c r="AN847" s="137"/>
      <c r="AO847" s="144"/>
      <c r="AP847" s="144"/>
      <c r="AQ847" s="144"/>
      <c r="AR847" s="144"/>
      <c r="AS847" s="144"/>
      <c r="AT847" s="144"/>
      <c r="AU847" s="144"/>
      <c r="AV847" s="144"/>
      <c r="AW847" s="144"/>
      <c r="AX847" s="144"/>
      <c r="AY847" s="144"/>
      <c r="AZ847" s="144"/>
      <c r="BA847" s="144"/>
      <c r="BB847" s="144"/>
      <c r="BC847" s="144"/>
      <c r="BD847" s="144"/>
      <c r="BE847" s="144"/>
      <c r="BF847" s="144"/>
    </row>
    <row r="848" spans="1:58" ht="12" customHeight="1">
      <c r="A848" s="137"/>
      <c r="B848" s="140"/>
      <c r="C848" s="141"/>
      <c r="D848" s="142"/>
      <c r="E848" s="142"/>
      <c r="F848" s="137"/>
      <c r="G848" s="137"/>
      <c r="H848" s="137"/>
      <c r="I848" s="137"/>
      <c r="J848" s="137"/>
      <c r="K848" s="137"/>
      <c r="L848" s="137"/>
      <c r="M848" s="143"/>
      <c r="N848" s="144"/>
      <c r="O848" s="144"/>
      <c r="P848" s="144"/>
      <c r="Q848" s="144"/>
      <c r="R848" s="144"/>
      <c r="S848" s="144"/>
      <c r="T848" s="144"/>
      <c r="U848" s="144"/>
      <c r="V848" s="144"/>
      <c r="W848" s="144"/>
      <c r="X848" s="137"/>
      <c r="Y848" s="144"/>
      <c r="Z848" s="144"/>
      <c r="AA848" s="144"/>
      <c r="AB848" s="144"/>
      <c r="AC848" s="144"/>
      <c r="AD848" s="144"/>
      <c r="AE848" s="144"/>
      <c r="AF848" s="144"/>
      <c r="AG848" s="144"/>
      <c r="AH848" s="144"/>
      <c r="AI848" s="144"/>
      <c r="AJ848" s="144"/>
      <c r="AK848" s="144"/>
      <c r="AL848" s="144"/>
      <c r="AM848" s="144"/>
      <c r="AN848" s="137"/>
      <c r="AO848" s="144"/>
      <c r="AP848" s="144"/>
      <c r="AQ848" s="144"/>
      <c r="AR848" s="144"/>
      <c r="AS848" s="144"/>
      <c r="AT848" s="144"/>
      <c r="AU848" s="144"/>
      <c r="AV848" s="144"/>
      <c r="AW848" s="144"/>
      <c r="AX848" s="144"/>
      <c r="AY848" s="144"/>
      <c r="AZ848" s="144"/>
      <c r="BA848" s="144"/>
      <c r="BB848" s="144"/>
      <c r="BC848" s="144"/>
      <c r="BD848" s="144"/>
      <c r="BE848" s="144"/>
      <c r="BF848" s="144"/>
    </row>
    <row r="849" spans="1:58" ht="12" customHeight="1">
      <c r="A849" s="137"/>
      <c r="B849" s="140"/>
      <c r="C849" s="141"/>
      <c r="D849" s="142"/>
      <c r="E849" s="142"/>
      <c r="F849" s="137"/>
      <c r="G849" s="137"/>
      <c r="H849" s="137"/>
      <c r="I849" s="137"/>
      <c r="J849" s="137"/>
      <c r="K849" s="137"/>
      <c r="L849" s="137"/>
      <c r="M849" s="143"/>
      <c r="N849" s="144"/>
      <c r="O849" s="144"/>
      <c r="P849" s="144"/>
      <c r="Q849" s="144"/>
      <c r="R849" s="144"/>
      <c r="S849" s="144"/>
      <c r="T849" s="144"/>
      <c r="U849" s="144"/>
      <c r="V849" s="144"/>
      <c r="W849" s="144"/>
      <c r="X849" s="137"/>
      <c r="Y849" s="144"/>
      <c r="Z849" s="144"/>
      <c r="AA849" s="144"/>
      <c r="AB849" s="144"/>
      <c r="AC849" s="144"/>
      <c r="AD849" s="144"/>
      <c r="AE849" s="144"/>
      <c r="AF849" s="144"/>
      <c r="AG849" s="144"/>
      <c r="AH849" s="144"/>
      <c r="AI849" s="144"/>
      <c r="AJ849" s="144"/>
      <c r="AK849" s="144"/>
      <c r="AL849" s="144"/>
      <c r="AM849" s="144"/>
      <c r="AN849" s="137"/>
      <c r="AO849" s="144"/>
      <c r="AP849" s="144"/>
      <c r="AQ849" s="144"/>
      <c r="AR849" s="144"/>
      <c r="AS849" s="144"/>
      <c r="AT849" s="144"/>
      <c r="AU849" s="144"/>
      <c r="AV849" s="144"/>
      <c r="AW849" s="144"/>
      <c r="AX849" s="144"/>
      <c r="AY849" s="144"/>
      <c r="AZ849" s="144"/>
      <c r="BA849" s="144"/>
      <c r="BB849" s="144"/>
      <c r="BC849" s="144"/>
      <c r="BD849" s="144"/>
      <c r="BE849" s="144"/>
      <c r="BF849" s="144"/>
    </row>
    <row r="850" spans="1:58" ht="12" customHeight="1">
      <c r="A850" s="137"/>
      <c r="B850" s="140"/>
      <c r="C850" s="141"/>
      <c r="D850" s="142"/>
      <c r="E850" s="142"/>
      <c r="F850" s="137"/>
      <c r="G850" s="137"/>
      <c r="H850" s="137"/>
      <c r="I850" s="137"/>
      <c r="J850" s="137"/>
      <c r="K850" s="137"/>
      <c r="L850" s="137"/>
      <c r="M850" s="143"/>
      <c r="N850" s="144"/>
      <c r="O850" s="144"/>
      <c r="P850" s="144"/>
      <c r="Q850" s="144"/>
      <c r="R850" s="144"/>
      <c r="S850" s="144"/>
      <c r="T850" s="144"/>
      <c r="U850" s="144"/>
      <c r="V850" s="144"/>
      <c r="W850" s="144"/>
      <c r="X850" s="137"/>
      <c r="Y850" s="144"/>
      <c r="Z850" s="144"/>
      <c r="AA850" s="144"/>
      <c r="AB850" s="144"/>
      <c r="AC850" s="144"/>
      <c r="AD850" s="144"/>
      <c r="AE850" s="144"/>
      <c r="AF850" s="144"/>
      <c r="AG850" s="144"/>
      <c r="AH850" s="144"/>
      <c r="AI850" s="144"/>
      <c r="AJ850" s="144"/>
      <c r="AK850" s="144"/>
      <c r="AL850" s="144"/>
      <c r="AM850" s="144"/>
      <c r="AN850" s="137"/>
      <c r="AO850" s="144"/>
      <c r="AP850" s="144"/>
      <c r="AQ850" s="144"/>
      <c r="AR850" s="144"/>
      <c r="AS850" s="144"/>
      <c r="AT850" s="144"/>
      <c r="AU850" s="144"/>
      <c r="AV850" s="144"/>
      <c r="AW850" s="144"/>
      <c r="AX850" s="144"/>
      <c r="AY850" s="144"/>
      <c r="AZ850" s="144"/>
      <c r="BA850" s="144"/>
      <c r="BB850" s="144"/>
      <c r="BC850" s="144"/>
      <c r="BD850" s="144"/>
      <c r="BE850" s="144"/>
      <c r="BF850" s="144"/>
    </row>
    <row r="851" spans="1:58" ht="12" customHeight="1">
      <c r="A851" s="137"/>
      <c r="B851" s="140"/>
      <c r="C851" s="141"/>
      <c r="D851" s="142"/>
      <c r="E851" s="142"/>
      <c r="F851" s="137"/>
      <c r="G851" s="137"/>
      <c r="H851" s="137"/>
      <c r="I851" s="137"/>
      <c r="J851" s="137"/>
      <c r="K851" s="137"/>
      <c r="L851" s="137"/>
      <c r="M851" s="143"/>
      <c r="N851" s="144"/>
      <c r="O851" s="144"/>
      <c r="P851" s="144"/>
      <c r="Q851" s="144"/>
      <c r="R851" s="144"/>
      <c r="S851" s="144"/>
      <c r="T851" s="144"/>
      <c r="U851" s="144"/>
      <c r="V851" s="144"/>
      <c r="W851" s="144"/>
      <c r="X851" s="137"/>
      <c r="Y851" s="144"/>
      <c r="Z851" s="144"/>
      <c r="AA851" s="144"/>
      <c r="AB851" s="144"/>
      <c r="AC851" s="144"/>
      <c r="AD851" s="144"/>
      <c r="AE851" s="144"/>
      <c r="AF851" s="144"/>
      <c r="AG851" s="144"/>
      <c r="AH851" s="144"/>
      <c r="AI851" s="144"/>
      <c r="AJ851" s="144"/>
      <c r="AK851" s="144"/>
      <c r="AL851" s="144"/>
      <c r="AM851" s="144"/>
      <c r="AN851" s="137"/>
      <c r="AO851" s="144"/>
      <c r="AP851" s="144"/>
      <c r="AQ851" s="144"/>
      <c r="AR851" s="144"/>
      <c r="AS851" s="144"/>
      <c r="AT851" s="144"/>
      <c r="AU851" s="144"/>
      <c r="AV851" s="144"/>
      <c r="AW851" s="144"/>
      <c r="AX851" s="144"/>
      <c r="AY851" s="144"/>
      <c r="AZ851" s="144"/>
      <c r="BA851" s="144"/>
      <c r="BB851" s="144"/>
      <c r="BC851" s="144"/>
      <c r="BD851" s="144"/>
      <c r="BE851" s="144"/>
      <c r="BF851" s="144"/>
    </row>
    <row r="852" spans="1:58" ht="12" customHeight="1">
      <c r="A852" s="137"/>
      <c r="B852" s="140"/>
      <c r="C852" s="141"/>
      <c r="D852" s="142"/>
      <c r="E852" s="142"/>
      <c r="F852" s="137"/>
      <c r="G852" s="137"/>
      <c r="H852" s="137"/>
      <c r="I852" s="137"/>
      <c r="J852" s="137"/>
      <c r="K852" s="137"/>
      <c r="L852" s="137"/>
      <c r="M852" s="143"/>
      <c r="N852" s="144"/>
      <c r="O852" s="144"/>
      <c r="P852" s="144"/>
      <c r="Q852" s="144"/>
      <c r="R852" s="144"/>
      <c r="S852" s="144"/>
      <c r="T852" s="144"/>
      <c r="U852" s="144"/>
      <c r="V852" s="144"/>
      <c r="W852" s="144"/>
      <c r="X852" s="137"/>
      <c r="Y852" s="144"/>
      <c r="Z852" s="144"/>
      <c r="AA852" s="144"/>
      <c r="AB852" s="144"/>
      <c r="AC852" s="144"/>
      <c r="AD852" s="144"/>
      <c r="AE852" s="144"/>
      <c r="AF852" s="144"/>
      <c r="AG852" s="144"/>
      <c r="AH852" s="144"/>
      <c r="AI852" s="144"/>
      <c r="AJ852" s="144"/>
      <c r="AK852" s="144"/>
      <c r="AL852" s="144"/>
      <c r="AM852" s="144"/>
      <c r="AN852" s="137"/>
      <c r="AO852" s="144"/>
      <c r="AP852" s="144"/>
      <c r="AQ852" s="144"/>
      <c r="AR852" s="144"/>
      <c r="AS852" s="144"/>
      <c r="AT852" s="144"/>
      <c r="AU852" s="144"/>
      <c r="AV852" s="144"/>
      <c r="AW852" s="144"/>
      <c r="AX852" s="144"/>
      <c r="AY852" s="144"/>
      <c r="AZ852" s="144"/>
      <c r="BA852" s="144"/>
      <c r="BB852" s="144"/>
      <c r="BC852" s="144"/>
      <c r="BD852" s="144"/>
      <c r="BE852" s="144"/>
      <c r="BF852" s="144"/>
    </row>
    <row r="853" spans="1:58" ht="12" customHeight="1">
      <c r="A853" s="137"/>
      <c r="B853" s="140"/>
      <c r="C853" s="141"/>
      <c r="D853" s="142"/>
      <c r="E853" s="142"/>
      <c r="F853" s="137"/>
      <c r="G853" s="137"/>
      <c r="H853" s="137"/>
      <c r="I853" s="137"/>
      <c r="J853" s="137"/>
      <c r="K853" s="137"/>
      <c r="L853" s="137"/>
      <c r="M853" s="143"/>
      <c r="N853" s="144"/>
      <c r="O853" s="144"/>
      <c r="P853" s="144"/>
      <c r="Q853" s="144"/>
      <c r="R853" s="144"/>
      <c r="S853" s="144"/>
      <c r="T853" s="144"/>
      <c r="U853" s="144"/>
      <c r="V853" s="144"/>
      <c r="W853" s="144"/>
      <c r="X853" s="137"/>
      <c r="Y853" s="144"/>
      <c r="Z853" s="144"/>
      <c r="AA853" s="144"/>
      <c r="AB853" s="144"/>
      <c r="AC853" s="144"/>
      <c r="AD853" s="144"/>
      <c r="AE853" s="144"/>
      <c r="AF853" s="144"/>
      <c r="AG853" s="144"/>
      <c r="AH853" s="144"/>
      <c r="AI853" s="144"/>
      <c r="AJ853" s="144"/>
      <c r="AK853" s="144"/>
      <c r="AL853" s="144"/>
      <c r="AM853" s="144"/>
      <c r="AN853" s="137"/>
      <c r="AO853" s="144"/>
      <c r="AP853" s="144"/>
      <c r="AQ853" s="144"/>
      <c r="AR853" s="144"/>
      <c r="AS853" s="144"/>
      <c r="AT853" s="144"/>
      <c r="AU853" s="144"/>
      <c r="AV853" s="144"/>
      <c r="AW853" s="144"/>
      <c r="AX853" s="144"/>
      <c r="AY853" s="144"/>
      <c r="AZ853" s="144"/>
      <c r="BA853" s="144"/>
      <c r="BB853" s="144"/>
      <c r="BC853" s="144"/>
      <c r="BD853" s="144"/>
      <c r="BE853" s="144"/>
      <c r="BF853" s="144"/>
    </row>
    <row r="854" spans="1:58" ht="12" customHeight="1">
      <c r="A854" s="137"/>
      <c r="B854" s="140"/>
      <c r="C854" s="141"/>
      <c r="D854" s="142"/>
      <c r="E854" s="142"/>
      <c r="F854" s="137"/>
      <c r="G854" s="137"/>
      <c r="H854" s="137"/>
      <c r="I854" s="137"/>
      <c r="J854" s="137"/>
      <c r="K854" s="137"/>
      <c r="L854" s="137"/>
      <c r="M854" s="143"/>
      <c r="N854" s="144"/>
      <c r="O854" s="144"/>
      <c r="P854" s="144"/>
      <c r="Q854" s="144"/>
      <c r="R854" s="144"/>
      <c r="S854" s="144"/>
      <c r="T854" s="144"/>
      <c r="U854" s="144"/>
      <c r="V854" s="144"/>
      <c r="W854" s="144"/>
      <c r="X854" s="137"/>
      <c r="Y854" s="144"/>
      <c r="Z854" s="144"/>
      <c r="AA854" s="144"/>
      <c r="AB854" s="144"/>
      <c r="AC854" s="144"/>
      <c r="AD854" s="144"/>
      <c r="AE854" s="144"/>
      <c r="AF854" s="144"/>
      <c r="AG854" s="144"/>
      <c r="AH854" s="144"/>
      <c r="AI854" s="144"/>
      <c r="AJ854" s="144"/>
      <c r="AK854" s="144"/>
      <c r="AL854" s="144"/>
      <c r="AM854" s="144"/>
      <c r="AN854" s="137"/>
      <c r="AO854" s="144"/>
      <c r="AP854" s="144"/>
      <c r="AQ854" s="144"/>
      <c r="AR854" s="144"/>
      <c r="AS854" s="144"/>
      <c r="AT854" s="144"/>
      <c r="AU854" s="144"/>
      <c r="AV854" s="144"/>
      <c r="AW854" s="144"/>
      <c r="AX854" s="144"/>
      <c r="AY854" s="144"/>
      <c r="AZ854" s="144"/>
      <c r="BA854" s="144"/>
      <c r="BB854" s="144"/>
      <c r="BC854" s="144"/>
      <c r="BD854" s="144"/>
      <c r="BE854" s="144"/>
      <c r="BF854" s="144"/>
    </row>
    <row r="855" spans="1:58" ht="12" customHeight="1">
      <c r="A855" s="137"/>
      <c r="B855" s="140"/>
      <c r="C855" s="141"/>
      <c r="D855" s="142"/>
      <c r="E855" s="142"/>
      <c r="F855" s="137"/>
      <c r="G855" s="137"/>
      <c r="H855" s="137"/>
      <c r="I855" s="137"/>
      <c r="J855" s="137"/>
      <c r="K855" s="137"/>
      <c r="L855" s="137"/>
      <c r="M855" s="143"/>
      <c r="N855" s="144"/>
      <c r="O855" s="144"/>
      <c r="P855" s="144"/>
      <c r="Q855" s="144"/>
      <c r="R855" s="144"/>
      <c r="S855" s="144"/>
      <c r="T855" s="144"/>
      <c r="U855" s="144"/>
      <c r="V855" s="144"/>
      <c r="W855" s="144"/>
      <c r="X855" s="137"/>
      <c r="Y855" s="144"/>
      <c r="Z855" s="144"/>
      <c r="AA855" s="144"/>
      <c r="AB855" s="144"/>
      <c r="AC855" s="144"/>
      <c r="AD855" s="144"/>
      <c r="AE855" s="144"/>
      <c r="AF855" s="144"/>
      <c r="AG855" s="144"/>
      <c r="AH855" s="144"/>
      <c r="AI855" s="144"/>
      <c r="AJ855" s="144"/>
      <c r="AK855" s="144"/>
      <c r="AL855" s="144"/>
      <c r="AM855" s="144"/>
      <c r="AN855" s="137"/>
      <c r="AO855" s="144"/>
      <c r="AP855" s="144"/>
      <c r="AQ855" s="144"/>
      <c r="AR855" s="144"/>
      <c r="AS855" s="144"/>
      <c r="AT855" s="144"/>
      <c r="AU855" s="144"/>
      <c r="AV855" s="144"/>
      <c r="AW855" s="144"/>
      <c r="AX855" s="144"/>
      <c r="AY855" s="144"/>
      <c r="AZ855" s="144"/>
      <c r="BA855" s="144"/>
      <c r="BB855" s="144"/>
      <c r="BC855" s="144"/>
      <c r="BD855" s="144"/>
      <c r="BE855" s="144"/>
      <c r="BF855" s="144"/>
    </row>
    <row r="856" spans="1:58" ht="12" customHeight="1">
      <c r="A856" s="137"/>
      <c r="B856" s="140"/>
      <c r="C856" s="141"/>
      <c r="D856" s="142"/>
      <c r="E856" s="142"/>
      <c r="F856" s="137"/>
      <c r="G856" s="137"/>
      <c r="H856" s="137"/>
      <c r="I856" s="137"/>
      <c r="J856" s="137"/>
      <c r="K856" s="137"/>
      <c r="L856" s="137"/>
      <c r="M856" s="143"/>
      <c r="N856" s="144"/>
      <c r="O856" s="144"/>
      <c r="P856" s="144"/>
      <c r="Q856" s="144"/>
      <c r="R856" s="144"/>
      <c r="S856" s="144"/>
      <c r="T856" s="144"/>
      <c r="U856" s="144"/>
      <c r="V856" s="144"/>
      <c r="W856" s="144"/>
      <c r="X856" s="137"/>
      <c r="Y856" s="144"/>
      <c r="Z856" s="144"/>
      <c r="AA856" s="144"/>
      <c r="AB856" s="144"/>
      <c r="AC856" s="144"/>
      <c r="AD856" s="144"/>
      <c r="AE856" s="144"/>
      <c r="AF856" s="144"/>
      <c r="AG856" s="144"/>
      <c r="AH856" s="144"/>
      <c r="AI856" s="144"/>
      <c r="AJ856" s="144"/>
      <c r="AK856" s="144"/>
      <c r="AL856" s="144"/>
      <c r="AM856" s="144"/>
      <c r="AN856" s="137"/>
      <c r="AO856" s="144"/>
      <c r="AP856" s="144"/>
      <c r="AQ856" s="144"/>
      <c r="AR856" s="144"/>
      <c r="AS856" s="144"/>
      <c r="AT856" s="144"/>
      <c r="AU856" s="144"/>
      <c r="AV856" s="144"/>
      <c r="AW856" s="144"/>
      <c r="AX856" s="144"/>
      <c r="AY856" s="144"/>
      <c r="AZ856" s="144"/>
      <c r="BA856" s="144"/>
      <c r="BB856" s="144"/>
      <c r="BC856" s="144"/>
      <c r="BD856" s="144"/>
      <c r="BE856" s="144"/>
      <c r="BF856" s="144"/>
    </row>
    <row r="857" spans="1:58" ht="12" customHeight="1">
      <c r="A857" s="137"/>
      <c r="B857" s="140"/>
      <c r="C857" s="141"/>
      <c r="D857" s="142"/>
      <c r="E857" s="142"/>
      <c r="F857" s="137"/>
      <c r="G857" s="137"/>
      <c r="H857" s="137"/>
      <c r="I857" s="137"/>
      <c r="J857" s="137"/>
      <c r="K857" s="137"/>
      <c r="L857" s="137"/>
      <c r="M857" s="143"/>
      <c r="N857" s="144"/>
      <c r="O857" s="144"/>
      <c r="P857" s="144"/>
      <c r="Q857" s="144"/>
      <c r="R857" s="144"/>
      <c r="S857" s="144"/>
      <c r="T857" s="144"/>
      <c r="U857" s="144"/>
      <c r="V857" s="144"/>
      <c r="W857" s="144"/>
      <c r="X857" s="137"/>
      <c r="Y857" s="144"/>
      <c r="Z857" s="144"/>
      <c r="AA857" s="144"/>
      <c r="AB857" s="144"/>
      <c r="AC857" s="144"/>
      <c r="AD857" s="144"/>
      <c r="AE857" s="144"/>
      <c r="AF857" s="144"/>
      <c r="AG857" s="144"/>
      <c r="AH857" s="144"/>
      <c r="AI857" s="144"/>
      <c r="AJ857" s="144"/>
      <c r="AK857" s="144"/>
      <c r="AL857" s="144"/>
      <c r="AM857" s="144"/>
      <c r="AN857" s="137"/>
      <c r="AO857" s="144"/>
      <c r="AP857" s="144"/>
      <c r="AQ857" s="144"/>
      <c r="AR857" s="144"/>
      <c r="AS857" s="144"/>
      <c r="AT857" s="144"/>
      <c r="AU857" s="144"/>
      <c r="AV857" s="144"/>
      <c r="AW857" s="144"/>
      <c r="AX857" s="144"/>
      <c r="AY857" s="144"/>
      <c r="AZ857" s="144"/>
      <c r="BA857" s="144"/>
      <c r="BB857" s="144"/>
      <c r="BC857" s="144"/>
      <c r="BD857" s="144"/>
      <c r="BE857" s="144"/>
      <c r="BF857" s="144"/>
    </row>
    <row r="858" spans="1:58" ht="12" customHeight="1">
      <c r="A858" s="137"/>
      <c r="B858" s="140"/>
      <c r="C858" s="141"/>
      <c r="D858" s="142"/>
      <c r="E858" s="142"/>
      <c r="F858" s="137"/>
      <c r="G858" s="137"/>
      <c r="H858" s="137"/>
      <c r="I858" s="137"/>
      <c r="J858" s="137"/>
      <c r="K858" s="137"/>
      <c r="L858" s="137"/>
      <c r="M858" s="143"/>
      <c r="N858" s="144"/>
      <c r="O858" s="144"/>
      <c r="P858" s="144"/>
      <c r="Q858" s="144"/>
      <c r="R858" s="144"/>
      <c r="S858" s="144"/>
      <c r="T858" s="144"/>
      <c r="U858" s="144"/>
      <c r="V858" s="144"/>
      <c r="W858" s="144"/>
      <c r="X858" s="137"/>
      <c r="Y858" s="144"/>
      <c r="Z858" s="144"/>
      <c r="AA858" s="144"/>
      <c r="AB858" s="144"/>
      <c r="AC858" s="144"/>
      <c r="AD858" s="144"/>
      <c r="AE858" s="144"/>
      <c r="AF858" s="144"/>
      <c r="AG858" s="144"/>
      <c r="AH858" s="144"/>
      <c r="AI858" s="144"/>
      <c r="AJ858" s="144"/>
      <c r="AK858" s="144"/>
      <c r="AL858" s="144"/>
      <c r="AM858" s="144"/>
      <c r="AN858" s="137"/>
      <c r="AO858" s="144"/>
      <c r="AP858" s="144"/>
      <c r="AQ858" s="144"/>
      <c r="AR858" s="144"/>
      <c r="AS858" s="144"/>
      <c r="AT858" s="144"/>
      <c r="AU858" s="144"/>
      <c r="AV858" s="144"/>
      <c r="AW858" s="144"/>
      <c r="AX858" s="144"/>
      <c r="AY858" s="144"/>
      <c r="AZ858" s="144"/>
      <c r="BA858" s="144"/>
      <c r="BB858" s="144"/>
      <c r="BC858" s="144"/>
      <c r="BD858" s="144"/>
      <c r="BE858" s="144"/>
      <c r="BF858" s="144"/>
    </row>
    <row r="859" spans="1:58" ht="12" customHeight="1">
      <c r="A859" s="137"/>
      <c r="B859" s="140"/>
      <c r="C859" s="141"/>
      <c r="D859" s="142"/>
      <c r="E859" s="142"/>
      <c r="F859" s="137"/>
      <c r="G859" s="137"/>
      <c r="H859" s="137"/>
      <c r="I859" s="137"/>
      <c r="J859" s="137"/>
      <c r="K859" s="137"/>
      <c r="L859" s="137"/>
      <c r="M859" s="143"/>
      <c r="N859" s="144"/>
      <c r="O859" s="144"/>
      <c r="P859" s="144"/>
      <c r="Q859" s="144"/>
      <c r="R859" s="144"/>
      <c r="S859" s="144"/>
      <c r="T859" s="144"/>
      <c r="U859" s="144"/>
      <c r="V859" s="144"/>
      <c r="W859" s="144"/>
      <c r="X859" s="137"/>
      <c r="Y859" s="144"/>
      <c r="Z859" s="144"/>
      <c r="AA859" s="144"/>
      <c r="AB859" s="144"/>
      <c r="AC859" s="144"/>
      <c r="AD859" s="144"/>
      <c r="AE859" s="144"/>
      <c r="AF859" s="144"/>
      <c r="AG859" s="144"/>
      <c r="AH859" s="144"/>
      <c r="AI859" s="144"/>
      <c r="AJ859" s="144"/>
      <c r="AK859" s="144"/>
      <c r="AL859" s="144"/>
      <c r="AM859" s="144"/>
      <c r="AN859" s="137"/>
      <c r="AO859" s="144"/>
      <c r="AP859" s="144"/>
      <c r="AQ859" s="144"/>
      <c r="AR859" s="144"/>
      <c r="AS859" s="144"/>
      <c r="AT859" s="144"/>
      <c r="AU859" s="144"/>
      <c r="AV859" s="144"/>
      <c r="AW859" s="144"/>
      <c r="AX859" s="144"/>
      <c r="AY859" s="144"/>
      <c r="AZ859" s="144"/>
      <c r="BA859" s="144"/>
      <c r="BB859" s="144"/>
      <c r="BC859" s="144"/>
      <c r="BD859" s="144"/>
      <c r="BE859" s="144"/>
      <c r="BF859" s="144"/>
    </row>
    <row r="860" spans="1:58" ht="12" customHeight="1">
      <c r="A860" s="137"/>
      <c r="B860" s="140"/>
      <c r="C860" s="141"/>
      <c r="D860" s="142"/>
      <c r="E860" s="142"/>
      <c r="F860" s="137"/>
      <c r="G860" s="137"/>
      <c r="H860" s="137"/>
      <c r="I860" s="137"/>
      <c r="J860" s="137"/>
      <c r="K860" s="137"/>
      <c r="L860" s="137"/>
      <c r="M860" s="143"/>
      <c r="N860" s="144"/>
      <c r="O860" s="144"/>
      <c r="P860" s="144"/>
      <c r="Q860" s="144"/>
      <c r="R860" s="144"/>
      <c r="S860" s="144"/>
      <c r="T860" s="144"/>
      <c r="U860" s="144"/>
      <c r="V860" s="144"/>
      <c r="W860" s="144"/>
      <c r="X860" s="137"/>
      <c r="Y860" s="144"/>
      <c r="Z860" s="144"/>
      <c r="AA860" s="144"/>
      <c r="AB860" s="144"/>
      <c r="AC860" s="144"/>
      <c r="AD860" s="144"/>
      <c r="AE860" s="144"/>
      <c r="AF860" s="144"/>
      <c r="AG860" s="144"/>
      <c r="AH860" s="144"/>
      <c r="AI860" s="144"/>
      <c r="AJ860" s="144"/>
      <c r="AK860" s="144"/>
      <c r="AL860" s="144"/>
      <c r="AM860" s="144"/>
      <c r="AN860" s="137"/>
      <c r="AO860" s="144"/>
      <c r="AP860" s="144"/>
      <c r="AQ860" s="144"/>
      <c r="AR860" s="144"/>
      <c r="AS860" s="144"/>
      <c r="AT860" s="144"/>
      <c r="AU860" s="144"/>
      <c r="AV860" s="144"/>
      <c r="AW860" s="144"/>
      <c r="AX860" s="144"/>
      <c r="AY860" s="144"/>
      <c r="AZ860" s="144"/>
      <c r="BA860" s="144"/>
      <c r="BB860" s="144"/>
      <c r="BC860" s="144"/>
      <c r="BD860" s="144"/>
      <c r="BE860" s="144"/>
      <c r="BF860" s="144"/>
    </row>
    <row r="861" spans="1:58" ht="12" customHeight="1">
      <c r="A861" s="137"/>
      <c r="B861" s="140"/>
      <c r="C861" s="141"/>
      <c r="D861" s="142"/>
      <c r="E861" s="142"/>
      <c r="F861" s="137"/>
      <c r="G861" s="137"/>
      <c r="H861" s="137"/>
      <c r="I861" s="137"/>
      <c r="J861" s="137"/>
      <c r="K861" s="137"/>
      <c r="L861" s="137"/>
      <c r="M861" s="143"/>
      <c r="N861" s="144"/>
      <c r="O861" s="144"/>
      <c r="P861" s="144"/>
      <c r="Q861" s="144"/>
      <c r="R861" s="144"/>
      <c r="S861" s="144"/>
      <c r="T861" s="144"/>
      <c r="U861" s="144"/>
      <c r="V861" s="144"/>
      <c r="W861" s="144"/>
      <c r="X861" s="137"/>
      <c r="Y861" s="144"/>
      <c r="Z861" s="144"/>
      <c r="AA861" s="144"/>
      <c r="AB861" s="144"/>
      <c r="AC861" s="144"/>
      <c r="AD861" s="144"/>
      <c r="AE861" s="144"/>
      <c r="AF861" s="144"/>
      <c r="AG861" s="144"/>
      <c r="AH861" s="144"/>
      <c r="AI861" s="144"/>
      <c r="AJ861" s="144"/>
      <c r="AK861" s="144"/>
      <c r="AL861" s="144"/>
      <c r="AM861" s="144"/>
      <c r="AN861" s="137"/>
      <c r="AO861" s="144"/>
      <c r="AP861" s="144"/>
      <c r="AQ861" s="144"/>
      <c r="AR861" s="144"/>
      <c r="AS861" s="144"/>
      <c r="AT861" s="144"/>
      <c r="AU861" s="144"/>
      <c r="AV861" s="144"/>
      <c r="AW861" s="144"/>
      <c r="AX861" s="144"/>
      <c r="AY861" s="144"/>
      <c r="AZ861" s="144"/>
      <c r="BA861" s="144"/>
      <c r="BB861" s="144"/>
      <c r="BC861" s="144"/>
      <c r="BD861" s="144"/>
      <c r="BE861" s="144"/>
      <c r="BF861" s="144"/>
    </row>
    <row r="862" spans="1:58" ht="12" customHeight="1">
      <c r="A862" s="137"/>
      <c r="B862" s="140"/>
      <c r="C862" s="141"/>
      <c r="D862" s="142"/>
      <c r="E862" s="142"/>
      <c r="F862" s="137"/>
      <c r="G862" s="137"/>
      <c r="H862" s="137"/>
      <c r="I862" s="137"/>
      <c r="J862" s="137"/>
      <c r="K862" s="137"/>
      <c r="L862" s="137"/>
      <c r="M862" s="143"/>
      <c r="N862" s="144"/>
      <c r="O862" s="144"/>
      <c r="P862" s="144"/>
      <c r="Q862" s="144"/>
      <c r="R862" s="144"/>
      <c r="S862" s="144"/>
      <c r="T862" s="144"/>
      <c r="U862" s="144"/>
      <c r="V862" s="144"/>
      <c r="W862" s="144"/>
      <c r="X862" s="137"/>
      <c r="Y862" s="144"/>
      <c r="Z862" s="144"/>
      <c r="AA862" s="144"/>
      <c r="AB862" s="144"/>
      <c r="AC862" s="144"/>
      <c r="AD862" s="144"/>
      <c r="AE862" s="144"/>
      <c r="AF862" s="144"/>
      <c r="AG862" s="144"/>
      <c r="AH862" s="144"/>
      <c r="AI862" s="144"/>
      <c r="AJ862" s="144"/>
      <c r="AK862" s="144"/>
      <c r="AL862" s="144"/>
      <c r="AM862" s="144"/>
      <c r="AN862" s="137"/>
      <c r="AO862" s="144"/>
      <c r="AP862" s="144"/>
      <c r="AQ862" s="144"/>
      <c r="AR862" s="144"/>
      <c r="AS862" s="144"/>
      <c r="AT862" s="144"/>
      <c r="AU862" s="144"/>
      <c r="AV862" s="144"/>
      <c r="AW862" s="144"/>
      <c r="AX862" s="144"/>
      <c r="AY862" s="144"/>
      <c r="AZ862" s="144"/>
      <c r="BA862" s="144"/>
      <c r="BB862" s="144"/>
      <c r="BC862" s="144"/>
      <c r="BD862" s="144"/>
      <c r="BE862" s="144"/>
      <c r="BF862" s="144"/>
    </row>
    <row r="863" spans="1:58" ht="12" customHeight="1">
      <c r="A863" s="137"/>
      <c r="B863" s="140"/>
      <c r="C863" s="141"/>
      <c r="D863" s="142"/>
      <c r="E863" s="142"/>
      <c r="F863" s="137"/>
      <c r="G863" s="137"/>
      <c r="H863" s="137"/>
      <c r="I863" s="137"/>
      <c r="J863" s="137"/>
      <c r="K863" s="137"/>
      <c r="L863" s="137"/>
      <c r="M863" s="143"/>
      <c r="N863" s="144"/>
      <c r="O863" s="144"/>
      <c r="P863" s="144"/>
      <c r="Q863" s="144"/>
      <c r="R863" s="144"/>
      <c r="S863" s="144"/>
      <c r="T863" s="144"/>
      <c r="U863" s="144"/>
      <c r="V863" s="144"/>
      <c r="W863" s="144"/>
      <c r="X863" s="137"/>
      <c r="Y863" s="144"/>
      <c r="Z863" s="144"/>
      <c r="AA863" s="144"/>
      <c r="AB863" s="144"/>
      <c r="AC863" s="144"/>
      <c r="AD863" s="144"/>
      <c r="AE863" s="144"/>
      <c r="AF863" s="144"/>
      <c r="AG863" s="144"/>
      <c r="AH863" s="144"/>
      <c r="AI863" s="144"/>
      <c r="AJ863" s="144"/>
      <c r="AK863" s="144"/>
      <c r="AL863" s="144"/>
      <c r="AM863" s="144"/>
      <c r="AN863" s="137"/>
      <c r="AO863" s="144"/>
      <c r="AP863" s="144"/>
      <c r="AQ863" s="144"/>
      <c r="AR863" s="144"/>
      <c r="AS863" s="144"/>
      <c r="AT863" s="144"/>
      <c r="AU863" s="144"/>
      <c r="AV863" s="144"/>
      <c r="AW863" s="144"/>
      <c r="AX863" s="144"/>
      <c r="AY863" s="144"/>
      <c r="AZ863" s="144"/>
      <c r="BA863" s="144"/>
      <c r="BB863" s="144"/>
      <c r="BC863" s="144"/>
      <c r="BD863" s="144"/>
      <c r="BE863" s="144"/>
      <c r="BF863" s="144"/>
    </row>
    <row r="864" spans="1:58" ht="12" customHeight="1">
      <c r="A864" s="137"/>
      <c r="B864" s="140"/>
      <c r="C864" s="141"/>
      <c r="D864" s="142"/>
      <c r="E864" s="142"/>
      <c r="F864" s="137"/>
      <c r="G864" s="137"/>
      <c r="H864" s="137"/>
      <c r="I864" s="137"/>
      <c r="J864" s="137"/>
      <c r="K864" s="137"/>
      <c r="L864" s="137"/>
      <c r="M864" s="143"/>
      <c r="N864" s="144"/>
      <c r="O864" s="144"/>
      <c r="P864" s="144"/>
      <c r="Q864" s="144"/>
      <c r="R864" s="144"/>
      <c r="S864" s="144"/>
      <c r="T864" s="144"/>
      <c r="U864" s="144"/>
      <c r="V864" s="144"/>
      <c r="W864" s="144"/>
      <c r="X864" s="137"/>
      <c r="Y864" s="144"/>
      <c r="Z864" s="144"/>
      <c r="AA864" s="144"/>
      <c r="AB864" s="144"/>
      <c r="AC864" s="144"/>
      <c r="AD864" s="144"/>
      <c r="AE864" s="144"/>
      <c r="AF864" s="144"/>
      <c r="AG864" s="144"/>
      <c r="AH864" s="144"/>
      <c r="AI864" s="144"/>
      <c r="AJ864" s="144"/>
      <c r="AK864" s="144"/>
      <c r="AL864" s="144"/>
      <c r="AM864" s="144"/>
      <c r="AN864" s="137"/>
      <c r="AO864" s="144"/>
      <c r="AP864" s="144"/>
      <c r="AQ864" s="144"/>
      <c r="AR864" s="144"/>
      <c r="AS864" s="144"/>
      <c r="AT864" s="144"/>
      <c r="AU864" s="144"/>
      <c r="AV864" s="144"/>
      <c r="AW864" s="144"/>
      <c r="AX864" s="144"/>
      <c r="AY864" s="144"/>
      <c r="AZ864" s="144"/>
      <c r="BA864" s="144"/>
      <c r="BB864" s="144"/>
      <c r="BC864" s="144"/>
      <c r="BD864" s="144"/>
      <c r="BE864" s="144"/>
      <c r="BF864" s="144"/>
    </row>
    <row r="865" spans="1:58" ht="12" customHeight="1">
      <c r="A865" s="137"/>
      <c r="B865" s="140"/>
      <c r="C865" s="141"/>
      <c r="D865" s="142"/>
      <c r="E865" s="142"/>
      <c r="F865" s="137"/>
      <c r="G865" s="137"/>
      <c r="H865" s="137"/>
      <c r="I865" s="137"/>
      <c r="J865" s="137"/>
      <c r="K865" s="137"/>
      <c r="L865" s="137"/>
      <c r="M865" s="143"/>
      <c r="N865" s="144"/>
      <c r="O865" s="144"/>
      <c r="P865" s="144"/>
      <c r="Q865" s="144"/>
      <c r="R865" s="144"/>
      <c r="S865" s="144"/>
      <c r="T865" s="144"/>
      <c r="U865" s="144"/>
      <c r="V865" s="144"/>
      <c r="W865" s="144"/>
      <c r="X865" s="137"/>
      <c r="Y865" s="144"/>
      <c r="Z865" s="144"/>
      <c r="AA865" s="144"/>
      <c r="AB865" s="144"/>
      <c r="AC865" s="144"/>
      <c r="AD865" s="144"/>
      <c r="AE865" s="144"/>
      <c r="AF865" s="144"/>
      <c r="AG865" s="144"/>
      <c r="AH865" s="144"/>
      <c r="AI865" s="144"/>
      <c r="AJ865" s="144"/>
      <c r="AK865" s="144"/>
      <c r="AL865" s="144"/>
      <c r="AM865" s="144"/>
      <c r="AN865" s="137"/>
      <c r="AO865" s="144"/>
      <c r="AP865" s="144"/>
      <c r="AQ865" s="144"/>
      <c r="AR865" s="144"/>
      <c r="AS865" s="144"/>
      <c r="AT865" s="144"/>
      <c r="AU865" s="144"/>
      <c r="AV865" s="144"/>
      <c r="AW865" s="144"/>
      <c r="AX865" s="144"/>
      <c r="AY865" s="144"/>
      <c r="AZ865" s="144"/>
      <c r="BA865" s="144"/>
      <c r="BB865" s="144"/>
      <c r="BC865" s="144"/>
      <c r="BD865" s="144"/>
      <c r="BE865" s="144"/>
      <c r="BF865" s="144"/>
    </row>
    <row r="866" spans="1:58" ht="12" customHeight="1">
      <c r="A866" s="137"/>
      <c r="B866" s="140"/>
      <c r="C866" s="141"/>
      <c r="D866" s="142"/>
      <c r="E866" s="142"/>
      <c r="F866" s="137"/>
      <c r="G866" s="137"/>
      <c r="H866" s="137"/>
      <c r="I866" s="137"/>
      <c r="J866" s="137"/>
      <c r="K866" s="137"/>
      <c r="L866" s="137"/>
      <c r="M866" s="143"/>
      <c r="N866" s="144"/>
      <c r="O866" s="144"/>
      <c r="P866" s="144"/>
      <c r="Q866" s="144"/>
      <c r="R866" s="144"/>
      <c r="S866" s="144"/>
      <c r="T866" s="144"/>
      <c r="U866" s="144"/>
      <c r="V866" s="144"/>
      <c r="W866" s="144"/>
      <c r="X866" s="137"/>
      <c r="Y866" s="144"/>
      <c r="Z866" s="144"/>
      <c r="AA866" s="144"/>
      <c r="AB866" s="144"/>
      <c r="AC866" s="144"/>
      <c r="AD866" s="144"/>
      <c r="AE866" s="144"/>
      <c r="AF866" s="144"/>
      <c r="AG866" s="144"/>
      <c r="AH866" s="144"/>
      <c r="AI866" s="144"/>
      <c r="AJ866" s="144"/>
      <c r="AK866" s="144"/>
      <c r="AL866" s="144"/>
      <c r="AM866" s="144"/>
      <c r="AN866" s="137"/>
      <c r="AO866" s="144"/>
      <c r="AP866" s="144"/>
      <c r="AQ866" s="144"/>
      <c r="AR866" s="144"/>
      <c r="AS866" s="144"/>
      <c r="AT866" s="144"/>
      <c r="AU866" s="144"/>
      <c r="AV866" s="144"/>
      <c r="AW866" s="144"/>
      <c r="AX866" s="144"/>
      <c r="AY866" s="144"/>
      <c r="AZ866" s="144"/>
      <c r="BA866" s="144"/>
      <c r="BB866" s="144"/>
      <c r="BC866" s="144"/>
      <c r="BD866" s="144"/>
      <c r="BE866" s="144"/>
      <c r="BF866" s="144"/>
    </row>
    <row r="867" spans="1:58" ht="12" customHeight="1">
      <c r="A867" s="137"/>
      <c r="B867" s="140"/>
      <c r="C867" s="141"/>
      <c r="D867" s="142"/>
      <c r="E867" s="142"/>
      <c r="F867" s="137"/>
      <c r="G867" s="137"/>
      <c r="H867" s="137"/>
      <c r="I867" s="137"/>
      <c r="J867" s="137"/>
      <c r="K867" s="137"/>
      <c r="L867" s="137"/>
      <c r="M867" s="143"/>
      <c r="N867" s="144"/>
      <c r="O867" s="144"/>
      <c r="P867" s="144"/>
      <c r="Q867" s="144"/>
      <c r="R867" s="144"/>
      <c r="S867" s="144"/>
      <c r="T867" s="144"/>
      <c r="U867" s="144"/>
      <c r="V867" s="144"/>
      <c r="W867" s="144"/>
      <c r="X867" s="137"/>
      <c r="Y867" s="144"/>
      <c r="Z867" s="144"/>
      <c r="AA867" s="144"/>
      <c r="AB867" s="144"/>
      <c r="AC867" s="144"/>
      <c r="AD867" s="144"/>
      <c r="AE867" s="144"/>
      <c r="AF867" s="144"/>
      <c r="AG867" s="144"/>
      <c r="AH867" s="144"/>
      <c r="AI867" s="144"/>
      <c r="AJ867" s="144"/>
      <c r="AK867" s="144"/>
      <c r="AL867" s="144"/>
      <c r="AM867" s="144"/>
      <c r="AN867" s="137"/>
      <c r="AO867" s="144"/>
      <c r="AP867" s="144"/>
      <c r="AQ867" s="144"/>
      <c r="AR867" s="144"/>
      <c r="AS867" s="144"/>
      <c r="AT867" s="144"/>
      <c r="AU867" s="144"/>
      <c r="AV867" s="144"/>
      <c r="AW867" s="144"/>
      <c r="AX867" s="144"/>
      <c r="AY867" s="144"/>
      <c r="AZ867" s="144"/>
      <c r="BA867" s="144"/>
      <c r="BB867" s="144"/>
      <c r="BC867" s="144"/>
      <c r="BD867" s="144"/>
      <c r="BE867" s="144"/>
      <c r="BF867" s="144"/>
    </row>
    <row r="868" spans="1:58" ht="12" customHeight="1">
      <c r="A868" s="137"/>
      <c r="B868" s="140"/>
      <c r="C868" s="141"/>
      <c r="D868" s="142"/>
      <c r="E868" s="142"/>
      <c r="F868" s="137"/>
      <c r="G868" s="137"/>
      <c r="H868" s="137"/>
      <c r="I868" s="137"/>
      <c r="J868" s="137"/>
      <c r="K868" s="137"/>
      <c r="L868" s="137"/>
      <c r="M868" s="143"/>
      <c r="N868" s="144"/>
      <c r="O868" s="144"/>
      <c r="P868" s="144"/>
      <c r="Q868" s="144"/>
      <c r="R868" s="144"/>
      <c r="S868" s="144"/>
      <c r="T868" s="144"/>
      <c r="U868" s="144"/>
      <c r="V868" s="144"/>
      <c r="W868" s="144"/>
      <c r="X868" s="137"/>
      <c r="Y868" s="144"/>
      <c r="Z868" s="144"/>
      <c r="AA868" s="144"/>
      <c r="AB868" s="144"/>
      <c r="AC868" s="144"/>
      <c r="AD868" s="144"/>
      <c r="AE868" s="144"/>
      <c r="AF868" s="144"/>
      <c r="AG868" s="144"/>
      <c r="AH868" s="144"/>
      <c r="AI868" s="144"/>
      <c r="AJ868" s="144"/>
      <c r="AK868" s="144"/>
      <c r="AL868" s="144"/>
      <c r="AM868" s="144"/>
      <c r="AN868" s="137"/>
      <c r="AO868" s="144"/>
      <c r="AP868" s="144"/>
      <c r="AQ868" s="144"/>
      <c r="AR868" s="144"/>
      <c r="AS868" s="144"/>
      <c r="AT868" s="144"/>
      <c r="AU868" s="144"/>
      <c r="AV868" s="144"/>
      <c r="AW868" s="144"/>
      <c r="AX868" s="144"/>
      <c r="AY868" s="144"/>
      <c r="AZ868" s="144"/>
      <c r="BA868" s="144"/>
      <c r="BB868" s="144"/>
      <c r="BC868" s="144"/>
      <c r="BD868" s="144"/>
      <c r="BE868" s="144"/>
      <c r="BF868" s="144"/>
    </row>
    <row r="869" spans="1:58" ht="12" customHeight="1">
      <c r="A869" s="137"/>
      <c r="B869" s="140"/>
      <c r="C869" s="141"/>
      <c r="D869" s="142"/>
      <c r="E869" s="142"/>
      <c r="F869" s="137"/>
      <c r="G869" s="137"/>
      <c r="H869" s="137"/>
      <c r="I869" s="137"/>
      <c r="J869" s="137"/>
      <c r="K869" s="137"/>
      <c r="L869" s="137"/>
      <c r="M869" s="143"/>
      <c r="N869" s="144"/>
      <c r="O869" s="144"/>
      <c r="P869" s="144"/>
      <c r="Q869" s="144"/>
      <c r="R869" s="144"/>
      <c r="S869" s="144"/>
      <c r="T869" s="144"/>
      <c r="U869" s="144"/>
      <c r="V869" s="144"/>
      <c r="W869" s="144"/>
      <c r="X869" s="137"/>
      <c r="Y869" s="144"/>
      <c r="Z869" s="144"/>
      <c r="AA869" s="144"/>
      <c r="AB869" s="144"/>
      <c r="AC869" s="144"/>
      <c r="AD869" s="144"/>
      <c r="AE869" s="144"/>
      <c r="AF869" s="144"/>
      <c r="AG869" s="144"/>
      <c r="AH869" s="144"/>
      <c r="AI869" s="144"/>
      <c r="AJ869" s="144"/>
      <c r="AK869" s="144"/>
      <c r="AL869" s="144"/>
      <c r="AM869" s="144"/>
      <c r="AN869" s="137"/>
      <c r="AO869" s="144"/>
      <c r="AP869" s="144"/>
      <c r="AQ869" s="144"/>
      <c r="AR869" s="144"/>
      <c r="AS869" s="144"/>
      <c r="AT869" s="144"/>
      <c r="AU869" s="144"/>
      <c r="AV869" s="144"/>
      <c r="AW869" s="144"/>
      <c r="AX869" s="144"/>
      <c r="AY869" s="144"/>
      <c r="AZ869" s="144"/>
      <c r="BA869" s="144"/>
      <c r="BB869" s="144"/>
      <c r="BC869" s="144"/>
      <c r="BD869" s="144"/>
      <c r="BE869" s="144"/>
      <c r="BF869" s="144"/>
    </row>
    <row r="870" spans="1:58" ht="12" customHeight="1">
      <c r="A870" s="137"/>
      <c r="B870" s="140"/>
      <c r="C870" s="141"/>
      <c r="D870" s="142"/>
      <c r="E870" s="142"/>
      <c r="F870" s="137"/>
      <c r="G870" s="137"/>
      <c r="H870" s="137"/>
      <c r="I870" s="137"/>
      <c r="J870" s="137"/>
      <c r="K870" s="137"/>
      <c r="L870" s="137"/>
      <c r="M870" s="143"/>
      <c r="N870" s="144"/>
      <c r="O870" s="144"/>
      <c r="P870" s="144"/>
      <c r="Q870" s="144"/>
      <c r="R870" s="144"/>
      <c r="S870" s="144"/>
      <c r="T870" s="144"/>
      <c r="U870" s="144"/>
      <c r="V870" s="144"/>
      <c r="W870" s="144"/>
      <c r="X870" s="137"/>
      <c r="Y870" s="144"/>
      <c r="Z870" s="144"/>
      <c r="AA870" s="144"/>
      <c r="AB870" s="144"/>
      <c r="AC870" s="144"/>
      <c r="AD870" s="144"/>
      <c r="AE870" s="144"/>
      <c r="AF870" s="144"/>
      <c r="AG870" s="144"/>
      <c r="AH870" s="144"/>
      <c r="AI870" s="144"/>
      <c r="AJ870" s="144"/>
      <c r="AK870" s="144"/>
      <c r="AL870" s="144"/>
      <c r="AM870" s="144"/>
      <c r="AN870" s="137"/>
      <c r="AO870" s="144"/>
      <c r="AP870" s="144"/>
      <c r="AQ870" s="144"/>
      <c r="AR870" s="144"/>
      <c r="AS870" s="144"/>
      <c r="AT870" s="144"/>
      <c r="AU870" s="144"/>
      <c r="AV870" s="144"/>
      <c r="AW870" s="144"/>
      <c r="AX870" s="144"/>
      <c r="AY870" s="144"/>
      <c r="AZ870" s="144"/>
      <c r="BA870" s="144"/>
      <c r="BB870" s="144"/>
      <c r="BC870" s="144"/>
      <c r="BD870" s="144"/>
      <c r="BE870" s="144"/>
      <c r="BF870" s="144"/>
    </row>
    <row r="871" spans="1:58" ht="12" customHeight="1">
      <c r="A871" s="137"/>
      <c r="B871" s="140"/>
      <c r="C871" s="141"/>
      <c r="D871" s="142"/>
      <c r="E871" s="142"/>
      <c r="F871" s="137"/>
      <c r="G871" s="137"/>
      <c r="H871" s="137"/>
      <c r="I871" s="137"/>
      <c r="J871" s="137"/>
      <c r="K871" s="137"/>
      <c r="L871" s="137"/>
      <c r="M871" s="143"/>
      <c r="N871" s="144"/>
      <c r="O871" s="144"/>
      <c r="P871" s="144"/>
      <c r="Q871" s="144"/>
      <c r="R871" s="144"/>
      <c r="S871" s="144"/>
      <c r="T871" s="144"/>
      <c r="U871" s="144"/>
      <c r="V871" s="144"/>
      <c r="W871" s="144"/>
      <c r="X871" s="137"/>
      <c r="Y871" s="144"/>
      <c r="Z871" s="144"/>
      <c r="AA871" s="144"/>
      <c r="AB871" s="144"/>
      <c r="AC871" s="144"/>
      <c r="AD871" s="144"/>
      <c r="AE871" s="144"/>
      <c r="AF871" s="144"/>
      <c r="AG871" s="144"/>
      <c r="AH871" s="144"/>
      <c r="AI871" s="144"/>
      <c r="AJ871" s="144"/>
      <c r="AK871" s="144"/>
      <c r="AL871" s="144"/>
      <c r="AM871" s="144"/>
      <c r="AN871" s="137"/>
      <c r="AO871" s="144"/>
      <c r="AP871" s="144"/>
      <c r="AQ871" s="144"/>
      <c r="AR871" s="144"/>
      <c r="AS871" s="144"/>
      <c r="AT871" s="144"/>
      <c r="AU871" s="144"/>
      <c r="AV871" s="144"/>
      <c r="AW871" s="144"/>
      <c r="AX871" s="144"/>
      <c r="AY871" s="144"/>
      <c r="AZ871" s="144"/>
      <c r="BA871" s="144"/>
      <c r="BB871" s="144"/>
      <c r="BC871" s="144"/>
      <c r="BD871" s="144"/>
      <c r="BE871" s="144"/>
      <c r="BF871" s="144"/>
    </row>
    <row r="872" spans="1:58" ht="12" customHeight="1">
      <c r="A872" s="137"/>
      <c r="B872" s="140"/>
      <c r="C872" s="141"/>
      <c r="D872" s="142"/>
      <c r="E872" s="142"/>
      <c r="F872" s="137"/>
      <c r="G872" s="137"/>
      <c r="H872" s="137"/>
      <c r="I872" s="137"/>
      <c r="J872" s="137"/>
      <c r="K872" s="137"/>
      <c r="L872" s="137"/>
      <c r="M872" s="143"/>
      <c r="N872" s="144"/>
      <c r="O872" s="144"/>
      <c r="P872" s="144"/>
      <c r="Q872" s="144"/>
      <c r="R872" s="144"/>
      <c r="S872" s="144"/>
      <c r="T872" s="144"/>
      <c r="U872" s="144"/>
      <c r="V872" s="144"/>
      <c r="W872" s="144"/>
      <c r="X872" s="137"/>
      <c r="Y872" s="144"/>
      <c r="Z872" s="144"/>
      <c r="AA872" s="144"/>
      <c r="AB872" s="144"/>
      <c r="AC872" s="144"/>
      <c r="AD872" s="144"/>
      <c r="AE872" s="144"/>
      <c r="AF872" s="144"/>
      <c r="AG872" s="144"/>
      <c r="AH872" s="144"/>
      <c r="AI872" s="144"/>
      <c r="AJ872" s="144"/>
      <c r="AK872" s="144"/>
      <c r="AL872" s="144"/>
      <c r="AM872" s="144"/>
      <c r="AN872" s="137"/>
      <c r="AO872" s="144"/>
      <c r="AP872" s="144"/>
      <c r="AQ872" s="144"/>
      <c r="AR872" s="144"/>
      <c r="AS872" s="144"/>
      <c r="AT872" s="144"/>
      <c r="AU872" s="144"/>
      <c r="AV872" s="144"/>
      <c r="AW872" s="144"/>
      <c r="AX872" s="144"/>
      <c r="AY872" s="144"/>
      <c r="AZ872" s="144"/>
      <c r="BA872" s="144"/>
      <c r="BB872" s="144"/>
      <c r="BC872" s="144"/>
      <c r="BD872" s="144"/>
      <c r="BE872" s="144"/>
      <c r="BF872" s="144"/>
    </row>
    <row r="873" spans="1:58" ht="12" customHeight="1">
      <c r="A873" s="137"/>
      <c r="B873" s="140"/>
      <c r="C873" s="141"/>
      <c r="D873" s="142"/>
      <c r="E873" s="142"/>
      <c r="F873" s="137"/>
      <c r="G873" s="137"/>
      <c r="H873" s="137"/>
      <c r="I873" s="137"/>
      <c r="J873" s="137"/>
      <c r="K873" s="137"/>
      <c r="L873" s="137"/>
      <c r="M873" s="143"/>
      <c r="N873" s="144"/>
      <c r="O873" s="144"/>
      <c r="P873" s="144"/>
      <c r="Q873" s="144"/>
      <c r="R873" s="144"/>
      <c r="S873" s="144"/>
      <c r="T873" s="144"/>
      <c r="U873" s="144"/>
      <c r="V873" s="144"/>
      <c r="W873" s="144"/>
      <c r="X873" s="137"/>
      <c r="Y873" s="144"/>
      <c r="Z873" s="144"/>
      <c r="AA873" s="144"/>
      <c r="AB873" s="144"/>
      <c r="AC873" s="144"/>
      <c r="AD873" s="144"/>
      <c r="AE873" s="144"/>
      <c r="AF873" s="144"/>
      <c r="AG873" s="144"/>
      <c r="AH873" s="144"/>
      <c r="AI873" s="144"/>
      <c r="AJ873" s="144"/>
      <c r="AK873" s="144"/>
      <c r="AL873" s="144"/>
      <c r="AM873" s="144"/>
      <c r="AN873" s="137"/>
      <c r="AO873" s="144"/>
      <c r="AP873" s="144"/>
      <c r="AQ873" s="144"/>
      <c r="AR873" s="144"/>
      <c r="AS873" s="144"/>
      <c r="AT873" s="144"/>
      <c r="AU873" s="144"/>
      <c r="AV873" s="144"/>
      <c r="AW873" s="144"/>
      <c r="AX873" s="144"/>
      <c r="AY873" s="144"/>
      <c r="AZ873" s="144"/>
      <c r="BA873" s="144"/>
      <c r="BB873" s="144"/>
      <c r="BC873" s="144"/>
      <c r="BD873" s="144"/>
      <c r="BE873" s="144"/>
      <c r="BF873" s="144"/>
    </row>
    <row r="874" spans="1:58" ht="12" customHeight="1">
      <c r="A874" s="137"/>
      <c r="B874" s="140"/>
      <c r="C874" s="141"/>
      <c r="D874" s="142"/>
      <c r="E874" s="142"/>
      <c r="F874" s="137"/>
      <c r="G874" s="137"/>
      <c r="H874" s="137"/>
      <c r="I874" s="137"/>
      <c r="J874" s="137"/>
      <c r="K874" s="137"/>
      <c r="L874" s="137"/>
      <c r="M874" s="143"/>
      <c r="N874" s="144"/>
      <c r="O874" s="144"/>
      <c r="P874" s="144"/>
      <c r="Q874" s="144"/>
      <c r="R874" s="144"/>
      <c r="S874" s="144"/>
      <c r="T874" s="144"/>
      <c r="U874" s="144"/>
      <c r="V874" s="144"/>
      <c r="W874" s="144"/>
      <c r="X874" s="137"/>
      <c r="Y874" s="144"/>
      <c r="Z874" s="144"/>
      <c r="AA874" s="144"/>
      <c r="AB874" s="144"/>
      <c r="AC874" s="144"/>
      <c r="AD874" s="144"/>
      <c r="AE874" s="144"/>
      <c r="AF874" s="144"/>
      <c r="AG874" s="144"/>
      <c r="AH874" s="144"/>
      <c r="AI874" s="144"/>
      <c r="AJ874" s="144"/>
      <c r="AK874" s="144"/>
      <c r="AL874" s="144"/>
      <c r="AM874" s="144"/>
      <c r="AN874" s="137"/>
      <c r="AO874" s="144"/>
      <c r="AP874" s="144"/>
      <c r="AQ874" s="144"/>
      <c r="AR874" s="144"/>
      <c r="AS874" s="144"/>
      <c r="AT874" s="144"/>
      <c r="AU874" s="144"/>
      <c r="AV874" s="144"/>
      <c r="AW874" s="144"/>
      <c r="AX874" s="144"/>
      <c r="AY874" s="144"/>
      <c r="AZ874" s="144"/>
      <c r="BA874" s="144"/>
      <c r="BB874" s="144"/>
      <c r="BC874" s="144"/>
      <c r="BD874" s="144"/>
      <c r="BE874" s="144"/>
      <c r="BF874" s="144"/>
    </row>
    <row r="875" spans="1:58" ht="12" customHeight="1">
      <c r="A875" s="137"/>
      <c r="B875" s="140"/>
      <c r="C875" s="141"/>
      <c r="D875" s="142"/>
      <c r="E875" s="142"/>
      <c r="F875" s="137"/>
      <c r="G875" s="137"/>
      <c r="H875" s="137"/>
      <c r="I875" s="137"/>
      <c r="J875" s="137"/>
      <c r="K875" s="137"/>
      <c r="L875" s="137"/>
      <c r="M875" s="143"/>
      <c r="N875" s="144"/>
      <c r="O875" s="144"/>
      <c r="P875" s="144"/>
      <c r="Q875" s="144"/>
      <c r="R875" s="144"/>
      <c r="S875" s="144"/>
      <c r="T875" s="144"/>
      <c r="U875" s="144"/>
      <c r="V875" s="144"/>
      <c r="W875" s="144"/>
      <c r="X875" s="137"/>
      <c r="Y875" s="144"/>
      <c r="Z875" s="144"/>
      <c r="AA875" s="144"/>
      <c r="AB875" s="144"/>
      <c r="AC875" s="144"/>
      <c r="AD875" s="144"/>
      <c r="AE875" s="144"/>
      <c r="AF875" s="144"/>
      <c r="AG875" s="144"/>
      <c r="AH875" s="144"/>
      <c r="AI875" s="144"/>
      <c r="AJ875" s="144"/>
      <c r="AK875" s="144"/>
      <c r="AL875" s="144"/>
      <c r="AM875" s="144"/>
      <c r="AN875" s="137"/>
      <c r="AO875" s="144"/>
      <c r="AP875" s="144"/>
      <c r="AQ875" s="144"/>
      <c r="AR875" s="144"/>
      <c r="AS875" s="144"/>
      <c r="AT875" s="144"/>
      <c r="AU875" s="144"/>
      <c r="AV875" s="144"/>
      <c r="AW875" s="144"/>
      <c r="AX875" s="144"/>
      <c r="AY875" s="144"/>
      <c r="AZ875" s="144"/>
      <c r="BA875" s="144"/>
      <c r="BB875" s="144"/>
      <c r="BC875" s="144"/>
      <c r="BD875" s="144"/>
      <c r="BE875" s="144"/>
      <c r="BF875" s="144"/>
    </row>
    <row r="876" spans="1:58" ht="12" customHeight="1">
      <c r="A876" s="137"/>
      <c r="B876" s="140"/>
      <c r="C876" s="141"/>
      <c r="D876" s="142"/>
      <c r="E876" s="142"/>
      <c r="F876" s="137"/>
      <c r="G876" s="137"/>
      <c r="H876" s="137"/>
      <c r="I876" s="137"/>
      <c r="J876" s="137"/>
      <c r="K876" s="137"/>
      <c r="L876" s="137"/>
      <c r="M876" s="143"/>
      <c r="N876" s="144"/>
      <c r="O876" s="144"/>
      <c r="P876" s="144"/>
      <c r="Q876" s="144"/>
      <c r="R876" s="144"/>
      <c r="S876" s="144"/>
      <c r="T876" s="144"/>
      <c r="U876" s="144"/>
      <c r="V876" s="144"/>
      <c r="W876" s="144"/>
      <c r="X876" s="137"/>
      <c r="Y876" s="144"/>
      <c r="Z876" s="144"/>
      <c r="AA876" s="144"/>
      <c r="AB876" s="144"/>
      <c r="AC876" s="144"/>
      <c r="AD876" s="144"/>
      <c r="AE876" s="144"/>
      <c r="AF876" s="144"/>
      <c r="AG876" s="144"/>
      <c r="AH876" s="144"/>
      <c r="AI876" s="144"/>
      <c r="AJ876" s="144"/>
      <c r="AK876" s="144"/>
      <c r="AL876" s="144"/>
      <c r="AM876" s="144"/>
      <c r="AN876" s="137"/>
      <c r="AO876" s="144"/>
      <c r="AP876" s="144"/>
      <c r="AQ876" s="144"/>
      <c r="AR876" s="144"/>
      <c r="AS876" s="144"/>
      <c r="AT876" s="144"/>
      <c r="AU876" s="144"/>
      <c r="AV876" s="144"/>
      <c r="AW876" s="144"/>
      <c r="AX876" s="144"/>
      <c r="AY876" s="144"/>
      <c r="AZ876" s="144"/>
      <c r="BA876" s="144"/>
      <c r="BB876" s="144"/>
      <c r="BC876" s="144"/>
      <c r="BD876" s="144"/>
      <c r="BE876" s="144"/>
      <c r="BF876" s="144"/>
    </row>
    <row r="877" spans="1:58" ht="12" customHeight="1">
      <c r="A877" s="137"/>
      <c r="B877" s="140"/>
      <c r="C877" s="141"/>
      <c r="D877" s="142"/>
      <c r="E877" s="142"/>
      <c r="F877" s="137"/>
      <c r="G877" s="137"/>
      <c r="H877" s="137"/>
      <c r="I877" s="137"/>
      <c r="J877" s="137"/>
      <c r="K877" s="137"/>
      <c r="L877" s="137"/>
      <c r="M877" s="143"/>
      <c r="N877" s="144"/>
      <c r="O877" s="144"/>
      <c r="P877" s="144"/>
      <c r="Q877" s="144"/>
      <c r="R877" s="144"/>
      <c r="S877" s="144"/>
      <c r="T877" s="144"/>
      <c r="U877" s="144"/>
      <c r="V877" s="144"/>
      <c r="W877" s="144"/>
      <c r="X877" s="137"/>
      <c r="Y877" s="144"/>
      <c r="Z877" s="144"/>
      <c r="AA877" s="144"/>
      <c r="AB877" s="144"/>
      <c r="AC877" s="144"/>
      <c r="AD877" s="144"/>
      <c r="AE877" s="144"/>
      <c r="AF877" s="144"/>
      <c r="AG877" s="144"/>
      <c r="AH877" s="144"/>
      <c r="AI877" s="144"/>
      <c r="AJ877" s="144"/>
      <c r="AK877" s="144"/>
      <c r="AL877" s="144"/>
      <c r="AM877" s="144"/>
      <c r="AN877" s="137"/>
      <c r="AO877" s="144"/>
      <c r="AP877" s="144"/>
      <c r="AQ877" s="144"/>
      <c r="AR877" s="144"/>
      <c r="AS877" s="144"/>
      <c r="AT877" s="144"/>
      <c r="AU877" s="144"/>
      <c r="AV877" s="144"/>
      <c r="AW877" s="144"/>
      <c r="AX877" s="144"/>
      <c r="AY877" s="144"/>
      <c r="AZ877" s="144"/>
      <c r="BA877" s="144"/>
      <c r="BB877" s="144"/>
      <c r="BC877" s="144"/>
      <c r="BD877" s="144"/>
      <c r="BE877" s="144"/>
      <c r="BF877" s="144"/>
    </row>
    <row r="878" spans="1:58" ht="12" customHeight="1">
      <c r="A878" s="137"/>
      <c r="B878" s="140"/>
      <c r="C878" s="141"/>
      <c r="D878" s="142"/>
      <c r="E878" s="142"/>
      <c r="F878" s="137"/>
      <c r="G878" s="137"/>
      <c r="H878" s="137"/>
      <c r="I878" s="137"/>
      <c r="J878" s="137"/>
      <c r="K878" s="137"/>
      <c r="L878" s="137"/>
      <c r="M878" s="143"/>
      <c r="N878" s="144"/>
      <c r="O878" s="144"/>
      <c r="P878" s="144"/>
      <c r="Q878" s="144"/>
      <c r="R878" s="144"/>
      <c r="S878" s="144"/>
      <c r="T878" s="144"/>
      <c r="U878" s="144"/>
      <c r="V878" s="144"/>
      <c r="W878" s="144"/>
      <c r="X878" s="137"/>
      <c r="Y878" s="144"/>
      <c r="Z878" s="144"/>
      <c r="AA878" s="144"/>
      <c r="AB878" s="144"/>
      <c r="AC878" s="144"/>
      <c r="AD878" s="144"/>
      <c r="AE878" s="144"/>
      <c r="AF878" s="144"/>
      <c r="AG878" s="144"/>
      <c r="AH878" s="144"/>
      <c r="AI878" s="144"/>
      <c r="AJ878" s="144"/>
      <c r="AK878" s="144"/>
      <c r="AL878" s="144"/>
      <c r="AM878" s="144"/>
      <c r="AN878" s="137"/>
      <c r="AO878" s="144"/>
      <c r="AP878" s="144"/>
      <c r="AQ878" s="144"/>
      <c r="AR878" s="144"/>
      <c r="AS878" s="144"/>
      <c r="AT878" s="144"/>
      <c r="AU878" s="144"/>
      <c r="AV878" s="144"/>
      <c r="AW878" s="144"/>
      <c r="AX878" s="144"/>
      <c r="AY878" s="144"/>
      <c r="AZ878" s="144"/>
      <c r="BA878" s="144"/>
      <c r="BB878" s="144"/>
      <c r="BC878" s="144"/>
      <c r="BD878" s="144"/>
      <c r="BE878" s="144"/>
      <c r="BF878" s="144"/>
    </row>
    <row r="879" spans="1:58" ht="12" customHeight="1">
      <c r="A879" s="137"/>
      <c r="B879" s="140"/>
      <c r="C879" s="141"/>
      <c r="D879" s="142"/>
      <c r="E879" s="142"/>
      <c r="F879" s="137"/>
      <c r="G879" s="137"/>
      <c r="H879" s="137"/>
      <c r="I879" s="137"/>
      <c r="J879" s="137"/>
      <c r="K879" s="137"/>
      <c r="L879" s="137"/>
      <c r="M879" s="143"/>
      <c r="N879" s="144"/>
      <c r="O879" s="144"/>
      <c r="P879" s="144"/>
      <c r="Q879" s="144"/>
      <c r="R879" s="144"/>
      <c r="S879" s="144"/>
      <c r="T879" s="144"/>
      <c r="U879" s="144"/>
      <c r="V879" s="144"/>
      <c r="W879" s="144"/>
      <c r="X879" s="137"/>
      <c r="Y879" s="144"/>
      <c r="Z879" s="144"/>
      <c r="AA879" s="144"/>
      <c r="AB879" s="144"/>
      <c r="AC879" s="144"/>
      <c r="AD879" s="144"/>
      <c r="AE879" s="144"/>
      <c r="AF879" s="144"/>
      <c r="AG879" s="144"/>
      <c r="AH879" s="144"/>
      <c r="AI879" s="144"/>
      <c r="AJ879" s="144"/>
      <c r="AK879" s="144"/>
      <c r="AL879" s="144"/>
      <c r="AM879" s="144"/>
      <c r="AN879" s="137"/>
      <c r="AO879" s="144"/>
      <c r="AP879" s="144"/>
      <c r="AQ879" s="144"/>
      <c r="AR879" s="144"/>
      <c r="AS879" s="144"/>
      <c r="AT879" s="144"/>
      <c r="AU879" s="144"/>
      <c r="AV879" s="144"/>
      <c r="AW879" s="144"/>
      <c r="AX879" s="144"/>
      <c r="AY879" s="144"/>
      <c r="AZ879" s="144"/>
      <c r="BA879" s="144"/>
      <c r="BB879" s="144"/>
      <c r="BC879" s="144"/>
      <c r="BD879" s="144"/>
      <c r="BE879" s="144"/>
      <c r="BF879" s="144"/>
    </row>
    <row r="880" spans="1:58" ht="12" customHeight="1">
      <c r="A880" s="137"/>
      <c r="B880" s="140"/>
      <c r="C880" s="141"/>
      <c r="D880" s="142"/>
      <c r="E880" s="142"/>
      <c r="F880" s="137"/>
      <c r="G880" s="137"/>
      <c r="H880" s="137"/>
      <c r="I880" s="137"/>
      <c r="J880" s="137"/>
      <c r="K880" s="137"/>
      <c r="L880" s="137"/>
      <c r="M880" s="143"/>
      <c r="N880" s="144"/>
      <c r="O880" s="144"/>
      <c r="P880" s="144"/>
      <c r="Q880" s="144"/>
      <c r="R880" s="144"/>
      <c r="S880" s="144"/>
      <c r="T880" s="144"/>
      <c r="U880" s="144"/>
      <c r="V880" s="144"/>
      <c r="W880" s="144"/>
      <c r="X880" s="137"/>
      <c r="Y880" s="144"/>
      <c r="Z880" s="144"/>
      <c r="AA880" s="144"/>
      <c r="AB880" s="144"/>
      <c r="AC880" s="144"/>
      <c r="AD880" s="144"/>
      <c r="AE880" s="144"/>
      <c r="AF880" s="144"/>
      <c r="AG880" s="144"/>
      <c r="AH880" s="144"/>
      <c r="AI880" s="144"/>
      <c r="AJ880" s="144"/>
      <c r="AK880" s="144"/>
      <c r="AL880" s="144"/>
      <c r="AM880" s="144"/>
      <c r="AN880" s="137"/>
      <c r="AO880" s="144"/>
      <c r="AP880" s="144"/>
      <c r="AQ880" s="144"/>
      <c r="AR880" s="144"/>
      <c r="AS880" s="144"/>
      <c r="AT880" s="144"/>
      <c r="AU880" s="144"/>
      <c r="AV880" s="144"/>
      <c r="AW880" s="144"/>
      <c r="AX880" s="144"/>
      <c r="AY880" s="144"/>
      <c r="AZ880" s="144"/>
      <c r="BA880" s="144"/>
      <c r="BB880" s="144"/>
      <c r="BC880" s="144"/>
      <c r="BD880" s="144"/>
      <c r="BE880" s="144"/>
      <c r="BF880" s="144"/>
    </row>
    <row r="881" spans="1:58" ht="12" customHeight="1">
      <c r="A881" s="137"/>
      <c r="B881" s="140"/>
      <c r="C881" s="141"/>
      <c r="D881" s="142"/>
      <c r="E881" s="142"/>
      <c r="F881" s="137"/>
      <c r="G881" s="137"/>
      <c r="H881" s="137"/>
      <c r="I881" s="137"/>
      <c r="J881" s="137"/>
      <c r="K881" s="137"/>
      <c r="L881" s="137"/>
      <c r="M881" s="143"/>
      <c r="N881" s="144"/>
      <c r="O881" s="144"/>
      <c r="P881" s="144"/>
      <c r="Q881" s="144"/>
      <c r="R881" s="144"/>
      <c r="S881" s="144"/>
      <c r="T881" s="144"/>
      <c r="U881" s="144"/>
      <c r="V881" s="144"/>
      <c r="W881" s="144"/>
      <c r="X881" s="137"/>
      <c r="Y881" s="144"/>
      <c r="Z881" s="144"/>
      <c r="AA881" s="144"/>
      <c r="AB881" s="144"/>
      <c r="AC881" s="144"/>
      <c r="AD881" s="144"/>
      <c r="AE881" s="144"/>
      <c r="AF881" s="144"/>
      <c r="AG881" s="144"/>
      <c r="AH881" s="144"/>
      <c r="AI881" s="144"/>
      <c r="AJ881" s="144"/>
      <c r="AK881" s="144"/>
      <c r="AL881" s="144"/>
      <c r="AM881" s="144"/>
      <c r="AN881" s="137"/>
      <c r="AO881" s="144"/>
      <c r="AP881" s="144"/>
      <c r="AQ881" s="144"/>
      <c r="AR881" s="144"/>
      <c r="AS881" s="144"/>
      <c r="AT881" s="144"/>
      <c r="AU881" s="144"/>
      <c r="AV881" s="144"/>
      <c r="AW881" s="144"/>
      <c r="AX881" s="144"/>
      <c r="AY881" s="144"/>
      <c r="AZ881" s="144"/>
      <c r="BA881" s="144"/>
      <c r="BB881" s="144"/>
      <c r="BC881" s="144"/>
      <c r="BD881" s="144"/>
      <c r="BE881" s="144"/>
      <c r="BF881" s="144"/>
    </row>
    <row r="882" spans="1:58" ht="12" customHeight="1">
      <c r="A882" s="137"/>
      <c r="B882" s="140"/>
      <c r="C882" s="141"/>
      <c r="D882" s="142"/>
      <c r="E882" s="142"/>
      <c r="F882" s="137"/>
      <c r="G882" s="137"/>
      <c r="H882" s="137"/>
      <c r="I882" s="137"/>
      <c r="J882" s="137"/>
      <c r="K882" s="137"/>
      <c r="L882" s="137"/>
      <c r="M882" s="143"/>
      <c r="N882" s="144"/>
      <c r="O882" s="144"/>
      <c r="P882" s="144"/>
      <c r="Q882" s="144"/>
      <c r="R882" s="144"/>
      <c r="S882" s="144"/>
      <c r="T882" s="144"/>
      <c r="U882" s="144"/>
      <c r="V882" s="144"/>
      <c r="W882" s="144"/>
      <c r="X882" s="137"/>
      <c r="Y882" s="144"/>
      <c r="Z882" s="144"/>
      <c r="AA882" s="144"/>
      <c r="AB882" s="144"/>
      <c r="AC882" s="144"/>
      <c r="AD882" s="144"/>
      <c r="AE882" s="144"/>
      <c r="AF882" s="144"/>
      <c r="AG882" s="144"/>
      <c r="AH882" s="144"/>
      <c r="AI882" s="144"/>
      <c r="AJ882" s="144"/>
      <c r="AK882" s="144"/>
      <c r="AL882" s="144"/>
      <c r="AM882" s="144"/>
      <c r="AN882" s="137"/>
      <c r="AO882" s="144"/>
      <c r="AP882" s="144"/>
      <c r="AQ882" s="144"/>
      <c r="AR882" s="144"/>
      <c r="AS882" s="144"/>
      <c r="AT882" s="144"/>
      <c r="AU882" s="144"/>
      <c r="AV882" s="144"/>
      <c r="AW882" s="144"/>
      <c r="AX882" s="144"/>
      <c r="AY882" s="144"/>
      <c r="AZ882" s="144"/>
      <c r="BA882" s="144"/>
      <c r="BB882" s="144"/>
      <c r="BC882" s="144"/>
      <c r="BD882" s="144"/>
      <c r="BE882" s="144"/>
      <c r="BF882" s="144"/>
    </row>
    <row r="883" spans="1:58" ht="12" customHeight="1">
      <c r="A883" s="137"/>
      <c r="B883" s="140"/>
      <c r="C883" s="141"/>
      <c r="D883" s="142"/>
      <c r="E883" s="142"/>
      <c r="F883" s="137"/>
      <c r="G883" s="137"/>
      <c r="H883" s="137"/>
      <c r="I883" s="137"/>
      <c r="J883" s="137"/>
      <c r="K883" s="137"/>
      <c r="L883" s="137"/>
      <c r="M883" s="143"/>
      <c r="N883" s="144"/>
      <c r="O883" s="144"/>
      <c r="P883" s="144"/>
      <c r="Q883" s="144"/>
      <c r="R883" s="144"/>
      <c r="S883" s="144"/>
      <c r="T883" s="144"/>
      <c r="U883" s="144"/>
      <c r="V883" s="144"/>
      <c r="W883" s="144"/>
      <c r="X883" s="137"/>
      <c r="Y883" s="144"/>
      <c r="Z883" s="144"/>
      <c r="AA883" s="144"/>
      <c r="AB883" s="144"/>
      <c r="AC883" s="144"/>
      <c r="AD883" s="144"/>
      <c r="AE883" s="144"/>
      <c r="AF883" s="144"/>
      <c r="AG883" s="144"/>
      <c r="AH883" s="144"/>
      <c r="AI883" s="144"/>
      <c r="AJ883" s="144"/>
      <c r="AK883" s="144"/>
      <c r="AL883" s="144"/>
      <c r="AM883" s="144"/>
      <c r="AN883" s="137"/>
      <c r="AO883" s="144"/>
      <c r="AP883" s="144"/>
      <c r="AQ883" s="144"/>
      <c r="AR883" s="144"/>
      <c r="AS883" s="144"/>
      <c r="AT883" s="144"/>
      <c r="AU883" s="144"/>
      <c r="AV883" s="144"/>
      <c r="AW883" s="144"/>
      <c r="AX883" s="144"/>
      <c r="AY883" s="144"/>
      <c r="AZ883" s="144"/>
      <c r="BA883" s="144"/>
      <c r="BB883" s="144"/>
      <c r="BC883" s="144"/>
      <c r="BD883" s="144"/>
      <c r="BE883" s="144"/>
      <c r="BF883" s="144"/>
    </row>
    <row r="884" spans="1:58" ht="12" customHeight="1">
      <c r="A884" s="137"/>
      <c r="B884" s="140"/>
      <c r="C884" s="141"/>
      <c r="D884" s="142"/>
      <c r="E884" s="142"/>
      <c r="F884" s="137"/>
      <c r="G884" s="137"/>
      <c r="H884" s="137"/>
      <c r="I884" s="137"/>
      <c r="J884" s="137"/>
      <c r="K884" s="137"/>
      <c r="L884" s="137"/>
      <c r="M884" s="143"/>
      <c r="N884" s="144"/>
      <c r="O884" s="144"/>
      <c r="P884" s="144"/>
      <c r="Q884" s="144"/>
      <c r="R884" s="144"/>
      <c r="S884" s="144"/>
      <c r="T884" s="144"/>
      <c r="U884" s="144"/>
      <c r="V884" s="144"/>
      <c r="W884" s="144"/>
      <c r="X884" s="137"/>
      <c r="Y884" s="144"/>
      <c r="Z884" s="144"/>
      <c r="AA884" s="144"/>
      <c r="AB884" s="144"/>
      <c r="AC884" s="144"/>
      <c r="AD884" s="144"/>
      <c r="AE884" s="144"/>
      <c r="AF884" s="144"/>
      <c r="AG884" s="144"/>
      <c r="AH884" s="144"/>
      <c r="AI884" s="144"/>
      <c r="AJ884" s="144"/>
      <c r="AK884" s="144"/>
      <c r="AL884" s="144"/>
      <c r="AM884" s="144"/>
      <c r="AN884" s="137"/>
      <c r="AO884" s="144"/>
      <c r="AP884" s="144"/>
      <c r="AQ884" s="144"/>
      <c r="AR884" s="144"/>
      <c r="AS884" s="144"/>
      <c r="AT884" s="144"/>
      <c r="AU884" s="144"/>
      <c r="AV884" s="144"/>
      <c r="AW884" s="144"/>
      <c r="AX884" s="144"/>
      <c r="AY884" s="144"/>
      <c r="AZ884" s="144"/>
      <c r="BA884" s="144"/>
      <c r="BB884" s="144"/>
      <c r="BC884" s="144"/>
      <c r="BD884" s="144"/>
      <c r="BE884" s="144"/>
      <c r="BF884" s="144"/>
    </row>
    <row r="885" spans="1:58" ht="12" customHeight="1">
      <c r="A885" s="137"/>
      <c r="B885" s="140"/>
      <c r="C885" s="141"/>
      <c r="D885" s="142"/>
      <c r="E885" s="142"/>
      <c r="F885" s="137"/>
      <c r="G885" s="137"/>
      <c r="H885" s="137"/>
      <c r="I885" s="137"/>
      <c r="J885" s="137"/>
      <c r="K885" s="137"/>
      <c r="L885" s="137"/>
      <c r="M885" s="143"/>
      <c r="N885" s="144"/>
      <c r="O885" s="144"/>
      <c r="P885" s="144"/>
      <c r="Q885" s="144"/>
      <c r="R885" s="144"/>
      <c r="S885" s="144"/>
      <c r="T885" s="144"/>
      <c r="U885" s="144"/>
      <c r="V885" s="144"/>
      <c r="W885" s="144"/>
      <c r="X885" s="137"/>
      <c r="Y885" s="144"/>
      <c r="Z885" s="144"/>
      <c r="AA885" s="144"/>
      <c r="AB885" s="144"/>
      <c r="AC885" s="144"/>
      <c r="AD885" s="144"/>
      <c r="AE885" s="144"/>
      <c r="AF885" s="144"/>
      <c r="AG885" s="144"/>
      <c r="AH885" s="144"/>
      <c r="AI885" s="144"/>
      <c r="AJ885" s="144"/>
      <c r="AK885" s="144"/>
      <c r="AL885" s="144"/>
      <c r="AM885" s="144"/>
      <c r="AN885" s="137"/>
      <c r="AO885" s="144"/>
      <c r="AP885" s="144"/>
      <c r="AQ885" s="144"/>
      <c r="AR885" s="144"/>
      <c r="AS885" s="144"/>
      <c r="AT885" s="144"/>
      <c r="AU885" s="144"/>
      <c r="AV885" s="144"/>
      <c r="AW885" s="144"/>
      <c r="AX885" s="144"/>
      <c r="AY885" s="144"/>
      <c r="AZ885" s="144"/>
      <c r="BA885" s="144"/>
      <c r="BB885" s="144"/>
      <c r="BC885" s="144"/>
      <c r="BD885" s="144"/>
      <c r="BE885" s="144"/>
      <c r="BF885" s="144"/>
    </row>
    <row r="886" spans="1:58" ht="12" customHeight="1">
      <c r="A886" s="137"/>
      <c r="B886" s="140"/>
      <c r="C886" s="141"/>
      <c r="D886" s="142"/>
      <c r="E886" s="142"/>
      <c r="F886" s="137"/>
      <c r="G886" s="137"/>
      <c r="H886" s="137"/>
      <c r="I886" s="137"/>
      <c r="J886" s="137"/>
      <c r="K886" s="137"/>
      <c r="L886" s="137"/>
      <c r="M886" s="143"/>
      <c r="N886" s="144"/>
      <c r="O886" s="144"/>
      <c r="P886" s="144"/>
      <c r="Q886" s="144"/>
      <c r="R886" s="144"/>
      <c r="S886" s="144"/>
      <c r="T886" s="144"/>
      <c r="U886" s="144"/>
      <c r="V886" s="144"/>
      <c r="W886" s="144"/>
      <c r="X886" s="137"/>
      <c r="Y886" s="144"/>
      <c r="Z886" s="144"/>
      <c r="AA886" s="144"/>
      <c r="AB886" s="144"/>
      <c r="AC886" s="144"/>
      <c r="AD886" s="144"/>
      <c r="AE886" s="144"/>
      <c r="AF886" s="144"/>
      <c r="AG886" s="144"/>
      <c r="AH886" s="144"/>
      <c r="AI886" s="144"/>
      <c r="AJ886" s="144"/>
      <c r="AK886" s="144"/>
      <c r="AL886" s="144"/>
      <c r="AM886" s="144"/>
      <c r="AN886" s="137"/>
      <c r="AO886" s="144"/>
      <c r="AP886" s="144"/>
      <c r="AQ886" s="144"/>
      <c r="AR886" s="144"/>
      <c r="AS886" s="144"/>
      <c r="AT886" s="144"/>
      <c r="AU886" s="144"/>
      <c r="AV886" s="144"/>
      <c r="AW886" s="144"/>
      <c r="AX886" s="144"/>
      <c r="AY886" s="144"/>
      <c r="AZ886" s="144"/>
      <c r="BA886" s="144"/>
      <c r="BB886" s="144"/>
      <c r="BC886" s="144"/>
      <c r="BD886" s="144"/>
      <c r="BE886" s="144"/>
      <c r="BF886" s="144"/>
    </row>
    <row r="887" spans="1:58" ht="12" customHeight="1">
      <c r="A887" s="137"/>
      <c r="B887" s="140"/>
      <c r="C887" s="141"/>
      <c r="D887" s="142"/>
      <c r="E887" s="142"/>
      <c r="F887" s="137"/>
      <c r="G887" s="137"/>
      <c r="H887" s="137"/>
      <c r="I887" s="137"/>
      <c r="J887" s="137"/>
      <c r="K887" s="137"/>
      <c r="L887" s="137"/>
      <c r="M887" s="143"/>
      <c r="N887" s="144"/>
      <c r="O887" s="144"/>
      <c r="P887" s="144"/>
      <c r="Q887" s="144"/>
      <c r="R887" s="144"/>
      <c r="S887" s="144"/>
      <c r="T887" s="144"/>
      <c r="U887" s="144"/>
      <c r="V887" s="144"/>
      <c r="W887" s="144"/>
      <c r="X887" s="137"/>
      <c r="Y887" s="144"/>
      <c r="Z887" s="144"/>
      <c r="AA887" s="144"/>
      <c r="AB887" s="144"/>
      <c r="AC887" s="144"/>
      <c r="AD887" s="144"/>
      <c r="AE887" s="144"/>
      <c r="AF887" s="144"/>
      <c r="AG887" s="144"/>
      <c r="AH887" s="144"/>
      <c r="AI887" s="144"/>
      <c r="AJ887" s="144"/>
      <c r="AK887" s="144"/>
      <c r="AL887" s="144"/>
      <c r="AM887" s="144"/>
      <c r="AN887" s="137"/>
      <c r="AO887" s="144"/>
      <c r="AP887" s="144"/>
      <c r="AQ887" s="144"/>
      <c r="AR887" s="144"/>
      <c r="AS887" s="144"/>
      <c r="AT887" s="144"/>
      <c r="AU887" s="144"/>
      <c r="AV887" s="144"/>
      <c r="AW887" s="144"/>
      <c r="AX887" s="144"/>
      <c r="AY887" s="144"/>
      <c r="AZ887" s="144"/>
      <c r="BA887" s="144"/>
      <c r="BB887" s="144"/>
      <c r="BC887" s="144"/>
      <c r="BD887" s="144"/>
      <c r="BE887" s="144"/>
      <c r="BF887" s="144"/>
    </row>
    <row r="888" spans="1:58" ht="12" customHeight="1">
      <c r="A888" s="137"/>
      <c r="B888" s="140"/>
      <c r="C888" s="141"/>
      <c r="D888" s="142"/>
      <c r="E888" s="142"/>
      <c r="F888" s="137"/>
      <c r="G888" s="137"/>
      <c r="H888" s="137"/>
      <c r="I888" s="137"/>
      <c r="J888" s="137"/>
      <c r="K888" s="137"/>
      <c r="L888" s="137"/>
      <c r="M888" s="143"/>
      <c r="N888" s="144"/>
      <c r="O888" s="144"/>
      <c r="P888" s="144"/>
      <c r="Q888" s="144"/>
      <c r="R888" s="144"/>
      <c r="S888" s="144"/>
      <c r="T888" s="144"/>
      <c r="U888" s="144"/>
      <c r="V888" s="144"/>
      <c r="W888" s="144"/>
      <c r="X888" s="137"/>
      <c r="Y888" s="144"/>
      <c r="Z888" s="144"/>
      <c r="AA888" s="144"/>
      <c r="AB888" s="144"/>
      <c r="AC888" s="144"/>
      <c r="AD888" s="144"/>
      <c r="AE888" s="144"/>
      <c r="AF888" s="144"/>
      <c r="AG888" s="144"/>
      <c r="AH888" s="144"/>
      <c r="AI888" s="144"/>
      <c r="AJ888" s="144"/>
      <c r="AK888" s="144"/>
      <c r="AL888" s="144"/>
      <c r="AM888" s="144"/>
      <c r="AN888" s="137"/>
      <c r="AO888" s="144"/>
      <c r="AP888" s="144"/>
      <c r="AQ888" s="144"/>
      <c r="AR888" s="144"/>
      <c r="AS888" s="144"/>
      <c r="AT888" s="144"/>
      <c r="AU888" s="144"/>
      <c r="AV888" s="144"/>
      <c r="AW888" s="144"/>
      <c r="AX888" s="144"/>
      <c r="AY888" s="144"/>
      <c r="AZ888" s="144"/>
      <c r="BA888" s="144"/>
      <c r="BB888" s="144"/>
      <c r="BC888" s="144"/>
      <c r="BD888" s="144"/>
      <c r="BE888" s="144"/>
      <c r="BF888" s="144"/>
    </row>
    <row r="889" spans="1:58" ht="12" customHeight="1">
      <c r="A889" s="137"/>
      <c r="B889" s="140"/>
      <c r="C889" s="141"/>
      <c r="D889" s="142"/>
      <c r="E889" s="142"/>
      <c r="F889" s="137"/>
      <c r="G889" s="137"/>
      <c r="H889" s="137"/>
      <c r="I889" s="137"/>
      <c r="J889" s="137"/>
      <c r="K889" s="137"/>
      <c r="L889" s="137"/>
      <c r="M889" s="143"/>
      <c r="N889" s="144"/>
      <c r="O889" s="144"/>
      <c r="P889" s="144"/>
      <c r="Q889" s="144"/>
      <c r="R889" s="144"/>
      <c r="S889" s="144"/>
      <c r="T889" s="144"/>
      <c r="U889" s="144"/>
      <c r="V889" s="144"/>
      <c r="W889" s="144"/>
      <c r="X889" s="137"/>
      <c r="Y889" s="144"/>
      <c r="Z889" s="144"/>
      <c r="AA889" s="144"/>
      <c r="AB889" s="144"/>
      <c r="AC889" s="144"/>
      <c r="AD889" s="144"/>
      <c r="AE889" s="144"/>
      <c r="AF889" s="144"/>
      <c r="AG889" s="144"/>
      <c r="AH889" s="144"/>
      <c r="AI889" s="144"/>
      <c r="AJ889" s="144"/>
      <c r="AK889" s="144"/>
      <c r="AL889" s="144"/>
      <c r="AM889" s="144"/>
      <c r="AN889" s="137"/>
      <c r="AO889" s="144"/>
      <c r="AP889" s="144"/>
      <c r="AQ889" s="144"/>
      <c r="AR889" s="144"/>
      <c r="AS889" s="144"/>
      <c r="AT889" s="144"/>
      <c r="AU889" s="144"/>
      <c r="AV889" s="144"/>
      <c r="AW889" s="144"/>
      <c r="AX889" s="144"/>
      <c r="AY889" s="144"/>
      <c r="AZ889" s="144"/>
      <c r="BA889" s="144"/>
      <c r="BB889" s="144"/>
      <c r="BC889" s="144"/>
      <c r="BD889" s="144"/>
      <c r="BE889" s="144"/>
      <c r="BF889" s="144"/>
    </row>
    <row r="890" spans="1:58" ht="12" customHeight="1">
      <c r="A890" s="137"/>
      <c r="B890" s="140"/>
      <c r="C890" s="141"/>
      <c r="D890" s="142"/>
      <c r="E890" s="142"/>
      <c r="F890" s="137"/>
      <c r="G890" s="137"/>
      <c r="H890" s="137"/>
      <c r="I890" s="137"/>
      <c r="J890" s="137"/>
      <c r="K890" s="137"/>
      <c r="L890" s="137"/>
      <c r="M890" s="143"/>
      <c r="N890" s="144"/>
      <c r="O890" s="144"/>
      <c r="P890" s="144"/>
      <c r="Q890" s="144"/>
      <c r="R890" s="144"/>
      <c r="S890" s="144"/>
      <c r="T890" s="144"/>
      <c r="U890" s="144"/>
      <c r="V890" s="144"/>
      <c r="W890" s="144"/>
      <c r="X890" s="137"/>
      <c r="Y890" s="144"/>
      <c r="Z890" s="144"/>
      <c r="AA890" s="144"/>
      <c r="AB890" s="144"/>
      <c r="AC890" s="144"/>
      <c r="AD890" s="144"/>
      <c r="AE890" s="144"/>
      <c r="AF890" s="144"/>
      <c r="AG890" s="144"/>
      <c r="AH890" s="144"/>
      <c r="AI890" s="144"/>
      <c r="AJ890" s="144"/>
      <c r="AK890" s="144"/>
      <c r="AL890" s="144"/>
      <c r="AM890" s="144"/>
      <c r="AN890" s="137"/>
      <c r="AO890" s="144"/>
      <c r="AP890" s="144"/>
      <c r="AQ890" s="144"/>
      <c r="AR890" s="144"/>
      <c r="AS890" s="144"/>
      <c r="AT890" s="144"/>
      <c r="AU890" s="144"/>
      <c r="AV890" s="144"/>
      <c r="AW890" s="144"/>
      <c r="AX890" s="144"/>
      <c r="AY890" s="144"/>
      <c r="AZ890" s="144"/>
      <c r="BA890" s="144"/>
      <c r="BB890" s="144"/>
      <c r="BC890" s="144"/>
      <c r="BD890" s="144"/>
      <c r="BE890" s="144"/>
      <c r="BF890" s="144"/>
    </row>
    <row r="891" spans="1:58" ht="12" customHeight="1">
      <c r="A891" s="137"/>
      <c r="B891" s="140"/>
      <c r="C891" s="141"/>
      <c r="D891" s="142"/>
      <c r="E891" s="142"/>
      <c r="F891" s="137"/>
      <c r="G891" s="137"/>
      <c r="H891" s="137"/>
      <c r="I891" s="137"/>
      <c r="J891" s="137"/>
      <c r="K891" s="137"/>
      <c r="L891" s="137"/>
      <c r="M891" s="143"/>
      <c r="N891" s="144"/>
      <c r="O891" s="144"/>
      <c r="P891" s="144"/>
      <c r="Q891" s="144"/>
      <c r="R891" s="144"/>
      <c r="S891" s="144"/>
      <c r="T891" s="144"/>
      <c r="U891" s="144"/>
      <c r="V891" s="144"/>
      <c r="W891" s="144"/>
      <c r="X891" s="137"/>
      <c r="Y891" s="144"/>
      <c r="Z891" s="144"/>
      <c r="AA891" s="144"/>
      <c r="AB891" s="144"/>
      <c r="AC891" s="144"/>
      <c r="AD891" s="144"/>
      <c r="AE891" s="144"/>
      <c r="AF891" s="144"/>
      <c r="AG891" s="144"/>
      <c r="AH891" s="144"/>
      <c r="AI891" s="144"/>
      <c r="AJ891" s="144"/>
      <c r="AK891" s="144"/>
      <c r="AL891" s="144"/>
      <c r="AM891" s="144"/>
      <c r="AN891" s="137"/>
      <c r="AO891" s="144"/>
      <c r="AP891" s="144"/>
      <c r="AQ891" s="144"/>
      <c r="AR891" s="144"/>
      <c r="AS891" s="144"/>
      <c r="AT891" s="144"/>
      <c r="AU891" s="144"/>
      <c r="AV891" s="144"/>
      <c r="AW891" s="144"/>
      <c r="AX891" s="144"/>
      <c r="AY891" s="144"/>
      <c r="AZ891" s="144"/>
      <c r="BA891" s="144"/>
      <c r="BB891" s="144"/>
      <c r="BC891" s="144"/>
      <c r="BD891" s="144"/>
      <c r="BE891" s="144"/>
      <c r="BF891" s="144"/>
    </row>
    <row r="892" spans="1:58" ht="12" customHeight="1">
      <c r="A892" s="137"/>
      <c r="B892" s="140"/>
      <c r="C892" s="141"/>
      <c r="D892" s="142"/>
      <c r="E892" s="142"/>
      <c r="F892" s="137"/>
      <c r="G892" s="137"/>
      <c r="H892" s="137"/>
      <c r="I892" s="137"/>
      <c r="J892" s="137"/>
      <c r="K892" s="137"/>
      <c r="L892" s="137"/>
      <c r="M892" s="143"/>
      <c r="N892" s="144"/>
      <c r="O892" s="144"/>
      <c r="P892" s="144"/>
      <c r="Q892" s="144"/>
      <c r="R892" s="144"/>
      <c r="S892" s="144"/>
      <c r="T892" s="144"/>
      <c r="U892" s="144"/>
      <c r="V892" s="144"/>
      <c r="W892" s="144"/>
      <c r="X892" s="137"/>
      <c r="Y892" s="144"/>
      <c r="Z892" s="144"/>
      <c r="AA892" s="144"/>
      <c r="AB892" s="144"/>
      <c r="AC892" s="144"/>
      <c r="AD892" s="144"/>
      <c r="AE892" s="144"/>
      <c r="AF892" s="144"/>
      <c r="AG892" s="144"/>
      <c r="AH892" s="144"/>
      <c r="AI892" s="144"/>
      <c r="AJ892" s="144"/>
      <c r="AK892" s="144"/>
      <c r="AL892" s="144"/>
      <c r="AM892" s="144"/>
      <c r="AN892" s="137"/>
      <c r="AO892" s="144"/>
      <c r="AP892" s="144"/>
      <c r="AQ892" s="144"/>
      <c r="AR892" s="144"/>
      <c r="AS892" s="144"/>
      <c r="AT892" s="144"/>
      <c r="AU892" s="144"/>
      <c r="AV892" s="144"/>
      <c r="AW892" s="144"/>
      <c r="AX892" s="144"/>
      <c r="AY892" s="144"/>
      <c r="AZ892" s="144"/>
      <c r="BA892" s="144"/>
      <c r="BB892" s="144"/>
      <c r="BC892" s="144"/>
      <c r="BD892" s="144"/>
      <c r="BE892" s="144"/>
      <c r="BF892" s="144"/>
    </row>
    <row r="893" spans="1:58" ht="12" customHeight="1">
      <c r="A893" s="137"/>
      <c r="B893" s="140"/>
      <c r="C893" s="141"/>
      <c r="D893" s="142"/>
      <c r="E893" s="142"/>
      <c r="F893" s="137"/>
      <c r="G893" s="137"/>
      <c r="H893" s="137"/>
      <c r="I893" s="137"/>
      <c r="J893" s="137"/>
      <c r="K893" s="137"/>
      <c r="L893" s="137"/>
      <c r="M893" s="143"/>
      <c r="N893" s="144"/>
      <c r="O893" s="144"/>
      <c r="P893" s="144"/>
      <c r="Q893" s="144"/>
      <c r="R893" s="144"/>
      <c r="S893" s="144"/>
      <c r="T893" s="144"/>
      <c r="U893" s="144"/>
      <c r="V893" s="144"/>
      <c r="W893" s="144"/>
      <c r="X893" s="137"/>
      <c r="Y893" s="144"/>
      <c r="Z893" s="144"/>
      <c r="AA893" s="144"/>
      <c r="AB893" s="144"/>
      <c r="AC893" s="144"/>
      <c r="AD893" s="144"/>
      <c r="AE893" s="144"/>
      <c r="AF893" s="144"/>
      <c r="AG893" s="144"/>
      <c r="AH893" s="144"/>
      <c r="AI893" s="144"/>
      <c r="AJ893" s="144"/>
      <c r="AK893" s="144"/>
      <c r="AL893" s="144"/>
      <c r="AM893" s="144"/>
      <c r="AN893" s="137"/>
      <c r="AO893" s="144"/>
      <c r="AP893" s="144"/>
      <c r="AQ893" s="144"/>
      <c r="AR893" s="144"/>
      <c r="AS893" s="144"/>
      <c r="AT893" s="144"/>
      <c r="AU893" s="144"/>
      <c r="AV893" s="144"/>
      <c r="AW893" s="144"/>
      <c r="AX893" s="144"/>
      <c r="AY893" s="144"/>
      <c r="AZ893" s="144"/>
      <c r="BA893" s="144"/>
      <c r="BB893" s="144"/>
      <c r="BC893" s="144"/>
      <c r="BD893" s="144"/>
      <c r="BE893" s="144"/>
      <c r="BF893" s="144"/>
    </row>
    <row r="894" spans="1:58" ht="12" customHeight="1">
      <c r="A894" s="137"/>
      <c r="B894" s="140"/>
      <c r="C894" s="141"/>
      <c r="D894" s="142"/>
      <c r="E894" s="142"/>
      <c r="F894" s="137"/>
      <c r="G894" s="137"/>
      <c r="H894" s="137"/>
      <c r="I894" s="137"/>
      <c r="J894" s="137"/>
      <c r="K894" s="137"/>
      <c r="L894" s="137"/>
      <c r="M894" s="143"/>
      <c r="N894" s="144"/>
      <c r="O894" s="144"/>
      <c r="P894" s="144"/>
      <c r="Q894" s="144"/>
      <c r="R894" s="144"/>
      <c r="S894" s="144"/>
      <c r="T894" s="144"/>
      <c r="U894" s="144"/>
      <c r="V894" s="144"/>
      <c r="W894" s="144"/>
      <c r="X894" s="137"/>
      <c r="Y894" s="144"/>
      <c r="Z894" s="144"/>
      <c r="AA894" s="144"/>
      <c r="AB894" s="144"/>
      <c r="AC894" s="144"/>
      <c r="AD894" s="144"/>
      <c r="AE894" s="144"/>
      <c r="AF894" s="144"/>
      <c r="AG894" s="144"/>
      <c r="AH894" s="144"/>
      <c r="AI894" s="144"/>
      <c r="AJ894" s="144"/>
      <c r="AK894" s="144"/>
      <c r="AL894" s="144"/>
      <c r="AM894" s="144"/>
      <c r="AN894" s="137"/>
      <c r="AO894" s="144"/>
      <c r="AP894" s="144"/>
      <c r="AQ894" s="144"/>
      <c r="AR894" s="144"/>
      <c r="AS894" s="144"/>
      <c r="AT894" s="144"/>
      <c r="AU894" s="144"/>
      <c r="AV894" s="144"/>
      <c r="AW894" s="144"/>
      <c r="AX894" s="144"/>
      <c r="AY894" s="144"/>
      <c r="AZ894" s="144"/>
      <c r="BA894" s="144"/>
      <c r="BB894" s="144"/>
      <c r="BC894" s="144"/>
      <c r="BD894" s="144"/>
      <c r="BE894" s="144"/>
      <c r="BF894" s="144"/>
    </row>
    <row r="895" spans="1:58" ht="12" customHeight="1">
      <c r="A895" s="137"/>
      <c r="B895" s="140"/>
      <c r="C895" s="141"/>
      <c r="D895" s="142"/>
      <c r="E895" s="142"/>
      <c r="F895" s="137"/>
      <c r="G895" s="137"/>
      <c r="H895" s="137"/>
      <c r="I895" s="137"/>
      <c r="J895" s="137"/>
      <c r="K895" s="137"/>
      <c r="L895" s="137"/>
      <c r="M895" s="143"/>
      <c r="N895" s="144"/>
      <c r="O895" s="144"/>
      <c r="P895" s="144"/>
      <c r="Q895" s="144"/>
      <c r="R895" s="144"/>
      <c r="S895" s="144"/>
      <c r="T895" s="144"/>
      <c r="U895" s="144"/>
      <c r="V895" s="144"/>
      <c r="W895" s="144"/>
      <c r="X895" s="137"/>
      <c r="Y895" s="144"/>
      <c r="Z895" s="144"/>
      <c r="AA895" s="144"/>
      <c r="AB895" s="144"/>
      <c r="AC895" s="144"/>
      <c r="AD895" s="144"/>
      <c r="AE895" s="144"/>
      <c r="AF895" s="144"/>
      <c r="AG895" s="144"/>
      <c r="AH895" s="144"/>
      <c r="AI895" s="144"/>
      <c r="AJ895" s="144"/>
      <c r="AK895" s="144"/>
      <c r="AL895" s="144"/>
      <c r="AM895" s="144"/>
      <c r="AN895" s="137"/>
      <c r="AO895" s="144"/>
      <c r="AP895" s="144"/>
      <c r="AQ895" s="144"/>
      <c r="AR895" s="144"/>
      <c r="AS895" s="144"/>
      <c r="AT895" s="144"/>
      <c r="AU895" s="144"/>
      <c r="AV895" s="144"/>
      <c r="AW895" s="144"/>
      <c r="AX895" s="144"/>
      <c r="AY895" s="144"/>
      <c r="AZ895" s="144"/>
      <c r="BA895" s="144"/>
      <c r="BB895" s="144"/>
      <c r="BC895" s="144"/>
      <c r="BD895" s="144"/>
      <c r="BE895" s="144"/>
      <c r="BF895" s="144"/>
    </row>
    <row r="896" spans="1:58" ht="12" customHeight="1">
      <c r="A896" s="137"/>
      <c r="B896" s="140"/>
      <c r="C896" s="141"/>
      <c r="D896" s="142"/>
      <c r="E896" s="142"/>
      <c r="F896" s="137"/>
      <c r="G896" s="137"/>
      <c r="H896" s="137"/>
      <c r="I896" s="137"/>
      <c r="J896" s="137"/>
      <c r="K896" s="137"/>
      <c r="L896" s="137"/>
      <c r="M896" s="143"/>
      <c r="N896" s="144"/>
      <c r="O896" s="144"/>
      <c r="P896" s="144"/>
      <c r="Q896" s="144"/>
      <c r="R896" s="144"/>
      <c r="S896" s="144"/>
      <c r="T896" s="144"/>
      <c r="U896" s="144"/>
      <c r="V896" s="144"/>
      <c r="W896" s="144"/>
      <c r="X896" s="137"/>
      <c r="Y896" s="144"/>
      <c r="Z896" s="144"/>
      <c r="AA896" s="144"/>
      <c r="AB896" s="144"/>
      <c r="AC896" s="144"/>
      <c r="AD896" s="144"/>
      <c r="AE896" s="144"/>
      <c r="AF896" s="144"/>
      <c r="AG896" s="144"/>
      <c r="AH896" s="144"/>
      <c r="AI896" s="144"/>
      <c r="AJ896" s="144"/>
      <c r="AK896" s="144"/>
      <c r="AL896" s="144"/>
      <c r="AM896" s="144"/>
      <c r="AN896" s="137"/>
      <c r="AO896" s="144"/>
      <c r="AP896" s="144"/>
      <c r="AQ896" s="144"/>
      <c r="AR896" s="144"/>
      <c r="AS896" s="144"/>
      <c r="AT896" s="144"/>
      <c r="AU896" s="144"/>
      <c r="AV896" s="144"/>
      <c r="AW896" s="144"/>
      <c r="AX896" s="144"/>
      <c r="AY896" s="144"/>
      <c r="AZ896" s="144"/>
      <c r="BA896" s="144"/>
      <c r="BB896" s="144"/>
      <c r="BC896" s="144"/>
      <c r="BD896" s="144"/>
      <c r="BE896" s="144"/>
      <c r="BF896" s="144"/>
    </row>
    <row r="897" spans="1:58" ht="12" customHeight="1">
      <c r="A897" s="137"/>
      <c r="B897" s="140"/>
      <c r="C897" s="141"/>
      <c r="D897" s="142"/>
      <c r="E897" s="142"/>
      <c r="F897" s="137"/>
      <c r="G897" s="137"/>
      <c r="H897" s="137"/>
      <c r="I897" s="137"/>
      <c r="J897" s="137"/>
      <c r="K897" s="137"/>
      <c r="L897" s="137"/>
      <c r="M897" s="143"/>
      <c r="N897" s="144"/>
      <c r="O897" s="144"/>
      <c r="P897" s="144"/>
      <c r="Q897" s="144"/>
      <c r="R897" s="144"/>
      <c r="S897" s="144"/>
      <c r="T897" s="144"/>
      <c r="U897" s="144"/>
      <c r="V897" s="144"/>
      <c r="W897" s="144"/>
      <c r="X897" s="137"/>
      <c r="Y897" s="144"/>
      <c r="Z897" s="144"/>
      <c r="AA897" s="144"/>
      <c r="AB897" s="144"/>
      <c r="AC897" s="144"/>
      <c r="AD897" s="144"/>
      <c r="AE897" s="144"/>
      <c r="AF897" s="144"/>
      <c r="AG897" s="144"/>
      <c r="AH897" s="144"/>
      <c r="AI897" s="144"/>
      <c r="AJ897" s="144"/>
      <c r="AK897" s="144"/>
      <c r="AL897" s="144"/>
      <c r="AM897" s="144"/>
      <c r="AN897" s="137"/>
      <c r="AO897" s="144"/>
      <c r="AP897" s="144"/>
      <c r="AQ897" s="144"/>
      <c r="AR897" s="144"/>
      <c r="AS897" s="144"/>
      <c r="AT897" s="144"/>
      <c r="AU897" s="144"/>
      <c r="AV897" s="144"/>
      <c r="AW897" s="144"/>
      <c r="AX897" s="144"/>
      <c r="AY897" s="144"/>
      <c r="AZ897" s="144"/>
      <c r="BA897" s="144"/>
      <c r="BB897" s="144"/>
      <c r="BC897" s="144"/>
      <c r="BD897" s="144"/>
      <c r="BE897" s="144"/>
      <c r="BF897" s="144"/>
    </row>
    <row r="898" spans="1:58" ht="12" customHeight="1">
      <c r="A898" s="137"/>
      <c r="B898" s="140"/>
      <c r="C898" s="141"/>
      <c r="D898" s="142"/>
      <c r="E898" s="142"/>
      <c r="F898" s="137"/>
      <c r="G898" s="137"/>
      <c r="H898" s="137"/>
      <c r="I898" s="137"/>
      <c r="J898" s="137"/>
      <c r="K898" s="137"/>
      <c r="L898" s="137"/>
      <c r="M898" s="143"/>
      <c r="N898" s="144"/>
      <c r="O898" s="144"/>
      <c r="P898" s="144"/>
      <c r="Q898" s="144"/>
      <c r="R898" s="144"/>
      <c r="S898" s="144"/>
      <c r="T898" s="144"/>
      <c r="U898" s="144"/>
      <c r="V898" s="144"/>
      <c r="W898" s="144"/>
      <c r="X898" s="137"/>
      <c r="Y898" s="144"/>
      <c r="Z898" s="144"/>
      <c r="AA898" s="144"/>
      <c r="AB898" s="144"/>
      <c r="AC898" s="144"/>
      <c r="AD898" s="144"/>
      <c r="AE898" s="144"/>
      <c r="AF898" s="144"/>
      <c r="AG898" s="144"/>
      <c r="AH898" s="144"/>
      <c r="AI898" s="144"/>
      <c r="AJ898" s="144"/>
      <c r="AK898" s="144"/>
      <c r="AL898" s="144"/>
      <c r="AM898" s="144"/>
      <c r="AN898" s="137"/>
      <c r="AO898" s="144"/>
      <c r="AP898" s="144"/>
      <c r="AQ898" s="144"/>
      <c r="AR898" s="144"/>
      <c r="AS898" s="144"/>
      <c r="AT898" s="144"/>
      <c r="AU898" s="144"/>
      <c r="AV898" s="144"/>
      <c r="AW898" s="144"/>
      <c r="AX898" s="144"/>
      <c r="AY898" s="144"/>
      <c r="AZ898" s="144"/>
      <c r="BA898" s="144"/>
      <c r="BB898" s="144"/>
      <c r="BC898" s="144"/>
      <c r="BD898" s="144"/>
      <c r="BE898" s="144"/>
      <c r="BF898" s="144"/>
    </row>
    <row r="899" spans="1:58" ht="12" customHeight="1">
      <c r="A899" s="137"/>
      <c r="B899" s="140"/>
      <c r="C899" s="141"/>
      <c r="D899" s="142"/>
      <c r="E899" s="142"/>
      <c r="F899" s="137"/>
      <c r="G899" s="137"/>
      <c r="H899" s="137"/>
      <c r="I899" s="137"/>
      <c r="J899" s="137"/>
      <c r="K899" s="137"/>
      <c r="L899" s="137"/>
      <c r="M899" s="143"/>
      <c r="N899" s="144"/>
      <c r="O899" s="144"/>
      <c r="P899" s="144"/>
      <c r="Q899" s="144"/>
      <c r="R899" s="144"/>
      <c r="S899" s="144"/>
      <c r="T899" s="144"/>
      <c r="U899" s="144"/>
      <c r="V899" s="144"/>
      <c r="W899" s="144"/>
      <c r="X899" s="137"/>
      <c r="Y899" s="144"/>
      <c r="Z899" s="144"/>
      <c r="AA899" s="144"/>
      <c r="AB899" s="144"/>
      <c r="AC899" s="144"/>
      <c r="AD899" s="144"/>
      <c r="AE899" s="144"/>
      <c r="AF899" s="144"/>
      <c r="AG899" s="144"/>
      <c r="AH899" s="144"/>
      <c r="AI899" s="144"/>
      <c r="AJ899" s="144"/>
      <c r="AK899" s="144"/>
      <c r="AL899" s="144"/>
      <c r="AM899" s="144"/>
      <c r="AN899" s="137"/>
      <c r="AO899" s="144"/>
      <c r="AP899" s="144"/>
      <c r="AQ899" s="144"/>
      <c r="AR899" s="144"/>
      <c r="AS899" s="144"/>
      <c r="AT899" s="144"/>
      <c r="AU899" s="144"/>
      <c r="AV899" s="144"/>
      <c r="AW899" s="144"/>
      <c r="AX899" s="144"/>
      <c r="AY899" s="144"/>
      <c r="AZ899" s="144"/>
      <c r="BA899" s="144"/>
      <c r="BB899" s="144"/>
      <c r="BC899" s="144"/>
      <c r="BD899" s="144"/>
      <c r="BE899" s="144"/>
      <c r="BF899" s="144"/>
    </row>
    <row r="900" spans="1:58" ht="12" customHeight="1">
      <c r="A900" s="137"/>
      <c r="B900" s="140"/>
      <c r="C900" s="141"/>
      <c r="D900" s="142"/>
      <c r="E900" s="142"/>
      <c r="F900" s="137"/>
      <c r="G900" s="137"/>
      <c r="H900" s="137"/>
      <c r="I900" s="137"/>
      <c r="J900" s="137"/>
      <c r="K900" s="137"/>
      <c r="L900" s="137"/>
      <c r="M900" s="143"/>
      <c r="N900" s="144"/>
      <c r="O900" s="144"/>
      <c r="P900" s="144"/>
      <c r="Q900" s="144"/>
      <c r="R900" s="144"/>
      <c r="S900" s="144"/>
      <c r="T900" s="144"/>
      <c r="U900" s="144"/>
      <c r="V900" s="144"/>
      <c r="W900" s="144"/>
      <c r="X900" s="137"/>
      <c r="Y900" s="144"/>
      <c r="Z900" s="144"/>
      <c r="AA900" s="144"/>
      <c r="AB900" s="144"/>
      <c r="AC900" s="144"/>
      <c r="AD900" s="144"/>
      <c r="AE900" s="144"/>
      <c r="AF900" s="144"/>
      <c r="AG900" s="144"/>
      <c r="AH900" s="144"/>
      <c r="AI900" s="144"/>
      <c r="AJ900" s="144"/>
      <c r="AK900" s="144"/>
      <c r="AL900" s="144"/>
      <c r="AM900" s="144"/>
      <c r="AN900" s="137"/>
      <c r="AO900" s="144"/>
      <c r="AP900" s="144"/>
      <c r="AQ900" s="144"/>
      <c r="AR900" s="144"/>
      <c r="AS900" s="144"/>
      <c r="AT900" s="144"/>
      <c r="AU900" s="144"/>
      <c r="AV900" s="144"/>
      <c r="AW900" s="144"/>
      <c r="AX900" s="144"/>
      <c r="AY900" s="144"/>
      <c r="AZ900" s="144"/>
      <c r="BA900" s="144"/>
      <c r="BB900" s="144"/>
      <c r="BC900" s="144"/>
      <c r="BD900" s="144"/>
      <c r="BE900" s="144"/>
      <c r="BF900" s="144"/>
    </row>
    <row r="901" spans="1:58" ht="12" customHeight="1">
      <c r="A901" s="137"/>
      <c r="B901" s="140"/>
      <c r="C901" s="141"/>
      <c r="D901" s="142"/>
      <c r="E901" s="142"/>
      <c r="F901" s="137"/>
      <c r="G901" s="137"/>
      <c r="H901" s="137"/>
      <c r="I901" s="137"/>
      <c r="J901" s="137"/>
      <c r="K901" s="137"/>
      <c r="L901" s="137"/>
      <c r="M901" s="143"/>
      <c r="N901" s="144"/>
      <c r="O901" s="144"/>
      <c r="P901" s="144"/>
      <c r="Q901" s="144"/>
      <c r="R901" s="144"/>
      <c r="S901" s="144"/>
      <c r="T901" s="144"/>
      <c r="U901" s="144"/>
      <c r="V901" s="144"/>
      <c r="W901" s="144"/>
      <c r="X901" s="137"/>
      <c r="Y901" s="144"/>
      <c r="Z901" s="144"/>
      <c r="AA901" s="144"/>
      <c r="AB901" s="144"/>
      <c r="AC901" s="144"/>
      <c r="AD901" s="144"/>
      <c r="AE901" s="144"/>
      <c r="AF901" s="144"/>
      <c r="AG901" s="144"/>
      <c r="AH901" s="144"/>
      <c r="AI901" s="144"/>
      <c r="AJ901" s="144"/>
      <c r="AK901" s="144"/>
      <c r="AL901" s="144"/>
      <c r="AM901" s="144"/>
      <c r="AN901" s="137"/>
      <c r="AO901" s="144"/>
      <c r="AP901" s="144"/>
      <c r="AQ901" s="144"/>
      <c r="AR901" s="144"/>
      <c r="AS901" s="144"/>
      <c r="AT901" s="144"/>
      <c r="AU901" s="144"/>
      <c r="AV901" s="144"/>
      <c r="AW901" s="144"/>
      <c r="AX901" s="144"/>
      <c r="AY901" s="144"/>
      <c r="AZ901" s="144"/>
      <c r="BA901" s="144"/>
      <c r="BB901" s="144"/>
      <c r="BC901" s="144"/>
      <c r="BD901" s="144"/>
      <c r="BE901" s="144"/>
      <c r="BF901" s="144"/>
    </row>
    <row r="902" spans="1:58" ht="12" customHeight="1">
      <c r="A902" s="137"/>
      <c r="B902" s="140"/>
      <c r="C902" s="141"/>
      <c r="D902" s="142"/>
      <c r="E902" s="142"/>
      <c r="F902" s="137"/>
      <c r="G902" s="137"/>
      <c r="H902" s="137"/>
      <c r="I902" s="137"/>
      <c r="J902" s="137"/>
      <c r="K902" s="137"/>
      <c r="L902" s="137"/>
      <c r="M902" s="143"/>
      <c r="N902" s="144"/>
      <c r="O902" s="144"/>
      <c r="P902" s="144"/>
      <c r="Q902" s="144"/>
      <c r="R902" s="144"/>
      <c r="S902" s="144"/>
      <c r="T902" s="144"/>
      <c r="U902" s="144"/>
      <c r="V902" s="144"/>
      <c r="W902" s="144"/>
      <c r="X902" s="137"/>
      <c r="Y902" s="144"/>
      <c r="Z902" s="144"/>
      <c r="AA902" s="144"/>
      <c r="AB902" s="144"/>
      <c r="AC902" s="144"/>
      <c r="AD902" s="144"/>
      <c r="AE902" s="144"/>
      <c r="AF902" s="144"/>
      <c r="AG902" s="144"/>
      <c r="AH902" s="144"/>
      <c r="AI902" s="144"/>
      <c r="AJ902" s="144"/>
      <c r="AK902" s="144"/>
      <c r="AL902" s="144"/>
      <c r="AM902" s="144"/>
      <c r="AN902" s="137"/>
      <c r="AO902" s="144"/>
      <c r="AP902" s="144"/>
      <c r="AQ902" s="144"/>
      <c r="AR902" s="144"/>
      <c r="AS902" s="144"/>
      <c r="AT902" s="144"/>
      <c r="AU902" s="144"/>
      <c r="AV902" s="144"/>
      <c r="AW902" s="144"/>
      <c r="AX902" s="144"/>
      <c r="AY902" s="144"/>
      <c r="AZ902" s="144"/>
      <c r="BA902" s="144"/>
      <c r="BB902" s="144"/>
      <c r="BC902" s="144"/>
      <c r="BD902" s="144"/>
      <c r="BE902" s="144"/>
      <c r="BF902" s="144"/>
    </row>
    <row r="903" spans="1:58" ht="12" customHeight="1">
      <c r="A903" s="137"/>
      <c r="B903" s="140"/>
      <c r="C903" s="141"/>
      <c r="D903" s="142"/>
      <c r="E903" s="142"/>
      <c r="F903" s="137"/>
      <c r="G903" s="137"/>
      <c r="H903" s="137"/>
      <c r="I903" s="137"/>
      <c r="J903" s="137"/>
      <c r="K903" s="137"/>
      <c r="L903" s="137"/>
      <c r="M903" s="143"/>
      <c r="N903" s="144"/>
      <c r="O903" s="144"/>
      <c r="P903" s="144"/>
      <c r="Q903" s="144"/>
      <c r="R903" s="144"/>
      <c r="S903" s="144"/>
      <c r="T903" s="144"/>
      <c r="U903" s="144"/>
      <c r="V903" s="144"/>
      <c r="W903" s="144"/>
      <c r="X903" s="137"/>
      <c r="Y903" s="144"/>
      <c r="Z903" s="144"/>
      <c r="AA903" s="144"/>
      <c r="AB903" s="144"/>
      <c r="AC903" s="144"/>
      <c r="AD903" s="144"/>
      <c r="AE903" s="144"/>
      <c r="AF903" s="144"/>
      <c r="AG903" s="144"/>
      <c r="AH903" s="144"/>
      <c r="AI903" s="144"/>
      <c r="AJ903" s="144"/>
      <c r="AK903" s="144"/>
      <c r="AL903" s="144"/>
      <c r="AM903" s="144"/>
      <c r="AN903" s="137"/>
      <c r="AO903" s="144"/>
      <c r="AP903" s="144"/>
      <c r="AQ903" s="144"/>
      <c r="AR903" s="144"/>
      <c r="AS903" s="144"/>
      <c r="AT903" s="144"/>
      <c r="AU903" s="144"/>
      <c r="AV903" s="144"/>
      <c r="AW903" s="144"/>
      <c r="AX903" s="144"/>
      <c r="AY903" s="144"/>
      <c r="AZ903" s="144"/>
      <c r="BA903" s="144"/>
      <c r="BB903" s="144"/>
      <c r="BC903" s="144"/>
      <c r="BD903" s="144"/>
      <c r="BE903" s="144"/>
      <c r="BF903" s="144"/>
    </row>
    <row r="904" spans="1:58" ht="12" customHeight="1">
      <c r="A904" s="137"/>
      <c r="B904" s="140"/>
      <c r="C904" s="141"/>
      <c r="D904" s="142"/>
      <c r="E904" s="142"/>
      <c r="F904" s="137"/>
      <c r="G904" s="137"/>
      <c r="H904" s="137"/>
      <c r="I904" s="137"/>
      <c r="J904" s="137"/>
      <c r="K904" s="137"/>
      <c r="L904" s="137"/>
      <c r="M904" s="143"/>
      <c r="N904" s="144"/>
      <c r="O904" s="144"/>
      <c r="P904" s="144"/>
      <c r="Q904" s="144"/>
      <c r="R904" s="144"/>
      <c r="S904" s="144"/>
      <c r="T904" s="144"/>
      <c r="U904" s="144"/>
      <c r="V904" s="144"/>
      <c r="W904" s="144"/>
      <c r="X904" s="137"/>
      <c r="Y904" s="144"/>
      <c r="Z904" s="144"/>
      <c r="AA904" s="144"/>
      <c r="AB904" s="144"/>
      <c r="AC904" s="144"/>
      <c r="AD904" s="144"/>
      <c r="AE904" s="144"/>
      <c r="AF904" s="144"/>
      <c r="AG904" s="144"/>
      <c r="AH904" s="144"/>
      <c r="AI904" s="144"/>
      <c r="AJ904" s="144"/>
      <c r="AK904" s="144"/>
      <c r="AL904" s="144"/>
      <c r="AM904" s="144"/>
      <c r="AN904" s="137"/>
      <c r="AO904" s="144"/>
      <c r="AP904" s="144"/>
      <c r="AQ904" s="144"/>
      <c r="AR904" s="144"/>
      <c r="AS904" s="144"/>
      <c r="AT904" s="144"/>
      <c r="AU904" s="144"/>
      <c r="AV904" s="144"/>
      <c r="AW904" s="144"/>
      <c r="AX904" s="144"/>
      <c r="AY904" s="144"/>
      <c r="AZ904" s="144"/>
      <c r="BA904" s="144"/>
      <c r="BB904" s="144"/>
      <c r="BC904" s="144"/>
      <c r="BD904" s="144"/>
      <c r="BE904" s="144"/>
      <c r="BF904" s="144"/>
    </row>
    <row r="905" spans="1:58" ht="12" customHeight="1">
      <c r="A905" s="137"/>
      <c r="B905" s="140"/>
      <c r="C905" s="141"/>
      <c r="D905" s="142"/>
      <c r="E905" s="142"/>
      <c r="F905" s="137"/>
      <c r="G905" s="137"/>
      <c r="H905" s="137"/>
      <c r="I905" s="137"/>
      <c r="J905" s="137"/>
      <c r="K905" s="137"/>
      <c r="L905" s="137"/>
      <c r="M905" s="143"/>
      <c r="N905" s="144"/>
      <c r="O905" s="144"/>
      <c r="P905" s="144"/>
      <c r="Q905" s="144"/>
      <c r="R905" s="144"/>
      <c r="S905" s="144"/>
      <c r="T905" s="144"/>
      <c r="U905" s="144"/>
      <c r="V905" s="144"/>
      <c r="W905" s="144"/>
      <c r="X905" s="137"/>
      <c r="Y905" s="144"/>
      <c r="Z905" s="144"/>
      <c r="AA905" s="144"/>
      <c r="AB905" s="144"/>
      <c r="AC905" s="144"/>
      <c r="AD905" s="144"/>
      <c r="AE905" s="144"/>
      <c r="AF905" s="144"/>
      <c r="AG905" s="144"/>
      <c r="AH905" s="144"/>
      <c r="AI905" s="144"/>
      <c r="AJ905" s="144"/>
      <c r="AK905" s="144"/>
      <c r="AL905" s="144"/>
      <c r="AM905" s="144"/>
      <c r="AN905" s="137"/>
      <c r="AO905" s="144"/>
      <c r="AP905" s="144"/>
      <c r="AQ905" s="144"/>
      <c r="AR905" s="144"/>
      <c r="AS905" s="144"/>
      <c r="AT905" s="144"/>
      <c r="AU905" s="144"/>
      <c r="AV905" s="144"/>
      <c r="AW905" s="144"/>
      <c r="AX905" s="144"/>
      <c r="AY905" s="144"/>
      <c r="AZ905" s="144"/>
      <c r="BA905" s="144"/>
      <c r="BB905" s="144"/>
      <c r="BC905" s="144"/>
      <c r="BD905" s="144"/>
      <c r="BE905" s="144"/>
      <c r="BF905" s="144"/>
    </row>
    <row r="906" spans="1:58" ht="12" customHeight="1">
      <c r="A906" s="137"/>
      <c r="B906" s="140"/>
      <c r="C906" s="141"/>
      <c r="D906" s="142"/>
      <c r="E906" s="142"/>
      <c r="F906" s="137"/>
      <c r="G906" s="137"/>
      <c r="H906" s="137"/>
      <c r="I906" s="137"/>
      <c r="J906" s="137"/>
      <c r="K906" s="137"/>
      <c r="L906" s="137"/>
      <c r="M906" s="143"/>
      <c r="N906" s="144"/>
      <c r="O906" s="144"/>
      <c r="P906" s="144"/>
      <c r="Q906" s="144"/>
      <c r="R906" s="144"/>
      <c r="S906" s="144"/>
      <c r="T906" s="144"/>
      <c r="U906" s="144"/>
      <c r="V906" s="144"/>
      <c r="W906" s="144"/>
      <c r="X906" s="137"/>
      <c r="Y906" s="144"/>
      <c r="Z906" s="144"/>
      <c r="AA906" s="144"/>
      <c r="AB906" s="144"/>
      <c r="AC906" s="144"/>
      <c r="AD906" s="144"/>
      <c r="AE906" s="144"/>
      <c r="AF906" s="144"/>
      <c r="AG906" s="144"/>
      <c r="AH906" s="144"/>
      <c r="AI906" s="144"/>
      <c r="AJ906" s="144"/>
      <c r="AK906" s="144"/>
      <c r="AL906" s="144"/>
      <c r="AM906" s="144"/>
      <c r="AN906" s="137"/>
      <c r="AO906" s="144"/>
      <c r="AP906" s="144"/>
      <c r="AQ906" s="144"/>
      <c r="AR906" s="144"/>
      <c r="AS906" s="144"/>
      <c r="AT906" s="144"/>
      <c r="AU906" s="144"/>
      <c r="AV906" s="144"/>
      <c r="AW906" s="144"/>
      <c r="AX906" s="144"/>
      <c r="AY906" s="144"/>
      <c r="AZ906" s="144"/>
      <c r="BA906" s="144"/>
      <c r="BB906" s="144"/>
      <c r="BC906" s="144"/>
      <c r="BD906" s="144"/>
      <c r="BE906" s="144"/>
      <c r="BF906" s="144"/>
    </row>
    <row r="907" spans="1:58" ht="12" customHeight="1">
      <c r="A907" s="137"/>
      <c r="B907" s="140"/>
      <c r="C907" s="141"/>
      <c r="D907" s="142"/>
      <c r="E907" s="142"/>
      <c r="F907" s="137"/>
      <c r="G907" s="137"/>
      <c r="H907" s="137"/>
      <c r="I907" s="137"/>
      <c r="J907" s="137"/>
      <c r="K907" s="137"/>
      <c r="L907" s="137"/>
      <c r="M907" s="143"/>
      <c r="N907" s="144"/>
      <c r="O907" s="144"/>
      <c r="P907" s="144"/>
      <c r="Q907" s="144"/>
      <c r="R907" s="144"/>
      <c r="S907" s="144"/>
      <c r="T907" s="144"/>
      <c r="U907" s="144"/>
      <c r="V907" s="144"/>
      <c r="W907" s="144"/>
      <c r="X907" s="137"/>
      <c r="Y907" s="144"/>
      <c r="Z907" s="144"/>
      <c r="AA907" s="144"/>
      <c r="AB907" s="144"/>
      <c r="AC907" s="144"/>
      <c r="AD907" s="144"/>
      <c r="AE907" s="144"/>
      <c r="AF907" s="144"/>
      <c r="AG907" s="144"/>
      <c r="AH907" s="144"/>
      <c r="AI907" s="144"/>
      <c r="AJ907" s="144"/>
      <c r="AK907" s="144"/>
      <c r="AL907" s="144"/>
      <c r="AM907" s="144"/>
      <c r="AN907" s="137"/>
      <c r="AO907" s="144"/>
      <c r="AP907" s="144"/>
      <c r="AQ907" s="144"/>
      <c r="AR907" s="144"/>
      <c r="AS907" s="144"/>
      <c r="AT907" s="144"/>
      <c r="AU907" s="144"/>
      <c r="AV907" s="144"/>
      <c r="AW907" s="144"/>
      <c r="AX907" s="144"/>
      <c r="AY907" s="144"/>
      <c r="AZ907" s="144"/>
      <c r="BA907" s="144"/>
      <c r="BB907" s="144"/>
      <c r="BC907" s="144"/>
      <c r="BD907" s="144"/>
      <c r="BE907" s="144"/>
      <c r="BF907" s="144"/>
    </row>
    <row r="908" spans="1:58" ht="12" customHeight="1">
      <c r="A908" s="137"/>
      <c r="B908" s="140"/>
      <c r="C908" s="141"/>
      <c r="D908" s="142"/>
      <c r="E908" s="142"/>
      <c r="F908" s="137"/>
      <c r="G908" s="137"/>
      <c r="H908" s="137"/>
      <c r="I908" s="137"/>
      <c r="J908" s="137"/>
      <c r="K908" s="137"/>
      <c r="L908" s="137"/>
      <c r="M908" s="143"/>
      <c r="N908" s="144"/>
      <c r="O908" s="144"/>
      <c r="P908" s="144"/>
      <c r="Q908" s="144"/>
      <c r="R908" s="144"/>
      <c r="S908" s="144"/>
      <c r="T908" s="144"/>
      <c r="U908" s="144"/>
      <c r="V908" s="144"/>
      <c r="W908" s="144"/>
      <c r="X908" s="137"/>
      <c r="Y908" s="144"/>
      <c r="Z908" s="144"/>
      <c r="AA908" s="144"/>
      <c r="AB908" s="144"/>
      <c r="AC908" s="144"/>
      <c r="AD908" s="144"/>
      <c r="AE908" s="144"/>
      <c r="AF908" s="144"/>
      <c r="AG908" s="144"/>
      <c r="AH908" s="144"/>
      <c r="AI908" s="144"/>
      <c r="AJ908" s="144"/>
      <c r="AK908" s="144"/>
      <c r="AL908" s="144"/>
      <c r="AM908" s="144"/>
      <c r="AN908" s="137"/>
      <c r="AO908" s="144"/>
      <c r="AP908" s="144"/>
      <c r="AQ908" s="144"/>
      <c r="AR908" s="144"/>
      <c r="AS908" s="144"/>
      <c r="AT908" s="144"/>
      <c r="AU908" s="144"/>
      <c r="AV908" s="144"/>
      <c r="AW908" s="144"/>
      <c r="AX908" s="144"/>
      <c r="AY908" s="144"/>
      <c r="AZ908" s="144"/>
      <c r="BA908" s="144"/>
      <c r="BB908" s="144"/>
      <c r="BC908" s="144"/>
      <c r="BD908" s="144"/>
      <c r="BE908" s="144"/>
      <c r="BF908" s="144"/>
    </row>
    <row r="909" spans="1:58" ht="12" customHeight="1">
      <c r="A909" s="137"/>
      <c r="B909" s="140"/>
      <c r="C909" s="141"/>
      <c r="D909" s="142"/>
      <c r="E909" s="142"/>
      <c r="F909" s="137"/>
      <c r="G909" s="137"/>
      <c r="H909" s="137"/>
      <c r="I909" s="137"/>
      <c r="J909" s="137"/>
      <c r="K909" s="137"/>
      <c r="L909" s="137"/>
      <c r="M909" s="143"/>
      <c r="N909" s="144"/>
      <c r="O909" s="144"/>
      <c r="P909" s="144"/>
      <c r="Q909" s="144"/>
      <c r="R909" s="144"/>
      <c r="S909" s="144"/>
      <c r="T909" s="144"/>
      <c r="U909" s="144"/>
      <c r="V909" s="144"/>
      <c r="W909" s="144"/>
      <c r="X909" s="137"/>
      <c r="Y909" s="144"/>
      <c r="Z909" s="144"/>
      <c r="AA909" s="144"/>
      <c r="AB909" s="144"/>
      <c r="AC909" s="144"/>
      <c r="AD909" s="144"/>
      <c r="AE909" s="144"/>
      <c r="AF909" s="144"/>
      <c r="AG909" s="144"/>
      <c r="AH909" s="144"/>
      <c r="AI909" s="144"/>
      <c r="AJ909" s="144"/>
      <c r="AK909" s="144"/>
      <c r="AL909" s="144"/>
      <c r="AM909" s="144"/>
      <c r="AN909" s="137"/>
      <c r="AO909" s="144"/>
      <c r="AP909" s="144"/>
      <c r="AQ909" s="144"/>
      <c r="AR909" s="144"/>
      <c r="AS909" s="144"/>
      <c r="AT909" s="144"/>
      <c r="AU909" s="144"/>
      <c r="AV909" s="144"/>
      <c r="AW909" s="144"/>
      <c r="AX909" s="144"/>
      <c r="AY909" s="144"/>
      <c r="AZ909" s="144"/>
      <c r="BA909" s="144"/>
      <c r="BB909" s="144"/>
      <c r="BC909" s="144"/>
      <c r="BD909" s="144"/>
      <c r="BE909" s="144"/>
      <c r="BF909" s="144"/>
    </row>
    <row r="910" spans="1:58" ht="12" customHeight="1">
      <c r="A910" s="137"/>
      <c r="B910" s="140"/>
      <c r="C910" s="141"/>
      <c r="D910" s="142"/>
      <c r="E910" s="142"/>
      <c r="F910" s="137"/>
      <c r="G910" s="137"/>
      <c r="H910" s="137"/>
      <c r="I910" s="137"/>
      <c r="J910" s="137"/>
      <c r="K910" s="137"/>
      <c r="L910" s="137"/>
      <c r="M910" s="143"/>
      <c r="N910" s="144"/>
      <c r="O910" s="144"/>
      <c r="P910" s="144"/>
      <c r="Q910" s="144"/>
      <c r="R910" s="144"/>
      <c r="S910" s="144"/>
      <c r="T910" s="144"/>
      <c r="U910" s="144"/>
      <c r="V910" s="144"/>
      <c r="W910" s="144"/>
      <c r="X910" s="137"/>
      <c r="Y910" s="144"/>
      <c r="Z910" s="144"/>
      <c r="AA910" s="144"/>
      <c r="AB910" s="144"/>
      <c r="AC910" s="144"/>
      <c r="AD910" s="144"/>
      <c r="AE910" s="144"/>
      <c r="AF910" s="144"/>
      <c r="AG910" s="144"/>
      <c r="AH910" s="144"/>
      <c r="AI910" s="144"/>
      <c r="AJ910" s="144"/>
      <c r="AK910" s="144"/>
      <c r="AL910" s="144"/>
      <c r="AM910" s="144"/>
      <c r="AN910" s="137"/>
      <c r="AO910" s="144"/>
      <c r="AP910" s="144"/>
      <c r="AQ910" s="144"/>
      <c r="AR910" s="144"/>
      <c r="AS910" s="144"/>
      <c r="AT910" s="144"/>
      <c r="AU910" s="144"/>
      <c r="AV910" s="144"/>
      <c r="AW910" s="144"/>
      <c r="AX910" s="144"/>
      <c r="AY910" s="144"/>
      <c r="AZ910" s="144"/>
      <c r="BA910" s="144"/>
      <c r="BB910" s="144"/>
      <c r="BC910" s="144"/>
      <c r="BD910" s="144"/>
      <c r="BE910" s="144"/>
      <c r="BF910" s="144"/>
    </row>
    <row r="911" spans="1:58" ht="12" customHeight="1">
      <c r="A911" s="137"/>
      <c r="B911" s="140"/>
      <c r="C911" s="141"/>
      <c r="D911" s="142"/>
      <c r="E911" s="142"/>
      <c r="F911" s="137"/>
      <c r="G911" s="137"/>
      <c r="H911" s="137"/>
      <c r="I911" s="137"/>
      <c r="J911" s="137"/>
      <c r="K911" s="137"/>
      <c r="L911" s="137"/>
      <c r="M911" s="143"/>
      <c r="N911" s="144"/>
      <c r="O911" s="144"/>
      <c r="P911" s="144"/>
      <c r="Q911" s="144"/>
      <c r="R911" s="144"/>
      <c r="S911" s="144"/>
      <c r="T911" s="144"/>
      <c r="U911" s="144"/>
      <c r="V911" s="144"/>
      <c r="W911" s="144"/>
      <c r="X911" s="137"/>
      <c r="Y911" s="144"/>
      <c r="Z911" s="144"/>
      <c r="AA911" s="144"/>
      <c r="AB911" s="144"/>
      <c r="AC911" s="144"/>
      <c r="AD911" s="144"/>
      <c r="AE911" s="144"/>
      <c r="AF911" s="144"/>
      <c r="AG911" s="144"/>
      <c r="AH911" s="144"/>
      <c r="AI911" s="144"/>
      <c r="AJ911" s="144"/>
      <c r="AK911" s="144"/>
      <c r="AL911" s="144"/>
      <c r="AM911" s="144"/>
      <c r="AN911" s="137"/>
      <c r="AO911" s="144"/>
      <c r="AP911" s="144"/>
      <c r="AQ911" s="144"/>
      <c r="AR911" s="144"/>
      <c r="AS911" s="144"/>
      <c r="AT911" s="144"/>
      <c r="AU911" s="144"/>
      <c r="AV911" s="144"/>
      <c r="AW911" s="144"/>
      <c r="AX911" s="144"/>
      <c r="AY911" s="144"/>
      <c r="AZ911" s="144"/>
      <c r="BA911" s="144"/>
      <c r="BB911" s="144"/>
      <c r="BC911" s="144"/>
      <c r="BD911" s="144"/>
      <c r="BE911" s="144"/>
      <c r="BF911" s="144"/>
    </row>
    <row r="912" spans="1:58" ht="12" customHeight="1">
      <c r="A912" s="137"/>
      <c r="B912" s="140"/>
      <c r="C912" s="141"/>
      <c r="D912" s="142"/>
      <c r="E912" s="142"/>
      <c r="F912" s="137"/>
      <c r="G912" s="137"/>
      <c r="H912" s="137"/>
      <c r="I912" s="137"/>
      <c r="J912" s="137"/>
      <c r="K912" s="137"/>
      <c r="L912" s="137"/>
      <c r="M912" s="143"/>
      <c r="N912" s="144"/>
      <c r="O912" s="144"/>
      <c r="P912" s="144"/>
      <c r="Q912" s="144"/>
      <c r="R912" s="144"/>
      <c r="S912" s="144"/>
      <c r="T912" s="144"/>
      <c r="U912" s="144"/>
      <c r="V912" s="144"/>
      <c r="W912" s="144"/>
      <c r="X912" s="137"/>
      <c r="Y912" s="144"/>
      <c r="Z912" s="144"/>
      <c r="AA912" s="144"/>
      <c r="AB912" s="144"/>
      <c r="AC912" s="144"/>
      <c r="AD912" s="144"/>
      <c r="AE912" s="144"/>
      <c r="AF912" s="144"/>
      <c r="AG912" s="144"/>
      <c r="AH912" s="144"/>
      <c r="AI912" s="144"/>
      <c r="AJ912" s="144"/>
      <c r="AK912" s="144"/>
      <c r="AL912" s="144"/>
      <c r="AM912" s="144"/>
      <c r="AN912" s="137"/>
      <c r="AO912" s="144"/>
      <c r="AP912" s="144"/>
      <c r="AQ912" s="144"/>
      <c r="AR912" s="144"/>
      <c r="AS912" s="144"/>
      <c r="AT912" s="144"/>
      <c r="AU912" s="144"/>
      <c r="AV912" s="144"/>
      <c r="AW912" s="144"/>
      <c r="AX912" s="144"/>
      <c r="AY912" s="144"/>
      <c r="AZ912" s="144"/>
      <c r="BA912" s="144"/>
      <c r="BB912" s="144"/>
      <c r="BC912" s="144"/>
      <c r="BD912" s="144"/>
      <c r="BE912" s="144"/>
      <c r="BF912" s="144"/>
    </row>
    <row r="913" spans="1:58" ht="12" customHeight="1">
      <c r="A913" s="137"/>
      <c r="B913" s="140"/>
      <c r="C913" s="141"/>
      <c r="D913" s="142"/>
      <c r="E913" s="142"/>
      <c r="F913" s="137"/>
      <c r="G913" s="137"/>
      <c r="H913" s="137"/>
      <c r="I913" s="137"/>
      <c r="J913" s="137"/>
      <c r="K913" s="137"/>
      <c r="L913" s="137"/>
      <c r="M913" s="143"/>
      <c r="N913" s="144"/>
      <c r="O913" s="144"/>
      <c r="P913" s="144"/>
      <c r="Q913" s="144"/>
      <c r="R913" s="144"/>
      <c r="S913" s="144"/>
      <c r="T913" s="144"/>
      <c r="U913" s="144"/>
      <c r="V913" s="144"/>
      <c r="W913" s="144"/>
      <c r="X913" s="137"/>
      <c r="Y913" s="144"/>
      <c r="Z913" s="144"/>
      <c r="AA913" s="144"/>
      <c r="AB913" s="144"/>
      <c r="AC913" s="144"/>
      <c r="AD913" s="144"/>
      <c r="AE913" s="144"/>
      <c r="AF913" s="144"/>
      <c r="AG913" s="144"/>
      <c r="AH913" s="144"/>
      <c r="AI913" s="144"/>
      <c r="AJ913" s="144"/>
      <c r="AK913" s="144"/>
      <c r="AL913" s="144"/>
      <c r="AM913" s="144"/>
      <c r="AN913" s="137"/>
      <c r="AO913" s="144"/>
      <c r="AP913" s="144"/>
      <c r="AQ913" s="144"/>
      <c r="AR913" s="144"/>
      <c r="AS913" s="144"/>
      <c r="AT913" s="144"/>
      <c r="AU913" s="144"/>
      <c r="AV913" s="144"/>
      <c r="AW913" s="144"/>
      <c r="AX913" s="144"/>
      <c r="AY913" s="144"/>
      <c r="AZ913" s="144"/>
      <c r="BA913" s="144"/>
      <c r="BB913" s="144"/>
      <c r="BC913" s="144"/>
      <c r="BD913" s="144"/>
      <c r="BE913" s="144"/>
      <c r="BF913" s="144"/>
    </row>
    <row r="914" spans="1:58" ht="12" customHeight="1">
      <c r="A914" s="137"/>
      <c r="B914" s="140"/>
      <c r="C914" s="141"/>
      <c r="D914" s="142"/>
      <c r="E914" s="142"/>
      <c r="F914" s="137"/>
      <c r="G914" s="137"/>
      <c r="H914" s="137"/>
      <c r="I914" s="137"/>
      <c r="J914" s="137"/>
      <c r="K914" s="137"/>
      <c r="L914" s="137"/>
      <c r="M914" s="143"/>
      <c r="N914" s="144"/>
      <c r="O914" s="144"/>
      <c r="P914" s="144"/>
      <c r="Q914" s="144"/>
      <c r="R914" s="144"/>
      <c r="S914" s="144"/>
      <c r="T914" s="144"/>
      <c r="U914" s="144"/>
      <c r="V914" s="144"/>
      <c r="W914" s="144"/>
      <c r="X914" s="137"/>
      <c r="Y914" s="144"/>
      <c r="Z914" s="144"/>
      <c r="AA914" s="144"/>
      <c r="AB914" s="144"/>
      <c r="AC914" s="144"/>
      <c r="AD914" s="144"/>
      <c r="AE914" s="144"/>
      <c r="AF914" s="144"/>
      <c r="AG914" s="144"/>
      <c r="AH914" s="144"/>
      <c r="AI914" s="144"/>
      <c r="AJ914" s="144"/>
      <c r="AK914" s="144"/>
      <c r="AL914" s="144"/>
      <c r="AM914" s="144"/>
      <c r="AN914" s="137"/>
      <c r="AO914" s="144"/>
      <c r="AP914" s="144"/>
      <c r="AQ914" s="144"/>
      <c r="AR914" s="144"/>
      <c r="AS914" s="144"/>
      <c r="AT914" s="144"/>
      <c r="AU914" s="144"/>
      <c r="AV914" s="144"/>
      <c r="AW914" s="144"/>
      <c r="AX914" s="144"/>
      <c r="AY914" s="144"/>
      <c r="AZ914" s="144"/>
      <c r="BA914" s="144"/>
      <c r="BB914" s="144"/>
      <c r="BC914" s="144"/>
      <c r="BD914" s="144"/>
      <c r="BE914" s="144"/>
      <c r="BF914" s="144"/>
    </row>
    <row r="915" spans="1:58" ht="12" customHeight="1">
      <c r="A915" s="137"/>
      <c r="B915" s="140"/>
      <c r="C915" s="141"/>
      <c r="D915" s="142"/>
      <c r="E915" s="142"/>
      <c r="F915" s="137"/>
      <c r="G915" s="137"/>
      <c r="H915" s="137"/>
      <c r="I915" s="137"/>
      <c r="J915" s="137"/>
      <c r="K915" s="137"/>
      <c r="L915" s="137"/>
      <c r="M915" s="143"/>
      <c r="N915" s="144"/>
      <c r="O915" s="144"/>
      <c r="P915" s="144"/>
      <c r="Q915" s="144"/>
      <c r="R915" s="144"/>
      <c r="S915" s="144"/>
      <c r="T915" s="144"/>
      <c r="U915" s="144"/>
      <c r="V915" s="144"/>
      <c r="W915" s="144"/>
      <c r="X915" s="137"/>
      <c r="Y915" s="144"/>
      <c r="Z915" s="144"/>
      <c r="AA915" s="144"/>
      <c r="AB915" s="144"/>
      <c r="AC915" s="144"/>
      <c r="AD915" s="144"/>
      <c r="AE915" s="144"/>
      <c r="AF915" s="144"/>
      <c r="AG915" s="144"/>
      <c r="AH915" s="144"/>
      <c r="AI915" s="144"/>
      <c r="AJ915" s="144"/>
      <c r="AK915" s="144"/>
      <c r="AL915" s="144"/>
      <c r="AM915" s="144"/>
      <c r="AN915" s="137"/>
      <c r="AO915" s="144"/>
      <c r="AP915" s="144"/>
      <c r="AQ915" s="144"/>
      <c r="AR915" s="144"/>
      <c r="AS915" s="144"/>
      <c r="AT915" s="144"/>
      <c r="AU915" s="144"/>
      <c r="AV915" s="144"/>
      <c r="AW915" s="144"/>
      <c r="AX915" s="144"/>
      <c r="AY915" s="144"/>
      <c r="AZ915" s="144"/>
      <c r="BA915" s="144"/>
      <c r="BB915" s="144"/>
      <c r="BC915" s="144"/>
      <c r="BD915" s="144"/>
      <c r="BE915" s="144"/>
      <c r="BF915" s="144"/>
    </row>
    <row r="916" spans="1:58" ht="12" customHeight="1">
      <c r="A916" s="137"/>
      <c r="B916" s="140"/>
      <c r="C916" s="141"/>
      <c r="D916" s="142"/>
      <c r="E916" s="142"/>
      <c r="F916" s="137"/>
      <c r="G916" s="137"/>
      <c r="H916" s="137"/>
      <c r="I916" s="137"/>
      <c r="J916" s="137"/>
      <c r="K916" s="137"/>
      <c r="L916" s="137"/>
      <c r="M916" s="143"/>
      <c r="N916" s="144"/>
      <c r="O916" s="144"/>
      <c r="P916" s="144"/>
      <c r="Q916" s="144"/>
      <c r="R916" s="144"/>
      <c r="S916" s="144"/>
      <c r="T916" s="144"/>
      <c r="U916" s="144"/>
      <c r="V916" s="144"/>
      <c r="W916" s="144"/>
      <c r="X916" s="137"/>
      <c r="Y916" s="144"/>
      <c r="Z916" s="144"/>
      <c r="AA916" s="144"/>
      <c r="AB916" s="144"/>
      <c r="AC916" s="144"/>
      <c r="AD916" s="144"/>
      <c r="AE916" s="144"/>
      <c r="AF916" s="144"/>
      <c r="AG916" s="144"/>
      <c r="AH916" s="144"/>
      <c r="AI916" s="144"/>
      <c r="AJ916" s="144"/>
      <c r="AK916" s="144"/>
      <c r="AL916" s="144"/>
      <c r="AM916" s="144"/>
      <c r="AN916" s="137"/>
      <c r="AO916" s="144"/>
      <c r="AP916" s="144"/>
      <c r="AQ916" s="144"/>
      <c r="AR916" s="144"/>
      <c r="AS916" s="144"/>
      <c r="AT916" s="144"/>
      <c r="AU916" s="144"/>
      <c r="AV916" s="144"/>
      <c r="AW916" s="144"/>
      <c r="AX916" s="144"/>
      <c r="AY916" s="144"/>
      <c r="AZ916" s="144"/>
      <c r="BA916" s="144"/>
      <c r="BB916" s="144"/>
      <c r="BC916" s="144"/>
      <c r="BD916" s="144"/>
      <c r="BE916" s="144"/>
      <c r="BF916" s="144"/>
    </row>
    <row r="917" spans="1:58" ht="12" customHeight="1">
      <c r="A917" s="137"/>
      <c r="B917" s="140"/>
      <c r="C917" s="141"/>
      <c r="D917" s="142"/>
      <c r="E917" s="142"/>
      <c r="F917" s="137"/>
      <c r="G917" s="137"/>
      <c r="H917" s="137"/>
      <c r="I917" s="137"/>
      <c r="J917" s="137"/>
      <c r="K917" s="137"/>
      <c r="L917" s="137"/>
      <c r="M917" s="143"/>
      <c r="N917" s="144"/>
      <c r="O917" s="144"/>
      <c r="P917" s="144"/>
      <c r="Q917" s="144"/>
      <c r="R917" s="144"/>
      <c r="S917" s="144"/>
      <c r="T917" s="144"/>
      <c r="U917" s="144"/>
      <c r="V917" s="144"/>
      <c r="W917" s="144"/>
      <c r="X917" s="137"/>
      <c r="Y917" s="144"/>
      <c r="Z917" s="144"/>
      <c r="AA917" s="144"/>
      <c r="AB917" s="144"/>
      <c r="AC917" s="144"/>
      <c r="AD917" s="144"/>
      <c r="AE917" s="144"/>
      <c r="AF917" s="144"/>
      <c r="AG917" s="144"/>
      <c r="AH917" s="144"/>
      <c r="AI917" s="144"/>
      <c r="AJ917" s="144"/>
      <c r="AK917" s="144"/>
      <c r="AL917" s="144"/>
      <c r="AM917" s="144"/>
      <c r="AN917" s="137"/>
      <c r="AO917" s="144"/>
      <c r="AP917" s="144"/>
      <c r="AQ917" s="144"/>
      <c r="AR917" s="144"/>
      <c r="AS917" s="144"/>
      <c r="AT917" s="144"/>
      <c r="AU917" s="144"/>
      <c r="AV917" s="144"/>
      <c r="AW917" s="144"/>
      <c r="AX917" s="144"/>
      <c r="AY917" s="144"/>
      <c r="AZ917" s="144"/>
      <c r="BA917" s="144"/>
      <c r="BB917" s="144"/>
      <c r="BC917" s="144"/>
      <c r="BD917" s="144"/>
      <c r="BE917" s="144"/>
      <c r="BF917" s="144"/>
    </row>
    <row r="918" spans="1:58" ht="12" customHeight="1">
      <c r="A918" s="137"/>
      <c r="B918" s="140"/>
      <c r="C918" s="141"/>
      <c r="D918" s="142"/>
      <c r="E918" s="142"/>
      <c r="F918" s="137"/>
      <c r="G918" s="137"/>
      <c r="H918" s="137"/>
      <c r="I918" s="137"/>
      <c r="J918" s="137"/>
      <c r="K918" s="137"/>
      <c r="L918" s="137"/>
      <c r="M918" s="143"/>
      <c r="N918" s="144"/>
      <c r="O918" s="144"/>
      <c r="P918" s="144"/>
      <c r="Q918" s="144"/>
      <c r="R918" s="144"/>
      <c r="S918" s="144"/>
      <c r="T918" s="144"/>
      <c r="U918" s="144"/>
      <c r="V918" s="144"/>
      <c r="W918" s="144"/>
      <c r="X918" s="137"/>
      <c r="Y918" s="144"/>
      <c r="Z918" s="144"/>
      <c r="AA918" s="144"/>
      <c r="AB918" s="144"/>
      <c r="AC918" s="144"/>
      <c r="AD918" s="144"/>
      <c r="AE918" s="144"/>
      <c r="AF918" s="144"/>
      <c r="AG918" s="144"/>
      <c r="AH918" s="144"/>
      <c r="AI918" s="144"/>
      <c r="AJ918" s="144"/>
      <c r="AK918" s="144"/>
      <c r="AL918" s="144"/>
      <c r="AM918" s="144"/>
      <c r="AN918" s="137"/>
      <c r="AO918" s="144"/>
      <c r="AP918" s="144"/>
      <c r="AQ918" s="144"/>
      <c r="AR918" s="144"/>
      <c r="AS918" s="144"/>
      <c r="AT918" s="144"/>
      <c r="AU918" s="144"/>
      <c r="AV918" s="144"/>
      <c r="AW918" s="144"/>
      <c r="AX918" s="144"/>
      <c r="AY918" s="144"/>
      <c r="AZ918" s="144"/>
      <c r="BA918" s="144"/>
      <c r="BB918" s="144"/>
      <c r="BC918" s="144"/>
      <c r="BD918" s="144"/>
      <c r="BE918" s="144"/>
      <c r="BF918" s="144"/>
    </row>
    <row r="919" spans="1:58" ht="12" customHeight="1">
      <c r="A919" s="137"/>
      <c r="B919" s="140"/>
      <c r="C919" s="141"/>
      <c r="D919" s="142"/>
      <c r="E919" s="142"/>
      <c r="F919" s="137"/>
      <c r="G919" s="137"/>
      <c r="H919" s="137"/>
      <c r="I919" s="137"/>
      <c r="J919" s="137"/>
      <c r="K919" s="137"/>
      <c r="L919" s="137"/>
      <c r="M919" s="143"/>
      <c r="N919" s="144"/>
      <c r="O919" s="144"/>
      <c r="P919" s="144"/>
      <c r="Q919" s="144"/>
      <c r="R919" s="144"/>
      <c r="S919" s="144"/>
      <c r="T919" s="144"/>
      <c r="U919" s="144"/>
      <c r="V919" s="144"/>
      <c r="W919" s="144"/>
      <c r="X919" s="137"/>
      <c r="Y919" s="144"/>
      <c r="Z919" s="144"/>
      <c r="AA919" s="144"/>
      <c r="AB919" s="144"/>
      <c r="AC919" s="144"/>
      <c r="AD919" s="144"/>
      <c r="AE919" s="144"/>
      <c r="AF919" s="144"/>
      <c r="AG919" s="144"/>
      <c r="AH919" s="144"/>
      <c r="AI919" s="144"/>
      <c r="AJ919" s="144"/>
      <c r="AK919" s="144"/>
      <c r="AL919" s="144"/>
      <c r="AM919" s="144"/>
      <c r="AN919" s="137"/>
      <c r="AO919" s="144"/>
      <c r="AP919" s="144"/>
      <c r="AQ919" s="144"/>
      <c r="AR919" s="144"/>
      <c r="AS919" s="144"/>
      <c r="AT919" s="144"/>
      <c r="AU919" s="144"/>
      <c r="AV919" s="144"/>
      <c r="AW919" s="144"/>
      <c r="AX919" s="144"/>
      <c r="AY919" s="144"/>
      <c r="AZ919" s="144"/>
      <c r="BA919" s="144"/>
      <c r="BB919" s="144"/>
      <c r="BC919" s="144"/>
      <c r="BD919" s="144"/>
      <c r="BE919" s="144"/>
      <c r="BF919" s="144"/>
    </row>
    <row r="920" spans="1:58" ht="12" customHeight="1">
      <c r="A920" s="137"/>
      <c r="B920" s="140"/>
      <c r="C920" s="141"/>
      <c r="D920" s="142"/>
      <c r="E920" s="142"/>
      <c r="F920" s="137"/>
      <c r="G920" s="137"/>
      <c r="H920" s="137"/>
      <c r="I920" s="137"/>
      <c r="J920" s="137"/>
      <c r="K920" s="137"/>
      <c r="L920" s="137"/>
      <c r="M920" s="143"/>
      <c r="N920" s="144"/>
      <c r="O920" s="144"/>
      <c r="P920" s="144"/>
      <c r="Q920" s="144"/>
      <c r="R920" s="144"/>
      <c r="S920" s="144"/>
      <c r="T920" s="144"/>
      <c r="U920" s="144"/>
      <c r="V920" s="144"/>
      <c r="W920" s="144"/>
      <c r="X920" s="137"/>
      <c r="Y920" s="144"/>
      <c r="Z920" s="144"/>
      <c r="AA920" s="144"/>
      <c r="AB920" s="144"/>
      <c r="AC920" s="144"/>
      <c r="AD920" s="144"/>
      <c r="AE920" s="144"/>
      <c r="AF920" s="144"/>
      <c r="AG920" s="144"/>
      <c r="AH920" s="144"/>
      <c r="AI920" s="144"/>
      <c r="AJ920" s="144"/>
      <c r="AK920" s="144"/>
      <c r="AL920" s="144"/>
      <c r="AM920" s="144"/>
      <c r="AN920" s="137"/>
      <c r="AO920" s="144"/>
      <c r="AP920" s="144"/>
      <c r="AQ920" s="144"/>
      <c r="AR920" s="144"/>
      <c r="AS920" s="144"/>
      <c r="AT920" s="144"/>
      <c r="AU920" s="144"/>
      <c r="AV920" s="144"/>
      <c r="AW920" s="144"/>
      <c r="AX920" s="144"/>
      <c r="AY920" s="144"/>
      <c r="AZ920" s="144"/>
      <c r="BA920" s="144"/>
      <c r="BB920" s="144"/>
      <c r="BC920" s="144"/>
      <c r="BD920" s="144"/>
      <c r="BE920" s="144"/>
      <c r="BF920" s="144"/>
    </row>
    <row r="921" spans="1:58" ht="12" customHeight="1">
      <c r="A921" s="137"/>
      <c r="B921" s="140"/>
      <c r="C921" s="141"/>
      <c r="D921" s="142"/>
      <c r="E921" s="142"/>
      <c r="F921" s="137"/>
      <c r="G921" s="137"/>
      <c r="H921" s="137"/>
      <c r="I921" s="137"/>
      <c r="J921" s="137"/>
      <c r="K921" s="137"/>
      <c r="L921" s="137"/>
      <c r="M921" s="143"/>
      <c r="N921" s="144"/>
      <c r="O921" s="144"/>
      <c r="P921" s="144"/>
      <c r="Q921" s="144"/>
      <c r="R921" s="144"/>
      <c r="S921" s="144"/>
      <c r="T921" s="144"/>
      <c r="U921" s="144"/>
      <c r="V921" s="144"/>
      <c r="W921" s="144"/>
      <c r="X921" s="137"/>
      <c r="Y921" s="144"/>
      <c r="Z921" s="144"/>
      <c r="AA921" s="144"/>
      <c r="AB921" s="144"/>
      <c r="AC921" s="144"/>
      <c r="AD921" s="144"/>
      <c r="AE921" s="144"/>
      <c r="AF921" s="144"/>
      <c r="AG921" s="144"/>
      <c r="AH921" s="144"/>
      <c r="AI921" s="144"/>
      <c r="AJ921" s="144"/>
      <c r="AK921" s="144"/>
      <c r="AL921" s="144"/>
      <c r="AM921" s="144"/>
      <c r="AN921" s="137"/>
      <c r="AO921" s="144"/>
      <c r="AP921" s="144"/>
      <c r="AQ921" s="144"/>
      <c r="AR921" s="144"/>
      <c r="AS921" s="144"/>
      <c r="AT921" s="144"/>
      <c r="AU921" s="144"/>
      <c r="AV921" s="144"/>
      <c r="AW921" s="144"/>
      <c r="AX921" s="144"/>
      <c r="AY921" s="144"/>
      <c r="AZ921" s="144"/>
      <c r="BA921" s="144"/>
      <c r="BB921" s="144"/>
      <c r="BC921" s="144"/>
      <c r="BD921" s="144"/>
      <c r="BE921" s="144"/>
      <c r="BF921" s="144"/>
    </row>
    <row r="922" spans="1:58" ht="12" customHeight="1">
      <c r="A922" s="137"/>
      <c r="B922" s="140"/>
      <c r="C922" s="141"/>
      <c r="D922" s="142"/>
      <c r="E922" s="142"/>
      <c r="F922" s="137"/>
      <c r="G922" s="137"/>
      <c r="H922" s="137"/>
      <c r="I922" s="137"/>
      <c r="J922" s="137"/>
      <c r="K922" s="137"/>
      <c r="L922" s="137"/>
      <c r="M922" s="143"/>
      <c r="N922" s="144"/>
      <c r="O922" s="144"/>
      <c r="P922" s="144"/>
      <c r="Q922" s="144"/>
      <c r="R922" s="144"/>
      <c r="S922" s="144"/>
      <c r="T922" s="144"/>
      <c r="U922" s="144"/>
      <c r="V922" s="144"/>
      <c r="W922" s="144"/>
      <c r="X922" s="137"/>
      <c r="Y922" s="144"/>
      <c r="Z922" s="144"/>
      <c r="AA922" s="144"/>
      <c r="AB922" s="144"/>
      <c r="AC922" s="144"/>
      <c r="AD922" s="144"/>
      <c r="AE922" s="144"/>
      <c r="AF922" s="144"/>
      <c r="AG922" s="144"/>
      <c r="AH922" s="144"/>
      <c r="AI922" s="144"/>
      <c r="AJ922" s="144"/>
      <c r="AK922" s="144"/>
      <c r="AL922" s="144"/>
      <c r="AM922" s="144"/>
      <c r="AN922" s="137"/>
      <c r="AO922" s="144"/>
      <c r="AP922" s="144"/>
      <c r="AQ922" s="144"/>
      <c r="AR922" s="144"/>
      <c r="AS922" s="144"/>
      <c r="AT922" s="144"/>
      <c r="AU922" s="144"/>
      <c r="AV922" s="144"/>
      <c r="AW922" s="144"/>
      <c r="AX922" s="144"/>
      <c r="AY922" s="144"/>
      <c r="AZ922" s="144"/>
      <c r="BA922" s="144"/>
      <c r="BB922" s="144"/>
      <c r="BC922" s="144"/>
      <c r="BD922" s="144"/>
      <c r="BE922" s="144"/>
      <c r="BF922" s="144"/>
    </row>
    <row r="923" spans="1:58" ht="12" customHeight="1">
      <c r="A923" s="137"/>
      <c r="B923" s="140"/>
      <c r="C923" s="141"/>
      <c r="D923" s="142"/>
      <c r="E923" s="142"/>
      <c r="F923" s="137"/>
      <c r="G923" s="137"/>
      <c r="H923" s="137"/>
      <c r="I923" s="137"/>
      <c r="J923" s="137"/>
      <c r="K923" s="137"/>
      <c r="L923" s="137"/>
      <c r="M923" s="143"/>
      <c r="N923" s="144"/>
      <c r="O923" s="144"/>
      <c r="P923" s="144"/>
      <c r="Q923" s="144"/>
      <c r="R923" s="144"/>
      <c r="S923" s="144"/>
      <c r="T923" s="144"/>
      <c r="U923" s="144"/>
      <c r="V923" s="144"/>
      <c r="W923" s="144"/>
      <c r="X923" s="137"/>
      <c r="Y923" s="144"/>
      <c r="Z923" s="144"/>
      <c r="AA923" s="144"/>
      <c r="AB923" s="144"/>
      <c r="AC923" s="144"/>
      <c r="AD923" s="144"/>
      <c r="AE923" s="144"/>
      <c r="AF923" s="144"/>
      <c r="AG923" s="144"/>
      <c r="AH923" s="144"/>
      <c r="AI923" s="144"/>
      <c r="AJ923" s="144"/>
      <c r="AK923" s="144"/>
      <c r="AL923" s="144"/>
      <c r="AM923" s="144"/>
      <c r="AN923" s="137"/>
      <c r="AO923" s="144"/>
      <c r="AP923" s="144"/>
      <c r="AQ923" s="144"/>
      <c r="AR923" s="144"/>
      <c r="AS923" s="144"/>
      <c r="AT923" s="144"/>
      <c r="AU923" s="144"/>
      <c r="AV923" s="144"/>
      <c r="AW923" s="144"/>
      <c r="AX923" s="144"/>
      <c r="AY923" s="144"/>
      <c r="AZ923" s="144"/>
      <c r="BA923" s="144"/>
      <c r="BB923" s="144"/>
      <c r="BC923" s="144"/>
      <c r="BD923" s="144"/>
      <c r="BE923" s="144"/>
      <c r="BF923" s="144"/>
    </row>
    <row r="924" spans="1:58" ht="12" customHeight="1">
      <c r="A924" s="137"/>
      <c r="B924" s="140"/>
      <c r="C924" s="141"/>
      <c r="D924" s="142"/>
      <c r="E924" s="142"/>
      <c r="F924" s="137"/>
      <c r="G924" s="137"/>
      <c r="H924" s="137"/>
      <c r="I924" s="137"/>
      <c r="J924" s="137"/>
      <c r="K924" s="137"/>
      <c r="L924" s="137"/>
      <c r="M924" s="143"/>
      <c r="N924" s="144"/>
      <c r="O924" s="144"/>
      <c r="P924" s="144"/>
      <c r="Q924" s="144"/>
      <c r="R924" s="144"/>
      <c r="S924" s="144"/>
      <c r="T924" s="144"/>
      <c r="U924" s="144"/>
      <c r="V924" s="144"/>
      <c r="W924" s="144"/>
      <c r="X924" s="137"/>
      <c r="Y924" s="144"/>
      <c r="Z924" s="144"/>
      <c r="AA924" s="144"/>
      <c r="AB924" s="144"/>
      <c r="AC924" s="144"/>
      <c r="AD924" s="144"/>
      <c r="AE924" s="144"/>
      <c r="AF924" s="144"/>
      <c r="AG924" s="144"/>
      <c r="AH924" s="144"/>
      <c r="AI924" s="144"/>
      <c r="AJ924" s="144"/>
      <c r="AK924" s="144"/>
      <c r="AL924" s="144"/>
      <c r="AM924" s="144"/>
      <c r="AN924" s="137"/>
      <c r="AO924" s="144"/>
      <c r="AP924" s="144"/>
      <c r="AQ924" s="144"/>
      <c r="AR924" s="144"/>
      <c r="AS924" s="144"/>
      <c r="AT924" s="144"/>
      <c r="AU924" s="144"/>
      <c r="AV924" s="144"/>
      <c r="AW924" s="144"/>
      <c r="AX924" s="144"/>
      <c r="AY924" s="144"/>
      <c r="AZ924" s="144"/>
      <c r="BA924" s="144"/>
      <c r="BB924" s="144"/>
      <c r="BC924" s="144"/>
      <c r="BD924" s="144"/>
      <c r="BE924" s="144"/>
      <c r="BF924" s="144"/>
    </row>
    <row r="925" spans="1:58" ht="12" customHeight="1">
      <c r="A925" s="137"/>
      <c r="B925" s="140"/>
      <c r="C925" s="141"/>
      <c r="D925" s="142"/>
      <c r="E925" s="142"/>
      <c r="F925" s="137"/>
      <c r="G925" s="137"/>
      <c r="H925" s="137"/>
      <c r="I925" s="137"/>
      <c r="J925" s="137"/>
      <c r="K925" s="137"/>
      <c r="L925" s="137"/>
      <c r="M925" s="143"/>
      <c r="N925" s="144"/>
      <c r="O925" s="144"/>
      <c r="P925" s="144"/>
      <c r="Q925" s="144"/>
      <c r="R925" s="144"/>
      <c r="S925" s="144"/>
      <c r="T925" s="144"/>
      <c r="U925" s="144"/>
      <c r="V925" s="144"/>
      <c r="W925" s="144"/>
      <c r="X925" s="137"/>
      <c r="Y925" s="144"/>
      <c r="Z925" s="144"/>
      <c r="AA925" s="144"/>
      <c r="AB925" s="144"/>
      <c r="AC925" s="144"/>
      <c r="AD925" s="144"/>
      <c r="AE925" s="144"/>
      <c r="AF925" s="144"/>
      <c r="AG925" s="144"/>
      <c r="AH925" s="144"/>
      <c r="AI925" s="144"/>
      <c r="AJ925" s="144"/>
      <c r="AK925" s="144"/>
      <c r="AL925" s="144"/>
      <c r="AM925" s="144"/>
      <c r="AN925" s="137"/>
      <c r="AO925" s="144"/>
      <c r="AP925" s="144"/>
      <c r="AQ925" s="144"/>
      <c r="AR925" s="144"/>
      <c r="AS925" s="144"/>
      <c r="AT925" s="144"/>
      <c r="AU925" s="144"/>
      <c r="AV925" s="144"/>
      <c r="AW925" s="144"/>
      <c r="AX925" s="144"/>
      <c r="AY925" s="144"/>
      <c r="AZ925" s="144"/>
      <c r="BA925" s="144"/>
      <c r="BB925" s="144"/>
      <c r="BC925" s="144"/>
      <c r="BD925" s="144"/>
      <c r="BE925" s="144"/>
      <c r="BF925" s="144"/>
    </row>
    <row r="926" spans="1:58" ht="12" customHeight="1">
      <c r="A926" s="137"/>
      <c r="B926" s="140"/>
      <c r="C926" s="141"/>
      <c r="D926" s="142"/>
      <c r="E926" s="142"/>
      <c r="F926" s="137"/>
      <c r="G926" s="137"/>
      <c r="H926" s="137"/>
      <c r="I926" s="137"/>
      <c r="J926" s="137"/>
      <c r="K926" s="137"/>
      <c r="L926" s="137"/>
      <c r="M926" s="143"/>
      <c r="N926" s="144"/>
      <c r="O926" s="144"/>
      <c r="P926" s="144"/>
      <c r="Q926" s="144"/>
      <c r="R926" s="144"/>
      <c r="S926" s="144"/>
      <c r="T926" s="144"/>
      <c r="U926" s="144"/>
      <c r="V926" s="144"/>
      <c r="W926" s="144"/>
      <c r="X926" s="137"/>
      <c r="Y926" s="144"/>
      <c r="Z926" s="144"/>
      <c r="AA926" s="144"/>
      <c r="AB926" s="144"/>
      <c r="AC926" s="144"/>
      <c r="AD926" s="144"/>
      <c r="AE926" s="144"/>
      <c r="AF926" s="144"/>
      <c r="AG926" s="144"/>
      <c r="AH926" s="144"/>
      <c r="AI926" s="144"/>
      <c r="AJ926" s="144"/>
      <c r="AK926" s="144"/>
      <c r="AL926" s="144"/>
      <c r="AM926" s="144"/>
      <c r="AN926" s="137"/>
      <c r="AO926" s="144"/>
      <c r="AP926" s="144"/>
      <c r="AQ926" s="144"/>
      <c r="AR926" s="144"/>
      <c r="AS926" s="144"/>
      <c r="AT926" s="144"/>
      <c r="AU926" s="144"/>
      <c r="AV926" s="144"/>
      <c r="AW926" s="144"/>
      <c r="AX926" s="144"/>
      <c r="AY926" s="144"/>
      <c r="AZ926" s="144"/>
      <c r="BA926" s="144"/>
      <c r="BB926" s="144"/>
      <c r="BC926" s="144"/>
      <c r="BD926" s="144"/>
      <c r="BE926" s="144"/>
      <c r="BF926" s="144"/>
    </row>
    <row r="927" spans="1:58" ht="12" customHeight="1">
      <c r="A927" s="137"/>
      <c r="B927" s="140"/>
      <c r="C927" s="141"/>
      <c r="D927" s="142"/>
      <c r="E927" s="142"/>
      <c r="F927" s="137"/>
      <c r="G927" s="137"/>
      <c r="H927" s="137"/>
      <c r="I927" s="137"/>
      <c r="J927" s="137"/>
      <c r="K927" s="137"/>
      <c r="L927" s="137"/>
      <c r="M927" s="143"/>
      <c r="N927" s="144"/>
      <c r="O927" s="144"/>
      <c r="P927" s="144"/>
      <c r="Q927" s="144"/>
      <c r="R927" s="144"/>
      <c r="S927" s="144"/>
      <c r="T927" s="144"/>
      <c r="U927" s="144"/>
      <c r="V927" s="144"/>
      <c r="W927" s="144"/>
      <c r="X927" s="137"/>
      <c r="Y927" s="144"/>
      <c r="Z927" s="144"/>
      <c r="AA927" s="144"/>
      <c r="AB927" s="144"/>
      <c r="AC927" s="144"/>
      <c r="AD927" s="144"/>
      <c r="AE927" s="144"/>
      <c r="AF927" s="144"/>
      <c r="AG927" s="144"/>
      <c r="AH927" s="144"/>
      <c r="AI927" s="144"/>
      <c r="AJ927" s="144"/>
      <c r="AK927" s="144"/>
      <c r="AL927" s="144"/>
      <c r="AM927" s="144"/>
      <c r="AN927" s="137"/>
      <c r="AO927" s="144"/>
      <c r="AP927" s="144"/>
      <c r="AQ927" s="144"/>
      <c r="AR927" s="144"/>
      <c r="AS927" s="144"/>
      <c r="AT927" s="144"/>
      <c r="AU927" s="144"/>
      <c r="AV927" s="144"/>
      <c r="AW927" s="144"/>
      <c r="AX927" s="144"/>
      <c r="AY927" s="144"/>
      <c r="AZ927" s="144"/>
      <c r="BA927" s="144"/>
      <c r="BB927" s="144"/>
      <c r="BC927" s="144"/>
      <c r="BD927" s="144"/>
      <c r="BE927" s="144"/>
      <c r="BF927" s="144"/>
    </row>
    <row r="928" spans="1:58" ht="12" customHeight="1">
      <c r="A928" s="137"/>
      <c r="B928" s="140"/>
      <c r="C928" s="141"/>
      <c r="D928" s="142"/>
      <c r="E928" s="142"/>
      <c r="F928" s="137"/>
      <c r="G928" s="137"/>
      <c r="H928" s="137"/>
      <c r="I928" s="137"/>
      <c r="J928" s="137"/>
      <c r="K928" s="137"/>
      <c r="L928" s="137"/>
      <c r="M928" s="143"/>
      <c r="N928" s="144"/>
      <c r="O928" s="144"/>
      <c r="P928" s="144"/>
      <c r="Q928" s="144"/>
      <c r="R928" s="144"/>
      <c r="S928" s="144"/>
      <c r="T928" s="144"/>
      <c r="U928" s="144"/>
      <c r="V928" s="144"/>
      <c r="W928" s="144"/>
      <c r="X928" s="137"/>
      <c r="Y928" s="144"/>
      <c r="Z928" s="144"/>
      <c r="AA928" s="144"/>
      <c r="AB928" s="144"/>
      <c r="AC928" s="144"/>
      <c r="AD928" s="144"/>
      <c r="AE928" s="144"/>
      <c r="AF928" s="144"/>
      <c r="AG928" s="144"/>
      <c r="AH928" s="144"/>
      <c r="AI928" s="144"/>
      <c r="AJ928" s="144"/>
      <c r="AK928" s="144"/>
      <c r="AL928" s="144"/>
      <c r="AM928" s="144"/>
      <c r="AN928" s="137"/>
      <c r="AO928" s="144"/>
      <c r="AP928" s="144"/>
      <c r="AQ928" s="144"/>
      <c r="AR928" s="144"/>
      <c r="AS928" s="144"/>
      <c r="AT928" s="144"/>
      <c r="AU928" s="144"/>
      <c r="AV928" s="144"/>
      <c r="AW928" s="144"/>
      <c r="AX928" s="144"/>
      <c r="AY928" s="144"/>
      <c r="AZ928" s="144"/>
      <c r="BA928" s="144"/>
      <c r="BB928" s="144"/>
      <c r="BC928" s="144"/>
      <c r="BD928" s="144"/>
      <c r="BE928" s="144"/>
      <c r="BF928" s="144"/>
    </row>
    <row r="929" spans="1:58" ht="12" customHeight="1">
      <c r="A929" s="137"/>
      <c r="B929" s="140"/>
      <c r="C929" s="141"/>
      <c r="D929" s="142"/>
      <c r="E929" s="142"/>
      <c r="F929" s="137"/>
      <c r="G929" s="137"/>
      <c r="H929" s="137"/>
      <c r="I929" s="137"/>
      <c r="J929" s="137"/>
      <c r="K929" s="137"/>
      <c r="L929" s="137"/>
      <c r="M929" s="143"/>
      <c r="N929" s="144"/>
      <c r="O929" s="144"/>
      <c r="P929" s="144"/>
      <c r="Q929" s="144"/>
      <c r="R929" s="144"/>
      <c r="S929" s="144"/>
      <c r="T929" s="144"/>
      <c r="U929" s="144"/>
      <c r="V929" s="144"/>
      <c r="W929" s="144"/>
      <c r="X929" s="137"/>
      <c r="Y929" s="144"/>
      <c r="Z929" s="144"/>
      <c r="AA929" s="144"/>
      <c r="AB929" s="144"/>
      <c r="AC929" s="144"/>
      <c r="AD929" s="144"/>
      <c r="AE929" s="144"/>
      <c r="AF929" s="144"/>
      <c r="AG929" s="144"/>
      <c r="AH929" s="144"/>
      <c r="AI929" s="144"/>
      <c r="AJ929" s="144"/>
      <c r="AK929" s="144"/>
      <c r="AL929" s="144"/>
      <c r="AM929" s="144"/>
      <c r="AN929" s="137"/>
      <c r="AO929" s="144"/>
      <c r="AP929" s="144"/>
      <c r="AQ929" s="144"/>
      <c r="AR929" s="144"/>
      <c r="AS929" s="144"/>
      <c r="AT929" s="144"/>
      <c r="AU929" s="144"/>
      <c r="AV929" s="144"/>
      <c r="AW929" s="144"/>
      <c r="AX929" s="144"/>
      <c r="AY929" s="144"/>
      <c r="AZ929" s="144"/>
      <c r="BA929" s="144"/>
      <c r="BB929" s="144"/>
      <c r="BC929" s="144"/>
      <c r="BD929" s="144"/>
      <c r="BE929" s="144"/>
      <c r="BF929" s="144"/>
    </row>
    <row r="930" spans="1:58" ht="12" customHeight="1">
      <c r="A930" s="137"/>
      <c r="B930" s="140"/>
      <c r="C930" s="141"/>
      <c r="D930" s="142"/>
      <c r="E930" s="142"/>
      <c r="F930" s="137"/>
      <c r="G930" s="137"/>
      <c r="H930" s="137"/>
      <c r="I930" s="137"/>
      <c r="J930" s="137"/>
      <c r="K930" s="137"/>
      <c r="L930" s="137"/>
      <c r="M930" s="143"/>
      <c r="N930" s="144"/>
      <c r="O930" s="144"/>
      <c r="P930" s="144"/>
      <c r="Q930" s="144"/>
      <c r="R930" s="144"/>
      <c r="S930" s="144"/>
      <c r="T930" s="144"/>
      <c r="U930" s="144"/>
      <c r="V930" s="144"/>
      <c r="W930" s="144"/>
      <c r="X930" s="137"/>
      <c r="Y930" s="144"/>
      <c r="Z930" s="144"/>
      <c r="AA930" s="144"/>
      <c r="AB930" s="144"/>
      <c r="AC930" s="144"/>
      <c r="AD930" s="144"/>
      <c r="AE930" s="144"/>
      <c r="AF930" s="144"/>
      <c r="AG930" s="144"/>
      <c r="AH930" s="144"/>
      <c r="AI930" s="144"/>
      <c r="AJ930" s="144"/>
      <c r="AK930" s="144"/>
      <c r="AL930" s="144"/>
      <c r="AM930" s="144"/>
      <c r="AN930" s="137"/>
      <c r="AO930" s="144"/>
      <c r="AP930" s="144"/>
      <c r="AQ930" s="144"/>
      <c r="AR930" s="144"/>
      <c r="AS930" s="144"/>
      <c r="AT930" s="144"/>
      <c r="AU930" s="144"/>
      <c r="AV930" s="144"/>
      <c r="AW930" s="144"/>
      <c r="AX930" s="144"/>
      <c r="AY930" s="144"/>
      <c r="AZ930" s="144"/>
      <c r="BA930" s="144"/>
      <c r="BB930" s="144"/>
      <c r="BC930" s="144"/>
      <c r="BD930" s="144"/>
      <c r="BE930" s="144"/>
      <c r="BF930" s="144"/>
    </row>
    <row r="931" spans="1:58" ht="12" customHeight="1">
      <c r="A931" s="137"/>
      <c r="B931" s="140"/>
      <c r="C931" s="141"/>
      <c r="D931" s="142"/>
      <c r="E931" s="142"/>
      <c r="F931" s="137"/>
      <c r="G931" s="137"/>
      <c r="H931" s="137"/>
      <c r="I931" s="137"/>
      <c r="J931" s="137"/>
      <c r="K931" s="137"/>
      <c r="L931" s="137"/>
      <c r="M931" s="143"/>
      <c r="N931" s="144"/>
      <c r="O931" s="144"/>
      <c r="P931" s="144"/>
      <c r="Q931" s="144"/>
      <c r="R931" s="144"/>
      <c r="S931" s="144"/>
      <c r="T931" s="144"/>
      <c r="U931" s="144"/>
      <c r="V931" s="144"/>
      <c r="W931" s="144"/>
      <c r="X931" s="137"/>
      <c r="Y931" s="144"/>
      <c r="Z931" s="144"/>
      <c r="AA931" s="144"/>
      <c r="AB931" s="144"/>
      <c r="AC931" s="144"/>
      <c r="AD931" s="144"/>
      <c r="AE931" s="144"/>
      <c r="AF931" s="144"/>
      <c r="AG931" s="144"/>
      <c r="AH931" s="144"/>
      <c r="AI931" s="144"/>
      <c r="AJ931" s="144"/>
      <c r="AK931" s="144"/>
      <c r="AL931" s="144"/>
      <c r="AM931" s="144"/>
      <c r="AN931" s="137"/>
      <c r="AO931" s="144"/>
      <c r="AP931" s="144"/>
      <c r="AQ931" s="144"/>
      <c r="AR931" s="144"/>
      <c r="AS931" s="144"/>
      <c r="AT931" s="144"/>
      <c r="AU931" s="144"/>
      <c r="AV931" s="144"/>
      <c r="AW931" s="144"/>
      <c r="AX931" s="144"/>
      <c r="AY931" s="144"/>
      <c r="AZ931" s="144"/>
      <c r="BA931" s="144"/>
      <c r="BB931" s="144"/>
      <c r="BC931" s="144"/>
      <c r="BD931" s="144"/>
      <c r="BE931" s="144"/>
      <c r="BF931" s="144"/>
    </row>
    <row r="932" spans="1:58" ht="12" customHeight="1">
      <c r="A932" s="137"/>
      <c r="B932" s="140"/>
      <c r="C932" s="141"/>
      <c r="D932" s="142"/>
      <c r="E932" s="142"/>
      <c r="F932" s="137"/>
      <c r="G932" s="137"/>
      <c r="H932" s="137"/>
      <c r="I932" s="137"/>
      <c r="J932" s="137"/>
      <c r="K932" s="137"/>
      <c r="L932" s="137"/>
      <c r="M932" s="143"/>
      <c r="N932" s="144"/>
      <c r="O932" s="144"/>
      <c r="P932" s="144"/>
      <c r="Q932" s="144"/>
      <c r="R932" s="144"/>
      <c r="S932" s="144"/>
      <c r="T932" s="144"/>
      <c r="U932" s="144"/>
      <c r="V932" s="144"/>
      <c r="W932" s="144"/>
      <c r="X932" s="137"/>
      <c r="Y932" s="144"/>
      <c r="Z932" s="144"/>
      <c r="AA932" s="144"/>
      <c r="AB932" s="144"/>
      <c r="AC932" s="144"/>
      <c r="AD932" s="144"/>
      <c r="AE932" s="144"/>
      <c r="AF932" s="144"/>
      <c r="AG932" s="144"/>
      <c r="AH932" s="144"/>
      <c r="AI932" s="144"/>
      <c r="AJ932" s="144"/>
      <c r="AK932" s="144"/>
      <c r="AL932" s="144"/>
      <c r="AM932" s="144"/>
      <c r="AN932" s="137"/>
      <c r="AO932" s="144"/>
      <c r="AP932" s="144"/>
      <c r="AQ932" s="144"/>
      <c r="AR932" s="144"/>
      <c r="AS932" s="144"/>
      <c r="AT932" s="144"/>
      <c r="AU932" s="144"/>
      <c r="AV932" s="144"/>
      <c r="AW932" s="144"/>
      <c r="AX932" s="144"/>
      <c r="AY932" s="144"/>
      <c r="AZ932" s="144"/>
      <c r="BA932" s="144"/>
      <c r="BB932" s="144"/>
      <c r="BC932" s="144"/>
      <c r="BD932" s="144"/>
      <c r="BE932" s="144"/>
      <c r="BF932" s="144"/>
    </row>
    <row r="933" spans="1:58" ht="12" customHeight="1">
      <c r="A933" s="137"/>
      <c r="B933" s="140"/>
      <c r="C933" s="141"/>
      <c r="D933" s="142"/>
      <c r="E933" s="142"/>
      <c r="F933" s="137"/>
      <c r="G933" s="137"/>
      <c r="H933" s="137"/>
      <c r="I933" s="137"/>
      <c r="J933" s="137"/>
      <c r="K933" s="137"/>
      <c r="L933" s="137"/>
      <c r="M933" s="143"/>
      <c r="N933" s="144"/>
      <c r="O933" s="144"/>
      <c r="P933" s="144"/>
      <c r="Q933" s="144"/>
      <c r="R933" s="144"/>
      <c r="S933" s="144"/>
      <c r="T933" s="144"/>
      <c r="U933" s="144"/>
      <c r="V933" s="144"/>
      <c r="W933" s="144"/>
      <c r="X933" s="137"/>
      <c r="Y933" s="144"/>
      <c r="Z933" s="144"/>
      <c r="AA933" s="144"/>
      <c r="AB933" s="144"/>
      <c r="AC933" s="144"/>
      <c r="AD933" s="144"/>
      <c r="AE933" s="144"/>
      <c r="AF933" s="144"/>
      <c r="AG933" s="144"/>
      <c r="AH933" s="144"/>
      <c r="AI933" s="144"/>
      <c r="AJ933" s="144"/>
      <c r="AK933" s="144"/>
      <c r="AL933" s="144"/>
      <c r="AM933" s="144"/>
      <c r="AN933" s="137"/>
      <c r="AO933" s="144"/>
      <c r="AP933" s="144"/>
      <c r="AQ933" s="144"/>
      <c r="AR933" s="144"/>
      <c r="AS933" s="144"/>
      <c r="AT933" s="144"/>
      <c r="AU933" s="144"/>
      <c r="AV933" s="144"/>
      <c r="AW933" s="144"/>
      <c r="AX933" s="144"/>
      <c r="AY933" s="144"/>
      <c r="AZ933" s="144"/>
      <c r="BA933" s="144"/>
      <c r="BB933" s="144"/>
      <c r="BC933" s="144"/>
      <c r="BD933" s="144"/>
      <c r="BE933" s="144"/>
      <c r="BF933" s="144"/>
    </row>
    <row r="934" spans="1:58" ht="12" customHeight="1">
      <c r="A934" s="137"/>
      <c r="B934" s="140"/>
      <c r="C934" s="141"/>
      <c r="D934" s="142"/>
      <c r="E934" s="142"/>
      <c r="F934" s="137"/>
      <c r="G934" s="137"/>
      <c r="H934" s="137"/>
      <c r="I934" s="137"/>
      <c r="J934" s="137"/>
      <c r="K934" s="137"/>
      <c r="L934" s="137"/>
      <c r="M934" s="143"/>
      <c r="N934" s="144"/>
      <c r="O934" s="144"/>
      <c r="P934" s="144"/>
      <c r="Q934" s="144"/>
      <c r="R934" s="144"/>
      <c r="S934" s="144"/>
      <c r="T934" s="144"/>
      <c r="U934" s="144"/>
      <c r="V934" s="144"/>
      <c r="W934" s="144"/>
      <c r="X934" s="137"/>
      <c r="Y934" s="144"/>
      <c r="Z934" s="144"/>
      <c r="AA934" s="144"/>
      <c r="AB934" s="144"/>
      <c r="AC934" s="144"/>
      <c r="AD934" s="144"/>
      <c r="AE934" s="144"/>
      <c r="AF934" s="144"/>
      <c r="AG934" s="144"/>
      <c r="AH934" s="144"/>
      <c r="AI934" s="144"/>
      <c r="AJ934" s="144"/>
      <c r="AK934" s="144"/>
      <c r="AL934" s="144"/>
      <c r="AM934" s="144"/>
      <c r="AN934" s="137"/>
      <c r="AO934" s="144"/>
      <c r="AP934" s="144"/>
      <c r="AQ934" s="144"/>
      <c r="AR934" s="144"/>
      <c r="AS934" s="144"/>
      <c r="AT934" s="144"/>
      <c r="AU934" s="144"/>
      <c r="AV934" s="144"/>
      <c r="AW934" s="144"/>
      <c r="AX934" s="144"/>
      <c r="AY934" s="144"/>
      <c r="AZ934" s="144"/>
      <c r="BA934" s="144"/>
      <c r="BB934" s="144"/>
      <c r="BC934" s="144"/>
      <c r="BD934" s="144"/>
      <c r="BE934" s="144"/>
      <c r="BF934" s="144"/>
    </row>
    <row r="935" spans="1:58" ht="12" customHeight="1">
      <c r="A935" s="137"/>
      <c r="B935" s="140"/>
      <c r="C935" s="141"/>
      <c r="D935" s="142"/>
      <c r="E935" s="142"/>
      <c r="F935" s="137"/>
      <c r="G935" s="137"/>
      <c r="H935" s="137"/>
      <c r="I935" s="137"/>
      <c r="J935" s="137"/>
      <c r="K935" s="137"/>
      <c r="L935" s="137"/>
      <c r="M935" s="143"/>
      <c r="N935" s="144"/>
      <c r="O935" s="144"/>
      <c r="P935" s="144"/>
      <c r="Q935" s="144"/>
      <c r="R935" s="144"/>
      <c r="S935" s="144"/>
      <c r="T935" s="144"/>
      <c r="U935" s="144"/>
      <c r="V935" s="144"/>
      <c r="W935" s="144"/>
      <c r="X935" s="137"/>
      <c r="Y935" s="144"/>
      <c r="Z935" s="144"/>
      <c r="AA935" s="144"/>
      <c r="AB935" s="144"/>
      <c r="AC935" s="144"/>
      <c r="AD935" s="144"/>
      <c r="AE935" s="144"/>
      <c r="AF935" s="144"/>
      <c r="AG935" s="144"/>
      <c r="AH935" s="144"/>
      <c r="AI935" s="144"/>
      <c r="AJ935" s="144"/>
      <c r="AK935" s="144"/>
      <c r="AL935" s="144"/>
      <c r="AM935" s="144"/>
      <c r="AN935" s="137"/>
      <c r="AO935" s="144"/>
      <c r="AP935" s="144"/>
      <c r="AQ935" s="144"/>
      <c r="AR935" s="144"/>
      <c r="AS935" s="144"/>
      <c r="AT935" s="144"/>
      <c r="AU935" s="144"/>
      <c r="AV935" s="144"/>
      <c r="AW935" s="144"/>
      <c r="AX935" s="144"/>
      <c r="AY935" s="144"/>
      <c r="AZ935" s="144"/>
      <c r="BA935" s="144"/>
      <c r="BB935" s="144"/>
      <c r="BC935" s="144"/>
      <c r="BD935" s="144"/>
      <c r="BE935" s="144"/>
      <c r="BF935" s="144"/>
    </row>
    <row r="936" spans="1:58" ht="12" customHeight="1">
      <c r="A936" s="137"/>
      <c r="B936" s="140"/>
      <c r="C936" s="141"/>
      <c r="D936" s="142"/>
      <c r="E936" s="142"/>
      <c r="F936" s="137"/>
      <c r="G936" s="137"/>
      <c r="H936" s="137"/>
      <c r="I936" s="137"/>
      <c r="J936" s="137"/>
      <c r="K936" s="137"/>
      <c r="L936" s="137"/>
      <c r="M936" s="143"/>
      <c r="N936" s="144"/>
      <c r="O936" s="144"/>
      <c r="P936" s="144"/>
      <c r="Q936" s="144"/>
      <c r="R936" s="144"/>
      <c r="S936" s="144"/>
      <c r="T936" s="144"/>
      <c r="U936" s="144"/>
      <c r="V936" s="144"/>
      <c r="W936" s="144"/>
      <c r="X936" s="137"/>
      <c r="Y936" s="144"/>
      <c r="Z936" s="144"/>
      <c r="AA936" s="144"/>
      <c r="AB936" s="144"/>
      <c r="AC936" s="144"/>
      <c r="AD936" s="144"/>
      <c r="AE936" s="144"/>
      <c r="AF936" s="144"/>
      <c r="AG936" s="144"/>
      <c r="AH936" s="144"/>
      <c r="AI936" s="144"/>
      <c r="AJ936" s="144"/>
      <c r="AK936" s="144"/>
      <c r="AL936" s="144"/>
      <c r="AM936" s="144"/>
      <c r="AN936" s="137"/>
      <c r="AO936" s="144"/>
      <c r="AP936" s="144"/>
      <c r="AQ936" s="144"/>
      <c r="AR936" s="144"/>
      <c r="AS936" s="144"/>
      <c r="AT936" s="144"/>
      <c r="AU936" s="144"/>
      <c r="AV936" s="144"/>
      <c r="AW936" s="144"/>
      <c r="AX936" s="144"/>
      <c r="AY936" s="144"/>
      <c r="AZ936" s="144"/>
      <c r="BA936" s="144"/>
      <c r="BB936" s="144"/>
      <c r="BC936" s="144"/>
      <c r="BD936" s="144"/>
      <c r="BE936" s="144"/>
      <c r="BF936" s="144"/>
    </row>
    <row r="937" spans="1:58" ht="12" customHeight="1">
      <c r="A937" s="137"/>
      <c r="B937" s="140"/>
      <c r="C937" s="141"/>
      <c r="D937" s="142"/>
      <c r="E937" s="142"/>
      <c r="F937" s="137"/>
      <c r="G937" s="137"/>
      <c r="H937" s="137"/>
      <c r="I937" s="137"/>
      <c r="J937" s="137"/>
      <c r="K937" s="137"/>
      <c r="L937" s="137"/>
      <c r="M937" s="143"/>
      <c r="N937" s="144"/>
      <c r="O937" s="144"/>
      <c r="P937" s="144"/>
      <c r="Q937" s="144"/>
      <c r="R937" s="144"/>
      <c r="S937" s="144"/>
      <c r="T937" s="144"/>
      <c r="U937" s="144"/>
      <c r="V937" s="144"/>
      <c r="W937" s="144"/>
      <c r="X937" s="137"/>
      <c r="Y937" s="144"/>
      <c r="Z937" s="144"/>
      <c r="AA937" s="144"/>
      <c r="AB937" s="144"/>
      <c r="AC937" s="144"/>
      <c r="AD937" s="144"/>
      <c r="AE937" s="144"/>
      <c r="AF937" s="144"/>
      <c r="AG937" s="144"/>
      <c r="AH937" s="144"/>
      <c r="AI937" s="144"/>
      <c r="AJ937" s="144"/>
      <c r="AK937" s="144"/>
      <c r="AL937" s="144"/>
      <c r="AM937" s="144"/>
      <c r="AN937" s="137"/>
      <c r="AO937" s="144"/>
      <c r="AP937" s="144"/>
      <c r="AQ937" s="144"/>
      <c r="AR937" s="144"/>
      <c r="AS937" s="144"/>
      <c r="AT937" s="144"/>
      <c r="AU937" s="144"/>
      <c r="AV937" s="144"/>
      <c r="AW937" s="144"/>
      <c r="AX937" s="144"/>
      <c r="AY937" s="144"/>
      <c r="AZ937" s="144"/>
      <c r="BA937" s="144"/>
      <c r="BB937" s="144"/>
      <c r="BC937" s="144"/>
      <c r="BD937" s="144"/>
      <c r="BE937" s="144"/>
      <c r="BF937" s="144"/>
    </row>
    <row r="938" spans="1:58" ht="12" customHeight="1">
      <c r="A938" s="137"/>
      <c r="B938" s="140"/>
      <c r="C938" s="141"/>
      <c r="D938" s="142"/>
      <c r="E938" s="142"/>
      <c r="F938" s="137"/>
      <c r="G938" s="137"/>
      <c r="H938" s="137"/>
      <c r="I938" s="137"/>
      <c r="J938" s="137"/>
      <c r="K938" s="137"/>
      <c r="L938" s="137"/>
      <c r="M938" s="143"/>
      <c r="N938" s="144"/>
      <c r="O938" s="144"/>
      <c r="P938" s="144"/>
      <c r="Q938" s="144"/>
      <c r="R938" s="144"/>
      <c r="S938" s="144"/>
      <c r="T938" s="144"/>
      <c r="U938" s="144"/>
      <c r="V938" s="144"/>
      <c r="W938" s="144"/>
      <c r="X938" s="137"/>
      <c r="Y938" s="144"/>
      <c r="Z938" s="144"/>
      <c r="AA938" s="144"/>
      <c r="AB938" s="144"/>
      <c r="AC938" s="144"/>
      <c r="AD938" s="144"/>
      <c r="AE938" s="144"/>
      <c r="AF938" s="144"/>
      <c r="AG938" s="144"/>
      <c r="AH938" s="144"/>
      <c r="AI938" s="144"/>
      <c r="AJ938" s="144"/>
      <c r="AK938" s="144"/>
      <c r="AL938" s="144"/>
      <c r="AM938" s="144"/>
      <c r="AN938" s="137"/>
      <c r="AO938" s="144"/>
      <c r="AP938" s="144"/>
      <c r="AQ938" s="144"/>
      <c r="AR938" s="144"/>
      <c r="AS938" s="144"/>
      <c r="AT938" s="144"/>
      <c r="AU938" s="144"/>
      <c r="AV938" s="144"/>
      <c r="AW938" s="144"/>
      <c r="AX938" s="144"/>
      <c r="AY938" s="144"/>
      <c r="AZ938" s="144"/>
      <c r="BA938" s="144"/>
      <c r="BB938" s="144"/>
      <c r="BC938" s="144"/>
      <c r="BD938" s="144"/>
      <c r="BE938" s="144"/>
      <c r="BF938" s="144"/>
    </row>
    <row r="939" spans="1:58" ht="12" customHeight="1">
      <c r="A939" s="137"/>
      <c r="B939" s="140"/>
      <c r="C939" s="141"/>
      <c r="D939" s="142"/>
      <c r="E939" s="142"/>
      <c r="F939" s="137"/>
      <c r="G939" s="137"/>
      <c r="H939" s="137"/>
      <c r="I939" s="137"/>
      <c r="J939" s="137"/>
      <c r="K939" s="137"/>
      <c r="L939" s="137"/>
      <c r="M939" s="143"/>
      <c r="N939" s="144"/>
      <c r="O939" s="144"/>
      <c r="P939" s="144"/>
      <c r="Q939" s="144"/>
      <c r="R939" s="144"/>
      <c r="S939" s="144"/>
      <c r="T939" s="144"/>
      <c r="U939" s="144"/>
      <c r="V939" s="144"/>
      <c r="W939" s="144"/>
      <c r="X939" s="137"/>
      <c r="Y939" s="144"/>
      <c r="Z939" s="144"/>
      <c r="AA939" s="144"/>
      <c r="AB939" s="144"/>
      <c r="AC939" s="144"/>
      <c r="AD939" s="144"/>
      <c r="AE939" s="144"/>
      <c r="AF939" s="144"/>
      <c r="AG939" s="144"/>
      <c r="AH939" s="144"/>
      <c r="AI939" s="144"/>
      <c r="AJ939" s="144"/>
      <c r="AK939" s="144"/>
      <c r="AL939" s="144"/>
      <c r="AM939" s="144"/>
      <c r="AN939" s="137"/>
      <c r="AO939" s="144"/>
      <c r="AP939" s="144"/>
      <c r="AQ939" s="144"/>
      <c r="AR939" s="144"/>
      <c r="AS939" s="144"/>
      <c r="AT939" s="144"/>
      <c r="AU939" s="144"/>
      <c r="AV939" s="144"/>
      <c r="AW939" s="144"/>
      <c r="AX939" s="144"/>
      <c r="AY939" s="144"/>
      <c r="AZ939" s="144"/>
      <c r="BA939" s="144"/>
      <c r="BB939" s="144"/>
      <c r="BC939" s="144"/>
      <c r="BD939" s="144"/>
      <c r="BE939" s="144"/>
      <c r="BF939" s="144"/>
    </row>
    <row r="940" spans="1:58" ht="12" customHeight="1">
      <c r="A940" s="137"/>
      <c r="B940" s="140"/>
      <c r="C940" s="141"/>
      <c r="D940" s="142"/>
      <c r="E940" s="142"/>
      <c r="F940" s="137"/>
      <c r="G940" s="137"/>
      <c r="H940" s="137"/>
      <c r="I940" s="137"/>
      <c r="J940" s="137"/>
      <c r="K940" s="137"/>
      <c r="L940" s="137"/>
      <c r="M940" s="143"/>
      <c r="N940" s="144"/>
      <c r="O940" s="144"/>
      <c r="P940" s="144"/>
      <c r="Q940" s="144"/>
      <c r="R940" s="144"/>
      <c r="S940" s="144"/>
      <c r="T940" s="144"/>
      <c r="U940" s="144"/>
      <c r="V940" s="144"/>
      <c r="W940" s="144"/>
      <c r="X940" s="137"/>
      <c r="Y940" s="144"/>
      <c r="Z940" s="144"/>
      <c r="AA940" s="144"/>
      <c r="AB940" s="144"/>
      <c r="AC940" s="144"/>
      <c r="AD940" s="144"/>
      <c r="AE940" s="144"/>
      <c r="AF940" s="144"/>
      <c r="AG940" s="144"/>
      <c r="AH940" s="144"/>
      <c r="AI940" s="144"/>
      <c r="AJ940" s="144"/>
      <c r="AK940" s="144"/>
      <c r="AL940" s="144"/>
      <c r="AM940" s="144"/>
      <c r="AN940" s="137"/>
      <c r="AO940" s="144"/>
      <c r="AP940" s="144"/>
      <c r="AQ940" s="144"/>
      <c r="AR940" s="144"/>
      <c r="AS940" s="144"/>
      <c r="AT940" s="144"/>
      <c r="AU940" s="144"/>
      <c r="AV940" s="144"/>
      <c r="AW940" s="144"/>
      <c r="AX940" s="144"/>
      <c r="AY940" s="144"/>
      <c r="AZ940" s="144"/>
      <c r="BA940" s="144"/>
      <c r="BB940" s="144"/>
      <c r="BC940" s="144"/>
      <c r="BD940" s="144"/>
      <c r="BE940" s="144"/>
      <c r="BF940" s="144"/>
    </row>
    <row r="941" spans="1:58" ht="12" customHeight="1">
      <c r="A941" s="137"/>
      <c r="B941" s="140"/>
      <c r="C941" s="141"/>
      <c r="D941" s="142"/>
      <c r="E941" s="142"/>
      <c r="F941" s="137"/>
      <c r="G941" s="137"/>
      <c r="H941" s="137"/>
      <c r="I941" s="137"/>
      <c r="J941" s="137"/>
      <c r="K941" s="137"/>
      <c r="L941" s="137"/>
      <c r="M941" s="143"/>
      <c r="N941" s="144"/>
      <c r="O941" s="144"/>
      <c r="P941" s="144"/>
      <c r="Q941" s="144"/>
      <c r="R941" s="144"/>
      <c r="S941" s="144"/>
      <c r="T941" s="144"/>
      <c r="U941" s="144"/>
      <c r="V941" s="144"/>
      <c r="W941" s="144"/>
      <c r="X941" s="137"/>
      <c r="Y941" s="144"/>
      <c r="Z941" s="144"/>
      <c r="AA941" s="144"/>
      <c r="AB941" s="144"/>
      <c r="AC941" s="144"/>
      <c r="AD941" s="144"/>
      <c r="AE941" s="144"/>
      <c r="AF941" s="144"/>
      <c r="AG941" s="144"/>
      <c r="AH941" s="144"/>
      <c r="AI941" s="144"/>
      <c r="AJ941" s="144"/>
      <c r="AK941" s="144"/>
      <c r="AL941" s="144"/>
      <c r="AM941" s="144"/>
      <c r="AN941" s="137"/>
      <c r="AO941" s="144"/>
      <c r="AP941" s="144"/>
      <c r="AQ941" s="144"/>
      <c r="AR941" s="144"/>
      <c r="AS941" s="144"/>
      <c r="AT941" s="144"/>
      <c r="AU941" s="144"/>
      <c r="AV941" s="144"/>
      <c r="AW941" s="144"/>
      <c r="AX941" s="144"/>
      <c r="AY941" s="144"/>
      <c r="AZ941" s="144"/>
      <c r="BA941" s="144"/>
      <c r="BB941" s="144"/>
      <c r="BC941" s="144"/>
      <c r="BD941" s="144"/>
      <c r="BE941" s="144"/>
      <c r="BF941" s="144"/>
    </row>
    <row r="942" spans="1:58" ht="12" customHeight="1">
      <c r="A942" s="137"/>
      <c r="B942" s="140"/>
      <c r="C942" s="141"/>
      <c r="D942" s="142"/>
      <c r="E942" s="142"/>
      <c r="F942" s="137"/>
      <c r="G942" s="137"/>
      <c r="H942" s="137"/>
      <c r="I942" s="137"/>
      <c r="J942" s="137"/>
      <c r="K942" s="137"/>
      <c r="L942" s="137"/>
      <c r="M942" s="143"/>
      <c r="N942" s="144"/>
      <c r="O942" s="144"/>
      <c r="P942" s="144"/>
      <c r="Q942" s="144"/>
      <c r="R942" s="144"/>
      <c r="S942" s="144"/>
      <c r="T942" s="144"/>
      <c r="U942" s="144"/>
      <c r="V942" s="144"/>
      <c r="W942" s="144"/>
      <c r="X942" s="137"/>
      <c r="Y942" s="144"/>
      <c r="Z942" s="144"/>
      <c r="AA942" s="144"/>
      <c r="AB942" s="144"/>
      <c r="AC942" s="144"/>
      <c r="AD942" s="144"/>
      <c r="AE942" s="144"/>
      <c r="AF942" s="144"/>
      <c r="AG942" s="144"/>
      <c r="AH942" s="144"/>
      <c r="AI942" s="144"/>
      <c r="AJ942" s="144"/>
      <c r="AK942" s="144"/>
      <c r="AL942" s="144"/>
      <c r="AM942" s="144"/>
      <c r="AN942" s="137"/>
      <c r="AO942" s="144"/>
      <c r="AP942" s="144"/>
      <c r="AQ942" s="144"/>
      <c r="AR942" s="144"/>
      <c r="AS942" s="144"/>
      <c r="AT942" s="144"/>
      <c r="AU942" s="144"/>
      <c r="AV942" s="144"/>
      <c r="AW942" s="144"/>
      <c r="AX942" s="144"/>
      <c r="AY942" s="144"/>
      <c r="AZ942" s="144"/>
      <c r="BA942" s="144"/>
      <c r="BB942" s="144"/>
      <c r="BC942" s="144"/>
      <c r="BD942" s="144"/>
      <c r="BE942" s="144"/>
      <c r="BF942" s="144"/>
    </row>
    <row r="943" spans="1:58" ht="12" customHeight="1">
      <c r="A943" s="137"/>
      <c r="B943" s="140"/>
      <c r="C943" s="141"/>
      <c r="D943" s="142"/>
      <c r="E943" s="142"/>
      <c r="F943" s="137"/>
      <c r="G943" s="137"/>
      <c r="H943" s="137"/>
      <c r="I943" s="137"/>
      <c r="J943" s="137"/>
      <c r="K943" s="137"/>
      <c r="L943" s="137"/>
      <c r="M943" s="143"/>
      <c r="N943" s="144"/>
      <c r="O943" s="144"/>
      <c r="P943" s="144"/>
      <c r="Q943" s="144"/>
      <c r="R943" s="144"/>
      <c r="S943" s="144"/>
      <c r="T943" s="144"/>
      <c r="U943" s="144"/>
      <c r="V943" s="144"/>
      <c r="W943" s="144"/>
      <c r="X943" s="137"/>
      <c r="Y943" s="144"/>
      <c r="Z943" s="144"/>
      <c r="AA943" s="144"/>
      <c r="AB943" s="144"/>
      <c r="AC943" s="144"/>
      <c r="AD943" s="144"/>
      <c r="AE943" s="144"/>
      <c r="AF943" s="144"/>
      <c r="AG943" s="144"/>
      <c r="AH943" s="144"/>
      <c r="AI943" s="144"/>
      <c r="AJ943" s="144"/>
      <c r="AK943" s="144"/>
      <c r="AL943" s="144"/>
      <c r="AM943" s="144"/>
      <c r="AN943" s="137"/>
      <c r="AO943" s="144"/>
      <c r="AP943" s="144"/>
      <c r="AQ943" s="144"/>
      <c r="AR943" s="144"/>
      <c r="AS943" s="144"/>
      <c r="AT943" s="144"/>
      <c r="AU943" s="144"/>
      <c r="AV943" s="144"/>
      <c r="AW943" s="144"/>
      <c r="AX943" s="144"/>
      <c r="AY943" s="144"/>
      <c r="AZ943" s="144"/>
      <c r="BA943" s="144"/>
      <c r="BB943" s="144"/>
      <c r="BC943" s="144"/>
      <c r="BD943" s="144"/>
      <c r="BE943" s="144"/>
      <c r="BF943" s="144"/>
    </row>
    <row r="944" spans="1:58" ht="12" customHeight="1">
      <c r="A944" s="137"/>
      <c r="B944" s="140"/>
      <c r="C944" s="141"/>
      <c r="D944" s="142"/>
      <c r="E944" s="142"/>
      <c r="F944" s="137"/>
      <c r="G944" s="137"/>
      <c r="H944" s="137"/>
      <c r="I944" s="137"/>
      <c r="J944" s="137"/>
      <c r="K944" s="137"/>
      <c r="L944" s="137"/>
      <c r="M944" s="143"/>
      <c r="N944" s="144"/>
      <c r="O944" s="144"/>
      <c r="P944" s="144"/>
      <c r="Q944" s="144"/>
      <c r="R944" s="144"/>
      <c r="S944" s="144"/>
      <c r="T944" s="144"/>
      <c r="U944" s="144"/>
      <c r="V944" s="144"/>
      <c r="W944" s="144"/>
      <c r="X944" s="137"/>
      <c r="Y944" s="144"/>
      <c r="Z944" s="144"/>
      <c r="AA944" s="144"/>
      <c r="AB944" s="144"/>
      <c r="AC944" s="144"/>
      <c r="AD944" s="144"/>
      <c r="AE944" s="144"/>
      <c r="AF944" s="144"/>
      <c r="AG944" s="144"/>
      <c r="AH944" s="144"/>
      <c r="AI944" s="144"/>
      <c r="AJ944" s="144"/>
      <c r="AK944" s="144"/>
      <c r="AL944" s="144"/>
      <c r="AM944" s="144"/>
      <c r="AN944" s="137"/>
      <c r="AO944" s="144"/>
      <c r="AP944" s="144"/>
      <c r="AQ944" s="144"/>
      <c r="AR944" s="144"/>
      <c r="AS944" s="144"/>
      <c r="AT944" s="144"/>
      <c r="AU944" s="144"/>
      <c r="AV944" s="144"/>
      <c r="AW944" s="144"/>
      <c r="AX944" s="144"/>
      <c r="AY944" s="144"/>
      <c r="AZ944" s="144"/>
      <c r="BA944" s="144"/>
      <c r="BB944" s="144"/>
      <c r="BC944" s="144"/>
      <c r="BD944" s="144"/>
      <c r="BE944" s="144"/>
      <c r="BF944" s="144"/>
    </row>
    <row r="945" spans="1:58" ht="12" customHeight="1">
      <c r="A945" s="137"/>
      <c r="B945" s="140"/>
      <c r="C945" s="141"/>
      <c r="D945" s="142"/>
      <c r="E945" s="142"/>
      <c r="F945" s="137"/>
      <c r="G945" s="137"/>
      <c r="H945" s="137"/>
      <c r="I945" s="137"/>
      <c r="J945" s="137"/>
      <c r="K945" s="137"/>
      <c r="L945" s="137"/>
      <c r="M945" s="143"/>
      <c r="N945" s="144"/>
      <c r="O945" s="144"/>
      <c r="P945" s="144"/>
      <c r="Q945" s="144"/>
      <c r="R945" s="144"/>
      <c r="S945" s="144"/>
      <c r="T945" s="144"/>
      <c r="U945" s="144"/>
      <c r="V945" s="144"/>
      <c r="W945" s="144"/>
      <c r="X945" s="137"/>
      <c r="Y945" s="144"/>
      <c r="Z945" s="144"/>
      <c r="AA945" s="144"/>
      <c r="AB945" s="144"/>
      <c r="AC945" s="144"/>
      <c r="AD945" s="144"/>
      <c r="AE945" s="144"/>
      <c r="AF945" s="144"/>
      <c r="AG945" s="144"/>
      <c r="AH945" s="144"/>
      <c r="AI945" s="144"/>
      <c r="AJ945" s="144"/>
      <c r="AK945" s="144"/>
      <c r="AL945" s="144"/>
      <c r="AM945" s="144"/>
      <c r="AN945" s="137"/>
      <c r="AO945" s="144"/>
      <c r="AP945" s="144"/>
      <c r="AQ945" s="144"/>
      <c r="AR945" s="144"/>
      <c r="AS945" s="144"/>
      <c r="AT945" s="144"/>
      <c r="AU945" s="144"/>
      <c r="AV945" s="144"/>
      <c r="AW945" s="144"/>
      <c r="AX945" s="144"/>
      <c r="AY945" s="144"/>
      <c r="AZ945" s="144"/>
      <c r="BA945" s="144"/>
      <c r="BB945" s="144"/>
      <c r="BC945" s="144"/>
      <c r="BD945" s="144"/>
      <c r="BE945" s="144"/>
      <c r="BF945" s="144"/>
    </row>
    <row r="946" spans="1:58" ht="12" customHeight="1">
      <c r="A946" s="137"/>
      <c r="B946" s="140"/>
      <c r="C946" s="141"/>
      <c r="D946" s="142"/>
      <c r="E946" s="142"/>
      <c r="F946" s="137"/>
      <c r="G946" s="137"/>
      <c r="H946" s="137"/>
      <c r="I946" s="137"/>
      <c r="J946" s="137"/>
      <c r="K946" s="137"/>
      <c r="L946" s="137"/>
      <c r="M946" s="143"/>
      <c r="N946" s="144"/>
      <c r="O946" s="144"/>
      <c r="P946" s="144"/>
      <c r="Q946" s="144"/>
      <c r="R946" s="144"/>
      <c r="S946" s="144"/>
      <c r="T946" s="144"/>
      <c r="U946" s="144"/>
      <c r="V946" s="144"/>
      <c r="W946" s="144"/>
      <c r="X946" s="137"/>
      <c r="Y946" s="144"/>
      <c r="Z946" s="144"/>
      <c r="AA946" s="144"/>
      <c r="AB946" s="144"/>
      <c r="AC946" s="144"/>
      <c r="AD946" s="144"/>
      <c r="AE946" s="144"/>
      <c r="AF946" s="144"/>
      <c r="AG946" s="144"/>
      <c r="AH946" s="144"/>
      <c r="AI946" s="144"/>
      <c r="AJ946" s="144"/>
      <c r="AK946" s="144"/>
      <c r="AL946" s="144"/>
      <c r="AM946" s="144"/>
      <c r="AN946" s="137"/>
      <c r="AO946" s="144"/>
      <c r="AP946" s="144"/>
      <c r="AQ946" s="144"/>
      <c r="AR946" s="144"/>
      <c r="AS946" s="144"/>
      <c r="AT946" s="144"/>
      <c r="AU946" s="144"/>
      <c r="AV946" s="144"/>
      <c r="AW946" s="144"/>
      <c r="AX946" s="144"/>
      <c r="AY946" s="144"/>
      <c r="AZ946" s="144"/>
      <c r="BA946" s="144"/>
      <c r="BB946" s="144"/>
      <c r="BC946" s="144"/>
      <c r="BD946" s="144"/>
      <c r="BE946" s="144"/>
      <c r="BF946" s="144"/>
    </row>
    <row r="947" spans="1:58" ht="12" customHeight="1">
      <c r="A947" s="137"/>
      <c r="B947" s="140"/>
      <c r="C947" s="141"/>
      <c r="D947" s="142"/>
      <c r="E947" s="142"/>
      <c r="F947" s="137"/>
      <c r="G947" s="137"/>
      <c r="H947" s="137"/>
      <c r="I947" s="137"/>
      <c r="J947" s="137"/>
      <c r="K947" s="137"/>
      <c r="L947" s="137"/>
      <c r="M947" s="143"/>
      <c r="N947" s="144"/>
      <c r="O947" s="144"/>
      <c r="P947" s="144"/>
      <c r="Q947" s="144"/>
      <c r="R947" s="144"/>
      <c r="S947" s="144"/>
      <c r="T947" s="144"/>
      <c r="U947" s="144"/>
      <c r="V947" s="144"/>
      <c r="W947" s="144"/>
      <c r="X947" s="137"/>
      <c r="Y947" s="144"/>
      <c r="Z947" s="144"/>
      <c r="AA947" s="144"/>
      <c r="AB947" s="144"/>
      <c r="AC947" s="144"/>
      <c r="AD947" s="144"/>
      <c r="AE947" s="144"/>
      <c r="AF947" s="144"/>
      <c r="AG947" s="144"/>
      <c r="AH947" s="144"/>
      <c r="AI947" s="144"/>
      <c r="AJ947" s="144"/>
      <c r="AK947" s="144"/>
      <c r="AL947" s="144"/>
      <c r="AM947" s="144"/>
      <c r="AN947" s="137"/>
      <c r="AO947" s="144"/>
      <c r="AP947" s="144"/>
      <c r="AQ947" s="144"/>
      <c r="AR947" s="144"/>
      <c r="AS947" s="144"/>
      <c r="AT947" s="144"/>
      <c r="AU947" s="144"/>
      <c r="AV947" s="144"/>
      <c r="AW947" s="144"/>
      <c r="AX947" s="144"/>
      <c r="AY947" s="144"/>
      <c r="AZ947" s="144"/>
      <c r="BA947" s="144"/>
      <c r="BB947" s="144"/>
      <c r="BC947" s="144"/>
      <c r="BD947" s="144"/>
      <c r="BE947" s="144"/>
      <c r="BF947" s="144"/>
    </row>
    <row r="948" spans="1:58" ht="12" customHeight="1">
      <c r="A948" s="137"/>
      <c r="B948" s="140"/>
      <c r="C948" s="141"/>
      <c r="D948" s="142"/>
      <c r="E948" s="142"/>
      <c r="F948" s="137"/>
      <c r="G948" s="137"/>
      <c r="H948" s="137"/>
      <c r="I948" s="137"/>
      <c r="J948" s="137"/>
      <c r="K948" s="137"/>
      <c r="L948" s="137"/>
      <c r="M948" s="143"/>
      <c r="N948" s="144"/>
      <c r="O948" s="144"/>
      <c r="P948" s="144"/>
      <c r="Q948" s="144"/>
      <c r="R948" s="144"/>
      <c r="S948" s="144"/>
      <c r="T948" s="144"/>
      <c r="U948" s="144"/>
      <c r="V948" s="144"/>
      <c r="W948" s="144"/>
      <c r="X948" s="137"/>
      <c r="Y948" s="144"/>
      <c r="Z948" s="144"/>
      <c r="AA948" s="144"/>
      <c r="AB948" s="144"/>
      <c r="AC948" s="144"/>
      <c r="AD948" s="144"/>
      <c r="AE948" s="144"/>
      <c r="AF948" s="144"/>
      <c r="AG948" s="144"/>
      <c r="AH948" s="144"/>
      <c r="AI948" s="144"/>
      <c r="AJ948" s="144"/>
      <c r="AK948" s="144"/>
      <c r="AL948" s="144"/>
      <c r="AM948" s="144"/>
      <c r="AN948" s="137"/>
      <c r="AO948" s="144"/>
      <c r="AP948" s="144"/>
      <c r="AQ948" s="144"/>
      <c r="AR948" s="144"/>
      <c r="AS948" s="144"/>
      <c r="AT948" s="144"/>
      <c r="AU948" s="144"/>
      <c r="AV948" s="144"/>
      <c r="AW948" s="144"/>
      <c r="AX948" s="144"/>
      <c r="AY948" s="144"/>
      <c r="AZ948" s="144"/>
      <c r="BA948" s="144"/>
      <c r="BB948" s="144"/>
      <c r="BC948" s="144"/>
      <c r="BD948" s="144"/>
      <c r="BE948" s="144"/>
      <c r="BF948" s="144"/>
    </row>
    <row r="949" spans="1:58" ht="12" customHeight="1">
      <c r="A949" s="137"/>
      <c r="B949" s="140"/>
      <c r="C949" s="141"/>
      <c r="D949" s="142"/>
      <c r="E949" s="142"/>
      <c r="F949" s="137"/>
      <c r="G949" s="137"/>
      <c r="H949" s="137"/>
      <c r="I949" s="137"/>
      <c r="J949" s="137"/>
      <c r="K949" s="137"/>
      <c r="L949" s="137"/>
      <c r="M949" s="143"/>
      <c r="N949" s="144"/>
      <c r="O949" s="144"/>
      <c r="P949" s="144"/>
      <c r="Q949" s="144"/>
      <c r="R949" s="144"/>
      <c r="S949" s="144"/>
      <c r="T949" s="144"/>
      <c r="U949" s="144"/>
      <c r="V949" s="144"/>
      <c r="W949" s="144"/>
      <c r="X949" s="137"/>
      <c r="Y949" s="144"/>
      <c r="Z949" s="144"/>
      <c r="AA949" s="144"/>
      <c r="AB949" s="144"/>
      <c r="AC949" s="144"/>
      <c r="AD949" s="144"/>
      <c r="AE949" s="144"/>
      <c r="AF949" s="144"/>
      <c r="AG949" s="144"/>
      <c r="AH949" s="144"/>
      <c r="AI949" s="144"/>
      <c r="AJ949" s="144"/>
      <c r="AK949" s="144"/>
      <c r="AL949" s="144"/>
      <c r="AM949" s="144"/>
      <c r="AN949" s="137"/>
      <c r="AO949" s="144"/>
      <c r="AP949" s="144"/>
      <c r="AQ949" s="144"/>
      <c r="AR949" s="144"/>
      <c r="AS949" s="144"/>
      <c r="AT949" s="144"/>
      <c r="AU949" s="144"/>
      <c r="AV949" s="144"/>
      <c r="AW949" s="144"/>
      <c r="AX949" s="144"/>
      <c r="AY949" s="144"/>
      <c r="AZ949" s="144"/>
      <c r="BA949" s="144"/>
      <c r="BB949" s="144"/>
      <c r="BC949" s="144"/>
      <c r="BD949" s="144"/>
      <c r="BE949" s="144"/>
      <c r="BF949" s="144"/>
    </row>
    <row r="950" spans="1:58" ht="12" customHeight="1">
      <c r="A950" s="137"/>
      <c r="B950" s="140"/>
      <c r="C950" s="141"/>
      <c r="D950" s="142"/>
      <c r="E950" s="142"/>
      <c r="F950" s="137"/>
      <c r="G950" s="137"/>
      <c r="H950" s="137"/>
      <c r="I950" s="137"/>
      <c r="J950" s="137"/>
      <c r="K950" s="137"/>
      <c r="L950" s="137"/>
      <c r="M950" s="143"/>
      <c r="N950" s="144"/>
      <c r="O950" s="144"/>
      <c r="P950" s="144"/>
      <c r="Q950" s="144"/>
      <c r="R950" s="144"/>
      <c r="S950" s="144"/>
      <c r="T950" s="144"/>
      <c r="U950" s="144"/>
      <c r="V950" s="144"/>
      <c r="W950" s="144"/>
      <c r="X950" s="137"/>
      <c r="Y950" s="144"/>
      <c r="Z950" s="144"/>
      <c r="AA950" s="144"/>
      <c r="AB950" s="144"/>
      <c r="AC950" s="144"/>
      <c r="AD950" s="144"/>
      <c r="AE950" s="144"/>
      <c r="AF950" s="144"/>
      <c r="AG950" s="144"/>
      <c r="AH950" s="144"/>
      <c r="AI950" s="144"/>
      <c r="AJ950" s="144"/>
      <c r="AK950" s="144"/>
      <c r="AL950" s="144"/>
      <c r="AM950" s="144"/>
      <c r="AN950" s="137"/>
      <c r="AO950" s="144"/>
      <c r="AP950" s="144"/>
      <c r="AQ950" s="144"/>
      <c r="AR950" s="144"/>
      <c r="AS950" s="144"/>
      <c r="AT950" s="144"/>
      <c r="AU950" s="144"/>
      <c r="AV950" s="144"/>
      <c r="AW950" s="144"/>
      <c r="AX950" s="144"/>
      <c r="AY950" s="144"/>
      <c r="AZ950" s="144"/>
      <c r="BA950" s="144"/>
      <c r="BB950" s="144"/>
      <c r="BC950" s="144"/>
      <c r="BD950" s="144"/>
      <c r="BE950" s="144"/>
      <c r="BF950" s="144"/>
    </row>
    <row r="951" spans="1:58" ht="12" customHeight="1">
      <c r="A951" s="137"/>
      <c r="B951" s="140"/>
      <c r="C951" s="141"/>
      <c r="D951" s="142"/>
      <c r="E951" s="142"/>
      <c r="F951" s="137"/>
      <c r="G951" s="137"/>
      <c r="H951" s="137"/>
      <c r="I951" s="137"/>
      <c r="J951" s="137"/>
      <c r="K951" s="137"/>
      <c r="L951" s="137"/>
      <c r="M951" s="143"/>
      <c r="N951" s="144"/>
      <c r="O951" s="144"/>
      <c r="P951" s="144"/>
      <c r="Q951" s="144"/>
      <c r="R951" s="144"/>
      <c r="S951" s="144"/>
      <c r="T951" s="144"/>
      <c r="U951" s="144"/>
      <c r="V951" s="144"/>
      <c r="W951" s="144"/>
      <c r="X951" s="137"/>
      <c r="Y951" s="144"/>
      <c r="Z951" s="144"/>
      <c r="AA951" s="144"/>
      <c r="AB951" s="144"/>
      <c r="AC951" s="144"/>
      <c r="AD951" s="144"/>
      <c r="AE951" s="144"/>
      <c r="AF951" s="144"/>
      <c r="AG951" s="144"/>
      <c r="AH951" s="144"/>
      <c r="AI951" s="144"/>
      <c r="AJ951" s="144"/>
      <c r="AK951" s="144"/>
      <c r="AL951" s="144"/>
      <c r="AM951" s="144"/>
      <c r="AN951" s="137"/>
      <c r="AO951" s="144"/>
      <c r="AP951" s="144"/>
      <c r="AQ951" s="144"/>
      <c r="AR951" s="144"/>
      <c r="AS951" s="144"/>
      <c r="AT951" s="144"/>
      <c r="AU951" s="144"/>
      <c r="AV951" s="144"/>
      <c r="AW951" s="144"/>
      <c r="AX951" s="144"/>
      <c r="AY951" s="144"/>
      <c r="AZ951" s="144"/>
      <c r="BA951" s="144"/>
      <c r="BB951" s="144"/>
      <c r="BC951" s="144"/>
      <c r="BD951" s="144"/>
      <c r="BE951" s="144"/>
      <c r="BF951" s="144"/>
    </row>
    <row r="952" spans="1:58" ht="12" customHeight="1">
      <c r="A952" s="137"/>
      <c r="B952" s="140"/>
      <c r="C952" s="141"/>
      <c r="D952" s="142"/>
      <c r="E952" s="142"/>
      <c r="F952" s="137"/>
      <c r="G952" s="137"/>
      <c r="H952" s="137"/>
      <c r="I952" s="137"/>
      <c r="J952" s="137"/>
      <c r="K952" s="137"/>
      <c r="L952" s="137"/>
      <c r="M952" s="143"/>
      <c r="N952" s="144"/>
      <c r="O952" s="144"/>
      <c r="P952" s="144"/>
      <c r="Q952" s="144"/>
      <c r="R952" s="144"/>
      <c r="S952" s="144"/>
      <c r="T952" s="144"/>
      <c r="U952" s="144"/>
      <c r="V952" s="144"/>
      <c r="W952" s="144"/>
      <c r="X952" s="137"/>
      <c r="Y952" s="144"/>
      <c r="Z952" s="144"/>
      <c r="AA952" s="144"/>
      <c r="AB952" s="144"/>
      <c r="AC952" s="144"/>
      <c r="AD952" s="144"/>
      <c r="AE952" s="144"/>
      <c r="AF952" s="144"/>
      <c r="AG952" s="144"/>
      <c r="AH952" s="144"/>
      <c r="AI952" s="144"/>
      <c r="AJ952" s="144"/>
      <c r="AK952" s="144"/>
      <c r="AL952" s="144"/>
      <c r="AM952" s="144"/>
      <c r="AN952" s="137"/>
      <c r="AO952" s="144"/>
      <c r="AP952" s="144"/>
      <c r="AQ952" s="144"/>
      <c r="AR952" s="144"/>
      <c r="AS952" s="144"/>
      <c r="AT952" s="144"/>
      <c r="AU952" s="144"/>
      <c r="AV952" s="144"/>
      <c r="AW952" s="144"/>
      <c r="AX952" s="144"/>
      <c r="AY952" s="144"/>
      <c r="AZ952" s="144"/>
      <c r="BA952" s="144"/>
      <c r="BB952" s="144"/>
      <c r="BC952" s="144"/>
      <c r="BD952" s="144"/>
      <c r="BE952" s="144"/>
      <c r="BF952" s="144"/>
    </row>
    <row r="953" spans="1:58" ht="12" customHeight="1">
      <c r="A953" s="137"/>
      <c r="B953" s="140"/>
      <c r="C953" s="141"/>
      <c r="D953" s="142"/>
      <c r="E953" s="142"/>
      <c r="F953" s="137"/>
      <c r="G953" s="137"/>
      <c r="H953" s="137"/>
      <c r="I953" s="137"/>
      <c r="J953" s="137"/>
      <c r="K953" s="137"/>
      <c r="L953" s="137"/>
      <c r="M953" s="143"/>
      <c r="N953" s="144"/>
      <c r="O953" s="144"/>
      <c r="P953" s="144"/>
      <c r="Q953" s="144"/>
      <c r="R953" s="144"/>
      <c r="S953" s="144"/>
      <c r="T953" s="144"/>
      <c r="U953" s="144"/>
      <c r="V953" s="144"/>
      <c r="W953" s="144"/>
      <c r="X953" s="137"/>
      <c r="Y953" s="144"/>
      <c r="Z953" s="144"/>
      <c r="AA953" s="144"/>
      <c r="AB953" s="144"/>
      <c r="AC953" s="144"/>
      <c r="AD953" s="144"/>
      <c r="AE953" s="144"/>
      <c r="AF953" s="144"/>
      <c r="AG953" s="144"/>
      <c r="AH953" s="144"/>
      <c r="AI953" s="144"/>
      <c r="AJ953" s="144"/>
      <c r="AK953" s="144"/>
      <c r="AL953" s="144"/>
      <c r="AM953" s="144"/>
      <c r="AN953" s="137"/>
      <c r="AO953" s="144"/>
      <c r="AP953" s="144"/>
      <c r="AQ953" s="144"/>
      <c r="AR953" s="144"/>
      <c r="AS953" s="144"/>
      <c r="AT953" s="144"/>
      <c r="AU953" s="144"/>
      <c r="AV953" s="144"/>
      <c r="AW953" s="144"/>
      <c r="AX953" s="144"/>
      <c r="AY953" s="144"/>
      <c r="AZ953" s="144"/>
      <c r="BA953" s="144"/>
      <c r="BB953" s="144"/>
      <c r="BC953" s="144"/>
      <c r="BD953" s="144"/>
      <c r="BE953" s="144"/>
      <c r="BF953" s="144"/>
    </row>
    <row r="954" spans="1:58" ht="12" customHeight="1">
      <c r="A954" s="137"/>
      <c r="B954" s="140"/>
      <c r="C954" s="141"/>
      <c r="D954" s="142"/>
      <c r="E954" s="142"/>
      <c r="F954" s="137"/>
      <c r="G954" s="137"/>
      <c r="H954" s="137"/>
      <c r="I954" s="137"/>
      <c r="J954" s="137"/>
      <c r="K954" s="137"/>
      <c r="L954" s="137"/>
      <c r="M954" s="143"/>
      <c r="N954" s="144"/>
      <c r="O954" s="144"/>
      <c r="P954" s="144"/>
      <c r="Q954" s="144"/>
      <c r="R954" s="144"/>
      <c r="S954" s="144"/>
      <c r="T954" s="144"/>
      <c r="U954" s="144"/>
      <c r="V954" s="144"/>
      <c r="W954" s="144"/>
      <c r="X954" s="137"/>
      <c r="Y954" s="144"/>
      <c r="Z954" s="144"/>
      <c r="AA954" s="144"/>
      <c r="AB954" s="144"/>
      <c r="AC954" s="144"/>
      <c r="AD954" s="144"/>
      <c r="AE954" s="144"/>
      <c r="AF954" s="144"/>
      <c r="AG954" s="144"/>
      <c r="AH954" s="144"/>
      <c r="AI954" s="144"/>
      <c r="AJ954" s="144"/>
      <c r="AK954" s="144"/>
      <c r="AL954" s="144"/>
      <c r="AM954" s="144"/>
      <c r="AN954" s="137"/>
      <c r="AO954" s="144"/>
      <c r="AP954" s="144"/>
      <c r="AQ954" s="144"/>
      <c r="AR954" s="144"/>
      <c r="AS954" s="144"/>
      <c r="AT954" s="144"/>
      <c r="AU954" s="144"/>
      <c r="AV954" s="144"/>
      <c r="AW954" s="144"/>
      <c r="AX954" s="144"/>
      <c r="AY954" s="144"/>
      <c r="AZ954" s="144"/>
      <c r="BA954" s="144"/>
      <c r="BB954" s="144"/>
      <c r="BC954" s="144"/>
      <c r="BD954" s="144"/>
      <c r="BE954" s="144"/>
      <c r="BF954" s="144"/>
    </row>
    <row r="955" spans="1:58" ht="12" customHeight="1">
      <c r="A955" s="137"/>
      <c r="B955" s="140"/>
      <c r="C955" s="141"/>
      <c r="D955" s="142"/>
      <c r="E955" s="142"/>
      <c r="F955" s="137"/>
      <c r="G955" s="137"/>
      <c r="H955" s="137"/>
      <c r="I955" s="137"/>
      <c r="J955" s="137"/>
      <c r="K955" s="137"/>
      <c r="L955" s="137"/>
      <c r="M955" s="143"/>
      <c r="N955" s="144"/>
      <c r="O955" s="144"/>
      <c r="P955" s="144"/>
      <c r="Q955" s="144"/>
      <c r="R955" s="144"/>
      <c r="S955" s="144"/>
      <c r="T955" s="144"/>
      <c r="U955" s="144"/>
      <c r="V955" s="144"/>
      <c r="W955" s="144"/>
      <c r="X955" s="137"/>
      <c r="Y955" s="144"/>
      <c r="Z955" s="144"/>
      <c r="AA955" s="144"/>
      <c r="AB955" s="144"/>
      <c r="AC955" s="144"/>
      <c r="AD955" s="144"/>
      <c r="AE955" s="144"/>
      <c r="AF955" s="144"/>
      <c r="AG955" s="144"/>
      <c r="AH955" s="144"/>
      <c r="AI955" s="144"/>
      <c r="AJ955" s="144"/>
      <c r="AK955" s="144"/>
      <c r="AL955" s="144"/>
      <c r="AM955" s="144"/>
      <c r="AN955" s="137"/>
      <c r="AO955" s="144"/>
      <c r="AP955" s="144"/>
      <c r="AQ955" s="144"/>
      <c r="AR955" s="144"/>
      <c r="AS955" s="144"/>
      <c r="AT955" s="144"/>
      <c r="AU955" s="144"/>
      <c r="AV955" s="144"/>
      <c r="AW955" s="144"/>
      <c r="AX955" s="144"/>
      <c r="AY955" s="144"/>
      <c r="AZ955" s="144"/>
      <c r="BA955" s="144"/>
      <c r="BB955" s="144"/>
      <c r="BC955" s="144"/>
      <c r="BD955" s="144"/>
      <c r="BE955" s="144"/>
      <c r="BF955" s="144"/>
    </row>
    <row r="956" spans="1:58" ht="12" customHeight="1">
      <c r="A956" s="137"/>
      <c r="B956" s="140"/>
      <c r="C956" s="141"/>
      <c r="D956" s="142"/>
      <c r="E956" s="142"/>
      <c r="F956" s="137"/>
      <c r="G956" s="137"/>
      <c r="H956" s="137"/>
      <c r="I956" s="137"/>
      <c r="J956" s="137"/>
      <c r="K956" s="137"/>
      <c r="L956" s="137"/>
      <c r="M956" s="143"/>
      <c r="N956" s="144"/>
      <c r="O956" s="144"/>
      <c r="P956" s="144"/>
      <c r="Q956" s="144"/>
      <c r="R956" s="144"/>
      <c r="S956" s="144"/>
      <c r="T956" s="144"/>
      <c r="U956" s="144"/>
      <c r="V956" s="144"/>
      <c r="W956" s="144"/>
      <c r="X956" s="137"/>
      <c r="Y956" s="144"/>
      <c r="Z956" s="144"/>
      <c r="AA956" s="144"/>
      <c r="AB956" s="144"/>
      <c r="AC956" s="144"/>
      <c r="AD956" s="144"/>
      <c r="AE956" s="144"/>
      <c r="AF956" s="144"/>
      <c r="AG956" s="144"/>
      <c r="AH956" s="144"/>
      <c r="AI956" s="144"/>
      <c r="AJ956" s="144"/>
      <c r="AK956" s="144"/>
      <c r="AL956" s="144"/>
      <c r="AM956" s="144"/>
      <c r="AN956" s="137"/>
      <c r="AO956" s="144"/>
      <c r="AP956" s="144"/>
      <c r="AQ956" s="144"/>
      <c r="AR956" s="144"/>
      <c r="AS956" s="144"/>
      <c r="AT956" s="144"/>
      <c r="AU956" s="144"/>
      <c r="AV956" s="144"/>
      <c r="AW956" s="144"/>
      <c r="AX956" s="144"/>
      <c r="AY956" s="144"/>
      <c r="AZ956" s="144"/>
      <c r="BA956" s="144"/>
      <c r="BB956" s="144"/>
      <c r="BC956" s="144"/>
      <c r="BD956" s="144"/>
      <c r="BE956" s="144"/>
      <c r="BF956" s="144"/>
    </row>
    <row r="957" spans="1:58" ht="12" customHeight="1">
      <c r="A957" s="137"/>
      <c r="B957" s="140"/>
      <c r="C957" s="141"/>
      <c r="D957" s="142"/>
      <c r="E957" s="142"/>
      <c r="F957" s="137"/>
      <c r="G957" s="137"/>
      <c r="H957" s="137"/>
      <c r="I957" s="137"/>
      <c r="J957" s="137"/>
      <c r="K957" s="137"/>
      <c r="L957" s="137"/>
      <c r="M957" s="143"/>
      <c r="N957" s="144"/>
      <c r="O957" s="144"/>
      <c r="P957" s="144"/>
      <c r="Q957" s="144"/>
      <c r="R957" s="144"/>
      <c r="S957" s="144"/>
      <c r="T957" s="144"/>
      <c r="U957" s="144"/>
      <c r="V957" s="144"/>
      <c r="W957" s="144"/>
      <c r="X957" s="137"/>
      <c r="Y957" s="144"/>
      <c r="Z957" s="144"/>
      <c r="AA957" s="144"/>
      <c r="AB957" s="144"/>
      <c r="AC957" s="144"/>
      <c r="AD957" s="144"/>
      <c r="AE957" s="144"/>
      <c r="AF957" s="144"/>
      <c r="AG957" s="144"/>
      <c r="AH957" s="144"/>
      <c r="AI957" s="144"/>
      <c r="AJ957" s="144"/>
      <c r="AK957" s="144"/>
      <c r="AL957" s="144"/>
      <c r="AM957" s="144"/>
      <c r="AN957" s="137"/>
      <c r="AO957" s="144"/>
      <c r="AP957" s="144"/>
      <c r="AQ957" s="144"/>
      <c r="AR957" s="144"/>
      <c r="AS957" s="144"/>
      <c r="AT957" s="144"/>
      <c r="AU957" s="144"/>
      <c r="AV957" s="144"/>
      <c r="AW957" s="144"/>
      <c r="AX957" s="144"/>
      <c r="AY957" s="144"/>
      <c r="AZ957" s="144"/>
      <c r="BA957" s="144"/>
      <c r="BB957" s="144"/>
      <c r="BC957" s="144"/>
      <c r="BD957" s="144"/>
      <c r="BE957" s="144"/>
      <c r="BF957" s="144"/>
    </row>
    <row r="958" spans="1:58" ht="12" customHeight="1">
      <c r="A958" s="137"/>
      <c r="B958" s="140"/>
      <c r="C958" s="141"/>
      <c r="D958" s="142"/>
      <c r="E958" s="142"/>
      <c r="F958" s="137"/>
      <c r="G958" s="137"/>
      <c r="H958" s="137"/>
      <c r="I958" s="137"/>
      <c r="J958" s="137"/>
      <c r="K958" s="137"/>
      <c r="L958" s="137"/>
      <c r="M958" s="143"/>
      <c r="N958" s="144"/>
      <c r="O958" s="144"/>
      <c r="P958" s="144"/>
      <c r="Q958" s="144"/>
      <c r="R958" s="144"/>
      <c r="S958" s="144"/>
      <c r="T958" s="144"/>
      <c r="U958" s="144"/>
      <c r="V958" s="144"/>
      <c r="W958" s="144"/>
      <c r="X958" s="137"/>
      <c r="Y958" s="144"/>
      <c r="Z958" s="144"/>
      <c r="AA958" s="144"/>
      <c r="AB958" s="144"/>
      <c r="AC958" s="144"/>
      <c r="AD958" s="144"/>
      <c r="AE958" s="144"/>
      <c r="AF958" s="144"/>
      <c r="AG958" s="144"/>
      <c r="AH958" s="144"/>
      <c r="AI958" s="144"/>
      <c r="AJ958" s="144"/>
      <c r="AK958" s="144"/>
      <c r="AL958" s="144"/>
      <c r="AM958" s="144"/>
      <c r="AN958" s="137"/>
      <c r="AO958" s="144"/>
      <c r="AP958" s="144"/>
      <c r="AQ958" s="144"/>
      <c r="AR958" s="144"/>
      <c r="AS958" s="144"/>
      <c r="AT958" s="144"/>
      <c r="AU958" s="144"/>
      <c r="AV958" s="144"/>
      <c r="AW958" s="144"/>
      <c r="AX958" s="144"/>
      <c r="AY958" s="144"/>
      <c r="AZ958" s="144"/>
      <c r="BA958" s="144"/>
      <c r="BB958" s="144"/>
      <c r="BC958" s="144"/>
      <c r="BD958" s="144"/>
      <c r="BE958" s="144"/>
      <c r="BF958" s="144"/>
    </row>
    <row r="959" spans="1:58" ht="12" customHeight="1">
      <c r="A959" s="137"/>
      <c r="B959" s="140"/>
      <c r="C959" s="141"/>
      <c r="D959" s="142"/>
      <c r="E959" s="142"/>
      <c r="F959" s="137"/>
      <c r="G959" s="137"/>
      <c r="H959" s="137"/>
      <c r="I959" s="137"/>
      <c r="J959" s="137"/>
      <c r="K959" s="137"/>
      <c r="L959" s="137"/>
      <c r="M959" s="143"/>
      <c r="N959" s="144"/>
      <c r="O959" s="144"/>
      <c r="P959" s="144"/>
      <c r="Q959" s="144"/>
      <c r="R959" s="144"/>
      <c r="S959" s="144"/>
      <c r="T959" s="144"/>
      <c r="U959" s="144"/>
      <c r="V959" s="144"/>
      <c r="W959" s="144"/>
      <c r="X959" s="137"/>
      <c r="Y959" s="144"/>
      <c r="Z959" s="144"/>
      <c r="AA959" s="144"/>
      <c r="AB959" s="144"/>
      <c r="AC959" s="144"/>
      <c r="AD959" s="144"/>
      <c r="AE959" s="144"/>
      <c r="AF959" s="144"/>
      <c r="AG959" s="144"/>
      <c r="AH959" s="144"/>
      <c r="AI959" s="144"/>
      <c r="AJ959" s="144"/>
      <c r="AK959" s="144"/>
      <c r="AL959" s="144"/>
      <c r="AM959" s="144"/>
      <c r="AN959" s="137"/>
      <c r="AO959" s="144"/>
      <c r="AP959" s="144"/>
      <c r="AQ959" s="144"/>
      <c r="AR959" s="144"/>
      <c r="AS959" s="144"/>
      <c r="AT959" s="144"/>
      <c r="AU959" s="144"/>
      <c r="AV959" s="144"/>
      <c r="AW959" s="144"/>
      <c r="AX959" s="144"/>
      <c r="AY959" s="144"/>
      <c r="AZ959" s="144"/>
      <c r="BA959" s="144"/>
      <c r="BB959" s="144"/>
      <c r="BC959" s="144"/>
      <c r="BD959" s="144"/>
      <c r="BE959" s="144"/>
      <c r="BF959" s="144"/>
    </row>
    <row r="960" spans="1:58" ht="12" customHeight="1">
      <c r="A960" s="137"/>
      <c r="B960" s="140"/>
      <c r="C960" s="141"/>
      <c r="D960" s="142"/>
      <c r="E960" s="142"/>
      <c r="F960" s="137"/>
      <c r="G960" s="137"/>
      <c r="H960" s="137"/>
      <c r="I960" s="137"/>
      <c r="J960" s="137"/>
      <c r="K960" s="137"/>
      <c r="L960" s="137"/>
      <c r="M960" s="143"/>
      <c r="N960" s="144"/>
      <c r="O960" s="144"/>
      <c r="P960" s="144"/>
      <c r="Q960" s="144"/>
      <c r="R960" s="144"/>
      <c r="S960" s="144"/>
      <c r="T960" s="144"/>
      <c r="U960" s="144"/>
      <c r="V960" s="144"/>
      <c r="W960" s="144"/>
      <c r="X960" s="137"/>
      <c r="Y960" s="144"/>
      <c r="Z960" s="144"/>
      <c r="AA960" s="144"/>
      <c r="AB960" s="144"/>
      <c r="AC960" s="144"/>
      <c r="AD960" s="144"/>
      <c r="AE960" s="144"/>
      <c r="AF960" s="144"/>
      <c r="AG960" s="144"/>
      <c r="AH960" s="144"/>
      <c r="AI960" s="144"/>
      <c r="AJ960" s="144"/>
      <c r="AK960" s="144"/>
      <c r="AL960" s="144"/>
      <c r="AM960" s="144"/>
      <c r="AN960" s="137"/>
      <c r="AO960" s="144"/>
      <c r="AP960" s="144"/>
      <c r="AQ960" s="144"/>
      <c r="AR960" s="144"/>
      <c r="AS960" s="144"/>
      <c r="AT960" s="144"/>
      <c r="AU960" s="144"/>
      <c r="AV960" s="144"/>
      <c r="AW960" s="144"/>
      <c r="AX960" s="144"/>
      <c r="AY960" s="144"/>
      <c r="AZ960" s="144"/>
      <c r="BA960" s="144"/>
      <c r="BB960" s="144"/>
      <c r="BC960" s="144"/>
      <c r="BD960" s="144"/>
      <c r="BE960" s="144"/>
      <c r="BF960" s="144"/>
    </row>
    <row r="961" spans="1:58" ht="12" customHeight="1">
      <c r="A961" s="137"/>
      <c r="B961" s="140"/>
      <c r="C961" s="141"/>
      <c r="D961" s="142"/>
      <c r="E961" s="142"/>
      <c r="F961" s="137"/>
      <c r="G961" s="137"/>
      <c r="H961" s="137"/>
      <c r="I961" s="137"/>
      <c r="J961" s="137"/>
      <c r="K961" s="137"/>
      <c r="L961" s="137"/>
      <c r="M961" s="143"/>
      <c r="N961" s="144"/>
      <c r="O961" s="144"/>
      <c r="P961" s="144"/>
      <c r="Q961" s="144"/>
      <c r="R961" s="144"/>
      <c r="S961" s="144"/>
      <c r="T961" s="144"/>
      <c r="U961" s="144"/>
      <c r="V961" s="144"/>
      <c r="W961" s="144"/>
      <c r="X961" s="137"/>
      <c r="Y961" s="144"/>
      <c r="Z961" s="144"/>
      <c r="AA961" s="144"/>
      <c r="AB961" s="144"/>
      <c r="AC961" s="144"/>
      <c r="AD961" s="144"/>
      <c r="AE961" s="144"/>
      <c r="AF961" s="144"/>
      <c r="AG961" s="144"/>
      <c r="AH961" s="144"/>
      <c r="AI961" s="144"/>
      <c r="AJ961" s="144"/>
      <c r="AK961" s="144"/>
      <c r="AL961" s="144"/>
      <c r="AM961" s="144"/>
      <c r="AN961" s="137"/>
      <c r="AO961" s="144"/>
      <c r="AP961" s="144"/>
      <c r="AQ961" s="144"/>
      <c r="AR961" s="144"/>
      <c r="AS961" s="144"/>
      <c r="AT961" s="144"/>
      <c r="AU961" s="144"/>
      <c r="AV961" s="144"/>
      <c r="AW961" s="144"/>
      <c r="AX961" s="144"/>
      <c r="AY961" s="144"/>
      <c r="AZ961" s="144"/>
      <c r="BA961" s="144"/>
      <c r="BB961" s="144"/>
      <c r="BC961" s="144"/>
      <c r="BD961" s="144"/>
      <c r="BE961" s="144"/>
      <c r="BF961" s="144"/>
    </row>
    <row r="962" spans="1:58" ht="12" customHeight="1">
      <c r="A962" s="137"/>
      <c r="B962" s="140"/>
      <c r="C962" s="141"/>
      <c r="D962" s="142"/>
      <c r="E962" s="142"/>
      <c r="F962" s="137"/>
      <c r="G962" s="137"/>
      <c r="H962" s="137"/>
      <c r="I962" s="137"/>
      <c r="J962" s="137"/>
      <c r="K962" s="137"/>
      <c r="L962" s="137"/>
      <c r="M962" s="143"/>
      <c r="N962" s="144"/>
      <c r="O962" s="144"/>
      <c r="P962" s="144"/>
      <c r="Q962" s="144"/>
      <c r="R962" s="144"/>
      <c r="S962" s="144"/>
      <c r="T962" s="144"/>
      <c r="U962" s="144"/>
      <c r="V962" s="144"/>
      <c r="W962" s="144"/>
      <c r="X962" s="137"/>
      <c r="Y962" s="144"/>
      <c r="Z962" s="144"/>
      <c r="AA962" s="144"/>
      <c r="AB962" s="144"/>
      <c r="AC962" s="144"/>
      <c r="AD962" s="144"/>
      <c r="AE962" s="144"/>
      <c r="AF962" s="144"/>
      <c r="AG962" s="144"/>
      <c r="AH962" s="144"/>
      <c r="AI962" s="144"/>
      <c r="AJ962" s="144"/>
      <c r="AK962" s="144"/>
      <c r="AL962" s="144"/>
      <c r="AM962" s="144"/>
      <c r="AN962" s="137"/>
      <c r="AO962" s="144"/>
      <c r="AP962" s="144"/>
      <c r="AQ962" s="144"/>
      <c r="AR962" s="144"/>
      <c r="AS962" s="144"/>
      <c r="AT962" s="144"/>
      <c r="AU962" s="144"/>
      <c r="AV962" s="144"/>
      <c r="AW962" s="144"/>
      <c r="AX962" s="144"/>
      <c r="AY962" s="144"/>
      <c r="AZ962" s="144"/>
      <c r="BA962" s="144"/>
      <c r="BB962" s="144"/>
      <c r="BC962" s="144"/>
      <c r="BD962" s="144"/>
      <c r="BE962" s="144"/>
      <c r="BF962" s="144"/>
    </row>
    <row r="963" spans="1:58" ht="12" customHeight="1">
      <c r="A963" s="137"/>
      <c r="B963" s="140"/>
      <c r="C963" s="141"/>
      <c r="D963" s="142"/>
      <c r="E963" s="142"/>
      <c r="F963" s="137"/>
      <c r="G963" s="137"/>
      <c r="H963" s="137"/>
      <c r="I963" s="137"/>
      <c r="J963" s="137"/>
      <c r="K963" s="137"/>
      <c r="L963" s="137"/>
      <c r="M963" s="143"/>
      <c r="N963" s="144"/>
      <c r="O963" s="144"/>
      <c r="P963" s="144"/>
      <c r="Q963" s="144"/>
      <c r="R963" s="144"/>
      <c r="S963" s="144"/>
      <c r="T963" s="144"/>
      <c r="U963" s="144"/>
      <c r="V963" s="144"/>
      <c r="W963" s="144"/>
      <c r="X963" s="137"/>
      <c r="Y963" s="144"/>
      <c r="Z963" s="144"/>
      <c r="AA963" s="144"/>
      <c r="AB963" s="144"/>
      <c r="AC963" s="144"/>
      <c r="AD963" s="144"/>
      <c r="AE963" s="144"/>
      <c r="AF963" s="144"/>
      <c r="AG963" s="144"/>
      <c r="AH963" s="144"/>
      <c r="AI963" s="144"/>
      <c r="AJ963" s="144"/>
      <c r="AK963" s="144"/>
      <c r="AL963" s="144"/>
      <c r="AM963" s="144"/>
      <c r="AN963" s="137"/>
      <c r="AO963" s="144"/>
      <c r="AP963" s="144"/>
      <c r="AQ963" s="144"/>
      <c r="AR963" s="144"/>
      <c r="AS963" s="144"/>
      <c r="AT963" s="144"/>
      <c r="AU963" s="144"/>
      <c r="AV963" s="144"/>
      <c r="AW963" s="144"/>
      <c r="AX963" s="144"/>
      <c r="AY963" s="144"/>
      <c r="AZ963" s="144"/>
      <c r="BA963" s="144"/>
      <c r="BB963" s="144"/>
      <c r="BC963" s="144"/>
      <c r="BD963" s="144"/>
      <c r="BE963" s="144"/>
      <c r="BF963" s="144"/>
    </row>
    <row r="964" spans="1:58" ht="12" customHeight="1">
      <c r="A964" s="137"/>
      <c r="B964" s="140"/>
      <c r="C964" s="141"/>
      <c r="D964" s="142"/>
      <c r="E964" s="142"/>
      <c r="F964" s="137"/>
      <c r="G964" s="137"/>
      <c r="H964" s="137"/>
      <c r="I964" s="137"/>
      <c r="J964" s="137"/>
      <c r="K964" s="137"/>
      <c r="L964" s="137"/>
      <c r="M964" s="143"/>
      <c r="N964" s="144"/>
      <c r="O964" s="144"/>
      <c r="P964" s="144"/>
      <c r="Q964" s="144"/>
      <c r="R964" s="144"/>
      <c r="S964" s="144"/>
      <c r="T964" s="144"/>
      <c r="U964" s="144"/>
      <c r="V964" s="144"/>
      <c r="W964" s="144"/>
      <c r="X964" s="137"/>
      <c r="Y964" s="144"/>
      <c r="Z964" s="144"/>
      <c r="AA964" s="144"/>
      <c r="AB964" s="144"/>
      <c r="AC964" s="144"/>
      <c r="AD964" s="144"/>
      <c r="AE964" s="144"/>
      <c r="AF964" s="144"/>
      <c r="AG964" s="144"/>
      <c r="AH964" s="144"/>
      <c r="AI964" s="144"/>
      <c r="AJ964" s="144"/>
      <c r="AK964" s="144"/>
      <c r="AL964" s="144"/>
      <c r="AM964" s="144"/>
      <c r="AN964" s="137"/>
      <c r="AO964" s="144"/>
      <c r="AP964" s="144"/>
      <c r="AQ964" s="144"/>
      <c r="AR964" s="144"/>
      <c r="AS964" s="144"/>
      <c r="AT964" s="144"/>
      <c r="AU964" s="144"/>
      <c r="AV964" s="144"/>
      <c r="AW964" s="144"/>
      <c r="AX964" s="144"/>
      <c r="AY964" s="144"/>
      <c r="AZ964" s="144"/>
      <c r="BA964" s="144"/>
      <c r="BB964" s="144"/>
      <c r="BC964" s="144"/>
      <c r="BD964" s="144"/>
      <c r="BE964" s="144"/>
      <c r="BF964" s="144"/>
    </row>
    <row r="965" spans="1:58" ht="12" customHeight="1">
      <c r="A965" s="137"/>
      <c r="B965" s="140"/>
      <c r="C965" s="141"/>
      <c r="D965" s="142"/>
      <c r="E965" s="142"/>
      <c r="F965" s="137"/>
      <c r="G965" s="137"/>
      <c r="H965" s="137"/>
      <c r="I965" s="137"/>
      <c r="J965" s="137"/>
      <c r="K965" s="137"/>
      <c r="L965" s="137"/>
      <c r="M965" s="143"/>
      <c r="N965" s="144"/>
      <c r="O965" s="144"/>
      <c r="P965" s="144"/>
      <c r="Q965" s="144"/>
      <c r="R965" s="144"/>
      <c r="S965" s="144"/>
      <c r="T965" s="144"/>
      <c r="U965" s="144"/>
      <c r="V965" s="144"/>
      <c r="W965" s="144"/>
      <c r="X965" s="137"/>
      <c r="Y965" s="144"/>
      <c r="Z965" s="144"/>
      <c r="AA965" s="144"/>
      <c r="AB965" s="144"/>
      <c r="AC965" s="144"/>
      <c r="AD965" s="144"/>
      <c r="AE965" s="144"/>
      <c r="AF965" s="144"/>
      <c r="AG965" s="144"/>
      <c r="AH965" s="144"/>
      <c r="AI965" s="144"/>
      <c r="AJ965" s="144"/>
      <c r="AK965" s="144"/>
      <c r="AL965" s="144"/>
      <c r="AM965" s="144"/>
      <c r="AN965" s="137"/>
      <c r="AO965" s="144"/>
      <c r="AP965" s="144"/>
      <c r="AQ965" s="144"/>
      <c r="AR965" s="144"/>
      <c r="AS965" s="144"/>
      <c r="AT965" s="144"/>
      <c r="AU965" s="144"/>
      <c r="AV965" s="144"/>
      <c r="AW965" s="144"/>
      <c r="AX965" s="144"/>
      <c r="AY965" s="144"/>
      <c r="AZ965" s="144"/>
      <c r="BA965" s="144"/>
      <c r="BB965" s="144"/>
      <c r="BC965" s="144"/>
      <c r="BD965" s="144"/>
      <c r="BE965" s="144"/>
      <c r="BF965" s="144"/>
    </row>
    <row r="966" spans="1:58" ht="12" customHeight="1">
      <c r="A966" s="137"/>
      <c r="B966" s="140"/>
      <c r="C966" s="141"/>
      <c r="D966" s="142"/>
      <c r="E966" s="142"/>
      <c r="F966" s="137"/>
      <c r="G966" s="137"/>
      <c r="H966" s="137"/>
      <c r="I966" s="137"/>
      <c r="J966" s="137"/>
      <c r="K966" s="137"/>
      <c r="L966" s="137"/>
      <c r="M966" s="143"/>
      <c r="N966" s="144"/>
      <c r="O966" s="144"/>
      <c r="P966" s="144"/>
      <c r="Q966" s="144"/>
      <c r="R966" s="144"/>
      <c r="S966" s="144"/>
      <c r="T966" s="144"/>
      <c r="U966" s="144"/>
      <c r="V966" s="144"/>
      <c r="W966" s="144"/>
      <c r="X966" s="137"/>
      <c r="Y966" s="144"/>
      <c r="Z966" s="144"/>
      <c r="AA966" s="144"/>
      <c r="AB966" s="144"/>
      <c r="AC966" s="144"/>
      <c r="AD966" s="144"/>
      <c r="AE966" s="144"/>
      <c r="AF966" s="144"/>
      <c r="AG966" s="144"/>
      <c r="AH966" s="144"/>
      <c r="AI966" s="144"/>
      <c r="AJ966" s="144"/>
      <c r="AK966" s="144"/>
      <c r="AL966" s="144"/>
      <c r="AM966" s="144"/>
      <c r="AN966" s="137"/>
      <c r="AO966" s="144"/>
      <c r="AP966" s="144"/>
      <c r="AQ966" s="144"/>
      <c r="AR966" s="144"/>
      <c r="AS966" s="144"/>
      <c r="AT966" s="144"/>
      <c r="AU966" s="144"/>
      <c r="AV966" s="144"/>
      <c r="AW966" s="144"/>
      <c r="AX966" s="144"/>
      <c r="AY966" s="144"/>
      <c r="AZ966" s="144"/>
      <c r="BA966" s="144"/>
      <c r="BB966" s="144"/>
      <c r="BC966" s="144"/>
      <c r="BD966" s="144"/>
      <c r="BE966" s="144"/>
      <c r="BF966" s="144"/>
    </row>
    <row r="967" spans="1:58" ht="12" customHeight="1">
      <c r="A967" s="137"/>
      <c r="B967" s="140"/>
      <c r="C967" s="141"/>
      <c r="D967" s="142"/>
      <c r="E967" s="142"/>
      <c r="F967" s="137"/>
      <c r="G967" s="137"/>
      <c r="H967" s="137"/>
      <c r="I967" s="137"/>
      <c r="J967" s="137"/>
      <c r="K967" s="137"/>
      <c r="L967" s="137"/>
      <c r="M967" s="143"/>
      <c r="N967" s="144"/>
      <c r="O967" s="144"/>
      <c r="P967" s="144"/>
      <c r="Q967" s="144"/>
      <c r="R967" s="144"/>
      <c r="S967" s="144"/>
      <c r="T967" s="144"/>
      <c r="U967" s="144"/>
      <c r="V967" s="144"/>
      <c r="W967" s="144"/>
      <c r="X967" s="137"/>
      <c r="Y967" s="144"/>
      <c r="Z967" s="144"/>
      <c r="AA967" s="144"/>
      <c r="AB967" s="144"/>
      <c r="AC967" s="144"/>
      <c r="AD967" s="144"/>
      <c r="AE967" s="144"/>
      <c r="AF967" s="144"/>
      <c r="AG967" s="144"/>
      <c r="AH967" s="144"/>
      <c r="AI967" s="144"/>
      <c r="AJ967" s="144"/>
      <c r="AK967" s="144"/>
      <c r="AL967" s="144"/>
      <c r="AM967" s="144"/>
      <c r="AN967" s="137"/>
      <c r="AO967" s="144"/>
      <c r="AP967" s="144"/>
      <c r="AQ967" s="144"/>
      <c r="AR967" s="144"/>
      <c r="AS967" s="144"/>
      <c r="AT967" s="144"/>
      <c r="AU967" s="144"/>
      <c r="AV967" s="144"/>
      <c r="AW967" s="144"/>
      <c r="AX967" s="144"/>
      <c r="AY967" s="144"/>
      <c r="AZ967" s="144"/>
      <c r="BA967" s="144"/>
      <c r="BB967" s="144"/>
      <c r="BC967" s="144"/>
      <c r="BD967" s="144"/>
      <c r="BE967" s="144"/>
      <c r="BF967" s="144"/>
    </row>
    <row r="968" spans="1:58" ht="12" customHeight="1">
      <c r="A968" s="137"/>
      <c r="B968" s="140"/>
      <c r="C968" s="141"/>
      <c r="D968" s="142"/>
      <c r="E968" s="142"/>
      <c r="F968" s="137"/>
      <c r="G968" s="137"/>
      <c r="H968" s="137"/>
      <c r="I968" s="137"/>
      <c r="J968" s="137"/>
      <c r="K968" s="137"/>
      <c r="L968" s="137"/>
      <c r="M968" s="143"/>
      <c r="N968" s="144"/>
      <c r="O968" s="144"/>
      <c r="P968" s="144"/>
      <c r="Q968" s="144"/>
      <c r="R968" s="144"/>
      <c r="S968" s="144"/>
      <c r="T968" s="144"/>
      <c r="U968" s="144"/>
      <c r="V968" s="144"/>
      <c r="W968" s="144"/>
      <c r="X968" s="137"/>
      <c r="Y968" s="144"/>
      <c r="Z968" s="144"/>
      <c r="AA968" s="144"/>
      <c r="AB968" s="144"/>
      <c r="AC968" s="144"/>
      <c r="AD968" s="144"/>
      <c r="AE968" s="144"/>
      <c r="AF968" s="144"/>
      <c r="AG968" s="144"/>
      <c r="AH968" s="144"/>
      <c r="AI968" s="144"/>
      <c r="AJ968" s="144"/>
      <c r="AK968" s="144"/>
      <c r="AL968" s="144"/>
      <c r="AM968" s="144"/>
      <c r="AN968" s="137"/>
      <c r="AO968" s="144"/>
      <c r="AP968" s="144"/>
      <c r="AQ968" s="144"/>
      <c r="AR968" s="144"/>
      <c r="AS968" s="144"/>
      <c r="AT968" s="144"/>
      <c r="AU968" s="144"/>
      <c r="AV968" s="144"/>
      <c r="AW968" s="144"/>
      <c r="AX968" s="144"/>
      <c r="AY968" s="144"/>
      <c r="AZ968" s="144"/>
      <c r="BA968" s="144"/>
      <c r="BB968" s="144"/>
      <c r="BC968" s="144"/>
      <c r="BD968" s="144"/>
      <c r="BE968" s="144"/>
      <c r="BF968" s="144"/>
    </row>
    <row r="969" spans="1:58" ht="12" customHeight="1">
      <c r="A969" s="137"/>
      <c r="B969" s="140"/>
      <c r="C969" s="141"/>
      <c r="D969" s="142"/>
      <c r="E969" s="142"/>
      <c r="F969" s="137"/>
      <c r="G969" s="137"/>
      <c r="H969" s="137"/>
      <c r="I969" s="137"/>
      <c r="J969" s="137"/>
      <c r="K969" s="137"/>
      <c r="L969" s="137"/>
      <c r="M969" s="143"/>
      <c r="N969" s="144"/>
      <c r="O969" s="144"/>
      <c r="P969" s="144"/>
      <c r="Q969" s="144"/>
      <c r="R969" s="144"/>
      <c r="S969" s="144"/>
      <c r="T969" s="144"/>
      <c r="U969" s="144"/>
      <c r="V969" s="144"/>
      <c r="W969" s="144"/>
      <c r="X969" s="137"/>
      <c r="Y969" s="144"/>
      <c r="Z969" s="144"/>
      <c r="AA969" s="144"/>
      <c r="AB969" s="144"/>
      <c r="AC969" s="144"/>
      <c r="AD969" s="144"/>
      <c r="AE969" s="144"/>
      <c r="AF969" s="144"/>
      <c r="AG969" s="144"/>
      <c r="AH969" s="144"/>
      <c r="AI969" s="144"/>
      <c r="AJ969" s="144"/>
      <c r="AK969" s="144"/>
      <c r="AL969" s="144"/>
      <c r="AM969" s="144"/>
      <c r="AN969" s="137"/>
      <c r="AO969" s="144"/>
      <c r="AP969" s="144"/>
      <c r="AQ969" s="144"/>
      <c r="AR969" s="144"/>
      <c r="AS969" s="144"/>
      <c r="AT969" s="144"/>
      <c r="AU969" s="144"/>
      <c r="AV969" s="144"/>
      <c r="AW969" s="144"/>
      <c r="AX969" s="144"/>
      <c r="AY969" s="144"/>
      <c r="AZ969" s="144"/>
      <c r="BA969" s="144"/>
      <c r="BB969" s="144"/>
      <c r="BC969" s="144"/>
      <c r="BD969" s="144"/>
      <c r="BE969" s="144"/>
      <c r="BF969" s="144"/>
    </row>
    <row r="970" spans="1:58" ht="12" customHeight="1">
      <c r="A970" s="137"/>
      <c r="B970" s="140"/>
      <c r="C970" s="141"/>
      <c r="D970" s="142"/>
      <c r="E970" s="142"/>
      <c r="F970" s="137"/>
      <c r="G970" s="137"/>
      <c r="H970" s="137"/>
      <c r="I970" s="137"/>
      <c r="J970" s="137"/>
      <c r="K970" s="137"/>
      <c r="L970" s="137"/>
      <c r="M970" s="143"/>
      <c r="N970" s="144"/>
      <c r="O970" s="144"/>
      <c r="P970" s="144"/>
      <c r="Q970" s="144"/>
      <c r="R970" s="144"/>
      <c r="S970" s="144"/>
      <c r="T970" s="144"/>
      <c r="U970" s="144"/>
      <c r="V970" s="144"/>
      <c r="W970" s="144"/>
      <c r="X970" s="137"/>
      <c r="Y970" s="144"/>
      <c r="Z970" s="144"/>
      <c r="AA970" s="144"/>
      <c r="AB970" s="144"/>
      <c r="AC970" s="144"/>
      <c r="AD970" s="144"/>
      <c r="AE970" s="144"/>
      <c r="AF970" s="144"/>
      <c r="AG970" s="144"/>
      <c r="AH970" s="144"/>
      <c r="AI970" s="144"/>
      <c r="AJ970" s="144"/>
      <c r="AK970" s="144"/>
      <c r="AL970" s="144"/>
      <c r="AM970" s="144"/>
      <c r="AN970" s="137"/>
      <c r="AO970" s="144"/>
      <c r="AP970" s="144"/>
      <c r="AQ970" s="144"/>
      <c r="AR970" s="144"/>
      <c r="AS970" s="144"/>
      <c r="AT970" s="144"/>
      <c r="AU970" s="144"/>
      <c r="AV970" s="144"/>
      <c r="AW970" s="144"/>
      <c r="AX970" s="144"/>
      <c r="AY970" s="144"/>
      <c r="AZ970" s="144"/>
      <c r="BA970" s="144"/>
      <c r="BB970" s="144"/>
      <c r="BC970" s="144"/>
      <c r="BD970" s="144"/>
      <c r="BE970" s="144"/>
      <c r="BF970" s="144"/>
    </row>
    <row r="971" spans="1:58" ht="12" customHeight="1">
      <c r="A971" s="137"/>
      <c r="B971" s="140"/>
      <c r="C971" s="141"/>
      <c r="D971" s="142"/>
      <c r="E971" s="142"/>
      <c r="F971" s="137"/>
      <c r="G971" s="137"/>
      <c r="H971" s="137"/>
      <c r="I971" s="137"/>
      <c r="J971" s="137"/>
      <c r="K971" s="137"/>
      <c r="L971" s="137"/>
      <c r="M971" s="143"/>
      <c r="N971" s="144"/>
      <c r="O971" s="144"/>
      <c r="P971" s="144"/>
      <c r="Q971" s="144"/>
      <c r="R971" s="144"/>
      <c r="S971" s="144"/>
      <c r="T971" s="144"/>
      <c r="U971" s="144"/>
      <c r="V971" s="144"/>
      <c r="W971" s="144"/>
      <c r="X971" s="137"/>
      <c r="Y971" s="144"/>
      <c r="Z971" s="144"/>
      <c r="AA971" s="144"/>
      <c r="AB971" s="144"/>
      <c r="AC971" s="144"/>
      <c r="AD971" s="144"/>
      <c r="AE971" s="144"/>
      <c r="AF971" s="144"/>
      <c r="AG971" s="144"/>
      <c r="AH971" s="144"/>
      <c r="AI971" s="144"/>
      <c r="AJ971" s="144"/>
      <c r="AK971" s="144"/>
      <c r="AL971" s="144"/>
      <c r="AM971" s="144"/>
      <c r="AN971" s="137"/>
      <c r="AO971" s="144"/>
      <c r="AP971" s="144"/>
      <c r="AQ971" s="144"/>
      <c r="AR971" s="144"/>
      <c r="AS971" s="144"/>
      <c r="AT971" s="144"/>
      <c r="AU971" s="144"/>
      <c r="AV971" s="144"/>
      <c r="AW971" s="144"/>
      <c r="AX971" s="144"/>
      <c r="AY971" s="144"/>
      <c r="AZ971" s="144"/>
      <c r="BA971" s="144"/>
      <c r="BB971" s="144"/>
      <c r="BC971" s="144"/>
      <c r="BD971" s="144"/>
      <c r="BE971" s="144"/>
      <c r="BF971" s="144"/>
    </row>
    <row r="972" spans="1:58" ht="12" customHeight="1">
      <c r="A972" s="137"/>
      <c r="B972" s="140"/>
      <c r="C972" s="141"/>
      <c r="D972" s="142"/>
      <c r="E972" s="142"/>
      <c r="F972" s="137"/>
      <c r="G972" s="137"/>
      <c r="H972" s="137"/>
      <c r="I972" s="137"/>
      <c r="J972" s="137"/>
      <c r="K972" s="137"/>
      <c r="L972" s="137"/>
      <c r="M972" s="143"/>
      <c r="N972" s="144"/>
      <c r="O972" s="144"/>
      <c r="P972" s="144"/>
      <c r="Q972" s="144"/>
      <c r="R972" s="144"/>
      <c r="S972" s="144"/>
      <c r="T972" s="144"/>
      <c r="U972" s="144"/>
      <c r="V972" s="144"/>
      <c r="W972" s="144"/>
      <c r="X972" s="137"/>
      <c r="Y972" s="144"/>
      <c r="Z972" s="144"/>
      <c r="AA972" s="144"/>
      <c r="AB972" s="144"/>
      <c r="AC972" s="144"/>
      <c r="AD972" s="144"/>
      <c r="AE972" s="144"/>
      <c r="AF972" s="144"/>
      <c r="AG972" s="144"/>
      <c r="AH972" s="144"/>
      <c r="AI972" s="144"/>
      <c r="AJ972" s="144"/>
      <c r="AK972" s="144"/>
      <c r="AL972" s="144"/>
      <c r="AM972" s="144"/>
      <c r="AN972" s="137"/>
      <c r="AO972" s="144"/>
      <c r="AP972" s="144"/>
      <c r="AQ972" s="144"/>
      <c r="AR972" s="144"/>
      <c r="AS972" s="144"/>
      <c r="AT972" s="144"/>
      <c r="AU972" s="144"/>
      <c r="AV972" s="144"/>
      <c r="AW972" s="144"/>
      <c r="AX972" s="144"/>
      <c r="AY972" s="144"/>
      <c r="AZ972" s="144"/>
      <c r="BA972" s="144"/>
      <c r="BB972" s="144"/>
      <c r="BC972" s="144"/>
      <c r="BD972" s="144"/>
      <c r="BE972" s="144"/>
      <c r="BF972" s="144"/>
    </row>
    <row r="973" spans="1:58" ht="12" customHeight="1">
      <c r="A973" s="137"/>
      <c r="B973" s="140"/>
      <c r="C973" s="141"/>
      <c r="D973" s="142"/>
      <c r="E973" s="142"/>
      <c r="F973" s="137"/>
      <c r="G973" s="137"/>
      <c r="H973" s="137"/>
      <c r="I973" s="137"/>
      <c r="J973" s="137"/>
      <c r="K973" s="137"/>
      <c r="L973" s="137"/>
      <c r="M973" s="143"/>
      <c r="N973" s="144"/>
      <c r="O973" s="144"/>
      <c r="P973" s="144"/>
      <c r="Q973" s="144"/>
      <c r="R973" s="144"/>
      <c r="S973" s="144"/>
      <c r="T973" s="144"/>
      <c r="U973" s="144"/>
      <c r="V973" s="144"/>
      <c r="W973" s="144"/>
      <c r="X973" s="137"/>
      <c r="Y973" s="144"/>
      <c r="Z973" s="144"/>
      <c r="AA973" s="144"/>
      <c r="AB973" s="144"/>
      <c r="AC973" s="144"/>
      <c r="AD973" s="144"/>
      <c r="AE973" s="144"/>
      <c r="AF973" s="144"/>
      <c r="AG973" s="144"/>
      <c r="AH973" s="144"/>
      <c r="AI973" s="144"/>
      <c r="AJ973" s="144"/>
      <c r="AK973" s="144"/>
      <c r="AL973" s="144"/>
      <c r="AM973" s="144"/>
      <c r="AN973" s="137"/>
      <c r="AO973" s="144"/>
      <c r="AP973" s="144"/>
      <c r="AQ973" s="144"/>
      <c r="AR973" s="144"/>
      <c r="AS973" s="144"/>
      <c r="AT973" s="144"/>
      <c r="AU973" s="144"/>
      <c r="AV973" s="144"/>
      <c r="AW973" s="144"/>
      <c r="AX973" s="144"/>
      <c r="AY973" s="144"/>
      <c r="AZ973" s="144"/>
      <c r="BA973" s="144"/>
      <c r="BB973" s="144"/>
      <c r="BC973" s="144"/>
      <c r="BD973" s="144"/>
      <c r="BE973" s="144"/>
      <c r="BF973" s="144"/>
    </row>
    <row r="974" spans="1:58" ht="12" customHeight="1">
      <c r="A974" s="137"/>
      <c r="B974" s="140"/>
      <c r="C974" s="141"/>
      <c r="D974" s="142"/>
      <c r="E974" s="142"/>
      <c r="F974" s="137"/>
      <c r="G974" s="137"/>
      <c r="H974" s="137"/>
      <c r="I974" s="137"/>
      <c r="J974" s="137"/>
      <c r="K974" s="137"/>
      <c r="L974" s="137"/>
      <c r="M974" s="143"/>
      <c r="N974" s="144"/>
      <c r="O974" s="144"/>
      <c r="P974" s="144"/>
      <c r="Q974" s="144"/>
      <c r="R974" s="144"/>
      <c r="S974" s="144"/>
      <c r="T974" s="144"/>
      <c r="U974" s="144"/>
      <c r="V974" s="144"/>
      <c r="W974" s="144"/>
      <c r="X974" s="137"/>
      <c r="Y974" s="144"/>
      <c r="Z974" s="144"/>
      <c r="AA974" s="144"/>
      <c r="AB974" s="144"/>
      <c r="AC974" s="144"/>
      <c r="AD974" s="144"/>
      <c r="AE974" s="144"/>
      <c r="AF974" s="144"/>
      <c r="AG974" s="144"/>
      <c r="AH974" s="144"/>
      <c r="AI974" s="144"/>
      <c r="AJ974" s="144"/>
      <c r="AK974" s="144"/>
      <c r="AL974" s="144"/>
      <c r="AM974" s="144"/>
      <c r="AN974" s="137"/>
      <c r="AO974" s="144"/>
      <c r="AP974" s="144"/>
      <c r="AQ974" s="144"/>
      <c r="AR974" s="144"/>
      <c r="AS974" s="144"/>
      <c r="AT974" s="144"/>
      <c r="AU974" s="144"/>
      <c r="AV974" s="144"/>
      <c r="AW974" s="144"/>
      <c r="AX974" s="144"/>
      <c r="AY974" s="144"/>
      <c r="AZ974" s="144"/>
      <c r="BA974" s="144"/>
      <c r="BB974" s="144"/>
      <c r="BC974" s="144"/>
      <c r="BD974" s="144"/>
      <c r="BE974" s="144"/>
      <c r="BF974" s="144"/>
    </row>
    <row r="975" spans="1:58" ht="12" customHeight="1">
      <c r="A975" s="137"/>
      <c r="B975" s="140"/>
      <c r="C975" s="141"/>
      <c r="D975" s="142"/>
      <c r="E975" s="142"/>
      <c r="F975" s="137"/>
      <c r="G975" s="137"/>
      <c r="H975" s="137"/>
      <c r="I975" s="137"/>
      <c r="J975" s="137"/>
      <c r="K975" s="137"/>
      <c r="L975" s="137"/>
      <c r="M975" s="143"/>
      <c r="N975" s="144"/>
      <c r="O975" s="144"/>
      <c r="P975" s="144"/>
      <c r="Q975" s="144"/>
      <c r="R975" s="144"/>
      <c r="S975" s="144"/>
      <c r="T975" s="144"/>
      <c r="U975" s="144"/>
      <c r="V975" s="144"/>
      <c r="W975" s="144"/>
      <c r="X975" s="137"/>
      <c r="Y975" s="144"/>
      <c r="Z975" s="144"/>
      <c r="AA975" s="144"/>
      <c r="AB975" s="144"/>
      <c r="AC975" s="144"/>
      <c r="AD975" s="144"/>
      <c r="AE975" s="144"/>
      <c r="AF975" s="144"/>
      <c r="AG975" s="144"/>
      <c r="AH975" s="144"/>
      <c r="AI975" s="144"/>
      <c r="AJ975" s="144"/>
      <c r="AK975" s="144"/>
      <c r="AL975" s="144"/>
      <c r="AM975" s="144"/>
      <c r="AN975" s="137"/>
      <c r="AO975" s="144"/>
      <c r="AP975" s="144"/>
      <c r="AQ975" s="144"/>
      <c r="AR975" s="144"/>
      <c r="AS975" s="144"/>
      <c r="AT975" s="144"/>
      <c r="AU975" s="144"/>
      <c r="AV975" s="144"/>
      <c r="AW975" s="144"/>
      <c r="AX975" s="144"/>
      <c r="AY975" s="144"/>
      <c r="AZ975" s="144"/>
      <c r="BA975" s="144"/>
      <c r="BB975" s="144"/>
      <c r="BC975" s="144"/>
      <c r="BD975" s="144"/>
      <c r="BE975" s="144"/>
      <c r="BF975" s="144"/>
    </row>
    <row r="976" spans="1:58" ht="12" customHeight="1">
      <c r="A976" s="137"/>
      <c r="B976" s="140"/>
      <c r="C976" s="141"/>
      <c r="D976" s="142"/>
      <c r="E976" s="142"/>
      <c r="F976" s="137"/>
      <c r="G976" s="137"/>
      <c r="H976" s="137"/>
      <c r="I976" s="137"/>
      <c r="J976" s="137"/>
      <c r="K976" s="137"/>
      <c r="L976" s="137"/>
      <c r="M976" s="143"/>
      <c r="N976" s="144"/>
      <c r="O976" s="144"/>
      <c r="P976" s="144"/>
      <c r="Q976" s="144"/>
      <c r="R976" s="144"/>
      <c r="S976" s="144"/>
      <c r="T976" s="144"/>
      <c r="U976" s="144"/>
      <c r="V976" s="144"/>
      <c r="W976" s="144"/>
      <c r="X976" s="137"/>
      <c r="Y976" s="144"/>
      <c r="Z976" s="144"/>
      <c r="AA976" s="144"/>
      <c r="AB976" s="144"/>
      <c r="AC976" s="144"/>
      <c r="AD976" s="144"/>
      <c r="AE976" s="144"/>
      <c r="AF976" s="144"/>
      <c r="AG976" s="144"/>
      <c r="AH976" s="144"/>
      <c r="AI976" s="144"/>
      <c r="AJ976" s="144"/>
      <c r="AK976" s="144"/>
      <c r="AL976" s="144"/>
      <c r="AM976" s="144"/>
      <c r="AN976" s="137"/>
      <c r="AO976" s="144"/>
      <c r="AP976" s="144"/>
      <c r="AQ976" s="144"/>
      <c r="AR976" s="144"/>
      <c r="AS976" s="144"/>
      <c r="AT976" s="144"/>
      <c r="AU976" s="144"/>
      <c r="AV976" s="144"/>
      <c r="AW976" s="144"/>
      <c r="AX976" s="144"/>
      <c r="AY976" s="144"/>
      <c r="AZ976" s="144"/>
      <c r="BA976" s="144"/>
      <c r="BB976" s="144"/>
      <c r="BC976" s="144"/>
      <c r="BD976" s="144"/>
      <c r="BE976" s="144"/>
      <c r="BF976" s="144"/>
    </row>
    <row r="977" spans="1:58" ht="12" customHeight="1">
      <c r="A977" s="137"/>
      <c r="B977" s="140"/>
      <c r="C977" s="141"/>
      <c r="D977" s="142"/>
      <c r="E977" s="142"/>
      <c r="F977" s="137"/>
      <c r="G977" s="137"/>
      <c r="H977" s="137"/>
      <c r="I977" s="137"/>
      <c r="J977" s="137"/>
      <c r="K977" s="137"/>
      <c r="L977" s="137"/>
      <c r="M977" s="143"/>
      <c r="N977" s="144"/>
      <c r="O977" s="144"/>
      <c r="P977" s="144"/>
      <c r="Q977" s="144"/>
      <c r="R977" s="144"/>
      <c r="S977" s="144"/>
      <c r="T977" s="144"/>
      <c r="U977" s="144"/>
      <c r="V977" s="144"/>
      <c r="W977" s="144"/>
      <c r="X977" s="137"/>
      <c r="Y977" s="144"/>
      <c r="Z977" s="144"/>
      <c r="AA977" s="144"/>
      <c r="AB977" s="144"/>
      <c r="AC977" s="144"/>
      <c r="AD977" s="144"/>
      <c r="AE977" s="144"/>
      <c r="AF977" s="144"/>
      <c r="AG977" s="144"/>
      <c r="AH977" s="144"/>
      <c r="AI977" s="144"/>
      <c r="AJ977" s="144"/>
      <c r="AK977" s="144"/>
      <c r="AL977" s="144"/>
      <c r="AM977" s="144"/>
      <c r="AN977" s="137"/>
      <c r="AO977" s="144"/>
      <c r="AP977" s="144"/>
      <c r="AQ977" s="144"/>
      <c r="AR977" s="144"/>
      <c r="AS977" s="144"/>
      <c r="AT977" s="144"/>
      <c r="AU977" s="144"/>
      <c r="AV977" s="144"/>
      <c r="AW977" s="144"/>
      <c r="AX977" s="144"/>
      <c r="AY977" s="144"/>
      <c r="AZ977" s="144"/>
      <c r="BA977" s="144"/>
      <c r="BB977" s="144"/>
      <c r="BC977" s="144"/>
      <c r="BD977" s="144"/>
      <c r="BE977" s="144"/>
      <c r="BF977" s="144"/>
    </row>
    <row r="978" spans="1:58" ht="12" customHeight="1">
      <c r="A978" s="137"/>
      <c r="B978" s="140"/>
      <c r="C978" s="141"/>
      <c r="D978" s="142"/>
      <c r="E978" s="142"/>
      <c r="F978" s="137"/>
      <c r="G978" s="137"/>
      <c r="H978" s="137"/>
      <c r="I978" s="137"/>
      <c r="J978" s="137"/>
      <c r="K978" s="137"/>
      <c r="L978" s="137"/>
      <c r="M978" s="143"/>
      <c r="N978" s="144"/>
      <c r="O978" s="144"/>
      <c r="P978" s="144"/>
      <c r="Q978" s="144"/>
      <c r="R978" s="144"/>
      <c r="S978" s="144"/>
      <c r="T978" s="144"/>
      <c r="U978" s="144"/>
      <c r="V978" s="144"/>
      <c r="W978" s="144"/>
      <c r="X978" s="137"/>
      <c r="Y978" s="144"/>
      <c r="Z978" s="144"/>
      <c r="AA978" s="144"/>
      <c r="AB978" s="144"/>
      <c r="AC978" s="144"/>
      <c r="AD978" s="144"/>
      <c r="AE978" s="144"/>
      <c r="AF978" s="144"/>
      <c r="AG978" s="144"/>
      <c r="AH978" s="144"/>
      <c r="AI978" s="144"/>
      <c r="AJ978" s="144"/>
      <c r="AK978" s="144"/>
      <c r="AL978" s="144"/>
      <c r="AM978" s="144"/>
      <c r="AN978" s="137"/>
      <c r="AO978" s="144"/>
      <c r="AP978" s="144"/>
      <c r="AQ978" s="144"/>
      <c r="AR978" s="144"/>
      <c r="AS978" s="144"/>
      <c r="AT978" s="144"/>
      <c r="AU978" s="144"/>
      <c r="AV978" s="144"/>
      <c r="AW978" s="144"/>
      <c r="AX978" s="144"/>
      <c r="AY978" s="144"/>
      <c r="AZ978" s="144"/>
      <c r="BA978" s="144"/>
      <c r="BB978" s="144"/>
      <c r="BC978" s="144"/>
      <c r="BD978" s="144"/>
      <c r="BE978" s="144"/>
      <c r="BF978" s="144"/>
    </row>
    <row r="979" spans="1:58" ht="12" customHeight="1">
      <c r="A979" s="137"/>
      <c r="B979" s="140"/>
      <c r="C979" s="141"/>
      <c r="D979" s="142"/>
      <c r="E979" s="142"/>
      <c r="F979" s="137"/>
      <c r="G979" s="137"/>
      <c r="H979" s="137"/>
      <c r="I979" s="137"/>
      <c r="J979" s="137"/>
      <c r="K979" s="137"/>
      <c r="L979" s="137"/>
      <c r="M979" s="143"/>
      <c r="N979" s="144"/>
      <c r="O979" s="144"/>
      <c r="P979" s="144"/>
      <c r="Q979" s="144"/>
      <c r="R979" s="144"/>
      <c r="S979" s="144"/>
      <c r="T979" s="144"/>
      <c r="U979" s="144"/>
      <c r="V979" s="144"/>
      <c r="W979" s="144"/>
      <c r="X979" s="137"/>
      <c r="Y979" s="144"/>
      <c r="Z979" s="144"/>
      <c r="AA979" s="144"/>
      <c r="AB979" s="144"/>
      <c r="AC979" s="144"/>
      <c r="AD979" s="144"/>
      <c r="AE979" s="144"/>
      <c r="AF979" s="144"/>
      <c r="AG979" s="144"/>
      <c r="AH979" s="144"/>
      <c r="AI979" s="144"/>
      <c r="AJ979" s="144"/>
      <c r="AK979" s="144"/>
      <c r="AL979" s="144"/>
      <c r="AM979" s="144"/>
      <c r="AN979" s="137"/>
      <c r="AO979" s="144"/>
      <c r="AP979" s="144"/>
      <c r="AQ979" s="144"/>
      <c r="AR979" s="144"/>
      <c r="AS979" s="144"/>
      <c r="AT979" s="144"/>
      <c r="AU979" s="144"/>
      <c r="AV979" s="144"/>
      <c r="AW979" s="144"/>
      <c r="AX979" s="144"/>
      <c r="AY979" s="144"/>
      <c r="AZ979" s="144"/>
      <c r="BA979" s="144"/>
      <c r="BB979" s="144"/>
      <c r="BC979" s="144"/>
      <c r="BD979" s="144"/>
      <c r="BE979" s="144"/>
      <c r="BF979" s="144"/>
    </row>
    <row r="980" spans="1:58" ht="12" customHeight="1">
      <c r="A980" s="137"/>
      <c r="B980" s="140"/>
      <c r="C980" s="141"/>
      <c r="D980" s="142"/>
      <c r="E980" s="142"/>
      <c r="F980" s="137"/>
      <c r="G980" s="137"/>
      <c r="H980" s="137"/>
      <c r="I980" s="137"/>
      <c r="J980" s="137"/>
      <c r="K980" s="137"/>
      <c r="L980" s="137"/>
      <c r="M980" s="143"/>
      <c r="N980" s="144"/>
      <c r="O980" s="144"/>
      <c r="P980" s="144"/>
      <c r="Q980" s="144"/>
      <c r="R980" s="144"/>
      <c r="S980" s="144"/>
      <c r="T980" s="144"/>
      <c r="U980" s="144"/>
      <c r="V980" s="144"/>
      <c r="W980" s="144"/>
      <c r="X980" s="137"/>
      <c r="Y980" s="144"/>
      <c r="Z980" s="144"/>
      <c r="AA980" s="144"/>
      <c r="AB980" s="144"/>
      <c r="AC980" s="144"/>
      <c r="AD980" s="144"/>
      <c r="AE980" s="144"/>
      <c r="AF980" s="144"/>
      <c r="AG980" s="144"/>
      <c r="AH980" s="144"/>
      <c r="AI980" s="144"/>
      <c r="AJ980" s="144"/>
      <c r="AK980" s="144"/>
      <c r="AL980" s="144"/>
      <c r="AM980" s="144"/>
      <c r="AN980" s="137"/>
      <c r="AO980" s="144"/>
      <c r="AP980" s="144"/>
      <c r="AQ980" s="144"/>
      <c r="AR980" s="144"/>
      <c r="AS980" s="144"/>
      <c r="AT980" s="144"/>
      <c r="AU980" s="144"/>
      <c r="AV980" s="144"/>
      <c r="AW980" s="144"/>
      <c r="AX980" s="144"/>
      <c r="AY980" s="144"/>
      <c r="AZ980" s="144"/>
      <c r="BA980" s="144"/>
      <c r="BB980" s="144"/>
      <c r="BC980" s="144"/>
      <c r="BD980" s="144"/>
      <c r="BE980" s="144"/>
      <c r="BF980" s="144"/>
    </row>
    <row r="981" spans="1:58" ht="12" customHeight="1">
      <c r="A981" s="137"/>
      <c r="B981" s="140"/>
      <c r="C981" s="141"/>
      <c r="D981" s="142"/>
      <c r="E981" s="142"/>
      <c r="F981" s="137"/>
      <c r="G981" s="137"/>
      <c r="H981" s="137"/>
      <c r="I981" s="137"/>
      <c r="J981" s="137"/>
      <c r="K981" s="137"/>
      <c r="L981" s="137"/>
      <c r="M981" s="143"/>
      <c r="N981" s="144"/>
      <c r="O981" s="144"/>
      <c r="P981" s="144"/>
      <c r="Q981" s="144"/>
      <c r="R981" s="144"/>
      <c r="S981" s="144"/>
      <c r="T981" s="144"/>
      <c r="U981" s="144"/>
      <c r="V981" s="144"/>
      <c r="W981" s="144"/>
      <c r="X981" s="137"/>
      <c r="Y981" s="144"/>
      <c r="Z981" s="144"/>
      <c r="AA981" s="144"/>
      <c r="AB981" s="144"/>
      <c r="AC981" s="144"/>
      <c r="AD981" s="144"/>
      <c r="AE981" s="144"/>
      <c r="AF981" s="144"/>
      <c r="AG981" s="144"/>
      <c r="AH981" s="144"/>
      <c r="AI981" s="144"/>
      <c r="AJ981" s="144"/>
      <c r="AK981" s="144"/>
      <c r="AL981" s="144"/>
      <c r="AM981" s="144"/>
      <c r="AN981" s="137"/>
      <c r="AO981" s="144"/>
      <c r="AP981" s="144"/>
      <c r="AQ981" s="144"/>
      <c r="AR981" s="144"/>
      <c r="AS981" s="144"/>
      <c r="AT981" s="144"/>
      <c r="AU981" s="144"/>
      <c r="AV981" s="144"/>
      <c r="AW981" s="144"/>
      <c r="AX981" s="144"/>
      <c r="AY981" s="144"/>
      <c r="AZ981" s="144"/>
      <c r="BA981" s="144"/>
      <c r="BB981" s="144"/>
      <c r="BC981" s="144"/>
      <c r="BD981" s="144"/>
      <c r="BE981" s="144"/>
      <c r="BF981" s="144"/>
    </row>
    <row r="982" spans="1:58" ht="12" customHeight="1">
      <c r="A982" s="137"/>
      <c r="B982" s="140"/>
      <c r="C982" s="141"/>
      <c r="D982" s="142"/>
      <c r="E982" s="142"/>
      <c r="F982" s="137"/>
      <c r="G982" s="137"/>
      <c r="H982" s="137"/>
      <c r="I982" s="137"/>
      <c r="J982" s="137"/>
      <c r="K982" s="137"/>
      <c r="L982" s="137"/>
      <c r="M982" s="143"/>
      <c r="N982" s="144"/>
      <c r="O982" s="144"/>
      <c r="P982" s="144"/>
      <c r="Q982" s="144"/>
      <c r="R982" s="144"/>
      <c r="S982" s="144"/>
      <c r="T982" s="144"/>
      <c r="U982" s="144"/>
      <c r="V982" s="144"/>
      <c r="W982" s="144"/>
      <c r="X982" s="137"/>
      <c r="Y982" s="144"/>
      <c r="Z982" s="144"/>
      <c r="AA982" s="144"/>
      <c r="AB982" s="144"/>
      <c r="AC982" s="144"/>
      <c r="AD982" s="144"/>
      <c r="AE982" s="144"/>
      <c r="AF982" s="144"/>
      <c r="AG982" s="144"/>
      <c r="AH982" s="144"/>
      <c r="AI982" s="144"/>
      <c r="AJ982" s="144"/>
      <c r="AK982" s="144"/>
      <c r="AL982" s="144"/>
      <c r="AM982" s="144"/>
      <c r="AN982" s="137"/>
      <c r="AO982" s="144"/>
      <c r="AP982" s="144"/>
      <c r="AQ982" s="144"/>
      <c r="AR982" s="144"/>
      <c r="AS982" s="144"/>
      <c r="AT982" s="144"/>
      <c r="AU982" s="144"/>
      <c r="AV982" s="144"/>
      <c r="AW982" s="144"/>
      <c r="AX982" s="144"/>
      <c r="AY982" s="144"/>
      <c r="AZ982" s="144"/>
      <c r="BA982" s="144"/>
      <c r="BB982" s="144"/>
      <c r="BC982" s="144"/>
      <c r="BD982" s="144"/>
      <c r="BE982" s="144"/>
      <c r="BF982" s="144"/>
    </row>
    <row r="983" spans="1:58" ht="12" customHeight="1">
      <c r="A983" s="137"/>
      <c r="B983" s="140"/>
      <c r="C983" s="141"/>
      <c r="D983" s="142"/>
      <c r="E983" s="142"/>
      <c r="F983" s="137"/>
      <c r="G983" s="137"/>
      <c r="H983" s="137"/>
      <c r="I983" s="137"/>
      <c r="J983" s="137"/>
      <c r="K983" s="137"/>
      <c r="L983" s="137"/>
      <c r="M983" s="143"/>
      <c r="N983" s="144"/>
      <c r="O983" s="144"/>
      <c r="P983" s="144"/>
      <c r="Q983" s="144"/>
      <c r="R983" s="144"/>
      <c r="S983" s="144"/>
      <c r="T983" s="144"/>
      <c r="U983" s="144"/>
      <c r="V983" s="144"/>
      <c r="W983" s="144"/>
      <c r="X983" s="137"/>
      <c r="Y983" s="144"/>
      <c r="Z983" s="144"/>
      <c r="AA983" s="144"/>
      <c r="AB983" s="144"/>
      <c r="AC983" s="144"/>
      <c r="AD983" s="144"/>
      <c r="AE983" s="144"/>
      <c r="AF983" s="144"/>
      <c r="AG983" s="144"/>
      <c r="AH983" s="144"/>
      <c r="AI983" s="144"/>
      <c r="AJ983" s="144"/>
      <c r="AK983" s="144"/>
      <c r="AL983" s="144"/>
      <c r="AM983" s="144"/>
      <c r="AN983" s="137"/>
      <c r="AO983" s="144"/>
      <c r="AP983" s="144"/>
      <c r="AQ983" s="144"/>
      <c r="AR983" s="144"/>
      <c r="AS983" s="144"/>
      <c r="AT983" s="144"/>
      <c r="AU983" s="144"/>
      <c r="AV983" s="144"/>
      <c r="AW983" s="144"/>
      <c r="AX983" s="144"/>
      <c r="AY983" s="144"/>
      <c r="AZ983" s="144"/>
      <c r="BA983" s="144"/>
      <c r="BB983" s="144"/>
      <c r="BC983" s="144"/>
      <c r="BD983" s="144"/>
      <c r="BE983" s="144"/>
      <c r="BF983" s="144"/>
    </row>
    <row r="984" spans="1:58" ht="12" customHeight="1">
      <c r="A984" s="137"/>
      <c r="B984" s="140"/>
      <c r="C984" s="141"/>
      <c r="D984" s="142"/>
      <c r="E984" s="142"/>
      <c r="F984" s="137"/>
      <c r="G984" s="137"/>
      <c r="H984" s="137"/>
      <c r="I984" s="137"/>
      <c r="J984" s="137"/>
      <c r="K984" s="137"/>
      <c r="L984" s="137"/>
      <c r="M984" s="143"/>
      <c r="N984" s="144"/>
      <c r="O984" s="144"/>
      <c r="P984" s="144"/>
      <c r="Q984" s="144"/>
      <c r="R984" s="144"/>
      <c r="S984" s="144"/>
      <c r="T984" s="144"/>
      <c r="U984" s="144"/>
      <c r="V984" s="144"/>
      <c r="W984" s="144"/>
      <c r="X984" s="137"/>
      <c r="Y984" s="144"/>
      <c r="Z984" s="144"/>
      <c r="AA984" s="144"/>
      <c r="AB984" s="144"/>
      <c r="AC984" s="144"/>
      <c r="AD984" s="144"/>
      <c r="AE984" s="144"/>
      <c r="AF984" s="144"/>
      <c r="AG984" s="144"/>
      <c r="AH984" s="144"/>
      <c r="AI984" s="144"/>
      <c r="AJ984" s="144"/>
      <c r="AK984" s="144"/>
      <c r="AL984" s="144"/>
      <c r="AM984" s="144"/>
      <c r="AN984" s="137"/>
      <c r="AO984" s="144"/>
      <c r="AP984" s="144"/>
      <c r="AQ984" s="144"/>
      <c r="AR984" s="144"/>
      <c r="AS984" s="144"/>
      <c r="AT984" s="144"/>
      <c r="AU984" s="144"/>
      <c r="AV984" s="144"/>
      <c r="AW984" s="144"/>
      <c r="AX984" s="144"/>
      <c r="AY984" s="144"/>
      <c r="AZ984" s="144"/>
      <c r="BA984" s="144"/>
      <c r="BB984" s="144"/>
      <c r="BC984" s="144"/>
      <c r="BD984" s="144"/>
      <c r="BE984" s="144"/>
      <c r="BF984" s="144"/>
    </row>
    <row r="985" spans="1:58" ht="12" customHeight="1">
      <c r="A985" s="137"/>
      <c r="B985" s="140"/>
      <c r="C985" s="141"/>
      <c r="D985" s="142"/>
      <c r="E985" s="142"/>
      <c r="F985" s="137"/>
      <c r="G985" s="137"/>
      <c r="H985" s="137"/>
      <c r="I985" s="137"/>
      <c r="J985" s="137"/>
      <c r="K985" s="137"/>
      <c r="L985" s="137"/>
      <c r="M985" s="143"/>
      <c r="N985" s="144"/>
      <c r="O985" s="144"/>
      <c r="P985" s="144"/>
      <c r="Q985" s="144"/>
      <c r="R985" s="144"/>
      <c r="S985" s="144"/>
      <c r="T985" s="144"/>
      <c r="U985" s="144"/>
      <c r="V985" s="144"/>
      <c r="W985" s="144"/>
      <c r="X985" s="137"/>
      <c r="Y985" s="144"/>
      <c r="Z985" s="144"/>
      <c r="AA985" s="144"/>
      <c r="AB985" s="144"/>
      <c r="AC985" s="144"/>
      <c r="AD985" s="144"/>
      <c r="AE985" s="144"/>
      <c r="AF985" s="144"/>
      <c r="AG985" s="144"/>
      <c r="AH985" s="144"/>
      <c r="AI985" s="144"/>
      <c r="AJ985" s="144"/>
      <c r="AK985" s="144"/>
      <c r="AL985" s="144"/>
      <c r="AM985" s="144"/>
      <c r="AN985" s="137"/>
      <c r="AO985" s="144"/>
      <c r="AP985" s="144"/>
      <c r="AQ985" s="144"/>
      <c r="AR985" s="144"/>
      <c r="AS985" s="144"/>
      <c r="AT985" s="144"/>
      <c r="AU985" s="144"/>
      <c r="AV985" s="144"/>
      <c r="AW985" s="144"/>
      <c r="AX985" s="144"/>
      <c r="AY985" s="144"/>
      <c r="AZ985" s="144"/>
      <c r="BA985" s="144"/>
      <c r="BB985" s="144"/>
      <c r="BC985" s="144"/>
      <c r="BD985" s="144"/>
      <c r="BE985" s="144"/>
      <c r="BF985" s="144"/>
    </row>
    <row r="986" spans="1:58" ht="12" customHeight="1">
      <c r="A986" s="137"/>
      <c r="B986" s="140"/>
      <c r="C986" s="141"/>
      <c r="D986" s="142"/>
      <c r="E986" s="142"/>
      <c r="F986" s="137"/>
      <c r="G986" s="137"/>
      <c r="H986" s="137"/>
      <c r="I986" s="137"/>
      <c r="J986" s="137"/>
      <c r="K986" s="137"/>
      <c r="L986" s="137"/>
      <c r="M986" s="143"/>
      <c r="N986" s="144"/>
      <c r="O986" s="144"/>
      <c r="P986" s="144"/>
      <c r="Q986" s="144"/>
      <c r="R986" s="144"/>
      <c r="S986" s="144"/>
      <c r="T986" s="144"/>
      <c r="U986" s="144"/>
      <c r="V986" s="144"/>
      <c r="W986" s="144"/>
      <c r="X986" s="137"/>
      <c r="Y986" s="144"/>
      <c r="Z986" s="144"/>
      <c r="AA986" s="144"/>
      <c r="AB986" s="144"/>
      <c r="AC986" s="144"/>
      <c r="AD986" s="144"/>
      <c r="AE986" s="144"/>
      <c r="AF986" s="144"/>
      <c r="AG986" s="144"/>
      <c r="AH986" s="144"/>
      <c r="AI986" s="144"/>
      <c r="AJ986" s="144"/>
      <c r="AK986" s="144"/>
      <c r="AL986" s="144"/>
      <c r="AM986" s="144"/>
      <c r="AN986" s="137"/>
      <c r="AO986" s="144"/>
      <c r="AP986" s="144"/>
      <c r="AQ986" s="144"/>
      <c r="AR986" s="144"/>
      <c r="AS986" s="144"/>
      <c r="AT986" s="144"/>
      <c r="AU986" s="144"/>
      <c r="AV986" s="144"/>
      <c r="AW986" s="144"/>
      <c r="AX986" s="144"/>
      <c r="AY986" s="144"/>
      <c r="AZ986" s="144"/>
      <c r="BA986" s="144"/>
      <c r="BB986" s="144"/>
      <c r="BC986" s="144"/>
      <c r="BD986" s="144"/>
      <c r="BE986" s="144"/>
      <c r="BF986" s="144"/>
    </row>
    <row r="987" spans="1:58" ht="12" customHeight="1">
      <c r="A987" s="137"/>
      <c r="B987" s="140"/>
      <c r="C987" s="141"/>
      <c r="D987" s="142"/>
      <c r="E987" s="142"/>
      <c r="F987" s="137"/>
      <c r="G987" s="137"/>
      <c r="H987" s="137"/>
      <c r="I987" s="137"/>
      <c r="J987" s="137"/>
      <c r="K987" s="137"/>
      <c r="L987" s="137"/>
      <c r="M987" s="143"/>
      <c r="N987" s="144"/>
      <c r="O987" s="144"/>
      <c r="P987" s="144"/>
      <c r="Q987" s="144"/>
      <c r="R987" s="144"/>
      <c r="S987" s="144"/>
      <c r="T987" s="144"/>
      <c r="U987" s="144"/>
      <c r="V987" s="144"/>
      <c r="W987" s="144"/>
      <c r="X987" s="137"/>
      <c r="Y987" s="144"/>
      <c r="Z987" s="144"/>
      <c r="AA987" s="144"/>
      <c r="AB987" s="144"/>
      <c r="AC987" s="144"/>
      <c r="AD987" s="144"/>
      <c r="AE987" s="144"/>
      <c r="AF987" s="144"/>
      <c r="AG987" s="144"/>
      <c r="AH987" s="144"/>
      <c r="AI987" s="144"/>
      <c r="AJ987" s="144"/>
      <c r="AK987" s="144"/>
      <c r="AL987" s="144"/>
      <c r="AM987" s="144"/>
      <c r="AN987" s="137"/>
      <c r="AO987" s="144"/>
      <c r="AP987" s="144"/>
      <c r="AQ987" s="144"/>
      <c r="AR987" s="144"/>
      <c r="AS987" s="144"/>
      <c r="AT987" s="144"/>
      <c r="AU987" s="144"/>
      <c r="AV987" s="144"/>
      <c r="AW987" s="144"/>
      <c r="AX987" s="144"/>
      <c r="AY987" s="144"/>
      <c r="AZ987" s="144"/>
      <c r="BA987" s="144"/>
      <c r="BB987" s="144"/>
      <c r="BC987" s="144"/>
      <c r="BD987" s="144"/>
      <c r="BE987" s="144"/>
      <c r="BF987" s="144"/>
    </row>
    <row r="988" spans="1:58" ht="12" customHeight="1">
      <c r="A988" s="137"/>
      <c r="B988" s="140"/>
      <c r="C988" s="141"/>
      <c r="D988" s="142"/>
      <c r="E988" s="142"/>
      <c r="F988" s="137"/>
      <c r="G988" s="137"/>
      <c r="H988" s="137"/>
      <c r="I988" s="137"/>
      <c r="J988" s="137"/>
      <c r="K988" s="137"/>
      <c r="L988" s="137"/>
      <c r="M988" s="143"/>
      <c r="N988" s="144"/>
      <c r="O988" s="144"/>
      <c r="P988" s="144"/>
      <c r="Q988" s="144"/>
      <c r="R988" s="144"/>
      <c r="S988" s="144"/>
      <c r="T988" s="144"/>
      <c r="U988" s="144"/>
      <c r="V988" s="144"/>
      <c r="W988" s="144"/>
      <c r="X988" s="137"/>
      <c r="Y988" s="144"/>
      <c r="Z988" s="144"/>
      <c r="AA988" s="144"/>
      <c r="AB988" s="144"/>
      <c r="AC988" s="144"/>
      <c r="AD988" s="144"/>
      <c r="AE988" s="144"/>
      <c r="AF988" s="144"/>
      <c r="AG988" s="144"/>
      <c r="AH988" s="144"/>
      <c r="AI988" s="144"/>
      <c r="AJ988" s="144"/>
      <c r="AK988" s="144"/>
      <c r="AL988" s="144"/>
      <c r="AM988" s="144"/>
      <c r="AN988" s="137"/>
      <c r="AO988" s="144"/>
      <c r="AP988" s="144"/>
      <c r="AQ988" s="144"/>
      <c r="AR988" s="144"/>
      <c r="AS988" s="144"/>
      <c r="AT988" s="144"/>
      <c r="AU988" s="144"/>
      <c r="AV988" s="144"/>
      <c r="AW988" s="144"/>
      <c r="AX988" s="144"/>
      <c r="AY988" s="144"/>
      <c r="AZ988" s="144"/>
      <c r="BA988" s="144"/>
      <c r="BB988" s="144"/>
      <c r="BC988" s="144"/>
      <c r="BD988" s="144"/>
      <c r="BE988" s="144"/>
      <c r="BF988" s="144"/>
    </row>
    <row r="989" spans="1:58" ht="12" customHeight="1">
      <c r="A989" s="137"/>
      <c r="B989" s="140"/>
      <c r="C989" s="141"/>
      <c r="D989" s="142"/>
      <c r="E989" s="142"/>
      <c r="F989" s="137"/>
      <c r="G989" s="137"/>
      <c r="H989" s="137"/>
      <c r="I989" s="137"/>
      <c r="J989" s="137"/>
      <c r="K989" s="137"/>
      <c r="L989" s="137"/>
      <c r="M989" s="143"/>
      <c r="N989" s="144"/>
      <c r="O989" s="144"/>
      <c r="P989" s="144"/>
      <c r="Q989" s="144"/>
      <c r="R989" s="144"/>
      <c r="S989" s="144"/>
      <c r="T989" s="144"/>
      <c r="U989" s="144"/>
      <c r="V989" s="144"/>
      <c r="W989" s="144"/>
      <c r="X989" s="137"/>
      <c r="Y989" s="144"/>
      <c r="Z989" s="144"/>
      <c r="AA989" s="144"/>
      <c r="AB989" s="144"/>
      <c r="AC989" s="144"/>
      <c r="AD989" s="144"/>
      <c r="AE989" s="144"/>
      <c r="AF989" s="144"/>
      <c r="AG989" s="144"/>
      <c r="AH989" s="144"/>
      <c r="AI989" s="144"/>
      <c r="AJ989" s="144"/>
      <c r="AK989" s="144"/>
      <c r="AL989" s="144"/>
      <c r="AM989" s="144"/>
      <c r="AN989" s="137"/>
      <c r="AO989" s="144"/>
      <c r="AP989" s="144"/>
      <c r="AQ989" s="144"/>
      <c r="AR989" s="144"/>
      <c r="AS989" s="144"/>
      <c r="AT989" s="144"/>
      <c r="AU989" s="144"/>
      <c r="AV989" s="144"/>
      <c r="AW989" s="144"/>
      <c r="AX989" s="144"/>
      <c r="AY989" s="144"/>
      <c r="AZ989" s="144"/>
      <c r="BA989" s="144"/>
      <c r="BB989" s="144"/>
      <c r="BC989" s="144"/>
      <c r="BD989" s="144"/>
      <c r="BE989" s="144"/>
      <c r="BF989" s="144"/>
    </row>
    <row r="990" spans="1:58" ht="12" customHeight="1">
      <c r="A990" s="137"/>
      <c r="B990" s="140"/>
      <c r="C990" s="141"/>
      <c r="D990" s="142"/>
      <c r="E990" s="142"/>
      <c r="F990" s="137"/>
      <c r="G990" s="137"/>
      <c r="H990" s="137"/>
      <c r="I990" s="137"/>
      <c r="J990" s="137"/>
      <c r="K990" s="137"/>
      <c r="L990" s="137"/>
      <c r="M990" s="143"/>
      <c r="N990" s="144"/>
      <c r="O990" s="144"/>
      <c r="P990" s="144"/>
      <c r="Q990" s="144"/>
      <c r="R990" s="144"/>
      <c r="S990" s="144"/>
      <c r="T990" s="144"/>
      <c r="U990" s="144"/>
      <c r="V990" s="144"/>
      <c r="W990" s="144"/>
      <c r="X990" s="137"/>
      <c r="Y990" s="144"/>
      <c r="Z990" s="144"/>
      <c r="AA990" s="144"/>
      <c r="AB990" s="144"/>
      <c r="AC990" s="144"/>
      <c r="AD990" s="144"/>
      <c r="AE990" s="144"/>
      <c r="AF990" s="144"/>
      <c r="AG990" s="144"/>
      <c r="AH990" s="144"/>
      <c r="AI990" s="144"/>
      <c r="AJ990" s="144"/>
      <c r="AK990" s="144"/>
      <c r="AL990" s="144"/>
      <c r="AM990" s="144"/>
      <c r="AN990" s="137"/>
      <c r="AO990" s="144"/>
      <c r="AP990" s="144"/>
      <c r="AQ990" s="144"/>
      <c r="AR990" s="144"/>
      <c r="AS990" s="144"/>
      <c r="AT990" s="144"/>
      <c r="AU990" s="144"/>
      <c r="AV990" s="144"/>
      <c r="AW990" s="144"/>
      <c r="AX990" s="144"/>
      <c r="AY990" s="144"/>
      <c r="AZ990" s="144"/>
      <c r="BA990" s="144"/>
      <c r="BB990" s="144"/>
      <c r="BC990" s="144"/>
      <c r="BD990" s="144"/>
      <c r="BE990" s="144"/>
      <c r="BF990" s="144"/>
    </row>
    <row r="991" spans="1:58" ht="12" customHeight="1">
      <c r="A991" s="137"/>
      <c r="B991" s="140"/>
      <c r="C991" s="141"/>
      <c r="D991" s="142"/>
      <c r="E991" s="142"/>
      <c r="F991" s="137"/>
      <c r="G991" s="137"/>
      <c r="H991" s="137"/>
      <c r="I991" s="137"/>
      <c r="J991" s="137"/>
      <c r="K991" s="137"/>
      <c r="L991" s="137"/>
      <c r="M991" s="143"/>
      <c r="N991" s="144"/>
      <c r="O991" s="144"/>
      <c r="P991" s="144"/>
      <c r="Q991" s="144"/>
      <c r="R991" s="144"/>
      <c r="S991" s="144"/>
      <c r="T991" s="144"/>
      <c r="U991" s="144"/>
      <c r="V991" s="144"/>
      <c r="W991" s="144"/>
      <c r="X991" s="137"/>
      <c r="Y991" s="144"/>
      <c r="Z991" s="144"/>
      <c r="AA991" s="144"/>
      <c r="AB991" s="144"/>
      <c r="AC991" s="144"/>
      <c r="AD991" s="144"/>
      <c r="AE991" s="144"/>
      <c r="AF991" s="144"/>
      <c r="AG991" s="144"/>
      <c r="AH991" s="144"/>
      <c r="AI991" s="144"/>
      <c r="AJ991" s="144"/>
      <c r="AK991" s="144"/>
      <c r="AL991" s="144"/>
      <c r="AM991" s="144"/>
      <c r="AN991" s="137"/>
      <c r="AO991" s="144"/>
      <c r="AP991" s="144"/>
      <c r="AQ991" s="144"/>
      <c r="AR991" s="144"/>
      <c r="AS991" s="144"/>
      <c r="AT991" s="144"/>
      <c r="AU991" s="144"/>
      <c r="AV991" s="144"/>
      <c r="AW991" s="144"/>
      <c r="AX991" s="144"/>
      <c r="AY991" s="144"/>
      <c r="AZ991" s="144"/>
      <c r="BA991" s="144"/>
      <c r="BB991" s="144"/>
      <c r="BC991" s="144"/>
      <c r="BD991" s="144"/>
      <c r="BE991" s="144"/>
      <c r="BF991" s="144"/>
    </row>
    <row r="992" spans="1:58" ht="12" customHeight="1">
      <c r="A992" s="137"/>
      <c r="B992" s="140"/>
      <c r="C992" s="141"/>
      <c r="D992" s="142"/>
      <c r="E992" s="142"/>
      <c r="F992" s="137"/>
      <c r="G992" s="137"/>
      <c r="H992" s="137"/>
      <c r="I992" s="137"/>
      <c r="J992" s="137"/>
      <c r="K992" s="137"/>
      <c r="L992" s="137"/>
      <c r="M992" s="143"/>
      <c r="N992" s="144"/>
      <c r="O992" s="144"/>
      <c r="P992" s="144"/>
      <c r="Q992" s="144"/>
      <c r="R992" s="144"/>
      <c r="S992" s="144"/>
      <c r="T992" s="144"/>
      <c r="U992" s="144"/>
      <c r="V992" s="144"/>
      <c r="W992" s="144"/>
      <c r="X992" s="137"/>
      <c r="Y992" s="144"/>
      <c r="Z992" s="144"/>
      <c r="AA992" s="144"/>
      <c r="AB992" s="144"/>
      <c r="AC992" s="144"/>
      <c r="AD992" s="144"/>
      <c r="AE992" s="144"/>
      <c r="AF992" s="144"/>
      <c r="AG992" s="144"/>
      <c r="AH992" s="144"/>
      <c r="AI992" s="144"/>
      <c r="AJ992" s="144"/>
      <c r="AK992" s="144"/>
      <c r="AL992" s="144"/>
      <c r="AM992" s="144"/>
      <c r="AN992" s="137"/>
      <c r="AO992" s="144"/>
      <c r="AP992" s="144"/>
      <c r="AQ992" s="144"/>
      <c r="AR992" s="144"/>
      <c r="AS992" s="144"/>
      <c r="AT992" s="144"/>
      <c r="AU992" s="144"/>
      <c r="AV992" s="144"/>
      <c r="AW992" s="144"/>
      <c r="AX992" s="144"/>
      <c r="AY992" s="144"/>
      <c r="AZ992" s="144"/>
      <c r="BA992" s="144"/>
      <c r="BB992" s="144"/>
      <c r="BC992" s="144"/>
      <c r="BD992" s="144"/>
      <c r="BE992" s="144"/>
      <c r="BF992" s="144"/>
    </row>
    <row r="993" spans="1:58" ht="12" customHeight="1">
      <c r="A993" s="137"/>
      <c r="B993" s="140"/>
      <c r="C993" s="141"/>
      <c r="D993" s="142"/>
      <c r="E993" s="142"/>
      <c r="F993" s="137"/>
      <c r="G993" s="137"/>
      <c r="H993" s="137"/>
      <c r="I993" s="137"/>
      <c r="J993" s="137"/>
      <c r="K993" s="137"/>
      <c r="L993" s="137"/>
      <c r="M993" s="143"/>
      <c r="N993" s="144"/>
      <c r="O993" s="144"/>
      <c r="P993" s="144"/>
      <c r="Q993" s="144"/>
      <c r="R993" s="144"/>
      <c r="S993" s="144"/>
      <c r="T993" s="144"/>
      <c r="U993" s="144"/>
      <c r="V993" s="144"/>
      <c r="W993" s="144"/>
      <c r="X993" s="137"/>
      <c r="Y993" s="144"/>
      <c r="Z993" s="144"/>
      <c r="AA993" s="144"/>
      <c r="AB993" s="144"/>
      <c r="AC993" s="144"/>
      <c r="AD993" s="144"/>
      <c r="AE993" s="144"/>
      <c r="AF993" s="144"/>
      <c r="AG993" s="144"/>
      <c r="AH993" s="144"/>
      <c r="AI993" s="144"/>
      <c r="AJ993" s="144"/>
      <c r="AK993" s="144"/>
      <c r="AL993" s="144"/>
      <c r="AM993" s="144"/>
      <c r="AN993" s="137"/>
      <c r="AO993" s="144"/>
      <c r="AP993" s="144"/>
      <c r="AQ993" s="144"/>
      <c r="AR993" s="144"/>
      <c r="AS993" s="144"/>
      <c r="AT993" s="144"/>
      <c r="AU993" s="144"/>
      <c r="AV993" s="144"/>
      <c r="AW993" s="144"/>
      <c r="AX993" s="144"/>
      <c r="AY993" s="144"/>
      <c r="AZ993" s="144"/>
      <c r="BA993" s="144"/>
      <c r="BB993" s="144"/>
      <c r="BC993" s="144"/>
      <c r="BD993" s="144"/>
      <c r="BE993" s="144"/>
      <c r="BF993" s="144"/>
    </row>
    <row r="994" spans="1:58" ht="12" customHeight="1">
      <c r="A994" s="137"/>
      <c r="B994" s="140"/>
      <c r="C994" s="141"/>
      <c r="D994" s="142"/>
      <c r="E994" s="142"/>
      <c r="F994" s="137"/>
      <c r="G994" s="137"/>
      <c r="H994" s="137"/>
      <c r="I994" s="137"/>
      <c r="J994" s="137"/>
      <c r="K994" s="137"/>
      <c r="L994" s="137"/>
      <c r="M994" s="143"/>
      <c r="N994" s="144"/>
      <c r="O994" s="144"/>
      <c r="P994" s="144"/>
      <c r="Q994" s="144"/>
      <c r="R994" s="144"/>
      <c r="S994" s="144"/>
      <c r="T994" s="144"/>
      <c r="U994" s="144"/>
      <c r="V994" s="144"/>
      <c r="W994" s="144"/>
      <c r="X994" s="137"/>
      <c r="Y994" s="144"/>
      <c r="Z994" s="144"/>
      <c r="AA994" s="144"/>
      <c r="AB994" s="144"/>
      <c r="AC994" s="144"/>
      <c r="AD994" s="144"/>
      <c r="AE994" s="144"/>
      <c r="AF994" s="144"/>
      <c r="AG994" s="144"/>
      <c r="AH994" s="144"/>
      <c r="AI994" s="144"/>
      <c r="AJ994" s="144"/>
      <c r="AK994" s="144"/>
      <c r="AL994" s="144"/>
      <c r="AM994" s="144"/>
      <c r="AN994" s="137"/>
      <c r="AO994" s="144"/>
      <c r="AP994" s="144"/>
      <c r="AQ994" s="144"/>
      <c r="AR994" s="144"/>
      <c r="AS994" s="144"/>
      <c r="AT994" s="144"/>
      <c r="AU994" s="144"/>
      <c r="AV994" s="144"/>
      <c r="AW994" s="144"/>
      <c r="AX994" s="144"/>
      <c r="AY994" s="144"/>
      <c r="AZ994" s="144"/>
      <c r="BA994" s="144"/>
      <c r="BB994" s="144"/>
      <c r="BC994" s="144"/>
      <c r="BD994" s="144"/>
      <c r="BE994" s="144"/>
      <c r="BF994" s="144"/>
    </row>
    <row r="995" spans="1:58" ht="12" customHeight="1">
      <c r="A995" s="137"/>
      <c r="B995" s="140"/>
      <c r="C995" s="141"/>
      <c r="D995" s="142"/>
      <c r="E995" s="142"/>
      <c r="F995" s="137"/>
      <c r="G995" s="137"/>
      <c r="H995" s="137"/>
      <c r="I995" s="137"/>
      <c r="J995" s="137"/>
      <c r="K995" s="137"/>
      <c r="L995" s="137"/>
      <c r="M995" s="143"/>
      <c r="N995" s="144"/>
      <c r="O995" s="144"/>
      <c r="P995" s="144"/>
      <c r="Q995" s="144"/>
      <c r="R995" s="144"/>
      <c r="S995" s="144"/>
      <c r="T995" s="144"/>
      <c r="U995" s="144"/>
      <c r="V995" s="144"/>
      <c r="W995" s="144"/>
      <c r="X995" s="137"/>
      <c r="Y995" s="144"/>
      <c r="Z995" s="144"/>
      <c r="AA995" s="144"/>
      <c r="AB995" s="144"/>
      <c r="AC995" s="144"/>
      <c r="AD995" s="144"/>
      <c r="AE995" s="144"/>
      <c r="AF995" s="144"/>
      <c r="AG995" s="144"/>
      <c r="AH995" s="144"/>
      <c r="AI995" s="144"/>
      <c r="AJ995" s="144"/>
      <c r="AK995" s="144"/>
      <c r="AL995" s="144"/>
      <c r="AM995" s="144"/>
      <c r="AN995" s="137"/>
      <c r="AO995" s="144"/>
      <c r="AP995" s="144"/>
      <c r="AQ995" s="144"/>
      <c r="AR995" s="144"/>
      <c r="AS995" s="144"/>
      <c r="AT995" s="144"/>
      <c r="AU995" s="144"/>
      <c r="AV995" s="144"/>
      <c r="AW995" s="144"/>
      <c r="AX995" s="144"/>
      <c r="AY995" s="144"/>
      <c r="AZ995" s="144"/>
      <c r="BA995" s="144"/>
      <c r="BB995" s="144"/>
      <c r="BC995" s="144"/>
      <c r="BD995" s="144"/>
      <c r="BE995" s="144"/>
      <c r="BF995" s="144"/>
    </row>
    <row r="996" spans="1:58" ht="12" customHeight="1">
      <c r="A996" s="137"/>
      <c r="B996" s="140"/>
      <c r="C996" s="141"/>
      <c r="D996" s="142"/>
      <c r="E996" s="142"/>
      <c r="F996" s="137"/>
      <c r="G996" s="137"/>
      <c r="H996" s="137"/>
      <c r="I996" s="137"/>
      <c r="J996" s="137"/>
      <c r="K996" s="137"/>
      <c r="L996" s="137"/>
      <c r="M996" s="143"/>
      <c r="N996" s="144"/>
      <c r="O996" s="144"/>
      <c r="P996" s="144"/>
      <c r="Q996" s="144"/>
      <c r="R996" s="144"/>
      <c r="S996" s="144"/>
      <c r="T996" s="144"/>
      <c r="U996" s="144"/>
      <c r="V996" s="144"/>
      <c r="W996" s="144"/>
      <c r="X996" s="137"/>
      <c r="Y996" s="144"/>
      <c r="Z996" s="144"/>
      <c r="AA996" s="144"/>
      <c r="AB996" s="144"/>
      <c r="AC996" s="144"/>
      <c r="AD996" s="144"/>
      <c r="AE996" s="144"/>
      <c r="AF996" s="144"/>
      <c r="AG996" s="144"/>
      <c r="AH996" s="144"/>
      <c r="AI996" s="144"/>
      <c r="AJ996" s="144"/>
      <c r="AK996" s="144"/>
      <c r="AL996" s="144"/>
      <c r="AM996" s="144"/>
      <c r="AN996" s="137"/>
      <c r="AO996" s="144"/>
      <c r="AP996" s="144"/>
      <c r="AQ996" s="144"/>
      <c r="AR996" s="144"/>
      <c r="AS996" s="144"/>
      <c r="AT996" s="144"/>
      <c r="AU996" s="144"/>
      <c r="AV996" s="144"/>
      <c r="AW996" s="144"/>
      <c r="AX996" s="144"/>
      <c r="AY996" s="144"/>
      <c r="AZ996" s="144"/>
      <c r="BA996" s="144"/>
      <c r="BB996" s="144"/>
      <c r="BC996" s="144"/>
      <c r="BD996" s="144"/>
      <c r="BE996" s="144"/>
      <c r="BF996" s="144"/>
    </row>
    <row r="997" spans="1:58" ht="12" customHeight="1">
      <c r="A997" s="137"/>
      <c r="B997" s="140"/>
      <c r="C997" s="141"/>
      <c r="D997" s="142"/>
      <c r="E997" s="142"/>
      <c r="F997" s="137"/>
      <c r="G997" s="137"/>
      <c r="H997" s="137"/>
      <c r="I997" s="137"/>
      <c r="J997" s="137"/>
      <c r="K997" s="137"/>
      <c r="L997" s="137"/>
      <c r="M997" s="143"/>
      <c r="N997" s="144"/>
      <c r="O997" s="144"/>
      <c r="P997" s="144"/>
      <c r="Q997" s="144"/>
      <c r="R997" s="144"/>
      <c r="S997" s="144"/>
      <c r="T997" s="144"/>
      <c r="U997" s="144"/>
      <c r="V997" s="144"/>
      <c r="W997" s="144"/>
      <c r="X997" s="137"/>
      <c r="Y997" s="144"/>
      <c r="Z997" s="144"/>
      <c r="AA997" s="144"/>
      <c r="AB997" s="144"/>
      <c r="AC997" s="144"/>
      <c r="AD997" s="144"/>
      <c r="AE997" s="144"/>
      <c r="AF997" s="144"/>
      <c r="AG997" s="144"/>
      <c r="AH997" s="144"/>
      <c r="AI997" s="144"/>
      <c r="AJ997" s="144"/>
      <c r="AK997" s="144"/>
      <c r="AL997" s="144"/>
      <c r="AM997" s="144"/>
      <c r="AN997" s="137"/>
      <c r="AO997" s="144"/>
      <c r="AP997" s="144"/>
      <c r="AQ997" s="144"/>
      <c r="AR997" s="144"/>
      <c r="AS997" s="144"/>
      <c r="AT997" s="144"/>
      <c r="AU997" s="144"/>
      <c r="AV997" s="144"/>
      <c r="AW997" s="144"/>
      <c r="AX997" s="144"/>
      <c r="AY997" s="144"/>
      <c r="AZ997" s="144"/>
      <c r="BA997" s="144"/>
      <c r="BB997" s="144"/>
      <c r="BC997" s="144"/>
      <c r="BD997" s="144"/>
      <c r="BE997" s="144"/>
      <c r="BF997" s="144"/>
    </row>
    <row r="998" spans="1:58" ht="12" customHeight="1">
      <c r="A998" s="137"/>
      <c r="B998" s="140"/>
      <c r="C998" s="141"/>
      <c r="D998" s="142"/>
      <c r="E998" s="142"/>
      <c r="F998" s="137"/>
      <c r="G998" s="137"/>
      <c r="H998" s="137"/>
      <c r="I998" s="137"/>
      <c r="J998" s="137"/>
      <c r="K998" s="137"/>
      <c r="L998" s="137"/>
      <c r="M998" s="143"/>
      <c r="N998" s="144"/>
      <c r="O998" s="144"/>
      <c r="P998" s="144"/>
      <c r="Q998" s="144"/>
      <c r="R998" s="144"/>
      <c r="S998" s="144"/>
      <c r="T998" s="144"/>
      <c r="U998" s="144"/>
      <c r="V998" s="144"/>
      <c r="W998" s="144"/>
      <c r="X998" s="137"/>
      <c r="Y998" s="144"/>
      <c r="Z998" s="144"/>
      <c r="AA998" s="144"/>
      <c r="AB998" s="144"/>
      <c r="AC998" s="144"/>
      <c r="AD998" s="144"/>
      <c r="AE998" s="144"/>
      <c r="AF998" s="144"/>
      <c r="AG998" s="144"/>
      <c r="AH998" s="144"/>
      <c r="AI998" s="144"/>
      <c r="AJ998" s="144"/>
      <c r="AK998" s="144"/>
      <c r="AL998" s="144"/>
      <c r="AM998" s="144"/>
      <c r="AN998" s="137"/>
      <c r="AO998" s="144"/>
      <c r="AP998" s="144"/>
      <c r="AQ998" s="144"/>
      <c r="AR998" s="144"/>
      <c r="AS998" s="144"/>
      <c r="AT998" s="144"/>
      <c r="AU998" s="144"/>
      <c r="AV998" s="144"/>
      <c r="AW998" s="144"/>
      <c r="AX998" s="144"/>
      <c r="AY998" s="144"/>
      <c r="AZ998" s="144"/>
      <c r="BA998" s="144"/>
      <c r="BB998" s="144"/>
      <c r="BC998" s="144"/>
      <c r="BD998" s="144"/>
      <c r="BE998" s="144"/>
      <c r="BF998" s="144"/>
    </row>
    <row r="999" spans="1:58" ht="12" customHeight="1">
      <c r="A999" s="137"/>
      <c r="B999" s="140"/>
      <c r="C999" s="141"/>
      <c r="D999" s="142"/>
      <c r="E999" s="142"/>
      <c r="F999" s="137"/>
      <c r="G999" s="137"/>
      <c r="H999" s="137"/>
      <c r="I999" s="137"/>
      <c r="J999" s="137"/>
      <c r="K999" s="137"/>
      <c r="L999" s="137"/>
      <c r="M999" s="143"/>
      <c r="N999" s="144"/>
      <c r="O999" s="144"/>
      <c r="P999" s="144"/>
      <c r="Q999" s="144"/>
      <c r="R999" s="144"/>
      <c r="S999" s="144"/>
      <c r="T999" s="144"/>
      <c r="U999" s="144"/>
      <c r="V999" s="144"/>
      <c r="W999" s="144"/>
      <c r="X999" s="137"/>
      <c r="Y999" s="144"/>
      <c r="Z999" s="144"/>
      <c r="AA999" s="144"/>
      <c r="AB999" s="144"/>
      <c r="AC999" s="144"/>
      <c r="AD999" s="144"/>
      <c r="AE999" s="144"/>
      <c r="AF999" s="144"/>
      <c r="AG999" s="144"/>
      <c r="AH999" s="144"/>
      <c r="AI999" s="144"/>
      <c r="AJ999" s="144"/>
      <c r="AK999" s="144"/>
      <c r="AL999" s="144"/>
      <c r="AM999" s="144"/>
      <c r="AN999" s="137"/>
      <c r="AO999" s="144"/>
      <c r="AP999" s="144"/>
      <c r="AQ999" s="144"/>
      <c r="AR999" s="144"/>
      <c r="AS999" s="144"/>
      <c r="AT999" s="144"/>
      <c r="AU999" s="144"/>
      <c r="AV999" s="144"/>
      <c r="AW999" s="144"/>
      <c r="AX999" s="144"/>
      <c r="AY999" s="144"/>
      <c r="AZ999" s="144"/>
      <c r="BA999" s="144"/>
      <c r="BB999" s="144"/>
      <c r="BC999" s="144"/>
      <c r="BD999" s="144"/>
      <c r="BE999" s="144"/>
      <c r="BF999" s="144"/>
    </row>
    <row r="1000" spans="1:58" ht="12" customHeight="1">
      <c r="A1000" s="137"/>
      <c r="B1000" s="140"/>
      <c r="C1000" s="141"/>
      <c r="D1000" s="142"/>
      <c r="E1000" s="142"/>
      <c r="F1000" s="137"/>
      <c r="G1000" s="137"/>
      <c r="H1000" s="137"/>
      <c r="I1000" s="137"/>
      <c r="J1000" s="137"/>
      <c r="K1000" s="137"/>
      <c r="L1000" s="137"/>
      <c r="M1000" s="143"/>
      <c r="N1000" s="144"/>
      <c r="O1000" s="144"/>
      <c r="P1000" s="144"/>
      <c r="Q1000" s="144"/>
      <c r="R1000" s="144"/>
      <c r="S1000" s="144"/>
      <c r="T1000" s="144"/>
      <c r="U1000" s="144"/>
      <c r="V1000" s="144"/>
      <c r="W1000" s="144"/>
      <c r="X1000" s="137"/>
      <c r="Y1000" s="144"/>
      <c r="Z1000" s="144"/>
      <c r="AA1000" s="144"/>
      <c r="AB1000" s="144"/>
      <c r="AC1000" s="144"/>
      <c r="AD1000" s="144"/>
      <c r="AE1000" s="144"/>
      <c r="AF1000" s="144"/>
      <c r="AG1000" s="144"/>
      <c r="AH1000" s="144"/>
      <c r="AI1000" s="144"/>
      <c r="AJ1000" s="144"/>
      <c r="AK1000" s="144"/>
      <c r="AL1000" s="144"/>
      <c r="AM1000" s="144"/>
      <c r="AN1000" s="137"/>
      <c r="AO1000" s="144"/>
      <c r="AP1000" s="144"/>
      <c r="AQ1000" s="144"/>
      <c r="AR1000" s="144"/>
      <c r="AS1000" s="144"/>
      <c r="AT1000" s="144"/>
      <c r="AU1000" s="144"/>
      <c r="AV1000" s="144"/>
      <c r="AW1000" s="144"/>
      <c r="AX1000" s="144"/>
      <c r="AY1000" s="144"/>
      <c r="AZ1000" s="144"/>
      <c r="BA1000" s="144"/>
      <c r="BB1000" s="144"/>
      <c r="BC1000" s="144"/>
      <c r="BD1000" s="144"/>
      <c r="BE1000" s="144"/>
      <c r="BF1000" s="144"/>
    </row>
  </sheetData>
  <autoFilter ref="A8:BF222">
    <filterColumn colId="1">
      <filters blank="1">
        <filter val="დგებუაძე ეკატერინე"/>
        <filter val="დგებუაძე ნატალია"/>
      </filters>
    </filterColumn>
  </autoFilter>
  <mergeCells count="24">
    <mergeCell ref="B2:D3"/>
    <mergeCell ref="D5:D7"/>
    <mergeCell ref="B5:B7"/>
    <mergeCell ref="AT5:AX5"/>
    <mergeCell ref="AT6:AX6"/>
    <mergeCell ref="AD5:AH5"/>
    <mergeCell ref="Y5:AC5"/>
    <mergeCell ref="AI6:AM6"/>
    <mergeCell ref="AN5:AN7"/>
    <mergeCell ref="AI5:AM5"/>
    <mergeCell ref="AO5:AS5"/>
    <mergeCell ref="AO6:AS6"/>
    <mergeCell ref="A5:A7"/>
    <mergeCell ref="F5:F7"/>
    <mergeCell ref="AD6:AH6"/>
    <mergeCell ref="M6:Q6"/>
    <mergeCell ref="R6:W6"/>
    <mergeCell ref="G6:L6"/>
    <mergeCell ref="Y6:AC6"/>
    <mergeCell ref="R5:W5"/>
    <mergeCell ref="M5:Q5"/>
    <mergeCell ref="X5:X7"/>
    <mergeCell ref="G5:L5"/>
    <mergeCell ref="C5:C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63"/>
  <sheetViews>
    <sheetView view="pageBreakPreview" topLeftCell="A556" zoomScaleNormal="100" zoomScaleSheetLayoutView="100" workbookViewId="0">
      <selection activeCell="D4" sqref="D4:E4"/>
    </sheetView>
  </sheetViews>
  <sheetFormatPr defaultColWidth="9.140625" defaultRowHeight="15"/>
  <cols>
    <col min="1" max="1" width="6.28515625" style="270" bestFit="1" customWidth="1"/>
    <col min="2" max="2" width="56.85546875" style="270" bestFit="1" customWidth="1"/>
    <col min="3" max="3" width="15.5703125" style="282" customWidth="1"/>
    <col min="4" max="4" width="17.28515625" style="289" bestFit="1" customWidth="1"/>
    <col min="5" max="5" width="15.85546875" style="289" customWidth="1"/>
    <col min="6" max="6" width="15.7109375" style="270" customWidth="1"/>
    <col min="7" max="7" width="13.28515625" style="270" customWidth="1"/>
    <col min="8" max="16384" width="9.140625" style="270"/>
  </cols>
  <sheetData>
    <row r="1" spans="1:7">
      <c r="A1" s="513" t="s">
        <v>1120</v>
      </c>
      <c r="B1" s="513"/>
    </row>
    <row r="2" spans="1:7" ht="15" customHeight="1">
      <c r="A2" s="511" t="s">
        <v>2032</v>
      </c>
      <c r="B2" s="512"/>
      <c r="C2" s="512"/>
      <c r="D2" s="360" t="s">
        <v>21</v>
      </c>
      <c r="E2" s="360">
        <v>1</v>
      </c>
    </row>
    <row r="3" spans="1:7" ht="39" customHeight="1">
      <c r="A3" s="437"/>
      <c r="B3" s="438"/>
      <c r="C3" s="438"/>
      <c r="D3" s="438"/>
      <c r="E3" s="438"/>
      <c r="F3" s="514" t="s">
        <v>3018</v>
      </c>
      <c r="G3" s="514"/>
    </row>
    <row r="4" spans="1:7" ht="60">
      <c r="A4" s="271" t="s">
        <v>0</v>
      </c>
      <c r="B4" s="272" t="s">
        <v>2081</v>
      </c>
      <c r="C4" s="273" t="s">
        <v>1121</v>
      </c>
      <c r="D4" s="284" t="s">
        <v>1306</v>
      </c>
      <c r="E4" s="440" t="s">
        <v>1937</v>
      </c>
      <c r="F4" s="445" t="s">
        <v>1306</v>
      </c>
      <c r="G4" s="444" t="s">
        <v>1937</v>
      </c>
    </row>
    <row r="5" spans="1:7">
      <c r="A5" s="274">
        <v>1</v>
      </c>
      <c r="B5" s="275" t="s">
        <v>1151</v>
      </c>
      <c r="C5" s="274" t="s">
        <v>1162</v>
      </c>
      <c r="D5" s="285">
        <v>82.438000000000002</v>
      </c>
      <c r="E5" s="441">
        <v>12.783999999999999</v>
      </c>
      <c r="F5" s="276"/>
      <c r="G5" s="276"/>
    </row>
    <row r="6" spans="1:7">
      <c r="A6" s="274">
        <v>2</v>
      </c>
      <c r="B6" s="275" t="s">
        <v>2082</v>
      </c>
      <c r="C6" s="274" t="s">
        <v>1162</v>
      </c>
      <c r="D6" s="285">
        <v>10.151999999999999</v>
      </c>
      <c r="E6" s="441">
        <v>7.613999999999999</v>
      </c>
      <c r="F6" s="276"/>
      <c r="G6" s="276"/>
    </row>
    <row r="7" spans="1:7">
      <c r="A7" s="274">
        <v>3</v>
      </c>
      <c r="B7" s="275" t="s">
        <v>2083</v>
      </c>
      <c r="C7" s="274" t="s">
        <v>1162</v>
      </c>
      <c r="D7" s="285">
        <v>10.151999999999999</v>
      </c>
      <c r="E7" s="441">
        <v>7.613999999999999</v>
      </c>
      <c r="F7" s="276"/>
      <c r="G7" s="276"/>
    </row>
    <row r="8" spans="1:7">
      <c r="A8" s="274">
        <v>4</v>
      </c>
      <c r="B8" s="275" t="s">
        <v>2084</v>
      </c>
      <c r="C8" s="274" t="s">
        <v>1162</v>
      </c>
      <c r="D8" s="285">
        <v>30.831999999999997</v>
      </c>
      <c r="E8" s="441">
        <v>10.151999999999999</v>
      </c>
      <c r="F8" s="276"/>
      <c r="G8" s="276"/>
    </row>
    <row r="9" spans="1:7">
      <c r="A9" s="274">
        <v>5</v>
      </c>
      <c r="B9" s="275" t="s">
        <v>2085</v>
      </c>
      <c r="C9" s="274" t="s">
        <v>1162</v>
      </c>
      <c r="D9" s="285">
        <v>20.492000000000001</v>
      </c>
      <c r="E9" s="441">
        <v>12.783999999999999</v>
      </c>
      <c r="F9" s="276"/>
      <c r="G9" s="276"/>
    </row>
    <row r="10" spans="1:7">
      <c r="A10" s="274">
        <v>6</v>
      </c>
      <c r="B10" s="275" t="s">
        <v>2086</v>
      </c>
      <c r="C10" s="274" t="s">
        <v>1162</v>
      </c>
      <c r="D10" s="285">
        <v>72.097999999999999</v>
      </c>
      <c r="E10" s="441">
        <v>12.783999999999999</v>
      </c>
      <c r="F10" s="276"/>
      <c r="G10" s="276"/>
    </row>
    <row r="11" spans="1:7">
      <c r="A11" s="274">
        <v>7</v>
      </c>
      <c r="B11" s="275" t="s">
        <v>2087</v>
      </c>
      <c r="C11" s="274" t="s">
        <v>1162</v>
      </c>
      <c r="D11" s="285">
        <v>10.151999999999999</v>
      </c>
      <c r="E11" s="441">
        <v>7.613999999999999</v>
      </c>
      <c r="F11" s="276"/>
      <c r="G11" s="276"/>
    </row>
    <row r="12" spans="1:7">
      <c r="A12" s="274">
        <v>8</v>
      </c>
      <c r="B12" s="275" t="s">
        <v>2088</v>
      </c>
      <c r="C12" s="274" t="s">
        <v>1162</v>
      </c>
      <c r="D12" s="285">
        <v>10.151999999999999</v>
      </c>
      <c r="E12" s="441">
        <v>7.613999999999999</v>
      </c>
      <c r="F12" s="276"/>
      <c r="G12" s="276"/>
    </row>
    <row r="13" spans="1:7">
      <c r="A13" s="274">
        <v>9</v>
      </c>
      <c r="B13" s="275" t="s">
        <v>2089</v>
      </c>
      <c r="C13" s="274" t="s">
        <v>1162</v>
      </c>
      <c r="D13" s="285">
        <v>25.661999999999999</v>
      </c>
      <c r="E13" s="441">
        <v>12.783999999999999</v>
      </c>
      <c r="F13" s="276"/>
      <c r="G13" s="276"/>
    </row>
    <row r="14" spans="1:7">
      <c r="A14" s="274">
        <v>10</v>
      </c>
      <c r="B14" s="275" t="s">
        <v>2090</v>
      </c>
      <c r="C14" s="274" t="s">
        <v>2091</v>
      </c>
      <c r="D14" s="285">
        <v>25.661999999999999</v>
      </c>
      <c r="E14" s="441">
        <v>25.661999999999999</v>
      </c>
      <c r="F14" s="276"/>
      <c r="G14" s="276"/>
    </row>
    <row r="15" spans="1:7">
      <c r="A15" s="274">
        <v>11</v>
      </c>
      <c r="B15" s="275" t="s">
        <v>2092</v>
      </c>
      <c r="C15" s="274" t="s">
        <v>1162</v>
      </c>
      <c r="D15" s="285">
        <v>30.831999999999997</v>
      </c>
      <c r="E15" s="441">
        <v>7.613999999999999</v>
      </c>
      <c r="F15" s="276"/>
      <c r="G15" s="276"/>
    </row>
    <row r="16" spans="1:7">
      <c r="A16" s="274">
        <v>12</v>
      </c>
      <c r="B16" s="275" t="s">
        <v>2093</v>
      </c>
      <c r="C16" s="274" t="s">
        <v>1162</v>
      </c>
      <c r="D16" s="285">
        <v>41.36</v>
      </c>
      <c r="E16" s="441">
        <v>33.839999999999996</v>
      </c>
      <c r="F16" s="276"/>
      <c r="G16" s="276"/>
    </row>
    <row r="17" spans="1:7">
      <c r="A17" s="274">
        <v>13</v>
      </c>
      <c r="B17" s="275" t="s">
        <v>2094</v>
      </c>
      <c r="C17" s="274" t="s">
        <v>1162</v>
      </c>
      <c r="D17" s="285">
        <v>135.35999999999999</v>
      </c>
      <c r="E17" s="441">
        <v>22.56</v>
      </c>
      <c r="F17" s="276"/>
      <c r="G17" s="276"/>
    </row>
    <row r="18" spans="1:7">
      <c r="A18" s="274">
        <v>14</v>
      </c>
      <c r="B18" s="275" t="s">
        <v>2095</v>
      </c>
      <c r="C18" s="274" t="s">
        <v>1162</v>
      </c>
      <c r="D18" s="285">
        <v>135.35999999999999</v>
      </c>
      <c r="E18" s="441">
        <v>30.08</v>
      </c>
      <c r="F18" s="276"/>
      <c r="G18" s="276"/>
    </row>
    <row r="19" spans="1:7">
      <c r="A19" s="274">
        <v>15</v>
      </c>
      <c r="B19" s="275" t="s">
        <v>2096</v>
      </c>
      <c r="C19" s="274" t="s">
        <v>1162</v>
      </c>
      <c r="D19" s="285">
        <v>56.588000000000001</v>
      </c>
      <c r="E19" s="441">
        <v>10.151999999999999</v>
      </c>
      <c r="F19" s="276"/>
      <c r="G19" s="276"/>
    </row>
    <row r="20" spans="1:7">
      <c r="A20" s="274">
        <v>16</v>
      </c>
      <c r="B20" s="275" t="s">
        <v>2097</v>
      </c>
      <c r="C20" s="274" t="s">
        <v>1162</v>
      </c>
      <c r="D20" s="285">
        <v>15.321999999999999</v>
      </c>
      <c r="E20" s="441">
        <v>7.613999999999999</v>
      </c>
      <c r="F20" s="276"/>
      <c r="G20" s="276"/>
    </row>
    <row r="21" spans="1:7">
      <c r="A21" s="274">
        <v>17</v>
      </c>
      <c r="B21" s="275" t="s">
        <v>2098</v>
      </c>
      <c r="C21" s="274" t="s">
        <v>1162</v>
      </c>
      <c r="D21" s="285">
        <v>12.783999999999999</v>
      </c>
      <c r="E21" s="441">
        <v>7.613999999999999</v>
      </c>
      <c r="F21" s="276"/>
      <c r="G21" s="276"/>
    </row>
    <row r="22" spans="1:7">
      <c r="A22" s="274">
        <v>18</v>
      </c>
      <c r="B22" s="275" t="s">
        <v>2099</v>
      </c>
      <c r="C22" s="274" t="s">
        <v>1162</v>
      </c>
      <c r="D22" s="285">
        <v>128.874</v>
      </c>
      <c r="E22" s="441">
        <v>51.417999999999999</v>
      </c>
      <c r="F22" s="276"/>
      <c r="G22" s="276"/>
    </row>
    <row r="23" spans="1:7">
      <c r="A23" s="274">
        <v>19</v>
      </c>
      <c r="B23" s="275" t="s">
        <v>2100</v>
      </c>
      <c r="C23" s="274" t="s">
        <v>1162</v>
      </c>
      <c r="D23" s="285">
        <v>46.247999999999998</v>
      </c>
      <c r="E23" s="441">
        <v>15.321999999999999</v>
      </c>
      <c r="F23" s="276"/>
      <c r="G23" s="276"/>
    </row>
    <row r="24" spans="1:7">
      <c r="A24" s="274">
        <v>20</v>
      </c>
      <c r="B24" s="275" t="s">
        <v>2101</v>
      </c>
      <c r="C24" s="274" t="s">
        <v>1162</v>
      </c>
      <c r="D24" s="285">
        <v>170.14</v>
      </c>
      <c r="E24" s="441">
        <v>10.151999999999999</v>
      </c>
      <c r="F24" s="276"/>
      <c r="G24" s="276"/>
    </row>
    <row r="25" spans="1:7">
      <c r="A25" s="274">
        <v>21</v>
      </c>
      <c r="B25" s="275" t="s">
        <v>2102</v>
      </c>
      <c r="C25" s="274" t="s">
        <v>1162</v>
      </c>
      <c r="D25" s="285">
        <v>180.386</v>
      </c>
      <c r="E25" s="441">
        <v>10.151999999999999</v>
      </c>
      <c r="F25" s="276"/>
      <c r="G25" s="276"/>
    </row>
    <row r="26" spans="1:7">
      <c r="A26" s="274">
        <v>22</v>
      </c>
      <c r="B26" s="275" t="s">
        <v>2103</v>
      </c>
      <c r="C26" s="274" t="s">
        <v>1162</v>
      </c>
      <c r="D26" s="285">
        <v>30.831999999999997</v>
      </c>
      <c r="E26" s="441">
        <v>10.151999999999999</v>
      </c>
      <c r="F26" s="276"/>
      <c r="G26" s="276"/>
    </row>
    <row r="27" spans="1:7">
      <c r="A27" s="274">
        <v>23</v>
      </c>
      <c r="B27" s="275" t="s">
        <v>2104</v>
      </c>
      <c r="C27" s="274" t="s">
        <v>1162</v>
      </c>
      <c r="D27" s="285">
        <v>25.661999999999999</v>
      </c>
      <c r="E27" s="441">
        <v>12.783999999999999</v>
      </c>
      <c r="F27" s="276"/>
      <c r="G27" s="276"/>
    </row>
    <row r="28" spans="1:7">
      <c r="A28" s="274">
        <v>24</v>
      </c>
      <c r="B28" s="275" t="s">
        <v>2105</v>
      </c>
      <c r="C28" s="274" t="s">
        <v>1162</v>
      </c>
      <c r="D28" s="285">
        <v>10.151999999999999</v>
      </c>
      <c r="E28" s="441">
        <v>4.9819999999999993</v>
      </c>
      <c r="F28" s="276"/>
      <c r="G28" s="276"/>
    </row>
    <row r="29" spans="1:7">
      <c r="A29" s="274">
        <v>25</v>
      </c>
      <c r="B29" s="275" t="s">
        <v>2106</v>
      </c>
      <c r="C29" s="274" t="s">
        <v>1162</v>
      </c>
      <c r="D29" s="285">
        <v>17.954000000000001</v>
      </c>
      <c r="E29" s="441">
        <v>10.151999999999999</v>
      </c>
      <c r="F29" s="276"/>
      <c r="G29" s="276"/>
    </row>
    <row r="30" spans="1:7">
      <c r="A30" s="274">
        <v>26</v>
      </c>
      <c r="B30" s="275" t="s">
        <v>2107</v>
      </c>
      <c r="C30" s="274" t="s">
        <v>1162</v>
      </c>
      <c r="D30" s="285">
        <v>164.97</v>
      </c>
      <c r="E30" s="441">
        <v>20.492000000000001</v>
      </c>
      <c r="F30" s="276"/>
      <c r="G30" s="276"/>
    </row>
    <row r="31" spans="1:7">
      <c r="A31" s="274">
        <v>27</v>
      </c>
      <c r="B31" s="275" t="s">
        <v>2108</v>
      </c>
      <c r="C31" s="274" t="s">
        <v>1162</v>
      </c>
      <c r="D31" s="285">
        <v>164.97</v>
      </c>
      <c r="E31" s="441">
        <v>25.661999999999999</v>
      </c>
      <c r="F31" s="276"/>
      <c r="G31" s="276"/>
    </row>
    <row r="32" spans="1:7">
      <c r="A32" s="274">
        <v>28</v>
      </c>
      <c r="B32" s="275" t="s">
        <v>2109</v>
      </c>
      <c r="C32" s="274" t="s">
        <v>1162</v>
      </c>
      <c r="D32" s="285">
        <v>77.268000000000001</v>
      </c>
      <c r="E32" s="441">
        <v>12.783999999999999</v>
      </c>
      <c r="F32" s="276"/>
      <c r="G32" s="276"/>
    </row>
    <row r="33" spans="1:7">
      <c r="A33" s="274">
        <v>29</v>
      </c>
      <c r="B33" s="275" t="s">
        <v>2110</v>
      </c>
      <c r="C33" s="274" t="s">
        <v>1162</v>
      </c>
      <c r="D33" s="285">
        <v>77.268000000000001</v>
      </c>
      <c r="E33" s="441">
        <v>12.783999999999999</v>
      </c>
      <c r="F33" s="276"/>
      <c r="G33" s="276"/>
    </row>
    <row r="34" spans="1:7">
      <c r="A34" s="274">
        <v>30</v>
      </c>
      <c r="B34" s="275" t="s">
        <v>2111</v>
      </c>
      <c r="C34" s="274" t="s">
        <v>1162</v>
      </c>
      <c r="D34" s="285">
        <v>46.247999999999998</v>
      </c>
      <c r="E34" s="441">
        <v>12.783999999999999</v>
      </c>
      <c r="F34" s="276"/>
      <c r="G34" s="276"/>
    </row>
    <row r="35" spans="1:7">
      <c r="A35" s="274">
        <v>31</v>
      </c>
      <c r="B35" s="275" t="s">
        <v>2112</v>
      </c>
      <c r="C35" s="274" t="s">
        <v>1162</v>
      </c>
      <c r="D35" s="285">
        <v>206.23599999999999</v>
      </c>
      <c r="E35" s="441">
        <v>20.492000000000001</v>
      </c>
      <c r="F35" s="276"/>
      <c r="G35" s="276"/>
    </row>
    <row r="36" spans="1:7">
      <c r="A36" s="274">
        <v>32</v>
      </c>
      <c r="B36" s="275" t="s">
        <v>2113</v>
      </c>
      <c r="C36" s="274" t="s">
        <v>1162</v>
      </c>
      <c r="D36" s="285">
        <v>20.492000000000001</v>
      </c>
      <c r="E36" s="441">
        <v>4.9819999999999993</v>
      </c>
      <c r="F36" s="276"/>
      <c r="G36" s="276"/>
    </row>
    <row r="37" spans="1:7">
      <c r="A37" s="274">
        <v>33</v>
      </c>
      <c r="B37" s="275" t="s">
        <v>2114</v>
      </c>
      <c r="C37" s="274" t="s">
        <v>1162</v>
      </c>
      <c r="D37" s="285">
        <v>386.71599999999995</v>
      </c>
      <c r="E37" s="441">
        <v>15.321999999999999</v>
      </c>
      <c r="F37" s="276"/>
      <c r="G37" s="276"/>
    </row>
    <row r="38" spans="1:7">
      <c r="A38" s="274">
        <v>34</v>
      </c>
      <c r="B38" s="275" t="s">
        <v>2115</v>
      </c>
      <c r="C38" s="274" t="s">
        <v>1162</v>
      </c>
      <c r="D38" s="285">
        <v>15.321999999999999</v>
      </c>
      <c r="E38" s="441">
        <v>4.9819999999999993</v>
      </c>
      <c r="F38" s="276"/>
      <c r="G38" s="276"/>
    </row>
    <row r="39" spans="1:7">
      <c r="A39" s="274">
        <v>35</v>
      </c>
      <c r="B39" s="275" t="s">
        <v>2116</v>
      </c>
      <c r="C39" s="274" t="s">
        <v>1162</v>
      </c>
      <c r="D39" s="285">
        <v>10.151999999999999</v>
      </c>
      <c r="E39" s="441">
        <v>10.151999999999999</v>
      </c>
      <c r="F39" s="276"/>
      <c r="G39" s="276"/>
    </row>
    <row r="40" spans="1:7">
      <c r="A40" s="274">
        <v>36</v>
      </c>
      <c r="B40" s="275" t="s">
        <v>2117</v>
      </c>
      <c r="C40" s="274" t="s">
        <v>1162</v>
      </c>
      <c r="D40" s="285">
        <v>20.492000000000001</v>
      </c>
      <c r="E40" s="441">
        <v>9.2119999999999997</v>
      </c>
      <c r="F40" s="276"/>
      <c r="G40" s="276"/>
    </row>
    <row r="41" spans="1:7">
      <c r="A41" s="274">
        <v>37</v>
      </c>
      <c r="B41" s="275" t="s">
        <v>2118</v>
      </c>
      <c r="C41" s="274" t="s">
        <v>1162</v>
      </c>
      <c r="D41" s="285">
        <v>20.492000000000001</v>
      </c>
      <c r="E41" s="441">
        <v>9.2119999999999997</v>
      </c>
      <c r="F41" s="276"/>
      <c r="G41" s="276"/>
    </row>
    <row r="42" spans="1:7">
      <c r="A42" s="274">
        <v>38</v>
      </c>
      <c r="B42" s="275" t="s">
        <v>2119</v>
      </c>
      <c r="C42" s="274" t="s">
        <v>1162</v>
      </c>
      <c r="D42" s="285">
        <v>12.783999999999999</v>
      </c>
      <c r="E42" s="441">
        <v>10.151999999999999</v>
      </c>
      <c r="F42" s="276"/>
      <c r="G42" s="276"/>
    </row>
    <row r="43" spans="1:7">
      <c r="A43" s="274">
        <v>39</v>
      </c>
      <c r="B43" s="275" t="s">
        <v>2120</v>
      </c>
      <c r="C43" s="274" t="s">
        <v>1162</v>
      </c>
      <c r="D43" s="285">
        <v>0</v>
      </c>
      <c r="E43" s="441">
        <v>9.2119999999999997</v>
      </c>
      <c r="F43" s="276"/>
      <c r="G43" s="276"/>
    </row>
    <row r="44" spans="1:7">
      <c r="A44" s="274">
        <v>40</v>
      </c>
      <c r="B44" s="275" t="s">
        <v>2121</v>
      </c>
      <c r="C44" s="274" t="s">
        <v>1162</v>
      </c>
      <c r="D44" s="285">
        <v>20.492000000000001</v>
      </c>
      <c r="E44" s="441">
        <v>4.9819999999999993</v>
      </c>
      <c r="F44" s="276"/>
      <c r="G44" s="276"/>
    </row>
    <row r="45" spans="1:7">
      <c r="A45" s="274">
        <v>41</v>
      </c>
      <c r="B45" s="275" t="s">
        <v>2122</v>
      </c>
      <c r="C45" s="274" t="s">
        <v>1162</v>
      </c>
      <c r="D45" s="285">
        <v>10.151999999999999</v>
      </c>
      <c r="E45" s="441">
        <v>4.9819999999999993</v>
      </c>
      <c r="F45" s="276"/>
      <c r="G45" s="276"/>
    </row>
    <row r="46" spans="1:7">
      <c r="A46" s="274">
        <v>42</v>
      </c>
      <c r="B46" s="275" t="s">
        <v>2123</v>
      </c>
      <c r="C46" s="274" t="s">
        <v>1162</v>
      </c>
      <c r="D46" s="285">
        <v>0</v>
      </c>
      <c r="E46" s="441">
        <v>12.783999999999999</v>
      </c>
      <c r="F46" s="276"/>
      <c r="G46" s="276"/>
    </row>
    <row r="47" spans="1:7">
      <c r="A47" s="274">
        <v>43</v>
      </c>
      <c r="B47" s="275" t="s">
        <v>2124</v>
      </c>
      <c r="C47" s="274" t="s">
        <v>1162</v>
      </c>
      <c r="D47" s="285">
        <v>103.02399999999999</v>
      </c>
      <c r="E47" s="441">
        <v>12.783999999999999</v>
      </c>
      <c r="F47" s="276"/>
      <c r="G47" s="276"/>
    </row>
    <row r="48" spans="1:7">
      <c r="A48" s="274">
        <v>44</v>
      </c>
      <c r="B48" s="275" t="s">
        <v>2125</v>
      </c>
      <c r="C48" s="274" t="s">
        <v>1162</v>
      </c>
      <c r="D48" s="285">
        <v>103.02399999999999</v>
      </c>
      <c r="E48" s="441">
        <v>12.783999999999999</v>
      </c>
      <c r="F48" s="276"/>
      <c r="G48" s="276"/>
    </row>
    <row r="49" spans="1:7">
      <c r="A49" s="274">
        <v>45</v>
      </c>
      <c r="B49" s="275" t="s">
        <v>2126</v>
      </c>
      <c r="C49" s="274" t="s">
        <v>1162</v>
      </c>
      <c r="D49" s="285">
        <v>185.55599999999998</v>
      </c>
      <c r="E49" s="441">
        <v>10.151999999999999</v>
      </c>
      <c r="F49" s="276"/>
      <c r="G49" s="276"/>
    </row>
    <row r="50" spans="1:7">
      <c r="A50" s="274">
        <v>46</v>
      </c>
      <c r="B50" s="275" t="s">
        <v>2127</v>
      </c>
      <c r="C50" s="274" t="s">
        <v>2091</v>
      </c>
      <c r="D50" s="285">
        <v>90.24</v>
      </c>
      <c r="E50" s="441">
        <v>7.52</v>
      </c>
      <c r="F50" s="276"/>
      <c r="G50" s="276"/>
    </row>
    <row r="51" spans="1:7">
      <c r="A51" s="274">
        <v>47</v>
      </c>
      <c r="B51" s="275" t="s">
        <v>2128</v>
      </c>
      <c r="C51" s="274" t="s">
        <v>2091</v>
      </c>
      <c r="D51" s="285">
        <v>67.679999999999993</v>
      </c>
      <c r="E51" s="441">
        <v>7.52</v>
      </c>
      <c r="F51" s="276"/>
      <c r="G51" s="276"/>
    </row>
    <row r="52" spans="1:7">
      <c r="A52" s="274">
        <v>48</v>
      </c>
      <c r="B52" s="275" t="s">
        <v>2129</v>
      </c>
      <c r="C52" s="274" t="s">
        <v>1162</v>
      </c>
      <c r="D52" s="285">
        <v>112.8</v>
      </c>
      <c r="E52" s="441">
        <v>22.56</v>
      </c>
      <c r="F52" s="276"/>
      <c r="G52" s="276"/>
    </row>
    <row r="53" spans="1:7">
      <c r="A53" s="274">
        <v>49</v>
      </c>
      <c r="B53" s="275" t="s">
        <v>2130</v>
      </c>
      <c r="C53" s="274" t="s">
        <v>1162</v>
      </c>
      <c r="D53" s="285">
        <v>90.24</v>
      </c>
      <c r="E53" s="441">
        <v>22.56</v>
      </c>
      <c r="F53" s="276"/>
      <c r="G53" s="276"/>
    </row>
    <row r="54" spans="1:7">
      <c r="A54" s="274">
        <v>50</v>
      </c>
      <c r="B54" s="275" t="s">
        <v>2131</v>
      </c>
      <c r="C54" s="274" t="s">
        <v>1162</v>
      </c>
      <c r="D54" s="285">
        <v>23.029999999999998</v>
      </c>
      <c r="E54" s="441">
        <v>15.321999999999999</v>
      </c>
      <c r="F54" s="276"/>
      <c r="G54" s="276"/>
    </row>
    <row r="55" spans="1:7">
      <c r="A55" s="274">
        <v>51</v>
      </c>
      <c r="B55" s="275" t="s">
        <v>2132</v>
      </c>
      <c r="C55" s="274" t="s">
        <v>1162</v>
      </c>
      <c r="D55" s="285">
        <v>23.029999999999998</v>
      </c>
      <c r="E55" s="441">
        <v>15.321999999999999</v>
      </c>
      <c r="F55" s="276"/>
      <c r="G55" s="276"/>
    </row>
    <row r="56" spans="1:7">
      <c r="A56" s="274">
        <v>52</v>
      </c>
      <c r="B56" s="275" t="s">
        <v>2133</v>
      </c>
      <c r="C56" s="274" t="s">
        <v>1162</v>
      </c>
      <c r="D56" s="285">
        <v>0</v>
      </c>
      <c r="E56" s="441">
        <v>22.56</v>
      </c>
      <c r="F56" s="276"/>
      <c r="G56" s="276"/>
    </row>
    <row r="57" spans="1:7">
      <c r="A57" s="274">
        <v>53</v>
      </c>
      <c r="B57" s="275" t="s">
        <v>2134</v>
      </c>
      <c r="C57" s="274" t="s">
        <v>1162</v>
      </c>
      <c r="D57" s="285">
        <v>0</v>
      </c>
      <c r="E57" s="441">
        <v>4.0419999999999998</v>
      </c>
      <c r="F57" s="276"/>
      <c r="G57" s="276"/>
    </row>
    <row r="58" spans="1:7">
      <c r="A58" s="274">
        <v>54</v>
      </c>
      <c r="B58" s="275" t="s">
        <v>2135</v>
      </c>
      <c r="C58" s="274" t="s">
        <v>1162</v>
      </c>
      <c r="D58" s="285">
        <v>180.386</v>
      </c>
      <c r="E58" s="441">
        <v>17.954000000000001</v>
      </c>
      <c r="F58" s="276"/>
      <c r="G58" s="276"/>
    </row>
    <row r="59" spans="1:7">
      <c r="A59" s="274">
        <v>55</v>
      </c>
      <c r="B59" s="275" t="s">
        <v>2136</v>
      </c>
      <c r="C59" s="274" t="s">
        <v>1162</v>
      </c>
      <c r="D59" s="285">
        <v>51.417999999999999</v>
      </c>
      <c r="E59" s="441">
        <v>20.492000000000001</v>
      </c>
      <c r="F59" s="276"/>
      <c r="G59" s="276"/>
    </row>
    <row r="60" spans="1:7">
      <c r="A60" s="274">
        <v>56</v>
      </c>
      <c r="B60" s="275" t="s">
        <v>2137</v>
      </c>
      <c r="C60" s="274" t="s">
        <v>2091</v>
      </c>
      <c r="D60" s="285">
        <v>61.758000000000003</v>
      </c>
      <c r="E60" s="441">
        <v>61.758000000000003</v>
      </c>
      <c r="F60" s="276"/>
      <c r="G60" s="276"/>
    </row>
    <row r="61" spans="1:7">
      <c r="A61" s="274">
        <v>57</v>
      </c>
      <c r="B61" s="275" t="s">
        <v>2138</v>
      </c>
      <c r="C61" s="274" t="s">
        <v>1162</v>
      </c>
      <c r="D61" s="285">
        <v>974.49799999999993</v>
      </c>
      <c r="E61" s="441">
        <v>41.171999999999997</v>
      </c>
      <c r="F61" s="276"/>
      <c r="G61" s="276"/>
    </row>
    <row r="62" spans="1:7">
      <c r="A62" s="274">
        <v>58</v>
      </c>
      <c r="B62" s="275" t="s">
        <v>2139</v>
      </c>
      <c r="C62" s="274" t="s">
        <v>1162</v>
      </c>
      <c r="D62" s="285">
        <v>0</v>
      </c>
      <c r="E62" s="441">
        <v>175.21600000000001</v>
      </c>
      <c r="F62" s="276"/>
      <c r="G62" s="276"/>
    </row>
    <row r="63" spans="1:7">
      <c r="A63" s="274">
        <v>59</v>
      </c>
      <c r="B63" s="275" t="s">
        <v>2140</v>
      </c>
      <c r="C63" s="274" t="s">
        <v>1162</v>
      </c>
      <c r="D63" s="285">
        <v>0</v>
      </c>
      <c r="E63" s="441">
        <v>180.386</v>
      </c>
      <c r="F63" s="276"/>
      <c r="G63" s="276"/>
    </row>
    <row r="64" spans="1:7">
      <c r="A64" s="274">
        <v>60</v>
      </c>
      <c r="B64" s="275" t="s">
        <v>2141</v>
      </c>
      <c r="C64" s="274" t="s">
        <v>1162</v>
      </c>
      <c r="D64" s="285">
        <v>113.36399999999999</v>
      </c>
      <c r="E64" s="441">
        <v>25.661999999999999</v>
      </c>
      <c r="F64" s="276"/>
      <c r="G64" s="276"/>
    </row>
    <row r="65" spans="1:7">
      <c r="A65" s="274">
        <v>61</v>
      </c>
      <c r="B65" s="275" t="s">
        <v>2142</v>
      </c>
      <c r="C65" s="274" t="s">
        <v>1162</v>
      </c>
      <c r="D65" s="285">
        <v>82.438000000000002</v>
      </c>
      <c r="E65" s="441">
        <v>30.831999999999997</v>
      </c>
      <c r="F65" s="276"/>
      <c r="G65" s="276"/>
    </row>
    <row r="66" spans="1:7">
      <c r="A66" s="274">
        <v>62</v>
      </c>
      <c r="B66" s="275" t="s">
        <v>2143</v>
      </c>
      <c r="C66" s="274" t="s">
        <v>1162</v>
      </c>
      <c r="D66" s="285">
        <v>953.91199999999992</v>
      </c>
      <c r="E66" s="441">
        <v>20.492000000000001</v>
      </c>
      <c r="F66" s="276"/>
      <c r="G66" s="276"/>
    </row>
    <row r="67" spans="1:7">
      <c r="A67" s="274">
        <v>63</v>
      </c>
      <c r="B67" s="275" t="s">
        <v>2144</v>
      </c>
      <c r="C67" s="274" t="s">
        <v>1162</v>
      </c>
      <c r="D67" s="285">
        <v>41.171999999999997</v>
      </c>
      <c r="E67" s="441">
        <v>20.492000000000001</v>
      </c>
      <c r="F67" s="276"/>
      <c r="G67" s="276"/>
    </row>
    <row r="68" spans="1:7">
      <c r="A68" s="274">
        <v>64</v>
      </c>
      <c r="B68" s="275" t="s">
        <v>1377</v>
      </c>
      <c r="C68" s="274" t="s">
        <v>1162</v>
      </c>
      <c r="D68" s="285">
        <v>0</v>
      </c>
      <c r="E68" s="441">
        <v>72.097999999999999</v>
      </c>
      <c r="F68" s="276"/>
      <c r="G68" s="276"/>
    </row>
    <row r="69" spans="1:7">
      <c r="A69" s="274">
        <v>65</v>
      </c>
      <c r="B69" s="275" t="s">
        <v>1716</v>
      </c>
      <c r="C69" s="274" t="s">
        <v>1162</v>
      </c>
      <c r="D69" s="285">
        <v>0</v>
      </c>
      <c r="E69" s="441">
        <v>82.438000000000002</v>
      </c>
      <c r="F69" s="276"/>
      <c r="G69" s="276"/>
    </row>
    <row r="70" spans="1:7">
      <c r="A70" s="274">
        <v>66</v>
      </c>
      <c r="B70" s="275" t="s">
        <v>1202</v>
      </c>
      <c r="C70" s="274" t="s">
        <v>1162</v>
      </c>
      <c r="D70" s="285">
        <v>0</v>
      </c>
      <c r="E70" s="441">
        <v>15.321999999999999</v>
      </c>
      <c r="F70" s="276"/>
      <c r="G70" s="276"/>
    </row>
    <row r="71" spans="1:7">
      <c r="A71" s="274">
        <v>67</v>
      </c>
      <c r="B71" s="275" t="s">
        <v>2145</v>
      </c>
      <c r="C71" s="274" t="s">
        <v>1162</v>
      </c>
      <c r="D71" s="285">
        <v>61.758000000000003</v>
      </c>
      <c r="E71" s="441">
        <v>20.492000000000001</v>
      </c>
      <c r="F71" s="276"/>
      <c r="G71" s="276"/>
    </row>
    <row r="72" spans="1:7">
      <c r="A72" s="274">
        <v>68</v>
      </c>
      <c r="B72" s="275" t="s">
        <v>2146</v>
      </c>
      <c r="C72" s="274" t="s">
        <v>1162</v>
      </c>
      <c r="D72" s="285">
        <v>20.492000000000001</v>
      </c>
      <c r="E72" s="441">
        <v>15.321999999999999</v>
      </c>
      <c r="F72" s="276"/>
      <c r="G72" s="276"/>
    </row>
    <row r="73" spans="1:7">
      <c r="A73" s="274">
        <v>69</v>
      </c>
      <c r="B73" s="275" t="s">
        <v>2147</v>
      </c>
      <c r="C73" s="274" t="s">
        <v>2091</v>
      </c>
      <c r="D73" s="285">
        <v>335.10999999999996</v>
      </c>
      <c r="E73" s="441">
        <v>41.171999999999997</v>
      </c>
      <c r="F73" s="276"/>
      <c r="G73" s="276"/>
    </row>
    <row r="74" spans="1:7">
      <c r="A74" s="274">
        <v>70</v>
      </c>
      <c r="B74" s="275" t="s">
        <v>2148</v>
      </c>
      <c r="C74" s="274" t="s">
        <v>1162</v>
      </c>
      <c r="D74" s="285">
        <v>20.492000000000001</v>
      </c>
      <c r="E74" s="441">
        <v>10.151999999999999</v>
      </c>
      <c r="F74" s="276"/>
      <c r="G74" s="276"/>
    </row>
    <row r="75" spans="1:7">
      <c r="A75" s="274">
        <v>71</v>
      </c>
      <c r="B75" s="275" t="s">
        <v>2149</v>
      </c>
      <c r="C75" s="274" t="s">
        <v>1162</v>
      </c>
      <c r="D75" s="285">
        <v>0</v>
      </c>
      <c r="E75" s="441">
        <v>61.758000000000003</v>
      </c>
      <c r="F75" s="276"/>
      <c r="G75" s="276"/>
    </row>
    <row r="76" spans="1:7">
      <c r="A76" s="274">
        <v>72</v>
      </c>
      <c r="B76" s="275" t="s">
        <v>2150</v>
      </c>
      <c r="C76" s="274" t="s">
        <v>1162</v>
      </c>
      <c r="D76" s="285">
        <v>25.661999999999999</v>
      </c>
      <c r="E76" s="441">
        <v>51.417999999999999</v>
      </c>
      <c r="F76" s="276"/>
      <c r="G76" s="276"/>
    </row>
    <row r="77" spans="1:7">
      <c r="A77" s="274">
        <v>73</v>
      </c>
      <c r="B77" s="275" t="s">
        <v>2046</v>
      </c>
      <c r="C77" s="274" t="s">
        <v>1162</v>
      </c>
      <c r="D77" s="285">
        <v>61.758000000000003</v>
      </c>
      <c r="E77" s="441">
        <v>20.492000000000001</v>
      </c>
      <c r="F77" s="276"/>
      <c r="G77" s="276"/>
    </row>
    <row r="78" spans="1:7">
      <c r="A78" s="274">
        <v>74</v>
      </c>
      <c r="B78" s="275" t="s">
        <v>2151</v>
      </c>
      <c r="C78" s="274" t="s">
        <v>1162</v>
      </c>
      <c r="D78" s="285">
        <v>25.661999999999999</v>
      </c>
      <c r="E78" s="441">
        <v>20.492000000000001</v>
      </c>
      <c r="F78" s="276"/>
      <c r="G78" s="276"/>
    </row>
    <row r="79" spans="1:7">
      <c r="A79" s="274">
        <v>75</v>
      </c>
      <c r="B79" s="275" t="s">
        <v>2152</v>
      </c>
      <c r="C79" s="274" t="s">
        <v>1162</v>
      </c>
      <c r="D79" s="285">
        <v>51.417999999999999</v>
      </c>
      <c r="E79" s="441">
        <v>41.171999999999997</v>
      </c>
      <c r="F79" s="276"/>
      <c r="G79" s="276"/>
    </row>
    <row r="80" spans="1:7">
      <c r="A80" s="274">
        <v>76</v>
      </c>
      <c r="B80" s="275" t="s">
        <v>2153</v>
      </c>
      <c r="C80" s="274" t="s">
        <v>1162</v>
      </c>
      <c r="D80" s="285">
        <v>546.51599999999996</v>
      </c>
      <c r="E80" s="441">
        <v>41.171999999999997</v>
      </c>
      <c r="F80" s="276"/>
      <c r="G80" s="276"/>
    </row>
    <row r="81" spans="1:7">
      <c r="A81" s="274">
        <v>77</v>
      </c>
      <c r="B81" s="275" t="s">
        <v>2154</v>
      </c>
      <c r="C81" s="274" t="s">
        <v>1162</v>
      </c>
      <c r="D81" s="285">
        <v>489.73999999999995</v>
      </c>
      <c r="E81" s="441">
        <v>51.417999999999999</v>
      </c>
      <c r="F81" s="276"/>
      <c r="G81" s="276"/>
    </row>
    <row r="82" spans="1:7">
      <c r="A82" s="274">
        <v>78</v>
      </c>
      <c r="B82" s="275" t="s">
        <v>1507</v>
      </c>
      <c r="C82" s="274" t="s">
        <v>1162</v>
      </c>
      <c r="D82" s="285">
        <v>206.23599999999999</v>
      </c>
      <c r="E82" s="441">
        <v>51.417999999999999</v>
      </c>
      <c r="F82" s="276"/>
      <c r="G82" s="276"/>
    </row>
    <row r="83" spans="1:7">
      <c r="A83" s="274">
        <v>79</v>
      </c>
      <c r="B83" s="275" t="s">
        <v>2155</v>
      </c>
      <c r="C83" s="274" t="s">
        <v>1162</v>
      </c>
      <c r="D83" s="285">
        <v>56.588000000000001</v>
      </c>
      <c r="E83" s="441">
        <v>20.492000000000001</v>
      </c>
      <c r="F83" s="276"/>
      <c r="G83" s="276"/>
    </row>
    <row r="84" spans="1:7">
      <c r="A84" s="274">
        <v>80</v>
      </c>
      <c r="B84" s="275" t="s">
        <v>1203</v>
      </c>
      <c r="C84" s="274" t="s">
        <v>1162</v>
      </c>
      <c r="D84" s="285">
        <v>0</v>
      </c>
      <c r="E84" s="441">
        <v>51.417999999999999</v>
      </c>
      <c r="F84" s="276"/>
      <c r="G84" s="276"/>
    </row>
    <row r="85" spans="1:7">
      <c r="A85" s="274">
        <v>81</v>
      </c>
      <c r="B85" s="275" t="s">
        <v>2156</v>
      </c>
      <c r="C85" s="274" t="s">
        <v>1162</v>
      </c>
      <c r="D85" s="285">
        <v>0</v>
      </c>
      <c r="E85" s="441">
        <v>51.417999999999999</v>
      </c>
      <c r="F85" s="276"/>
      <c r="G85" s="276"/>
    </row>
    <row r="86" spans="1:7">
      <c r="A86" s="274">
        <v>82</v>
      </c>
      <c r="B86" s="275" t="s">
        <v>2157</v>
      </c>
      <c r="C86" s="274" t="s">
        <v>1162</v>
      </c>
      <c r="D86" s="285">
        <v>0</v>
      </c>
      <c r="E86" s="441">
        <v>77.268000000000001</v>
      </c>
      <c r="F86" s="276"/>
      <c r="G86" s="276"/>
    </row>
    <row r="87" spans="1:7">
      <c r="A87" s="274">
        <v>83</v>
      </c>
      <c r="B87" s="275" t="s">
        <v>2158</v>
      </c>
      <c r="C87" s="274" t="s">
        <v>1162</v>
      </c>
      <c r="D87" s="285">
        <v>259.44</v>
      </c>
      <c r="E87" s="441">
        <v>40.607999999999997</v>
      </c>
      <c r="F87" s="276"/>
      <c r="G87" s="276"/>
    </row>
    <row r="88" spans="1:7">
      <c r="A88" s="274">
        <v>84</v>
      </c>
      <c r="B88" s="275" t="s">
        <v>2159</v>
      </c>
      <c r="C88" s="274" t="s">
        <v>1162</v>
      </c>
      <c r="D88" s="285">
        <v>10.151999999999999</v>
      </c>
      <c r="E88" s="441">
        <v>25.661999999999999</v>
      </c>
      <c r="F88" s="276"/>
      <c r="G88" s="276"/>
    </row>
    <row r="89" spans="1:7">
      <c r="A89" s="274">
        <v>85</v>
      </c>
      <c r="B89" s="275" t="s">
        <v>1538</v>
      </c>
      <c r="C89" s="274" t="s">
        <v>2091</v>
      </c>
      <c r="D89" s="285">
        <v>0</v>
      </c>
      <c r="E89" s="441">
        <v>25.661999999999999</v>
      </c>
      <c r="F89" s="276"/>
      <c r="G89" s="276"/>
    </row>
    <row r="90" spans="1:7">
      <c r="A90" s="274">
        <v>86</v>
      </c>
      <c r="B90" s="275" t="s">
        <v>2160</v>
      </c>
      <c r="C90" s="274" t="s">
        <v>1162</v>
      </c>
      <c r="D90" s="285">
        <v>20.492000000000001</v>
      </c>
      <c r="E90" s="441">
        <v>20.492000000000001</v>
      </c>
      <c r="F90" s="276"/>
      <c r="G90" s="276"/>
    </row>
    <row r="91" spans="1:7">
      <c r="A91" s="274">
        <v>87</v>
      </c>
      <c r="B91" s="275" t="s">
        <v>1939</v>
      </c>
      <c r="C91" s="274" t="s">
        <v>1162</v>
      </c>
      <c r="D91" s="285">
        <v>180.386</v>
      </c>
      <c r="E91" s="441">
        <v>30.831999999999997</v>
      </c>
      <c r="F91" s="276"/>
      <c r="G91" s="276"/>
    </row>
    <row r="92" spans="1:7">
      <c r="A92" s="274">
        <v>88</v>
      </c>
      <c r="B92" s="275" t="s">
        <v>2161</v>
      </c>
      <c r="C92" s="274" t="s">
        <v>1162</v>
      </c>
      <c r="D92" s="285">
        <v>36.001999999999995</v>
      </c>
      <c r="E92" s="441">
        <v>15.321999999999999</v>
      </c>
      <c r="F92" s="276"/>
      <c r="G92" s="276"/>
    </row>
    <row r="93" spans="1:7">
      <c r="A93" s="274">
        <v>89</v>
      </c>
      <c r="B93" s="275" t="s">
        <v>2162</v>
      </c>
      <c r="C93" s="274" t="s">
        <v>2091</v>
      </c>
      <c r="D93" s="285">
        <v>0</v>
      </c>
      <c r="E93" s="441">
        <v>20.492000000000001</v>
      </c>
      <c r="F93" s="276"/>
      <c r="G93" s="276"/>
    </row>
    <row r="94" spans="1:7">
      <c r="A94" s="274">
        <v>90</v>
      </c>
      <c r="B94" s="275" t="s">
        <v>1938</v>
      </c>
      <c r="C94" s="274" t="s">
        <v>1162</v>
      </c>
      <c r="D94" s="285">
        <v>139.12</v>
      </c>
      <c r="E94" s="441">
        <v>30.831999999999997</v>
      </c>
      <c r="F94" s="276"/>
      <c r="G94" s="276"/>
    </row>
    <row r="95" spans="1:7">
      <c r="A95" s="274">
        <v>91</v>
      </c>
      <c r="B95" s="275" t="s">
        <v>1962</v>
      </c>
      <c r="C95" s="274" t="s">
        <v>1162</v>
      </c>
      <c r="D95" s="285">
        <v>41.171999999999997</v>
      </c>
      <c r="E95" s="441">
        <v>20.492000000000001</v>
      </c>
      <c r="F95" s="276"/>
      <c r="G95" s="276"/>
    </row>
    <row r="96" spans="1:7">
      <c r="A96" s="274">
        <v>92</v>
      </c>
      <c r="B96" s="275" t="s">
        <v>2059</v>
      </c>
      <c r="C96" s="274" t="s">
        <v>1162</v>
      </c>
      <c r="D96" s="285">
        <v>644.55799999999999</v>
      </c>
      <c r="E96" s="441">
        <v>72.097999999999999</v>
      </c>
      <c r="F96" s="276"/>
      <c r="G96" s="276"/>
    </row>
    <row r="97" spans="1:7">
      <c r="A97" s="274">
        <v>93</v>
      </c>
      <c r="B97" s="275" t="s">
        <v>1295</v>
      </c>
      <c r="C97" s="274" t="s">
        <v>1162</v>
      </c>
      <c r="D97" s="285">
        <v>1650.076</v>
      </c>
      <c r="E97" s="441">
        <v>103.02399999999999</v>
      </c>
      <c r="F97" s="276"/>
      <c r="G97" s="276"/>
    </row>
    <row r="98" spans="1:7">
      <c r="A98" s="274">
        <v>94</v>
      </c>
      <c r="B98" s="275" t="s">
        <v>2163</v>
      </c>
      <c r="C98" s="274" t="s">
        <v>1162</v>
      </c>
      <c r="D98" s="285">
        <v>0</v>
      </c>
      <c r="E98" s="441">
        <v>386.71599999999995</v>
      </c>
      <c r="F98" s="276"/>
      <c r="G98" s="276"/>
    </row>
    <row r="99" spans="1:7">
      <c r="A99" s="274">
        <v>95</v>
      </c>
      <c r="B99" s="275" t="s">
        <v>2164</v>
      </c>
      <c r="C99" s="274" t="s">
        <v>1162</v>
      </c>
      <c r="D99" s="285">
        <v>77.268000000000001</v>
      </c>
      <c r="E99" s="441">
        <v>92.683999999999983</v>
      </c>
      <c r="F99" s="276"/>
      <c r="G99" s="276"/>
    </row>
    <row r="100" spans="1:7">
      <c r="A100" s="274">
        <v>96</v>
      </c>
      <c r="B100" s="275" t="s">
        <v>1932</v>
      </c>
      <c r="C100" s="274" t="s">
        <v>1162</v>
      </c>
      <c r="D100" s="285">
        <v>231.99199999999999</v>
      </c>
      <c r="E100" s="441">
        <v>92.683999999999983</v>
      </c>
      <c r="F100" s="276"/>
      <c r="G100" s="276"/>
    </row>
    <row r="101" spans="1:7">
      <c r="A101" s="274">
        <v>97</v>
      </c>
      <c r="B101" s="275" t="s">
        <v>1929</v>
      </c>
      <c r="C101" s="274" t="s">
        <v>1162</v>
      </c>
      <c r="D101" s="285">
        <v>201.066</v>
      </c>
      <c r="E101" s="441">
        <v>92.683999999999983</v>
      </c>
      <c r="F101" s="276"/>
      <c r="G101" s="276"/>
    </row>
    <row r="102" spans="1:7">
      <c r="A102" s="274">
        <v>98</v>
      </c>
      <c r="B102" s="275" t="s">
        <v>2165</v>
      </c>
      <c r="C102" s="274" t="s">
        <v>1162</v>
      </c>
      <c r="D102" s="285">
        <v>36.001999999999995</v>
      </c>
      <c r="E102" s="441">
        <v>51.417999999999999</v>
      </c>
      <c r="F102" s="276"/>
      <c r="G102" s="276"/>
    </row>
    <row r="103" spans="1:7">
      <c r="A103" s="274">
        <v>99</v>
      </c>
      <c r="B103" s="275" t="s">
        <v>2166</v>
      </c>
      <c r="C103" s="274" t="s">
        <v>1162</v>
      </c>
      <c r="D103" s="285">
        <v>30.831999999999997</v>
      </c>
      <c r="E103" s="441">
        <v>17.954000000000001</v>
      </c>
      <c r="F103" s="276"/>
      <c r="G103" s="276"/>
    </row>
    <row r="104" spans="1:7">
      <c r="A104" s="274">
        <v>100</v>
      </c>
      <c r="B104" s="275" t="s">
        <v>2167</v>
      </c>
      <c r="C104" s="274" t="s">
        <v>1162</v>
      </c>
      <c r="D104" s="285">
        <v>0</v>
      </c>
      <c r="E104" s="441">
        <v>15.321999999999999</v>
      </c>
      <c r="F104" s="276"/>
      <c r="G104" s="276"/>
    </row>
    <row r="105" spans="1:7">
      <c r="A105" s="274">
        <v>101</v>
      </c>
      <c r="B105" s="275" t="s">
        <v>2168</v>
      </c>
      <c r="C105" s="274" t="s">
        <v>1162</v>
      </c>
      <c r="D105" s="285">
        <v>180.386</v>
      </c>
      <c r="E105" s="441">
        <v>10.151999999999999</v>
      </c>
      <c r="F105" s="276"/>
      <c r="G105" s="276"/>
    </row>
    <row r="106" spans="1:7">
      <c r="A106" s="274">
        <v>102</v>
      </c>
      <c r="B106" s="275" t="s">
        <v>2169</v>
      </c>
      <c r="C106" s="274" t="s">
        <v>1162</v>
      </c>
      <c r="D106" s="285">
        <v>71.44</v>
      </c>
      <c r="E106" s="441">
        <v>90.24</v>
      </c>
      <c r="F106" s="276"/>
      <c r="G106" s="276"/>
    </row>
    <row r="107" spans="1:7">
      <c r="A107" s="274">
        <v>103</v>
      </c>
      <c r="B107" s="275" t="s">
        <v>2170</v>
      </c>
      <c r="C107" s="274" t="s">
        <v>2091</v>
      </c>
      <c r="D107" s="285">
        <v>338.4</v>
      </c>
      <c r="E107" s="441">
        <v>90.24</v>
      </c>
      <c r="F107" s="276"/>
      <c r="G107" s="276"/>
    </row>
    <row r="108" spans="1:7">
      <c r="A108" s="274">
        <v>104</v>
      </c>
      <c r="B108" s="275" t="s">
        <v>2171</v>
      </c>
      <c r="C108" s="274" t="s">
        <v>1162</v>
      </c>
      <c r="D108" s="285">
        <v>225.6</v>
      </c>
      <c r="E108" s="441">
        <v>90.24</v>
      </c>
      <c r="F108" s="276"/>
      <c r="G108" s="276"/>
    </row>
    <row r="109" spans="1:7">
      <c r="A109" s="274">
        <v>105</v>
      </c>
      <c r="B109" s="275" t="s">
        <v>2172</v>
      </c>
      <c r="C109" s="274" t="s">
        <v>1162</v>
      </c>
      <c r="D109" s="285">
        <v>0</v>
      </c>
      <c r="E109" s="441">
        <v>36.001999999999995</v>
      </c>
      <c r="F109" s="276"/>
      <c r="G109" s="276"/>
    </row>
    <row r="110" spans="1:7">
      <c r="A110" s="274">
        <v>106</v>
      </c>
      <c r="B110" s="275" t="s">
        <v>2173</v>
      </c>
      <c r="C110" s="274" t="s">
        <v>1162</v>
      </c>
      <c r="D110" s="285">
        <v>154.63</v>
      </c>
      <c r="E110" s="441">
        <v>25.661999999999999</v>
      </c>
      <c r="F110" s="276"/>
      <c r="G110" s="276"/>
    </row>
    <row r="111" spans="1:7">
      <c r="A111" s="274">
        <v>107</v>
      </c>
      <c r="B111" s="275" t="s">
        <v>2174</v>
      </c>
      <c r="C111" s="274" t="s">
        <v>1162</v>
      </c>
      <c r="D111" s="285">
        <v>0</v>
      </c>
      <c r="E111" s="441">
        <v>41.171999999999997</v>
      </c>
      <c r="F111" s="276"/>
      <c r="G111" s="276"/>
    </row>
    <row r="112" spans="1:7">
      <c r="A112" s="274">
        <v>108</v>
      </c>
      <c r="B112" s="275" t="s">
        <v>2175</v>
      </c>
      <c r="C112" s="274" t="s">
        <v>1162</v>
      </c>
      <c r="D112" s="285">
        <v>0</v>
      </c>
      <c r="E112" s="441">
        <v>7.613999999999999</v>
      </c>
      <c r="F112" s="276"/>
      <c r="G112" s="276"/>
    </row>
    <row r="113" spans="1:7">
      <c r="A113" s="274">
        <v>109</v>
      </c>
      <c r="B113" s="275" t="s">
        <v>2176</v>
      </c>
      <c r="C113" s="274" t="s">
        <v>1162</v>
      </c>
      <c r="D113" s="285">
        <v>36.001999999999995</v>
      </c>
      <c r="E113" s="441">
        <v>7.613999999999999</v>
      </c>
      <c r="F113" s="276"/>
      <c r="G113" s="276"/>
    </row>
    <row r="114" spans="1:7">
      <c r="A114" s="274">
        <v>110</v>
      </c>
      <c r="B114" s="275" t="s">
        <v>2177</v>
      </c>
      <c r="C114" s="274" t="s">
        <v>1162</v>
      </c>
      <c r="D114" s="285">
        <v>12.783999999999999</v>
      </c>
      <c r="E114" s="441">
        <v>2.444</v>
      </c>
      <c r="F114" s="276"/>
      <c r="G114" s="276"/>
    </row>
    <row r="115" spans="1:7">
      <c r="A115" s="274">
        <v>111</v>
      </c>
      <c r="B115" s="275" t="s">
        <v>1919</v>
      </c>
      <c r="C115" s="274" t="s">
        <v>1162</v>
      </c>
      <c r="D115" s="285">
        <v>43.71</v>
      </c>
      <c r="E115" s="441">
        <v>4.9819999999999993</v>
      </c>
      <c r="F115" s="276"/>
      <c r="G115" s="276"/>
    </row>
    <row r="116" spans="1:7">
      <c r="A116" s="274">
        <v>112</v>
      </c>
      <c r="B116" s="275" t="s">
        <v>2178</v>
      </c>
      <c r="C116" s="274" t="s">
        <v>1162</v>
      </c>
      <c r="D116" s="285">
        <v>46.247999999999998</v>
      </c>
      <c r="E116" s="441">
        <v>4.9819999999999993</v>
      </c>
      <c r="F116" s="276"/>
      <c r="G116" s="276"/>
    </row>
    <row r="117" spans="1:7">
      <c r="A117" s="274">
        <v>113</v>
      </c>
      <c r="B117" s="275" t="s">
        <v>2179</v>
      </c>
      <c r="C117" s="274" t="s">
        <v>1162</v>
      </c>
      <c r="D117" s="285">
        <v>135.35999999999999</v>
      </c>
      <c r="E117" s="441">
        <v>90.24</v>
      </c>
      <c r="F117" s="276"/>
      <c r="G117" s="276"/>
    </row>
    <row r="118" spans="1:7">
      <c r="A118" s="274">
        <v>114</v>
      </c>
      <c r="B118" s="275" t="s">
        <v>2180</v>
      </c>
      <c r="C118" s="274" t="s">
        <v>1162</v>
      </c>
      <c r="D118" s="285">
        <v>180.386</v>
      </c>
      <c r="E118" s="441">
        <v>17.954000000000001</v>
      </c>
      <c r="F118" s="276"/>
      <c r="G118" s="276"/>
    </row>
    <row r="119" spans="1:7">
      <c r="A119" s="274">
        <v>115</v>
      </c>
      <c r="B119" s="275" t="s">
        <v>2181</v>
      </c>
      <c r="C119" s="274" t="s">
        <v>1162</v>
      </c>
      <c r="D119" s="285">
        <v>61.758000000000003</v>
      </c>
      <c r="E119" s="441">
        <v>10.151999999999999</v>
      </c>
      <c r="F119" s="276"/>
      <c r="G119" s="276"/>
    </row>
    <row r="120" spans="1:7">
      <c r="A120" s="274">
        <v>116</v>
      </c>
      <c r="B120" s="275" t="s">
        <v>1686</v>
      </c>
      <c r="C120" s="274" t="s">
        <v>1162</v>
      </c>
      <c r="D120" s="285">
        <v>41.171999999999997</v>
      </c>
      <c r="E120" s="441">
        <v>23.029999999999998</v>
      </c>
      <c r="F120" s="276"/>
      <c r="G120" s="276"/>
    </row>
    <row r="121" spans="1:7">
      <c r="A121" s="274">
        <v>117</v>
      </c>
      <c r="B121" s="275" t="s">
        <v>2182</v>
      </c>
      <c r="C121" s="274" t="s">
        <v>1162</v>
      </c>
      <c r="D121" s="285">
        <v>977.59999999999991</v>
      </c>
      <c r="E121" s="441">
        <v>82.72</v>
      </c>
      <c r="F121" s="276"/>
      <c r="G121" s="276"/>
    </row>
    <row r="122" spans="1:7">
      <c r="A122" s="274">
        <v>118</v>
      </c>
      <c r="B122" s="275" t="s">
        <v>2183</v>
      </c>
      <c r="C122" s="274" t="s">
        <v>1162</v>
      </c>
      <c r="D122" s="285">
        <v>0</v>
      </c>
      <c r="E122" s="441">
        <v>103.02399999999999</v>
      </c>
      <c r="F122" s="276"/>
      <c r="G122" s="276"/>
    </row>
    <row r="123" spans="1:7">
      <c r="A123" s="274">
        <v>119</v>
      </c>
      <c r="B123" s="275" t="s">
        <v>2184</v>
      </c>
      <c r="C123" s="274" t="s">
        <v>1162</v>
      </c>
      <c r="D123" s="285">
        <v>0</v>
      </c>
      <c r="E123" s="441">
        <v>180.386</v>
      </c>
      <c r="F123" s="276"/>
      <c r="G123" s="276"/>
    </row>
    <row r="124" spans="1:7">
      <c r="A124" s="274">
        <v>120</v>
      </c>
      <c r="B124" s="275" t="s">
        <v>1541</v>
      </c>
      <c r="C124" s="274" t="s">
        <v>1162</v>
      </c>
      <c r="D124" s="285">
        <v>97.853999999999985</v>
      </c>
      <c r="E124" s="441">
        <v>30.831999999999997</v>
      </c>
      <c r="F124" s="276"/>
      <c r="G124" s="276"/>
    </row>
    <row r="125" spans="1:7">
      <c r="A125" s="274">
        <v>121</v>
      </c>
      <c r="B125" s="275" t="s">
        <v>2185</v>
      </c>
      <c r="C125" s="274" t="s">
        <v>1162</v>
      </c>
      <c r="D125" s="285">
        <v>126.242</v>
      </c>
      <c r="E125" s="441">
        <v>20.492000000000001</v>
      </c>
      <c r="F125" s="276"/>
      <c r="G125" s="276"/>
    </row>
    <row r="126" spans="1:7">
      <c r="A126" s="274">
        <v>122</v>
      </c>
      <c r="B126" s="275" t="s">
        <v>2186</v>
      </c>
      <c r="C126" s="274" t="s">
        <v>1162</v>
      </c>
      <c r="D126" s="285">
        <v>185.55599999999998</v>
      </c>
      <c r="E126" s="441">
        <v>15.321999999999999</v>
      </c>
      <c r="F126" s="276"/>
      <c r="G126" s="276"/>
    </row>
    <row r="127" spans="1:7">
      <c r="A127" s="274">
        <v>123</v>
      </c>
      <c r="B127" s="275" t="s">
        <v>2187</v>
      </c>
      <c r="C127" s="274" t="s">
        <v>2091</v>
      </c>
      <c r="D127" s="285">
        <v>41.171999999999997</v>
      </c>
      <c r="E127" s="441">
        <v>15.321999999999999</v>
      </c>
      <c r="F127" s="276"/>
      <c r="G127" s="276"/>
    </row>
    <row r="128" spans="1:7">
      <c r="A128" s="274">
        <v>124</v>
      </c>
      <c r="B128" s="275" t="s">
        <v>2188</v>
      </c>
      <c r="C128" s="274" t="s">
        <v>1162</v>
      </c>
      <c r="D128" s="285">
        <v>0</v>
      </c>
      <c r="E128" s="441">
        <v>66.927999999999997</v>
      </c>
      <c r="F128" s="276"/>
      <c r="G128" s="276"/>
    </row>
    <row r="129" spans="1:7">
      <c r="A129" s="274">
        <v>125</v>
      </c>
      <c r="B129" s="275" t="s">
        <v>2189</v>
      </c>
      <c r="C129" s="274" t="s">
        <v>1162</v>
      </c>
      <c r="D129" s="285">
        <v>0</v>
      </c>
      <c r="E129" s="441">
        <v>41.171999999999997</v>
      </c>
      <c r="F129" s="276"/>
      <c r="G129" s="276"/>
    </row>
    <row r="130" spans="1:7">
      <c r="A130" s="274">
        <v>126</v>
      </c>
      <c r="B130" s="275" t="s">
        <v>2190</v>
      </c>
      <c r="C130" s="274" t="s">
        <v>1162</v>
      </c>
      <c r="D130" s="285">
        <v>0</v>
      </c>
      <c r="E130" s="441">
        <v>20.492000000000001</v>
      </c>
      <c r="F130" s="276"/>
      <c r="G130" s="276"/>
    </row>
    <row r="131" spans="1:7">
      <c r="A131" s="274">
        <v>127</v>
      </c>
      <c r="B131" s="275" t="s">
        <v>2191</v>
      </c>
      <c r="C131" s="274" t="s">
        <v>1162</v>
      </c>
      <c r="D131" s="285">
        <v>128.874</v>
      </c>
      <c r="E131" s="441">
        <v>4.9819999999999993</v>
      </c>
      <c r="F131" s="276"/>
      <c r="G131" s="276"/>
    </row>
    <row r="132" spans="1:7">
      <c r="A132" s="274">
        <v>128</v>
      </c>
      <c r="B132" s="275" t="s">
        <v>1150</v>
      </c>
      <c r="C132" s="274" t="s">
        <v>1162</v>
      </c>
      <c r="D132" s="285">
        <v>13.536</v>
      </c>
      <c r="E132" s="441">
        <v>4.5119999999999996</v>
      </c>
      <c r="F132" s="276"/>
      <c r="G132" s="276"/>
    </row>
    <row r="133" spans="1:7">
      <c r="A133" s="274">
        <v>129</v>
      </c>
      <c r="B133" s="275" t="s">
        <v>2192</v>
      </c>
      <c r="C133" s="274" t="s">
        <v>1162</v>
      </c>
      <c r="D133" s="285">
        <v>90.24</v>
      </c>
      <c r="E133" s="441">
        <v>4.5119999999999996</v>
      </c>
      <c r="F133" s="276"/>
      <c r="G133" s="276"/>
    </row>
    <row r="134" spans="1:7">
      <c r="A134" s="274">
        <v>130</v>
      </c>
      <c r="B134" s="275" t="s">
        <v>2193</v>
      </c>
      <c r="C134" s="274" t="s">
        <v>1162</v>
      </c>
      <c r="D134" s="285">
        <v>84.975999999999999</v>
      </c>
      <c r="E134" s="441">
        <v>10.151999999999999</v>
      </c>
      <c r="F134" s="276"/>
      <c r="G134" s="276"/>
    </row>
    <row r="135" spans="1:7">
      <c r="A135" s="274">
        <v>131</v>
      </c>
      <c r="B135" s="275" t="s">
        <v>2194</v>
      </c>
      <c r="C135" s="274" t="s">
        <v>1162</v>
      </c>
      <c r="D135" s="285">
        <v>84.975999999999999</v>
      </c>
      <c r="E135" s="441">
        <v>10.151999999999999</v>
      </c>
      <c r="F135" s="276"/>
      <c r="G135" s="276"/>
    </row>
    <row r="136" spans="1:7">
      <c r="A136" s="274">
        <v>132</v>
      </c>
      <c r="B136" s="275" t="s">
        <v>1670</v>
      </c>
      <c r="C136" s="274" t="s">
        <v>1162</v>
      </c>
      <c r="D136" s="285">
        <v>335.10999999999996</v>
      </c>
      <c r="E136" s="441">
        <v>25.661999999999999</v>
      </c>
      <c r="F136" s="276"/>
      <c r="G136" s="276"/>
    </row>
    <row r="137" spans="1:7">
      <c r="A137" s="274">
        <v>133</v>
      </c>
      <c r="B137" s="275" t="s">
        <v>2195</v>
      </c>
      <c r="C137" s="274" t="s">
        <v>1162</v>
      </c>
      <c r="D137" s="285">
        <v>0</v>
      </c>
      <c r="E137" s="441">
        <v>30.831999999999997</v>
      </c>
      <c r="F137" s="276"/>
      <c r="G137" s="276"/>
    </row>
    <row r="138" spans="1:7">
      <c r="A138" s="274">
        <v>134</v>
      </c>
      <c r="B138" s="275" t="s">
        <v>2196</v>
      </c>
      <c r="C138" s="274" t="s">
        <v>1162</v>
      </c>
      <c r="D138" s="285">
        <v>0</v>
      </c>
      <c r="E138" s="441">
        <v>15.321999999999999</v>
      </c>
      <c r="F138" s="276"/>
      <c r="G138" s="276"/>
    </row>
    <row r="139" spans="1:7">
      <c r="A139" s="274">
        <v>135</v>
      </c>
      <c r="B139" s="275" t="s">
        <v>2197</v>
      </c>
      <c r="C139" s="274" t="s">
        <v>1162</v>
      </c>
      <c r="D139" s="285">
        <v>41.171999999999997</v>
      </c>
      <c r="E139" s="441">
        <v>4.0419999999999998</v>
      </c>
      <c r="F139" s="276"/>
      <c r="G139" s="276"/>
    </row>
    <row r="140" spans="1:7">
      <c r="A140" s="274">
        <v>136</v>
      </c>
      <c r="B140" s="275" t="s">
        <v>2198</v>
      </c>
      <c r="C140" s="274" t="s">
        <v>1162</v>
      </c>
      <c r="D140" s="285">
        <v>41.171999999999997</v>
      </c>
      <c r="E140" s="441">
        <v>4.9819999999999993</v>
      </c>
      <c r="F140" s="276"/>
      <c r="G140" s="276"/>
    </row>
    <row r="141" spans="1:7">
      <c r="A141" s="274">
        <v>137</v>
      </c>
      <c r="B141" s="275" t="s">
        <v>2199</v>
      </c>
      <c r="C141" s="274" t="s">
        <v>2091</v>
      </c>
      <c r="D141" s="285">
        <v>30.831999999999997</v>
      </c>
      <c r="E141" s="441">
        <v>10.151999999999999</v>
      </c>
      <c r="F141" s="276"/>
      <c r="G141" s="276"/>
    </row>
    <row r="142" spans="1:7">
      <c r="A142" s="274">
        <v>138</v>
      </c>
      <c r="B142" s="275" t="s">
        <v>2200</v>
      </c>
      <c r="C142" s="274" t="s">
        <v>2091</v>
      </c>
      <c r="D142" s="285">
        <v>20.492000000000001</v>
      </c>
      <c r="E142" s="441">
        <v>10.151999999999999</v>
      </c>
      <c r="F142" s="276"/>
      <c r="G142" s="276"/>
    </row>
    <row r="143" spans="1:7">
      <c r="A143" s="274">
        <v>139</v>
      </c>
      <c r="B143" s="275" t="s">
        <v>2201</v>
      </c>
      <c r="C143" s="274" t="s">
        <v>1162</v>
      </c>
      <c r="D143" s="285">
        <v>335.10999999999996</v>
      </c>
      <c r="E143" s="441">
        <v>0</v>
      </c>
      <c r="F143" s="276"/>
      <c r="G143" s="276"/>
    </row>
    <row r="144" spans="1:7">
      <c r="A144" s="274">
        <v>140</v>
      </c>
      <c r="B144" s="275" t="s">
        <v>1359</v>
      </c>
      <c r="C144" s="274" t="s">
        <v>1162</v>
      </c>
      <c r="D144" s="285">
        <v>0</v>
      </c>
      <c r="E144" s="441">
        <v>36.001999999999995</v>
      </c>
      <c r="F144" s="276"/>
      <c r="G144" s="276"/>
    </row>
    <row r="145" spans="1:7">
      <c r="A145" s="274">
        <v>141</v>
      </c>
      <c r="B145" s="275" t="s">
        <v>2202</v>
      </c>
      <c r="C145" s="274" t="s">
        <v>2091</v>
      </c>
      <c r="D145" s="285">
        <v>105.28</v>
      </c>
      <c r="E145" s="441">
        <v>30.08</v>
      </c>
      <c r="F145" s="276"/>
      <c r="G145" s="276"/>
    </row>
    <row r="146" spans="1:7">
      <c r="A146" s="274">
        <v>142</v>
      </c>
      <c r="B146" s="275" t="s">
        <v>2203</v>
      </c>
      <c r="C146" s="274" t="s">
        <v>1162</v>
      </c>
      <c r="D146" s="285">
        <v>41.171999999999997</v>
      </c>
      <c r="E146" s="441">
        <v>15.321999999999999</v>
      </c>
      <c r="F146" s="276"/>
      <c r="G146" s="276"/>
    </row>
    <row r="147" spans="1:7">
      <c r="A147" s="274">
        <v>143</v>
      </c>
      <c r="B147" s="275" t="s">
        <v>2204</v>
      </c>
      <c r="C147" s="274" t="s">
        <v>1162</v>
      </c>
      <c r="D147" s="285">
        <v>30.831999999999997</v>
      </c>
      <c r="E147" s="441">
        <v>15.321999999999999</v>
      </c>
      <c r="F147" s="276"/>
      <c r="G147" s="276"/>
    </row>
    <row r="148" spans="1:7">
      <c r="A148" s="274">
        <v>144</v>
      </c>
      <c r="B148" s="275" t="s">
        <v>2205</v>
      </c>
      <c r="C148" s="274" t="s">
        <v>1162</v>
      </c>
      <c r="D148" s="285">
        <v>30.831999999999997</v>
      </c>
      <c r="E148" s="441">
        <v>10.151999999999999</v>
      </c>
      <c r="F148" s="276"/>
      <c r="G148" s="276"/>
    </row>
    <row r="149" spans="1:7">
      <c r="A149" s="274">
        <v>145</v>
      </c>
      <c r="B149" s="275" t="s">
        <v>2206</v>
      </c>
      <c r="C149" s="274" t="s">
        <v>1162</v>
      </c>
      <c r="D149" s="285">
        <v>92.683999999999983</v>
      </c>
      <c r="E149" s="441">
        <v>25.661999999999999</v>
      </c>
      <c r="F149" s="276"/>
      <c r="G149" s="276"/>
    </row>
    <row r="150" spans="1:7">
      <c r="A150" s="274">
        <v>146</v>
      </c>
      <c r="B150" s="275" t="s">
        <v>2207</v>
      </c>
      <c r="C150" s="274" t="s">
        <v>2091</v>
      </c>
      <c r="D150" s="285">
        <v>41.171999999999997</v>
      </c>
      <c r="E150" s="441">
        <v>15.321999999999999</v>
      </c>
      <c r="F150" s="276"/>
      <c r="G150" s="276"/>
    </row>
    <row r="151" spans="1:7">
      <c r="A151" s="274">
        <v>147</v>
      </c>
      <c r="B151" s="275" t="s">
        <v>2208</v>
      </c>
      <c r="C151" s="274" t="s">
        <v>2091</v>
      </c>
      <c r="D151" s="285">
        <v>41.171999999999997</v>
      </c>
      <c r="E151" s="441">
        <v>20.492000000000001</v>
      </c>
      <c r="F151" s="276"/>
      <c r="G151" s="276"/>
    </row>
    <row r="152" spans="1:7">
      <c r="A152" s="274">
        <v>148</v>
      </c>
      <c r="B152" s="275" t="s">
        <v>2209</v>
      </c>
      <c r="C152" s="274" t="s">
        <v>1162</v>
      </c>
      <c r="D152" s="285">
        <v>180.386</v>
      </c>
      <c r="E152" s="441">
        <v>30.831999999999997</v>
      </c>
      <c r="F152" s="276"/>
      <c r="G152" s="276"/>
    </row>
    <row r="153" spans="1:7">
      <c r="A153" s="274">
        <v>149</v>
      </c>
      <c r="B153" s="275" t="s">
        <v>1379</v>
      </c>
      <c r="C153" s="274" t="s">
        <v>1162</v>
      </c>
      <c r="D153" s="285">
        <v>77.268000000000001</v>
      </c>
      <c r="E153" s="441">
        <v>20.492000000000001</v>
      </c>
      <c r="F153" s="276"/>
      <c r="G153" s="276"/>
    </row>
    <row r="154" spans="1:7">
      <c r="A154" s="274">
        <v>150</v>
      </c>
      <c r="B154" s="275" t="s">
        <v>2210</v>
      </c>
      <c r="C154" s="274" t="s">
        <v>1162</v>
      </c>
      <c r="D154" s="285">
        <v>41.171999999999997</v>
      </c>
      <c r="E154" s="441">
        <v>10.151999999999999</v>
      </c>
      <c r="F154" s="276"/>
      <c r="G154" s="276"/>
    </row>
    <row r="155" spans="1:7">
      <c r="A155" s="274">
        <v>151</v>
      </c>
      <c r="B155" s="275" t="s">
        <v>2211</v>
      </c>
      <c r="C155" s="274" t="s">
        <v>1162</v>
      </c>
      <c r="D155" s="285">
        <v>144.29</v>
      </c>
      <c r="E155" s="441">
        <v>25.661999999999999</v>
      </c>
      <c r="F155" s="276"/>
      <c r="G155" s="276"/>
    </row>
    <row r="156" spans="1:7">
      <c r="A156" s="274">
        <v>152</v>
      </c>
      <c r="B156" s="275" t="s">
        <v>2212</v>
      </c>
      <c r="C156" s="274" t="s">
        <v>1162</v>
      </c>
      <c r="D156" s="285">
        <v>92.683999999999983</v>
      </c>
      <c r="E156" s="441">
        <v>15.321999999999999</v>
      </c>
      <c r="F156" s="276"/>
      <c r="G156" s="276"/>
    </row>
    <row r="157" spans="1:7">
      <c r="A157" s="274">
        <v>153</v>
      </c>
      <c r="B157" s="275" t="s">
        <v>2213</v>
      </c>
      <c r="C157" s="274" t="s">
        <v>1162</v>
      </c>
      <c r="D157" s="285">
        <v>0</v>
      </c>
      <c r="E157" s="441">
        <v>46.247999999999998</v>
      </c>
      <c r="F157" s="276"/>
      <c r="G157" s="276"/>
    </row>
    <row r="158" spans="1:7">
      <c r="A158" s="274">
        <v>154</v>
      </c>
      <c r="B158" s="275" t="s">
        <v>2214</v>
      </c>
      <c r="C158" s="274" t="s">
        <v>1162</v>
      </c>
      <c r="D158" s="285">
        <v>0</v>
      </c>
      <c r="E158" s="441">
        <v>36.001999999999995</v>
      </c>
      <c r="F158" s="276"/>
      <c r="G158" s="276"/>
    </row>
    <row r="159" spans="1:7">
      <c r="A159" s="274">
        <v>155</v>
      </c>
      <c r="B159" s="275" t="s">
        <v>2215</v>
      </c>
      <c r="C159" s="274" t="s">
        <v>1162</v>
      </c>
      <c r="D159" s="285">
        <v>6.1099999999999994</v>
      </c>
      <c r="E159" s="441">
        <v>2.444</v>
      </c>
      <c r="F159" s="276"/>
      <c r="G159" s="276"/>
    </row>
    <row r="160" spans="1:7">
      <c r="A160" s="274">
        <v>156</v>
      </c>
      <c r="B160" s="275" t="s">
        <v>2216</v>
      </c>
      <c r="C160" s="274" t="s">
        <v>1162</v>
      </c>
      <c r="D160" s="285">
        <v>0.94</v>
      </c>
      <c r="E160" s="441">
        <v>0.94</v>
      </c>
      <c r="F160" s="276"/>
      <c r="G160" s="276"/>
    </row>
    <row r="161" spans="1:7">
      <c r="A161" s="274">
        <v>157</v>
      </c>
      <c r="B161" s="275" t="s">
        <v>2217</v>
      </c>
      <c r="C161" s="274" t="s">
        <v>1162</v>
      </c>
      <c r="D161" s="285">
        <v>10.151999999999999</v>
      </c>
      <c r="E161" s="441">
        <v>0.94</v>
      </c>
      <c r="F161" s="276"/>
      <c r="G161" s="276"/>
    </row>
    <row r="162" spans="1:7">
      <c r="A162" s="274">
        <v>158</v>
      </c>
      <c r="B162" s="275" t="s">
        <v>2218</v>
      </c>
      <c r="C162" s="274" t="s">
        <v>1162</v>
      </c>
      <c r="D162" s="285">
        <v>0.94</v>
      </c>
      <c r="E162" s="441">
        <v>0.94</v>
      </c>
      <c r="F162" s="276"/>
      <c r="G162" s="276"/>
    </row>
    <row r="163" spans="1:7">
      <c r="A163" s="274">
        <v>159</v>
      </c>
      <c r="B163" s="275" t="s">
        <v>2219</v>
      </c>
      <c r="C163" s="274" t="s">
        <v>1162</v>
      </c>
      <c r="D163" s="285">
        <v>0.94</v>
      </c>
      <c r="E163" s="441">
        <v>0.94</v>
      </c>
      <c r="F163" s="276"/>
      <c r="G163" s="276"/>
    </row>
    <row r="164" spans="1:7">
      <c r="A164" s="274">
        <v>160</v>
      </c>
      <c r="B164" s="275" t="s">
        <v>2220</v>
      </c>
      <c r="C164" s="274" t="s">
        <v>2091</v>
      </c>
      <c r="D164" s="285">
        <v>77.268000000000001</v>
      </c>
      <c r="E164" s="441">
        <v>41.171999999999997</v>
      </c>
      <c r="F164" s="276"/>
      <c r="G164" s="276"/>
    </row>
    <row r="165" spans="1:7">
      <c r="A165" s="274">
        <v>161</v>
      </c>
      <c r="B165" s="275" t="s">
        <v>2221</v>
      </c>
      <c r="C165" s="274" t="s">
        <v>1162</v>
      </c>
      <c r="D165" s="285">
        <v>164.97</v>
      </c>
      <c r="E165" s="441">
        <v>10.151999999999999</v>
      </c>
      <c r="F165" s="276"/>
      <c r="G165" s="276"/>
    </row>
    <row r="166" spans="1:7">
      <c r="A166" s="274">
        <v>162</v>
      </c>
      <c r="B166" s="275" t="s">
        <v>2222</v>
      </c>
      <c r="C166" s="274" t="s">
        <v>1162</v>
      </c>
      <c r="D166" s="285">
        <v>33.369999999999997</v>
      </c>
      <c r="E166" s="441">
        <v>10.151999999999999</v>
      </c>
      <c r="F166" s="276"/>
      <c r="G166" s="276"/>
    </row>
    <row r="167" spans="1:7">
      <c r="A167" s="274">
        <v>163</v>
      </c>
      <c r="B167" s="275" t="s">
        <v>2223</v>
      </c>
      <c r="C167" s="274" t="s">
        <v>1162</v>
      </c>
      <c r="D167" s="285">
        <v>77.268000000000001</v>
      </c>
      <c r="E167" s="441">
        <v>15.321999999999999</v>
      </c>
      <c r="F167" s="276"/>
      <c r="G167" s="276"/>
    </row>
    <row r="168" spans="1:7">
      <c r="A168" s="274">
        <v>164</v>
      </c>
      <c r="B168" s="275" t="s">
        <v>2224</v>
      </c>
      <c r="C168" s="274" t="s">
        <v>1162</v>
      </c>
      <c r="D168" s="285">
        <v>185.55599999999998</v>
      </c>
      <c r="E168" s="441">
        <v>25.661999999999999</v>
      </c>
      <c r="F168" s="276"/>
      <c r="G168" s="276"/>
    </row>
    <row r="169" spans="1:7">
      <c r="A169" s="274">
        <v>165</v>
      </c>
      <c r="B169" s="275" t="s">
        <v>2225</v>
      </c>
      <c r="C169" s="274" t="s">
        <v>1162</v>
      </c>
      <c r="D169" s="285">
        <v>82.438000000000002</v>
      </c>
      <c r="E169" s="441">
        <v>25.661999999999999</v>
      </c>
      <c r="F169" s="276"/>
      <c r="G169" s="276"/>
    </row>
    <row r="170" spans="1:7">
      <c r="A170" s="274">
        <v>166</v>
      </c>
      <c r="B170" s="275" t="s">
        <v>2226</v>
      </c>
      <c r="C170" s="274" t="s">
        <v>1162</v>
      </c>
      <c r="D170" s="285">
        <v>149.45999999999998</v>
      </c>
      <c r="E170" s="441">
        <v>25.661999999999999</v>
      </c>
      <c r="F170" s="276"/>
      <c r="G170" s="276"/>
    </row>
    <row r="171" spans="1:7">
      <c r="A171" s="274">
        <v>167</v>
      </c>
      <c r="B171" s="275" t="s">
        <v>2227</v>
      </c>
      <c r="C171" s="274" t="s">
        <v>1162</v>
      </c>
      <c r="D171" s="285">
        <v>464.07799999999997</v>
      </c>
      <c r="E171" s="441">
        <v>25.661999999999999</v>
      </c>
      <c r="F171" s="276"/>
      <c r="G171" s="276"/>
    </row>
    <row r="172" spans="1:7">
      <c r="A172" s="274">
        <v>168</v>
      </c>
      <c r="B172" s="275" t="s">
        <v>2228</v>
      </c>
      <c r="C172" s="274" t="s">
        <v>1162</v>
      </c>
      <c r="D172" s="285">
        <v>113.36399999999999</v>
      </c>
      <c r="E172" s="441">
        <v>20.492000000000001</v>
      </c>
      <c r="F172" s="276"/>
      <c r="G172" s="276"/>
    </row>
    <row r="173" spans="1:7">
      <c r="A173" s="274">
        <v>169</v>
      </c>
      <c r="B173" s="275" t="s">
        <v>2229</v>
      </c>
      <c r="C173" s="274" t="s">
        <v>1162</v>
      </c>
      <c r="D173" s="285">
        <v>41.171999999999997</v>
      </c>
      <c r="E173" s="441">
        <v>30.831999999999997</v>
      </c>
      <c r="F173" s="276"/>
      <c r="G173" s="276"/>
    </row>
    <row r="174" spans="1:7">
      <c r="A174" s="274">
        <v>170</v>
      </c>
      <c r="B174" s="275" t="s">
        <v>2230</v>
      </c>
      <c r="C174" s="274" t="s">
        <v>1162</v>
      </c>
      <c r="D174" s="285">
        <v>0</v>
      </c>
      <c r="E174" s="441">
        <v>30.831999999999997</v>
      </c>
      <c r="F174" s="276"/>
      <c r="G174" s="276"/>
    </row>
    <row r="175" spans="1:7">
      <c r="A175" s="274">
        <v>171</v>
      </c>
      <c r="B175" s="275" t="s">
        <v>2231</v>
      </c>
      <c r="C175" s="274" t="s">
        <v>1162</v>
      </c>
      <c r="D175" s="285">
        <v>0</v>
      </c>
      <c r="E175" s="441">
        <v>36.001999999999995</v>
      </c>
      <c r="F175" s="276"/>
      <c r="G175" s="276"/>
    </row>
    <row r="176" spans="1:7">
      <c r="A176" s="274">
        <v>172</v>
      </c>
      <c r="B176" s="275" t="s">
        <v>2232</v>
      </c>
      <c r="C176" s="274" t="s">
        <v>1162</v>
      </c>
      <c r="D176" s="285">
        <v>0</v>
      </c>
      <c r="E176" s="441">
        <v>48.879999999999995</v>
      </c>
      <c r="F176" s="276"/>
      <c r="G176" s="276"/>
    </row>
    <row r="177" spans="1:7">
      <c r="A177" s="274">
        <v>173</v>
      </c>
      <c r="B177" s="275" t="s">
        <v>1925</v>
      </c>
      <c r="C177" s="274" t="s">
        <v>1162</v>
      </c>
      <c r="D177" s="285">
        <v>30.831999999999997</v>
      </c>
      <c r="E177" s="441">
        <v>10.151999999999999</v>
      </c>
      <c r="F177" s="276"/>
      <c r="G177" s="276"/>
    </row>
    <row r="178" spans="1:7">
      <c r="A178" s="274">
        <v>174</v>
      </c>
      <c r="B178" s="275" t="s">
        <v>2233</v>
      </c>
      <c r="C178" s="274" t="s">
        <v>1162</v>
      </c>
      <c r="D178" s="285">
        <v>0</v>
      </c>
      <c r="E178" s="441">
        <v>38.54</v>
      </c>
      <c r="F178" s="276"/>
      <c r="G178" s="276"/>
    </row>
    <row r="179" spans="1:7">
      <c r="A179" s="274">
        <v>175</v>
      </c>
      <c r="B179" s="275" t="s">
        <v>2234</v>
      </c>
      <c r="C179" s="274" t="s">
        <v>1162</v>
      </c>
      <c r="D179" s="285">
        <v>128.874</v>
      </c>
      <c r="E179" s="441">
        <v>25.661999999999999</v>
      </c>
      <c r="F179" s="276"/>
      <c r="G179" s="276"/>
    </row>
    <row r="180" spans="1:7">
      <c r="A180" s="274">
        <v>176</v>
      </c>
      <c r="B180" s="275" t="s">
        <v>2235</v>
      </c>
      <c r="C180" s="274" t="s">
        <v>1162</v>
      </c>
      <c r="D180" s="285">
        <v>113.36399999999999</v>
      </c>
      <c r="E180" s="441">
        <v>36.001999999999995</v>
      </c>
      <c r="F180" s="276"/>
      <c r="G180" s="276"/>
    </row>
    <row r="181" spans="1:7">
      <c r="A181" s="274">
        <v>177</v>
      </c>
      <c r="B181" s="275" t="s">
        <v>2236</v>
      </c>
      <c r="C181" s="274" t="s">
        <v>1162</v>
      </c>
      <c r="D181" s="285">
        <v>0</v>
      </c>
      <c r="E181" s="441">
        <v>41.171999999999997</v>
      </c>
      <c r="F181" s="276"/>
      <c r="G181" s="276"/>
    </row>
    <row r="182" spans="1:7">
      <c r="A182" s="274">
        <v>178</v>
      </c>
      <c r="B182" s="275" t="s">
        <v>2237</v>
      </c>
      <c r="C182" s="274" t="s">
        <v>1162</v>
      </c>
      <c r="D182" s="285">
        <v>108.19399999999999</v>
      </c>
      <c r="E182" s="441">
        <v>51.417999999999999</v>
      </c>
      <c r="F182" s="276"/>
      <c r="G182" s="276"/>
    </row>
    <row r="183" spans="1:7">
      <c r="A183" s="274">
        <v>179</v>
      </c>
      <c r="B183" s="275" t="s">
        <v>2238</v>
      </c>
      <c r="C183" s="274" t="s">
        <v>1162</v>
      </c>
      <c r="D183" s="285">
        <v>0</v>
      </c>
      <c r="E183" s="441">
        <v>51.417999999999999</v>
      </c>
      <c r="F183" s="276"/>
      <c r="G183" s="276"/>
    </row>
    <row r="184" spans="1:7">
      <c r="A184" s="274">
        <v>180</v>
      </c>
      <c r="B184" s="275" t="s">
        <v>2239</v>
      </c>
      <c r="C184" s="274" t="s">
        <v>1162</v>
      </c>
      <c r="D184" s="285">
        <v>0</v>
      </c>
      <c r="E184" s="441">
        <v>20.492000000000001</v>
      </c>
      <c r="F184" s="276"/>
      <c r="G184" s="276"/>
    </row>
    <row r="185" spans="1:7">
      <c r="A185" s="274">
        <v>181</v>
      </c>
      <c r="B185" s="275" t="s">
        <v>2240</v>
      </c>
      <c r="C185" s="274" t="s">
        <v>1162</v>
      </c>
      <c r="D185" s="285">
        <v>77.268000000000001</v>
      </c>
      <c r="E185" s="441">
        <v>51.417999999999999</v>
      </c>
      <c r="F185" s="276"/>
      <c r="G185" s="276"/>
    </row>
    <row r="186" spans="1:7">
      <c r="A186" s="274">
        <v>182</v>
      </c>
      <c r="B186" s="275" t="s">
        <v>2241</v>
      </c>
      <c r="C186" s="274" t="s">
        <v>1162</v>
      </c>
      <c r="D186" s="285">
        <v>1.974</v>
      </c>
      <c r="E186" s="441">
        <v>4.9819999999999993</v>
      </c>
      <c r="F186" s="276"/>
      <c r="G186" s="276"/>
    </row>
    <row r="187" spans="1:7">
      <c r="A187" s="274">
        <v>183</v>
      </c>
      <c r="B187" s="275" t="s">
        <v>2242</v>
      </c>
      <c r="C187" s="274" t="s">
        <v>2091</v>
      </c>
      <c r="D187" s="285">
        <v>30.831999999999997</v>
      </c>
      <c r="E187" s="441">
        <v>4.9819999999999993</v>
      </c>
      <c r="F187" s="276"/>
      <c r="G187" s="276"/>
    </row>
    <row r="188" spans="1:7">
      <c r="A188" s="274">
        <v>184</v>
      </c>
      <c r="B188" s="275" t="s">
        <v>2243</v>
      </c>
      <c r="C188" s="274" t="s">
        <v>2091</v>
      </c>
      <c r="D188" s="285">
        <v>0</v>
      </c>
      <c r="E188" s="441">
        <v>15.321999999999999</v>
      </c>
      <c r="F188" s="276"/>
      <c r="G188" s="276"/>
    </row>
    <row r="189" spans="1:7">
      <c r="A189" s="274">
        <v>185</v>
      </c>
      <c r="B189" s="275" t="s">
        <v>2244</v>
      </c>
      <c r="C189" s="274" t="s">
        <v>2091</v>
      </c>
      <c r="D189" s="285">
        <v>4.9819999999999993</v>
      </c>
      <c r="E189" s="441">
        <v>2.444</v>
      </c>
      <c r="F189" s="276"/>
      <c r="G189" s="276"/>
    </row>
    <row r="190" spans="1:7">
      <c r="A190" s="274">
        <v>186</v>
      </c>
      <c r="B190" s="275" t="s">
        <v>2245</v>
      </c>
      <c r="C190" s="274" t="s">
        <v>1162</v>
      </c>
      <c r="D190" s="285">
        <v>30.831999999999997</v>
      </c>
      <c r="E190" s="441">
        <v>10.151999999999999</v>
      </c>
      <c r="F190" s="276"/>
      <c r="G190" s="276"/>
    </row>
    <row r="191" spans="1:7">
      <c r="A191" s="274">
        <v>187</v>
      </c>
      <c r="B191" s="275" t="s">
        <v>2246</v>
      </c>
      <c r="C191" s="274" t="s">
        <v>1162</v>
      </c>
      <c r="D191" s="285">
        <v>6.1099999999999994</v>
      </c>
      <c r="E191" s="441">
        <v>4.0419999999999998</v>
      </c>
      <c r="F191" s="276"/>
      <c r="G191" s="276"/>
    </row>
    <row r="192" spans="1:7">
      <c r="A192" s="274">
        <v>188</v>
      </c>
      <c r="B192" s="275" t="s">
        <v>2247</v>
      </c>
      <c r="C192" s="274" t="s">
        <v>1162</v>
      </c>
      <c r="D192" s="285">
        <v>6.1099999999999994</v>
      </c>
      <c r="E192" s="441">
        <v>4.0419999999999998</v>
      </c>
      <c r="F192" s="276"/>
      <c r="G192" s="276"/>
    </row>
    <row r="193" spans="1:7">
      <c r="A193" s="274">
        <v>189</v>
      </c>
      <c r="B193" s="275" t="s">
        <v>2248</v>
      </c>
      <c r="C193" s="274" t="s">
        <v>1162</v>
      </c>
      <c r="D193" s="285">
        <v>0.376</v>
      </c>
      <c r="E193" s="441">
        <v>0</v>
      </c>
      <c r="F193" s="276"/>
      <c r="G193" s="276"/>
    </row>
    <row r="194" spans="1:7">
      <c r="A194" s="274">
        <v>190</v>
      </c>
      <c r="B194" s="275" t="s">
        <v>2249</v>
      </c>
      <c r="C194" s="274" t="s">
        <v>1162</v>
      </c>
      <c r="D194" s="285">
        <v>0</v>
      </c>
      <c r="E194" s="441">
        <v>92.683999999999983</v>
      </c>
      <c r="F194" s="276"/>
      <c r="G194" s="276"/>
    </row>
    <row r="195" spans="1:7">
      <c r="A195" s="274">
        <v>191</v>
      </c>
      <c r="B195" s="275" t="s">
        <v>1366</v>
      </c>
      <c r="C195" s="274" t="s">
        <v>2091</v>
      </c>
      <c r="D195" s="285">
        <v>0</v>
      </c>
      <c r="E195" s="441">
        <v>4.9819999999999993</v>
      </c>
      <c r="F195" s="276"/>
      <c r="G195" s="276"/>
    </row>
    <row r="196" spans="1:7">
      <c r="A196" s="274">
        <v>192</v>
      </c>
      <c r="B196" s="275" t="s">
        <v>2250</v>
      </c>
      <c r="C196" s="274" t="s">
        <v>1162</v>
      </c>
      <c r="D196" s="285">
        <v>329.94</v>
      </c>
      <c r="E196" s="441">
        <v>20.492000000000001</v>
      </c>
      <c r="F196" s="276"/>
      <c r="G196" s="276"/>
    </row>
    <row r="197" spans="1:7">
      <c r="A197" s="274">
        <v>193</v>
      </c>
      <c r="B197" s="275" t="s">
        <v>2251</v>
      </c>
      <c r="C197" s="274" t="s">
        <v>1162</v>
      </c>
      <c r="D197" s="285">
        <v>41.171999999999997</v>
      </c>
      <c r="E197" s="441">
        <v>15.321999999999999</v>
      </c>
      <c r="F197" s="276"/>
      <c r="G197" s="276"/>
    </row>
    <row r="198" spans="1:7">
      <c r="A198" s="274">
        <v>194</v>
      </c>
      <c r="B198" s="275" t="s">
        <v>2252</v>
      </c>
      <c r="C198" s="274" t="s">
        <v>1162</v>
      </c>
      <c r="D198" s="285">
        <v>33.369999999999997</v>
      </c>
      <c r="E198" s="441">
        <v>20.492000000000001</v>
      </c>
      <c r="F198" s="276"/>
      <c r="G198" s="276"/>
    </row>
    <row r="199" spans="1:7">
      <c r="A199" s="274">
        <v>195</v>
      </c>
      <c r="B199" s="275" t="s">
        <v>2253</v>
      </c>
      <c r="C199" s="274" t="s">
        <v>2091</v>
      </c>
      <c r="D199" s="285">
        <v>13536</v>
      </c>
      <c r="E199" s="441">
        <v>338.4</v>
      </c>
      <c r="F199" s="276"/>
      <c r="G199" s="276"/>
    </row>
    <row r="200" spans="1:7">
      <c r="A200" s="274">
        <v>196</v>
      </c>
      <c r="B200" s="275" t="s">
        <v>2254</v>
      </c>
      <c r="C200" s="274" t="s">
        <v>1162</v>
      </c>
      <c r="D200" s="285">
        <v>46.247999999999998</v>
      </c>
      <c r="E200" s="441">
        <v>10.151999999999999</v>
      </c>
      <c r="F200" s="276"/>
      <c r="G200" s="276"/>
    </row>
    <row r="201" spans="1:7">
      <c r="A201" s="274">
        <v>197</v>
      </c>
      <c r="B201" s="275" t="s">
        <v>1327</v>
      </c>
      <c r="C201" s="274" t="s">
        <v>1162</v>
      </c>
      <c r="D201" s="285">
        <v>84.975999999999999</v>
      </c>
      <c r="E201" s="441">
        <v>20.492000000000001</v>
      </c>
      <c r="F201" s="276"/>
      <c r="G201" s="276"/>
    </row>
    <row r="202" spans="1:7">
      <c r="A202" s="274">
        <v>198</v>
      </c>
      <c r="B202" s="275" t="s">
        <v>2255</v>
      </c>
      <c r="C202" s="274" t="s">
        <v>1162</v>
      </c>
      <c r="D202" s="285">
        <v>0</v>
      </c>
      <c r="E202" s="441">
        <v>51.417999999999999</v>
      </c>
      <c r="F202" s="276"/>
      <c r="G202" s="276"/>
    </row>
    <row r="203" spans="1:7">
      <c r="A203" s="274">
        <v>199</v>
      </c>
      <c r="B203" s="275" t="s">
        <v>2256</v>
      </c>
      <c r="C203" s="274" t="s">
        <v>1162</v>
      </c>
      <c r="D203" s="285">
        <v>0</v>
      </c>
      <c r="E203" s="441">
        <v>51.417999999999999</v>
      </c>
      <c r="F203" s="276"/>
      <c r="G203" s="276"/>
    </row>
    <row r="204" spans="1:7">
      <c r="A204" s="274">
        <v>200</v>
      </c>
      <c r="B204" s="275" t="s">
        <v>2257</v>
      </c>
      <c r="C204" s="274" t="s">
        <v>1162</v>
      </c>
      <c r="D204" s="285">
        <v>0</v>
      </c>
      <c r="E204" s="441">
        <v>128.874</v>
      </c>
      <c r="F204" s="276"/>
      <c r="G204" s="276"/>
    </row>
    <row r="205" spans="1:7">
      <c r="A205" s="274">
        <v>201</v>
      </c>
      <c r="B205" s="275" t="s">
        <v>2258</v>
      </c>
      <c r="C205" s="274" t="s">
        <v>1162</v>
      </c>
      <c r="D205" s="285">
        <v>0</v>
      </c>
      <c r="E205" s="441">
        <v>128.874</v>
      </c>
      <c r="F205" s="276"/>
      <c r="G205" s="276"/>
    </row>
    <row r="206" spans="1:7">
      <c r="A206" s="274">
        <v>202</v>
      </c>
      <c r="B206" s="275" t="s">
        <v>1319</v>
      </c>
      <c r="C206" s="274" t="s">
        <v>1162</v>
      </c>
      <c r="D206" s="285">
        <v>113.36399999999999</v>
      </c>
      <c r="E206" s="441">
        <v>30.831999999999997</v>
      </c>
      <c r="F206" s="276"/>
      <c r="G206" s="276"/>
    </row>
    <row r="207" spans="1:7">
      <c r="A207" s="274">
        <v>203</v>
      </c>
      <c r="B207" s="275" t="s">
        <v>1677</v>
      </c>
      <c r="C207" s="274" t="s">
        <v>1162</v>
      </c>
      <c r="D207" s="285">
        <v>15.321999999999999</v>
      </c>
      <c r="E207" s="441">
        <v>30.831999999999997</v>
      </c>
      <c r="F207" s="276"/>
      <c r="G207" s="276"/>
    </row>
    <row r="208" spans="1:7">
      <c r="A208" s="274">
        <v>204</v>
      </c>
      <c r="B208" s="275" t="s">
        <v>1678</v>
      </c>
      <c r="C208" s="274" t="s">
        <v>1162</v>
      </c>
      <c r="D208" s="285">
        <v>23.029999999999998</v>
      </c>
      <c r="E208" s="441">
        <v>30.831999999999997</v>
      </c>
      <c r="F208" s="276"/>
      <c r="G208" s="276"/>
    </row>
    <row r="209" spans="1:7">
      <c r="A209" s="274">
        <v>205</v>
      </c>
      <c r="B209" s="275" t="s">
        <v>2259</v>
      </c>
      <c r="C209" s="274" t="s">
        <v>1162</v>
      </c>
      <c r="D209" s="285">
        <v>123.70399999999999</v>
      </c>
      <c r="E209" s="441">
        <v>30.831999999999997</v>
      </c>
      <c r="F209" s="276"/>
      <c r="G209" s="276"/>
    </row>
    <row r="210" spans="1:7">
      <c r="A210" s="274">
        <v>206</v>
      </c>
      <c r="B210" s="275" t="s">
        <v>2260</v>
      </c>
      <c r="C210" s="274" t="s">
        <v>1162</v>
      </c>
      <c r="D210" s="285">
        <v>61.758000000000003</v>
      </c>
      <c r="E210" s="441">
        <v>30.831999999999997</v>
      </c>
      <c r="F210" s="276"/>
      <c r="G210" s="276"/>
    </row>
    <row r="211" spans="1:7">
      <c r="A211" s="274">
        <v>207</v>
      </c>
      <c r="B211" s="275" t="s">
        <v>2261</v>
      </c>
      <c r="C211" s="274" t="s">
        <v>1162</v>
      </c>
      <c r="D211" s="285">
        <v>25.661999999999999</v>
      </c>
      <c r="E211" s="441">
        <v>30.831999999999997</v>
      </c>
      <c r="F211" s="276"/>
      <c r="G211" s="276"/>
    </row>
    <row r="212" spans="1:7">
      <c r="A212" s="274">
        <v>208</v>
      </c>
      <c r="B212" s="275" t="s">
        <v>2262</v>
      </c>
      <c r="C212" s="274" t="s">
        <v>1162</v>
      </c>
      <c r="D212" s="285">
        <v>82.438000000000002</v>
      </c>
      <c r="E212" s="441">
        <v>30.831999999999997</v>
      </c>
      <c r="F212" s="276"/>
      <c r="G212" s="276"/>
    </row>
    <row r="213" spans="1:7">
      <c r="A213" s="274">
        <v>209</v>
      </c>
      <c r="B213" s="275" t="s">
        <v>2010</v>
      </c>
      <c r="C213" s="274" t="s">
        <v>1162</v>
      </c>
      <c r="D213" s="285">
        <v>206.23599999999999</v>
      </c>
      <c r="E213" s="441">
        <v>51.417999999999999</v>
      </c>
      <c r="F213" s="276"/>
      <c r="G213" s="276"/>
    </row>
    <row r="214" spans="1:7">
      <c r="A214" s="274">
        <v>210</v>
      </c>
      <c r="B214" s="275" t="s">
        <v>2263</v>
      </c>
      <c r="C214" s="274" t="s">
        <v>1162</v>
      </c>
      <c r="D214" s="285">
        <v>33.369999999999997</v>
      </c>
      <c r="E214" s="441">
        <v>51.417999999999999</v>
      </c>
      <c r="F214" s="276"/>
      <c r="G214" s="276"/>
    </row>
    <row r="215" spans="1:7">
      <c r="A215" s="274">
        <v>211</v>
      </c>
      <c r="B215" s="275" t="s">
        <v>2264</v>
      </c>
      <c r="C215" s="274" t="s">
        <v>1162</v>
      </c>
      <c r="D215" s="285">
        <v>206.23599999999999</v>
      </c>
      <c r="E215" s="441">
        <v>51.417999999999999</v>
      </c>
      <c r="F215" s="276"/>
      <c r="G215" s="276"/>
    </row>
    <row r="216" spans="1:7">
      <c r="A216" s="274">
        <v>212</v>
      </c>
      <c r="B216" s="275" t="s">
        <v>2265</v>
      </c>
      <c r="C216" s="274" t="s">
        <v>2091</v>
      </c>
      <c r="D216" s="285">
        <v>180.386</v>
      </c>
      <c r="E216" s="441">
        <v>51.417999999999999</v>
      </c>
      <c r="F216" s="276"/>
      <c r="G216" s="276"/>
    </row>
    <row r="217" spans="1:7">
      <c r="A217" s="274">
        <v>213</v>
      </c>
      <c r="B217" s="275" t="s">
        <v>2266</v>
      </c>
      <c r="C217" s="274" t="s">
        <v>2091</v>
      </c>
      <c r="D217" s="285">
        <v>82.438000000000002</v>
      </c>
      <c r="E217" s="441">
        <v>51.417999999999999</v>
      </c>
      <c r="F217" s="276"/>
      <c r="G217" s="276"/>
    </row>
    <row r="218" spans="1:7">
      <c r="A218" s="274">
        <v>214</v>
      </c>
      <c r="B218" s="275" t="s">
        <v>2267</v>
      </c>
      <c r="C218" s="274" t="s">
        <v>1162</v>
      </c>
      <c r="D218" s="285">
        <v>15.321999999999999</v>
      </c>
      <c r="E218" s="441">
        <v>12.783999999999999</v>
      </c>
      <c r="F218" s="276"/>
      <c r="G218" s="276"/>
    </row>
    <row r="219" spans="1:7">
      <c r="A219" s="274">
        <v>215</v>
      </c>
      <c r="B219" s="275" t="s">
        <v>2268</v>
      </c>
      <c r="C219" s="274" t="s">
        <v>1162</v>
      </c>
      <c r="D219" s="285">
        <v>23.029999999999998</v>
      </c>
      <c r="E219" s="441">
        <v>12.783999999999999</v>
      </c>
      <c r="F219" s="276"/>
      <c r="G219" s="276"/>
    </row>
    <row r="220" spans="1:7">
      <c r="A220" s="274">
        <v>216</v>
      </c>
      <c r="B220" s="275" t="s">
        <v>2061</v>
      </c>
      <c r="C220" s="274" t="s">
        <v>1162</v>
      </c>
      <c r="D220" s="285">
        <v>180.386</v>
      </c>
      <c r="E220" s="441">
        <v>25.661999999999999</v>
      </c>
      <c r="F220" s="276"/>
      <c r="G220" s="276"/>
    </row>
    <row r="221" spans="1:7">
      <c r="A221" s="274">
        <v>217</v>
      </c>
      <c r="B221" s="275" t="s">
        <v>2269</v>
      </c>
      <c r="C221" s="274" t="s">
        <v>1162</v>
      </c>
      <c r="D221" s="285">
        <v>335.10999999999996</v>
      </c>
      <c r="E221" s="441">
        <v>46.247999999999998</v>
      </c>
      <c r="F221" s="276"/>
      <c r="G221" s="276"/>
    </row>
    <row r="222" spans="1:7">
      <c r="A222" s="274">
        <v>218</v>
      </c>
      <c r="B222" s="275" t="s">
        <v>2270</v>
      </c>
      <c r="C222" s="274" t="s">
        <v>1162</v>
      </c>
      <c r="D222" s="285">
        <v>1572.7139999999997</v>
      </c>
      <c r="E222" s="441">
        <v>103.02399999999999</v>
      </c>
      <c r="F222" s="276"/>
      <c r="G222" s="276"/>
    </row>
    <row r="223" spans="1:7">
      <c r="A223" s="274">
        <v>219</v>
      </c>
      <c r="B223" s="275" t="s">
        <v>2271</v>
      </c>
      <c r="C223" s="274" t="s">
        <v>1162</v>
      </c>
      <c r="D223" s="285">
        <v>0</v>
      </c>
      <c r="E223" s="441">
        <v>20.492000000000001</v>
      </c>
      <c r="F223" s="276"/>
      <c r="G223" s="276"/>
    </row>
    <row r="224" spans="1:7">
      <c r="A224" s="274">
        <v>220</v>
      </c>
      <c r="B224" s="275" t="s">
        <v>2272</v>
      </c>
      <c r="C224" s="274" t="s">
        <v>1162</v>
      </c>
      <c r="D224" s="285">
        <v>164.97</v>
      </c>
      <c r="E224" s="441">
        <v>30.831999999999997</v>
      </c>
      <c r="F224" s="276"/>
      <c r="G224" s="276"/>
    </row>
    <row r="225" spans="1:7">
      <c r="A225" s="274">
        <v>221</v>
      </c>
      <c r="B225" s="275" t="s">
        <v>2273</v>
      </c>
      <c r="C225" s="274" t="s">
        <v>1162</v>
      </c>
      <c r="D225" s="285">
        <v>299.01400000000001</v>
      </c>
      <c r="E225" s="441">
        <v>30.831999999999997</v>
      </c>
      <c r="F225" s="276"/>
      <c r="G225" s="276"/>
    </row>
    <row r="226" spans="1:7">
      <c r="A226" s="274">
        <v>222</v>
      </c>
      <c r="B226" s="275" t="s">
        <v>2274</v>
      </c>
      <c r="C226" s="274" t="s">
        <v>1162</v>
      </c>
      <c r="D226" s="285">
        <v>180.386</v>
      </c>
      <c r="E226" s="441">
        <v>30.831999999999997</v>
      </c>
      <c r="F226" s="276"/>
      <c r="G226" s="276"/>
    </row>
    <row r="227" spans="1:7">
      <c r="A227" s="274">
        <v>223</v>
      </c>
      <c r="B227" s="275" t="s">
        <v>2275</v>
      </c>
      <c r="C227" s="274" t="s">
        <v>1162</v>
      </c>
      <c r="D227" s="285">
        <v>61.758000000000003</v>
      </c>
      <c r="E227" s="441">
        <v>30.831999999999997</v>
      </c>
      <c r="F227" s="276"/>
      <c r="G227" s="276"/>
    </row>
    <row r="228" spans="1:7">
      <c r="A228" s="274">
        <v>224</v>
      </c>
      <c r="B228" s="275" t="s">
        <v>2276</v>
      </c>
      <c r="C228" s="274" t="s">
        <v>1162</v>
      </c>
      <c r="D228" s="285">
        <v>335.10999999999996</v>
      </c>
      <c r="E228" s="441">
        <v>30.831999999999997</v>
      </c>
      <c r="F228" s="276"/>
      <c r="G228" s="276"/>
    </row>
    <row r="229" spans="1:7">
      <c r="A229" s="274">
        <v>225</v>
      </c>
      <c r="B229" s="275" t="s">
        <v>2277</v>
      </c>
      <c r="C229" s="274" t="s">
        <v>1162</v>
      </c>
      <c r="D229" s="285">
        <v>20.492000000000001</v>
      </c>
      <c r="E229" s="441">
        <v>10.151999999999999</v>
      </c>
      <c r="F229" s="276"/>
      <c r="G229" s="276"/>
    </row>
    <row r="230" spans="1:7">
      <c r="A230" s="274">
        <v>226</v>
      </c>
      <c r="B230" s="275" t="s">
        <v>2278</v>
      </c>
      <c r="C230" s="274" t="s">
        <v>1162</v>
      </c>
      <c r="D230" s="285">
        <v>118.53399999999999</v>
      </c>
      <c r="E230" s="441">
        <v>25.661999999999999</v>
      </c>
      <c r="F230" s="276"/>
      <c r="G230" s="276"/>
    </row>
    <row r="231" spans="1:7">
      <c r="A231" s="274">
        <v>227</v>
      </c>
      <c r="B231" s="275" t="s">
        <v>2279</v>
      </c>
      <c r="C231" s="274" t="s">
        <v>1162</v>
      </c>
      <c r="D231" s="285">
        <v>0</v>
      </c>
      <c r="E231" s="441">
        <v>12.783999999999999</v>
      </c>
      <c r="F231" s="276"/>
      <c r="G231" s="276"/>
    </row>
    <row r="232" spans="1:7">
      <c r="A232" s="274">
        <v>228</v>
      </c>
      <c r="B232" s="275" t="s">
        <v>2280</v>
      </c>
      <c r="C232" s="274" t="s">
        <v>1162</v>
      </c>
      <c r="D232" s="285">
        <v>0</v>
      </c>
      <c r="E232" s="441">
        <v>12.783999999999999</v>
      </c>
      <c r="F232" s="276"/>
      <c r="G232" s="276"/>
    </row>
    <row r="233" spans="1:7">
      <c r="A233" s="274">
        <v>229</v>
      </c>
      <c r="B233" s="275" t="s">
        <v>2281</v>
      </c>
      <c r="C233" s="274" t="s">
        <v>1162</v>
      </c>
      <c r="D233" s="285">
        <v>28.2</v>
      </c>
      <c r="E233" s="441">
        <v>25.661999999999999</v>
      </c>
      <c r="F233" s="276"/>
      <c r="G233" s="276"/>
    </row>
    <row r="234" spans="1:7">
      <c r="A234" s="274">
        <v>230</v>
      </c>
      <c r="B234" s="275" t="s">
        <v>2282</v>
      </c>
      <c r="C234" s="274" t="s">
        <v>1162</v>
      </c>
      <c r="D234" s="285">
        <v>56.588000000000001</v>
      </c>
      <c r="E234" s="441">
        <v>30.831999999999997</v>
      </c>
      <c r="F234" s="276"/>
      <c r="G234" s="276"/>
    </row>
    <row r="235" spans="1:7">
      <c r="A235" s="274">
        <v>231</v>
      </c>
      <c r="B235" s="275" t="s">
        <v>1992</v>
      </c>
      <c r="C235" s="274" t="s">
        <v>1162</v>
      </c>
      <c r="D235" s="285">
        <v>195.89599999999999</v>
      </c>
      <c r="E235" s="441">
        <v>25.661999999999999</v>
      </c>
      <c r="F235" s="276"/>
      <c r="G235" s="276"/>
    </row>
    <row r="236" spans="1:7">
      <c r="A236" s="274">
        <v>232</v>
      </c>
      <c r="B236" s="275" t="s">
        <v>2283</v>
      </c>
      <c r="C236" s="274" t="s">
        <v>1162</v>
      </c>
      <c r="D236" s="285">
        <v>30.831999999999997</v>
      </c>
      <c r="E236" s="441">
        <v>15.321999999999999</v>
      </c>
      <c r="F236" s="276"/>
      <c r="G236" s="276"/>
    </row>
    <row r="237" spans="1:7">
      <c r="A237" s="274">
        <v>233</v>
      </c>
      <c r="B237" s="275" t="s">
        <v>2284</v>
      </c>
      <c r="C237" s="274" t="s">
        <v>1162</v>
      </c>
      <c r="D237" s="285">
        <v>92.683999999999983</v>
      </c>
      <c r="E237" s="441">
        <v>36.001999999999995</v>
      </c>
      <c r="F237" s="276"/>
      <c r="G237" s="276"/>
    </row>
    <row r="238" spans="1:7">
      <c r="A238" s="274">
        <v>234</v>
      </c>
      <c r="B238" s="275" t="s">
        <v>2285</v>
      </c>
      <c r="C238" s="274" t="s">
        <v>2091</v>
      </c>
      <c r="D238" s="285">
        <v>9776</v>
      </c>
      <c r="E238" s="441">
        <v>172.95999999999998</v>
      </c>
      <c r="F238" s="276"/>
      <c r="G238" s="276"/>
    </row>
    <row r="239" spans="1:7">
      <c r="A239" s="274">
        <v>235</v>
      </c>
      <c r="B239" s="275" t="s">
        <v>2286</v>
      </c>
      <c r="C239" s="274" t="s">
        <v>2091</v>
      </c>
      <c r="D239" s="285">
        <v>13536</v>
      </c>
      <c r="E239" s="441">
        <v>172.95999999999998</v>
      </c>
      <c r="F239" s="276"/>
      <c r="G239" s="276"/>
    </row>
    <row r="240" spans="1:7">
      <c r="A240" s="274">
        <v>236</v>
      </c>
      <c r="B240" s="275" t="s">
        <v>2287</v>
      </c>
      <c r="C240" s="274" t="s">
        <v>2091</v>
      </c>
      <c r="D240" s="285">
        <v>0</v>
      </c>
      <c r="E240" s="441">
        <v>77.268000000000001</v>
      </c>
      <c r="F240" s="276"/>
      <c r="G240" s="276"/>
    </row>
    <row r="241" spans="1:7">
      <c r="A241" s="274">
        <v>237</v>
      </c>
      <c r="B241" s="275" t="s">
        <v>2288</v>
      </c>
      <c r="C241" s="274" t="s">
        <v>2091</v>
      </c>
      <c r="D241" s="285">
        <v>0</v>
      </c>
      <c r="E241" s="441">
        <v>1134.3919999999998</v>
      </c>
      <c r="F241" s="276"/>
      <c r="G241" s="276"/>
    </row>
    <row r="242" spans="1:7">
      <c r="A242" s="274">
        <v>238</v>
      </c>
      <c r="B242" s="275" t="s">
        <v>2289</v>
      </c>
      <c r="C242" s="274" t="s">
        <v>2091</v>
      </c>
      <c r="D242" s="285">
        <v>0</v>
      </c>
      <c r="E242" s="441">
        <v>696.06999999999994</v>
      </c>
      <c r="F242" s="276"/>
      <c r="G242" s="276"/>
    </row>
    <row r="243" spans="1:7">
      <c r="A243" s="274">
        <v>239</v>
      </c>
      <c r="B243" s="275" t="s">
        <v>2290</v>
      </c>
      <c r="C243" s="274" t="s">
        <v>2091</v>
      </c>
      <c r="D243" s="285">
        <v>0</v>
      </c>
      <c r="E243" s="441">
        <v>386.71599999999995</v>
      </c>
      <c r="F243" s="276"/>
      <c r="G243" s="276"/>
    </row>
    <row r="244" spans="1:7">
      <c r="A244" s="274">
        <v>240</v>
      </c>
      <c r="B244" s="275" t="s">
        <v>2291</v>
      </c>
      <c r="C244" s="274" t="s">
        <v>1162</v>
      </c>
      <c r="D244" s="285">
        <v>30.831999999999997</v>
      </c>
      <c r="E244" s="441">
        <v>30.831999999999997</v>
      </c>
      <c r="F244" s="276"/>
      <c r="G244" s="276"/>
    </row>
    <row r="245" spans="1:7">
      <c r="A245" s="274">
        <v>241</v>
      </c>
      <c r="B245" s="275" t="s">
        <v>2292</v>
      </c>
      <c r="C245" s="274" t="s">
        <v>1162</v>
      </c>
      <c r="D245" s="285">
        <v>72.097999999999999</v>
      </c>
      <c r="E245" s="441">
        <v>61.758000000000003</v>
      </c>
      <c r="F245" s="276"/>
      <c r="G245" s="276"/>
    </row>
    <row r="246" spans="1:7">
      <c r="A246" s="274">
        <v>242</v>
      </c>
      <c r="B246" s="275" t="s">
        <v>2293</v>
      </c>
      <c r="C246" s="274" t="s">
        <v>1162</v>
      </c>
      <c r="D246" s="285">
        <v>113.36399999999999</v>
      </c>
      <c r="E246" s="441">
        <v>61.758000000000003</v>
      </c>
      <c r="F246" s="276"/>
      <c r="G246" s="276"/>
    </row>
    <row r="247" spans="1:7">
      <c r="A247" s="274">
        <v>243</v>
      </c>
      <c r="B247" s="275" t="s">
        <v>2294</v>
      </c>
      <c r="C247" s="274" t="s">
        <v>1162</v>
      </c>
      <c r="D247" s="285">
        <v>92.683999999999983</v>
      </c>
      <c r="E247" s="441">
        <v>51.417999999999999</v>
      </c>
      <c r="F247" s="276"/>
      <c r="G247" s="276"/>
    </row>
    <row r="248" spans="1:7">
      <c r="A248" s="274">
        <v>244</v>
      </c>
      <c r="B248" s="275" t="s">
        <v>2295</v>
      </c>
      <c r="C248" s="274" t="s">
        <v>1162</v>
      </c>
      <c r="D248" s="285">
        <v>195.89599999999999</v>
      </c>
      <c r="E248" s="441">
        <v>61.758000000000003</v>
      </c>
      <c r="F248" s="276"/>
      <c r="G248" s="276"/>
    </row>
    <row r="249" spans="1:7">
      <c r="A249" s="274">
        <v>245</v>
      </c>
      <c r="B249" s="275" t="s">
        <v>2296</v>
      </c>
      <c r="C249" s="274" t="s">
        <v>1162</v>
      </c>
      <c r="D249" s="285">
        <v>360.86599999999999</v>
      </c>
      <c r="E249" s="441">
        <v>51.417999999999999</v>
      </c>
      <c r="F249" s="276"/>
      <c r="G249" s="276"/>
    </row>
    <row r="250" spans="1:7">
      <c r="A250" s="274">
        <v>246</v>
      </c>
      <c r="B250" s="275" t="s">
        <v>2297</v>
      </c>
      <c r="C250" s="274" t="s">
        <v>1162</v>
      </c>
      <c r="D250" s="285">
        <v>464.07799999999997</v>
      </c>
      <c r="E250" s="441">
        <v>61.758000000000003</v>
      </c>
      <c r="F250" s="276"/>
      <c r="G250" s="276"/>
    </row>
    <row r="251" spans="1:7">
      <c r="A251" s="274">
        <v>247</v>
      </c>
      <c r="B251" s="275" t="s">
        <v>2298</v>
      </c>
      <c r="C251" s="274" t="s">
        <v>1162</v>
      </c>
      <c r="D251" s="285">
        <v>51.417999999999999</v>
      </c>
      <c r="E251" s="441">
        <v>25.661999999999999</v>
      </c>
      <c r="F251" s="276"/>
      <c r="G251" s="276"/>
    </row>
    <row r="252" spans="1:7">
      <c r="A252" s="274">
        <v>248</v>
      </c>
      <c r="B252" s="275" t="s">
        <v>2299</v>
      </c>
      <c r="C252" s="274" t="s">
        <v>1162</v>
      </c>
      <c r="D252" s="285">
        <v>164.97</v>
      </c>
      <c r="E252" s="441">
        <v>150.39999999999998</v>
      </c>
      <c r="F252" s="276"/>
      <c r="G252" s="276"/>
    </row>
    <row r="253" spans="1:7">
      <c r="A253" s="274">
        <v>249</v>
      </c>
      <c r="B253" s="275" t="s">
        <v>1134</v>
      </c>
      <c r="C253" s="274" t="s">
        <v>1162</v>
      </c>
      <c r="D253" s="285">
        <v>169.2</v>
      </c>
      <c r="E253" s="441">
        <v>0</v>
      </c>
      <c r="F253" s="276"/>
      <c r="G253" s="276"/>
    </row>
    <row r="254" spans="1:7">
      <c r="A254" s="274">
        <v>250</v>
      </c>
      <c r="B254" s="275" t="s">
        <v>2300</v>
      </c>
      <c r="C254" s="274" t="s">
        <v>1162</v>
      </c>
      <c r="D254" s="285">
        <v>41.171999999999997</v>
      </c>
      <c r="E254" s="441">
        <v>0</v>
      </c>
      <c r="F254" s="276"/>
      <c r="G254" s="276"/>
    </row>
    <row r="255" spans="1:7">
      <c r="A255" s="274">
        <v>251</v>
      </c>
      <c r="B255" s="275" t="s">
        <v>1321</v>
      </c>
      <c r="C255" s="274" t="s">
        <v>1162</v>
      </c>
      <c r="D255" s="285">
        <v>592.95199999999988</v>
      </c>
      <c r="E255" s="441">
        <v>77.268000000000001</v>
      </c>
      <c r="F255" s="276"/>
      <c r="G255" s="276"/>
    </row>
    <row r="256" spans="1:7">
      <c r="A256" s="274">
        <v>252</v>
      </c>
      <c r="B256" s="275" t="s">
        <v>2301</v>
      </c>
      <c r="C256" s="274" t="s">
        <v>1162</v>
      </c>
      <c r="D256" s="285">
        <v>92.683999999999983</v>
      </c>
      <c r="E256" s="441">
        <v>36.001999999999995</v>
      </c>
      <c r="F256" s="276"/>
      <c r="G256" s="276"/>
    </row>
    <row r="257" spans="1:7">
      <c r="A257" s="274">
        <v>253</v>
      </c>
      <c r="B257" s="275" t="s">
        <v>2302</v>
      </c>
      <c r="C257" s="274" t="s">
        <v>1162</v>
      </c>
      <c r="D257" s="285">
        <v>0</v>
      </c>
      <c r="E257" s="441">
        <v>36.001999999999995</v>
      </c>
      <c r="F257" s="276"/>
      <c r="G257" s="276"/>
    </row>
    <row r="258" spans="1:7">
      <c r="A258" s="274">
        <v>254</v>
      </c>
      <c r="B258" s="275" t="s">
        <v>2303</v>
      </c>
      <c r="C258" s="274" t="s">
        <v>1162</v>
      </c>
      <c r="D258" s="285">
        <v>128.874</v>
      </c>
      <c r="E258" s="441">
        <v>30.831999999999997</v>
      </c>
      <c r="F258" s="276"/>
      <c r="G258" s="276"/>
    </row>
    <row r="259" spans="1:7">
      <c r="A259" s="274">
        <v>255</v>
      </c>
      <c r="B259" s="275" t="s">
        <v>2304</v>
      </c>
      <c r="C259" s="274" t="s">
        <v>1162</v>
      </c>
      <c r="D259" s="285">
        <v>0</v>
      </c>
      <c r="E259" s="441">
        <v>30.831999999999997</v>
      </c>
      <c r="F259" s="276"/>
      <c r="G259" s="276"/>
    </row>
    <row r="260" spans="1:7">
      <c r="A260" s="274">
        <v>256</v>
      </c>
      <c r="B260" s="275" t="s">
        <v>2305</v>
      </c>
      <c r="C260" s="274" t="s">
        <v>1162</v>
      </c>
      <c r="D260" s="285">
        <v>30.831999999999997</v>
      </c>
      <c r="E260" s="441">
        <v>12.783999999999999</v>
      </c>
      <c r="F260" s="276"/>
      <c r="G260" s="276"/>
    </row>
    <row r="261" spans="1:7">
      <c r="A261" s="274">
        <v>257</v>
      </c>
      <c r="B261" s="275" t="s">
        <v>2306</v>
      </c>
      <c r="C261" s="274" t="s">
        <v>1162</v>
      </c>
      <c r="D261" s="285">
        <v>0</v>
      </c>
      <c r="E261" s="441">
        <v>17.954000000000001</v>
      </c>
      <c r="F261" s="276"/>
      <c r="G261" s="276"/>
    </row>
    <row r="262" spans="1:7">
      <c r="A262" s="274">
        <v>258</v>
      </c>
      <c r="B262" s="275" t="s">
        <v>1918</v>
      </c>
      <c r="C262" s="274" t="s">
        <v>1162</v>
      </c>
      <c r="D262" s="285">
        <v>92.683999999999983</v>
      </c>
      <c r="E262" s="441">
        <v>30.831999999999997</v>
      </c>
      <c r="F262" s="276"/>
      <c r="G262" s="276"/>
    </row>
    <row r="263" spans="1:7">
      <c r="A263" s="274">
        <v>259</v>
      </c>
      <c r="B263" s="275" t="s">
        <v>2307</v>
      </c>
      <c r="C263" s="274" t="s">
        <v>1162</v>
      </c>
      <c r="D263" s="285">
        <v>72.097999999999999</v>
      </c>
      <c r="E263" s="441">
        <v>25.661999999999999</v>
      </c>
      <c r="F263" s="276"/>
      <c r="G263" s="276"/>
    </row>
    <row r="264" spans="1:7">
      <c r="A264" s="274">
        <v>260</v>
      </c>
      <c r="B264" s="275" t="s">
        <v>2308</v>
      </c>
      <c r="C264" s="274" t="s">
        <v>1162</v>
      </c>
      <c r="D264" s="285">
        <v>338.4</v>
      </c>
      <c r="E264" s="441">
        <v>263.2</v>
      </c>
      <c r="F264" s="276"/>
      <c r="G264" s="276"/>
    </row>
    <row r="265" spans="1:7">
      <c r="A265" s="274">
        <v>261</v>
      </c>
      <c r="B265" s="275" t="s">
        <v>2309</v>
      </c>
      <c r="C265" s="274" t="s">
        <v>1162</v>
      </c>
      <c r="D265" s="285">
        <v>67.679999999999993</v>
      </c>
      <c r="E265" s="441">
        <v>263.2</v>
      </c>
      <c r="F265" s="276"/>
      <c r="G265" s="276"/>
    </row>
    <row r="266" spans="1:7">
      <c r="A266" s="274">
        <v>262</v>
      </c>
      <c r="B266" s="275" t="s">
        <v>2310</v>
      </c>
      <c r="C266" s="274" t="s">
        <v>1162</v>
      </c>
      <c r="D266" s="285">
        <v>22.56</v>
      </c>
      <c r="E266" s="441">
        <v>263.2</v>
      </c>
      <c r="F266" s="276"/>
      <c r="G266" s="276"/>
    </row>
    <row r="267" spans="1:7">
      <c r="A267" s="274">
        <v>263</v>
      </c>
      <c r="B267" s="275" t="s">
        <v>2311</v>
      </c>
      <c r="C267" s="274" t="s">
        <v>1162</v>
      </c>
      <c r="D267" s="285">
        <v>235</v>
      </c>
      <c r="E267" s="441">
        <v>263.2</v>
      </c>
      <c r="F267" s="276"/>
      <c r="G267" s="276"/>
    </row>
    <row r="268" spans="1:7">
      <c r="A268" s="274">
        <v>264</v>
      </c>
      <c r="B268" s="275" t="s">
        <v>2312</v>
      </c>
      <c r="C268" s="274" t="s">
        <v>1162</v>
      </c>
      <c r="D268" s="285">
        <v>82.72</v>
      </c>
      <c r="E268" s="441">
        <v>263.2</v>
      </c>
      <c r="F268" s="276"/>
      <c r="G268" s="276"/>
    </row>
    <row r="269" spans="1:7">
      <c r="A269" s="274">
        <v>265</v>
      </c>
      <c r="B269" s="275" t="s">
        <v>2313</v>
      </c>
      <c r="C269" s="274" t="s">
        <v>1162</v>
      </c>
      <c r="D269" s="285">
        <v>0</v>
      </c>
      <c r="E269" s="441">
        <v>97.853999999999985</v>
      </c>
      <c r="F269" s="276"/>
      <c r="G269" s="276"/>
    </row>
    <row r="270" spans="1:7">
      <c r="A270" s="274">
        <v>266</v>
      </c>
      <c r="B270" s="275" t="s">
        <v>2314</v>
      </c>
      <c r="C270" s="274" t="s">
        <v>1162</v>
      </c>
      <c r="D270" s="285">
        <v>0</v>
      </c>
      <c r="E270" s="441">
        <v>15.321999999999999</v>
      </c>
      <c r="F270" s="276"/>
      <c r="G270" s="276"/>
    </row>
    <row r="271" spans="1:7">
      <c r="A271" s="274">
        <v>267</v>
      </c>
      <c r="B271" s="275" t="s">
        <v>2315</v>
      </c>
      <c r="C271" s="274" t="s">
        <v>1162</v>
      </c>
      <c r="D271" s="285">
        <v>180.386</v>
      </c>
      <c r="E271" s="441">
        <v>25.661999999999999</v>
      </c>
      <c r="F271" s="276"/>
      <c r="G271" s="276"/>
    </row>
    <row r="272" spans="1:7">
      <c r="A272" s="274">
        <v>268</v>
      </c>
      <c r="B272" s="275" t="s">
        <v>2316</v>
      </c>
      <c r="C272" s="274" t="s">
        <v>1162</v>
      </c>
      <c r="D272" s="285">
        <v>20.492000000000001</v>
      </c>
      <c r="E272" s="441">
        <v>10.151999999999999</v>
      </c>
      <c r="F272" s="276"/>
      <c r="G272" s="276"/>
    </row>
    <row r="273" spans="1:7">
      <c r="A273" s="274">
        <v>269</v>
      </c>
      <c r="B273" s="275" t="s">
        <v>2317</v>
      </c>
      <c r="C273" s="274" t="s">
        <v>1162</v>
      </c>
      <c r="D273" s="285">
        <v>74.635999999999996</v>
      </c>
      <c r="E273" s="441">
        <v>25.661999999999999</v>
      </c>
      <c r="F273" s="276"/>
      <c r="G273" s="276"/>
    </row>
    <row r="274" spans="1:7">
      <c r="A274" s="274">
        <v>270</v>
      </c>
      <c r="B274" s="275" t="s">
        <v>2318</v>
      </c>
      <c r="C274" s="274" t="s">
        <v>1162</v>
      </c>
      <c r="D274" s="285">
        <v>0</v>
      </c>
      <c r="E274" s="441">
        <v>25.661999999999999</v>
      </c>
      <c r="F274" s="276"/>
      <c r="G274" s="276"/>
    </row>
    <row r="275" spans="1:7">
      <c r="A275" s="274">
        <v>271</v>
      </c>
      <c r="B275" s="275" t="s">
        <v>2319</v>
      </c>
      <c r="C275" s="274" t="s">
        <v>1162</v>
      </c>
      <c r="D275" s="285">
        <v>10.151999999999999</v>
      </c>
      <c r="E275" s="441">
        <v>10.151999999999999</v>
      </c>
      <c r="F275" s="276"/>
      <c r="G275" s="276"/>
    </row>
    <row r="276" spans="1:7">
      <c r="A276" s="274">
        <v>272</v>
      </c>
      <c r="B276" s="275" t="s">
        <v>2320</v>
      </c>
      <c r="C276" s="274" t="s">
        <v>1162</v>
      </c>
      <c r="D276" s="285">
        <v>77.268000000000001</v>
      </c>
      <c r="E276" s="441">
        <v>20.492000000000001</v>
      </c>
      <c r="F276" s="276"/>
      <c r="G276" s="276"/>
    </row>
    <row r="277" spans="1:7">
      <c r="A277" s="274">
        <v>273</v>
      </c>
      <c r="B277" s="275" t="s">
        <v>2321</v>
      </c>
      <c r="C277" s="274" t="s">
        <v>1162</v>
      </c>
      <c r="D277" s="285">
        <v>36.001999999999995</v>
      </c>
      <c r="E277" s="441">
        <v>25.661999999999999</v>
      </c>
      <c r="F277" s="276"/>
      <c r="G277" s="276"/>
    </row>
    <row r="278" spans="1:7">
      <c r="A278" s="274">
        <v>274</v>
      </c>
      <c r="B278" s="275" t="s">
        <v>2322</v>
      </c>
      <c r="C278" s="274" t="s">
        <v>1162</v>
      </c>
      <c r="D278" s="285">
        <v>36.001999999999995</v>
      </c>
      <c r="E278" s="441">
        <v>25.661999999999999</v>
      </c>
      <c r="F278" s="276"/>
      <c r="G278" s="276"/>
    </row>
    <row r="279" spans="1:7">
      <c r="A279" s="274">
        <v>275</v>
      </c>
      <c r="B279" s="275" t="s">
        <v>2323</v>
      </c>
      <c r="C279" s="274" t="s">
        <v>1162</v>
      </c>
      <c r="D279" s="285">
        <v>1579.1999999999998</v>
      </c>
      <c r="E279" s="441">
        <v>127.83999999999999</v>
      </c>
      <c r="F279" s="276"/>
      <c r="G279" s="276"/>
    </row>
    <row r="280" spans="1:7">
      <c r="A280" s="274">
        <v>276</v>
      </c>
      <c r="B280" s="275" t="s">
        <v>2324</v>
      </c>
      <c r="C280" s="274" t="s">
        <v>1162</v>
      </c>
      <c r="D280" s="285">
        <v>902.4</v>
      </c>
      <c r="E280" s="441">
        <v>127.83999999999999</v>
      </c>
      <c r="F280" s="276"/>
      <c r="G280" s="276"/>
    </row>
    <row r="281" spans="1:7">
      <c r="A281" s="274">
        <v>277</v>
      </c>
      <c r="B281" s="275" t="s">
        <v>2325</v>
      </c>
      <c r="C281" s="274" t="s">
        <v>1162</v>
      </c>
      <c r="D281" s="285">
        <v>46.247999999999998</v>
      </c>
      <c r="E281" s="441">
        <v>51.417999999999999</v>
      </c>
      <c r="F281" s="276"/>
      <c r="G281" s="276"/>
    </row>
    <row r="282" spans="1:7">
      <c r="A282" s="274">
        <v>278</v>
      </c>
      <c r="B282" s="275" t="s">
        <v>2326</v>
      </c>
      <c r="C282" s="274" t="s">
        <v>1162</v>
      </c>
      <c r="D282" s="285">
        <v>61.758000000000003</v>
      </c>
      <c r="E282" s="441">
        <v>46.247999999999998</v>
      </c>
      <c r="F282" s="276"/>
      <c r="G282" s="276"/>
    </row>
    <row r="283" spans="1:7">
      <c r="A283" s="274">
        <v>279</v>
      </c>
      <c r="B283" s="275" t="s">
        <v>2327</v>
      </c>
      <c r="C283" s="274" t="s">
        <v>1162</v>
      </c>
      <c r="D283" s="285">
        <v>0</v>
      </c>
      <c r="E283" s="441">
        <v>1428.8</v>
      </c>
      <c r="F283" s="276"/>
      <c r="G283" s="276"/>
    </row>
    <row r="284" spans="1:7">
      <c r="A284" s="274">
        <v>280</v>
      </c>
      <c r="B284" s="275" t="s">
        <v>1540</v>
      </c>
      <c r="C284" s="274" t="s">
        <v>1162</v>
      </c>
      <c r="D284" s="285">
        <v>128.874</v>
      </c>
      <c r="E284" s="441">
        <v>25.661999999999999</v>
      </c>
      <c r="F284" s="276"/>
      <c r="G284" s="276"/>
    </row>
    <row r="285" spans="1:7">
      <c r="A285" s="274">
        <v>281</v>
      </c>
      <c r="B285" s="275" t="s">
        <v>2328</v>
      </c>
      <c r="C285" s="274" t="s">
        <v>1162</v>
      </c>
      <c r="D285" s="285">
        <v>335.10999999999996</v>
      </c>
      <c r="E285" s="441">
        <v>72.097999999999999</v>
      </c>
      <c r="F285" s="276"/>
      <c r="G285" s="276"/>
    </row>
    <row r="286" spans="1:7">
      <c r="A286" s="274">
        <v>282</v>
      </c>
      <c r="B286" s="275" t="s">
        <v>2329</v>
      </c>
      <c r="C286" s="274" t="s">
        <v>1162</v>
      </c>
      <c r="D286" s="285">
        <v>618.70799999999997</v>
      </c>
      <c r="E286" s="441">
        <v>25.661999999999999</v>
      </c>
      <c r="F286" s="276"/>
      <c r="G286" s="276"/>
    </row>
    <row r="287" spans="1:7">
      <c r="A287" s="274">
        <v>283</v>
      </c>
      <c r="B287" s="275" t="s">
        <v>2330</v>
      </c>
      <c r="C287" s="274" t="s">
        <v>1162</v>
      </c>
      <c r="D287" s="285">
        <v>567.10199999999998</v>
      </c>
      <c r="E287" s="441">
        <v>25.661999999999999</v>
      </c>
      <c r="F287" s="276"/>
      <c r="G287" s="276"/>
    </row>
    <row r="288" spans="1:7">
      <c r="A288" s="274">
        <v>284</v>
      </c>
      <c r="B288" s="275" t="s">
        <v>1926</v>
      </c>
      <c r="C288" s="274" t="s">
        <v>1162</v>
      </c>
      <c r="D288" s="285">
        <v>721.82599999999991</v>
      </c>
      <c r="E288" s="441">
        <v>92.683999999999983</v>
      </c>
      <c r="F288" s="276"/>
      <c r="G288" s="276"/>
    </row>
    <row r="289" spans="1:7">
      <c r="A289" s="274">
        <v>285</v>
      </c>
      <c r="B289" s="275" t="s">
        <v>2331</v>
      </c>
      <c r="C289" s="274" t="s">
        <v>1162</v>
      </c>
      <c r="D289" s="285">
        <v>216.482</v>
      </c>
      <c r="E289" s="441">
        <v>36.001999999999995</v>
      </c>
      <c r="F289" s="276"/>
      <c r="G289" s="276"/>
    </row>
    <row r="290" spans="1:7">
      <c r="A290" s="274">
        <v>286</v>
      </c>
      <c r="B290" s="275" t="s">
        <v>2332</v>
      </c>
      <c r="C290" s="274" t="s">
        <v>1162</v>
      </c>
      <c r="D290" s="285">
        <v>41.171999999999997</v>
      </c>
      <c r="E290" s="441">
        <v>25.661999999999999</v>
      </c>
      <c r="F290" s="276"/>
      <c r="G290" s="276"/>
    </row>
    <row r="291" spans="1:7">
      <c r="A291" s="274">
        <v>287</v>
      </c>
      <c r="B291" s="275" t="s">
        <v>2333</v>
      </c>
      <c r="C291" s="274" t="s">
        <v>1162</v>
      </c>
      <c r="D291" s="285">
        <v>164.97</v>
      </c>
      <c r="E291" s="441">
        <v>36.001999999999995</v>
      </c>
      <c r="F291" s="276"/>
      <c r="G291" s="276"/>
    </row>
    <row r="292" spans="1:7">
      <c r="A292" s="274">
        <v>288</v>
      </c>
      <c r="B292" s="275" t="s">
        <v>2334</v>
      </c>
      <c r="C292" s="274" t="s">
        <v>1162</v>
      </c>
      <c r="D292" s="285">
        <v>0</v>
      </c>
      <c r="E292" s="441">
        <v>144.29</v>
      </c>
      <c r="F292" s="276"/>
      <c r="G292" s="276"/>
    </row>
    <row r="293" spans="1:7">
      <c r="A293" s="274">
        <v>289</v>
      </c>
      <c r="B293" s="275" t="s">
        <v>2335</v>
      </c>
      <c r="C293" s="274" t="s">
        <v>1162</v>
      </c>
      <c r="D293" s="285">
        <v>30.831999999999997</v>
      </c>
      <c r="E293" s="441">
        <v>10.151999999999999</v>
      </c>
      <c r="F293" s="276"/>
      <c r="G293" s="276"/>
    </row>
    <row r="294" spans="1:7">
      <c r="A294" s="274">
        <v>290</v>
      </c>
      <c r="B294" s="275" t="s">
        <v>2336</v>
      </c>
      <c r="C294" s="274" t="s">
        <v>1162</v>
      </c>
      <c r="D294" s="285">
        <v>128.874</v>
      </c>
      <c r="E294" s="441">
        <v>51.417999999999999</v>
      </c>
      <c r="F294" s="276"/>
      <c r="G294" s="276"/>
    </row>
    <row r="295" spans="1:7">
      <c r="A295" s="274">
        <v>291</v>
      </c>
      <c r="B295" s="275" t="s">
        <v>2337</v>
      </c>
      <c r="C295" s="274" t="s">
        <v>1162</v>
      </c>
      <c r="D295" s="285">
        <v>231.99199999999999</v>
      </c>
      <c r="E295" s="441">
        <v>36.001999999999995</v>
      </c>
      <c r="F295" s="276"/>
      <c r="G295" s="276"/>
    </row>
    <row r="296" spans="1:7">
      <c r="A296" s="274">
        <v>292</v>
      </c>
      <c r="B296" s="275" t="s">
        <v>2338</v>
      </c>
      <c r="C296" s="274" t="s">
        <v>1162</v>
      </c>
      <c r="D296" s="285">
        <v>231.99199999999999</v>
      </c>
      <c r="E296" s="441">
        <v>36.001999999999995</v>
      </c>
      <c r="F296" s="276"/>
      <c r="G296" s="276"/>
    </row>
    <row r="297" spans="1:7">
      <c r="A297" s="274">
        <v>293</v>
      </c>
      <c r="B297" s="275" t="s">
        <v>2339</v>
      </c>
      <c r="C297" s="274" t="s">
        <v>1162</v>
      </c>
      <c r="D297" s="285">
        <v>77.268000000000001</v>
      </c>
      <c r="E297" s="441">
        <v>41.171999999999997</v>
      </c>
      <c r="F297" s="276"/>
      <c r="G297" s="276"/>
    </row>
    <row r="298" spans="1:7">
      <c r="A298" s="274">
        <v>294</v>
      </c>
      <c r="B298" s="275" t="s">
        <v>2340</v>
      </c>
      <c r="C298" s="274" t="s">
        <v>1162</v>
      </c>
      <c r="D298" s="285">
        <v>51.417999999999999</v>
      </c>
      <c r="E298" s="441">
        <v>25.661999999999999</v>
      </c>
      <c r="F298" s="276"/>
      <c r="G298" s="276"/>
    </row>
    <row r="299" spans="1:7">
      <c r="A299" s="274">
        <v>295</v>
      </c>
      <c r="B299" s="275" t="s">
        <v>2341</v>
      </c>
      <c r="C299" s="274" t="s">
        <v>1162</v>
      </c>
      <c r="D299" s="285">
        <v>41.171999999999997</v>
      </c>
      <c r="E299" s="441">
        <v>20.492000000000001</v>
      </c>
      <c r="F299" s="276"/>
      <c r="G299" s="276"/>
    </row>
    <row r="300" spans="1:7">
      <c r="A300" s="274">
        <v>296</v>
      </c>
      <c r="B300" s="275" t="s">
        <v>2342</v>
      </c>
      <c r="C300" s="274" t="s">
        <v>1162</v>
      </c>
      <c r="D300" s="285">
        <v>82.438000000000002</v>
      </c>
      <c r="E300" s="441">
        <v>25.661999999999999</v>
      </c>
      <c r="F300" s="276"/>
      <c r="G300" s="276"/>
    </row>
    <row r="301" spans="1:7">
      <c r="A301" s="274">
        <v>297</v>
      </c>
      <c r="B301" s="275" t="s">
        <v>2343</v>
      </c>
      <c r="C301" s="274" t="s">
        <v>1162</v>
      </c>
      <c r="D301" s="285">
        <v>36.001999999999995</v>
      </c>
      <c r="E301" s="441">
        <v>10.151999999999999</v>
      </c>
      <c r="F301" s="276"/>
      <c r="G301" s="276"/>
    </row>
    <row r="302" spans="1:7">
      <c r="A302" s="274">
        <v>298</v>
      </c>
      <c r="B302" s="275" t="s">
        <v>2344</v>
      </c>
      <c r="C302" s="274" t="s">
        <v>1162</v>
      </c>
      <c r="D302" s="285">
        <v>180.386</v>
      </c>
      <c r="E302" s="441">
        <v>51.417999999999999</v>
      </c>
      <c r="F302" s="276"/>
      <c r="G302" s="276"/>
    </row>
    <row r="303" spans="1:7">
      <c r="A303" s="274">
        <v>299</v>
      </c>
      <c r="B303" s="275" t="s">
        <v>1430</v>
      </c>
      <c r="C303" s="274" t="s">
        <v>1162</v>
      </c>
      <c r="D303" s="285">
        <v>180.386</v>
      </c>
      <c r="E303" s="441">
        <v>51.417999999999999</v>
      </c>
      <c r="F303" s="276"/>
      <c r="G303" s="276"/>
    </row>
    <row r="304" spans="1:7">
      <c r="A304" s="274">
        <v>300</v>
      </c>
      <c r="B304" s="275" t="s">
        <v>1917</v>
      </c>
      <c r="C304" s="274" t="s">
        <v>1162</v>
      </c>
      <c r="D304" s="285">
        <v>46.247999999999998</v>
      </c>
      <c r="E304" s="441">
        <v>25.661999999999999</v>
      </c>
      <c r="F304" s="276"/>
      <c r="G304" s="276"/>
    </row>
    <row r="305" spans="1:7">
      <c r="A305" s="274">
        <v>301</v>
      </c>
      <c r="B305" s="275" t="s">
        <v>1444</v>
      </c>
      <c r="C305" s="274" t="s">
        <v>1162</v>
      </c>
      <c r="D305" s="285">
        <v>386.71599999999995</v>
      </c>
      <c r="E305" s="441">
        <v>77.268000000000001</v>
      </c>
      <c r="F305" s="276"/>
      <c r="G305" s="276"/>
    </row>
    <row r="306" spans="1:7">
      <c r="A306" s="274">
        <v>302</v>
      </c>
      <c r="B306" s="275" t="s">
        <v>2345</v>
      </c>
      <c r="C306" s="274" t="s">
        <v>1162</v>
      </c>
      <c r="D306" s="285">
        <v>133.94999999999999</v>
      </c>
      <c r="E306" s="441">
        <v>41.171999999999997</v>
      </c>
      <c r="F306" s="276"/>
      <c r="G306" s="276"/>
    </row>
    <row r="307" spans="1:7">
      <c r="A307" s="274">
        <v>303</v>
      </c>
      <c r="B307" s="275" t="s">
        <v>2346</v>
      </c>
      <c r="C307" s="274" t="s">
        <v>1162</v>
      </c>
      <c r="D307" s="285">
        <v>133.94999999999999</v>
      </c>
      <c r="E307" s="441">
        <v>41.171999999999997</v>
      </c>
      <c r="F307" s="276"/>
      <c r="G307" s="276"/>
    </row>
    <row r="308" spans="1:7">
      <c r="A308" s="274">
        <v>304</v>
      </c>
      <c r="B308" s="275" t="s">
        <v>2347</v>
      </c>
      <c r="C308" s="274" t="s">
        <v>1162</v>
      </c>
      <c r="D308" s="285">
        <v>41.171999999999997</v>
      </c>
      <c r="E308" s="441">
        <v>15.321999999999999</v>
      </c>
      <c r="F308" s="276"/>
      <c r="G308" s="276"/>
    </row>
    <row r="309" spans="1:7">
      <c r="A309" s="274">
        <v>305</v>
      </c>
      <c r="B309" s="275" t="s">
        <v>2348</v>
      </c>
      <c r="C309" s="274" t="s">
        <v>1162</v>
      </c>
      <c r="D309" s="285">
        <v>231.99199999999999</v>
      </c>
      <c r="E309" s="441">
        <v>20.492000000000001</v>
      </c>
      <c r="F309" s="276"/>
      <c r="G309" s="276"/>
    </row>
    <row r="310" spans="1:7">
      <c r="A310" s="274">
        <v>306</v>
      </c>
      <c r="B310" s="275" t="s">
        <v>2349</v>
      </c>
      <c r="C310" s="274" t="s">
        <v>1162</v>
      </c>
      <c r="D310" s="285">
        <v>231.99199999999999</v>
      </c>
      <c r="E310" s="441">
        <v>20.492000000000001</v>
      </c>
      <c r="F310" s="276"/>
      <c r="G310" s="276"/>
    </row>
    <row r="311" spans="1:7">
      <c r="A311" s="274">
        <v>307</v>
      </c>
      <c r="B311" s="275" t="s">
        <v>2350</v>
      </c>
      <c r="C311" s="274" t="s">
        <v>1162</v>
      </c>
      <c r="D311" s="285">
        <v>87.513999999999996</v>
      </c>
      <c r="E311" s="441">
        <v>15.321999999999999</v>
      </c>
      <c r="F311" s="276"/>
      <c r="G311" s="276"/>
    </row>
    <row r="312" spans="1:7">
      <c r="A312" s="274">
        <v>308</v>
      </c>
      <c r="B312" s="275" t="s">
        <v>2351</v>
      </c>
      <c r="C312" s="274" t="s">
        <v>1162</v>
      </c>
      <c r="D312" s="285">
        <v>87.513999999999996</v>
      </c>
      <c r="E312" s="441">
        <v>15.321999999999999</v>
      </c>
      <c r="F312" s="276"/>
      <c r="G312" s="276"/>
    </row>
    <row r="313" spans="1:7">
      <c r="A313" s="274">
        <v>309</v>
      </c>
      <c r="B313" s="275" t="s">
        <v>2352</v>
      </c>
      <c r="C313" s="274" t="s">
        <v>1162</v>
      </c>
      <c r="D313" s="285">
        <v>154.63</v>
      </c>
      <c r="E313" s="441">
        <v>30.831999999999997</v>
      </c>
      <c r="F313" s="276"/>
      <c r="G313" s="276"/>
    </row>
    <row r="314" spans="1:7">
      <c r="A314" s="274">
        <v>310</v>
      </c>
      <c r="B314" s="275" t="s">
        <v>2353</v>
      </c>
      <c r="C314" s="274" t="s">
        <v>1162</v>
      </c>
      <c r="D314" s="285">
        <v>154.63</v>
      </c>
      <c r="E314" s="441">
        <v>30.831999999999997</v>
      </c>
      <c r="F314" s="276"/>
      <c r="G314" s="276"/>
    </row>
    <row r="315" spans="1:7">
      <c r="A315" s="274">
        <v>311</v>
      </c>
      <c r="B315" s="275" t="s">
        <v>2354</v>
      </c>
      <c r="C315" s="274" t="s">
        <v>1162</v>
      </c>
      <c r="D315" s="285">
        <v>283.50400000000002</v>
      </c>
      <c r="E315" s="441">
        <v>30.831999999999997</v>
      </c>
      <c r="F315" s="276"/>
      <c r="G315" s="276"/>
    </row>
    <row r="316" spans="1:7">
      <c r="A316" s="274">
        <v>312</v>
      </c>
      <c r="B316" s="275" t="s">
        <v>2355</v>
      </c>
      <c r="C316" s="274" t="s">
        <v>1162</v>
      </c>
      <c r="D316" s="285">
        <v>283.50400000000002</v>
      </c>
      <c r="E316" s="441">
        <v>30.831999999999997</v>
      </c>
      <c r="F316" s="276"/>
      <c r="G316" s="276"/>
    </row>
    <row r="317" spans="1:7">
      <c r="A317" s="274">
        <v>313</v>
      </c>
      <c r="B317" s="275" t="s">
        <v>2356</v>
      </c>
      <c r="C317" s="274" t="s">
        <v>1162</v>
      </c>
      <c r="D317" s="285">
        <v>231.99199999999999</v>
      </c>
      <c r="E317" s="441">
        <v>30.831999999999997</v>
      </c>
      <c r="F317" s="276"/>
      <c r="G317" s="276"/>
    </row>
    <row r="318" spans="1:7">
      <c r="A318" s="274">
        <v>314</v>
      </c>
      <c r="B318" s="275" t="s">
        <v>2357</v>
      </c>
      <c r="C318" s="274" t="s">
        <v>1162</v>
      </c>
      <c r="D318" s="285">
        <v>231.99199999999999</v>
      </c>
      <c r="E318" s="441">
        <v>30.831999999999997</v>
      </c>
      <c r="F318" s="276"/>
      <c r="G318" s="276"/>
    </row>
    <row r="319" spans="1:7">
      <c r="A319" s="274">
        <v>315</v>
      </c>
      <c r="B319" s="275" t="s">
        <v>2358</v>
      </c>
      <c r="C319" s="274" t="s">
        <v>1162</v>
      </c>
      <c r="D319" s="285">
        <v>133.94999999999999</v>
      </c>
      <c r="E319" s="441">
        <v>25.661999999999999</v>
      </c>
      <c r="F319" s="276"/>
      <c r="G319" s="276"/>
    </row>
    <row r="320" spans="1:7">
      <c r="A320" s="274">
        <v>316</v>
      </c>
      <c r="B320" s="275" t="s">
        <v>2359</v>
      </c>
      <c r="C320" s="274" t="s">
        <v>1162</v>
      </c>
      <c r="D320" s="285">
        <v>133.94999999999999</v>
      </c>
      <c r="E320" s="441">
        <v>25.661999999999999</v>
      </c>
      <c r="F320" s="276"/>
      <c r="G320" s="276"/>
    </row>
    <row r="321" spans="1:7">
      <c r="A321" s="274">
        <v>317</v>
      </c>
      <c r="B321" s="275" t="s">
        <v>2360</v>
      </c>
      <c r="C321" s="274" t="s">
        <v>1162</v>
      </c>
      <c r="D321" s="285">
        <v>128.874</v>
      </c>
      <c r="E321" s="441">
        <v>51.417999999999999</v>
      </c>
      <c r="F321" s="276"/>
      <c r="G321" s="276"/>
    </row>
    <row r="322" spans="1:7">
      <c r="A322" s="274">
        <v>318</v>
      </c>
      <c r="B322" s="275" t="s">
        <v>2361</v>
      </c>
      <c r="C322" s="274" t="s">
        <v>1162</v>
      </c>
      <c r="D322" s="285">
        <v>128.874</v>
      </c>
      <c r="E322" s="441">
        <v>51.417999999999999</v>
      </c>
      <c r="F322" s="276"/>
      <c r="G322" s="276"/>
    </row>
    <row r="323" spans="1:7">
      <c r="A323" s="274">
        <v>319</v>
      </c>
      <c r="B323" s="275" t="s">
        <v>1441</v>
      </c>
      <c r="C323" s="274" t="s">
        <v>1162</v>
      </c>
      <c r="D323" s="285">
        <v>103.02399999999999</v>
      </c>
      <c r="E323" s="441">
        <v>51.417999999999999</v>
      </c>
      <c r="F323" s="276"/>
      <c r="G323" s="276"/>
    </row>
    <row r="324" spans="1:7">
      <c r="A324" s="274">
        <v>320</v>
      </c>
      <c r="B324" s="275" t="s">
        <v>1921</v>
      </c>
      <c r="C324" s="274" t="s">
        <v>1162</v>
      </c>
      <c r="D324" s="285">
        <v>103.02399999999999</v>
      </c>
      <c r="E324" s="441">
        <v>51.417999999999999</v>
      </c>
      <c r="F324" s="276"/>
      <c r="G324" s="276"/>
    </row>
    <row r="325" spans="1:7">
      <c r="A325" s="274">
        <v>321</v>
      </c>
      <c r="B325" s="275" t="s">
        <v>1923</v>
      </c>
      <c r="C325" s="274" t="s">
        <v>1162</v>
      </c>
      <c r="D325" s="285">
        <v>92.683999999999983</v>
      </c>
      <c r="E325" s="441">
        <v>25.661999999999999</v>
      </c>
      <c r="F325" s="276"/>
      <c r="G325" s="276"/>
    </row>
    <row r="326" spans="1:7">
      <c r="A326" s="274">
        <v>322</v>
      </c>
      <c r="B326" s="275" t="s">
        <v>2362</v>
      </c>
      <c r="C326" s="274" t="s">
        <v>1162</v>
      </c>
      <c r="D326" s="285">
        <v>0</v>
      </c>
      <c r="E326" s="441">
        <v>20.492000000000001</v>
      </c>
      <c r="F326" s="276"/>
      <c r="G326" s="276"/>
    </row>
    <row r="327" spans="1:7">
      <c r="A327" s="274">
        <v>323</v>
      </c>
      <c r="B327" s="275" t="s">
        <v>2363</v>
      </c>
      <c r="C327" s="274" t="s">
        <v>1162</v>
      </c>
      <c r="D327" s="285">
        <v>0</v>
      </c>
      <c r="E327" s="441">
        <v>30.831999999999997</v>
      </c>
      <c r="F327" s="276"/>
      <c r="G327" s="276"/>
    </row>
    <row r="328" spans="1:7">
      <c r="A328" s="274">
        <v>324</v>
      </c>
      <c r="B328" s="275" t="s">
        <v>2364</v>
      </c>
      <c r="C328" s="274" t="s">
        <v>1162</v>
      </c>
      <c r="D328" s="285">
        <v>41.171999999999997</v>
      </c>
      <c r="E328" s="441">
        <v>20.492000000000001</v>
      </c>
      <c r="F328" s="276"/>
      <c r="G328" s="276"/>
    </row>
    <row r="329" spans="1:7">
      <c r="A329" s="274">
        <v>325</v>
      </c>
      <c r="B329" s="275" t="s">
        <v>2365</v>
      </c>
      <c r="C329" s="274" t="s">
        <v>1162</v>
      </c>
      <c r="D329" s="285">
        <v>82.438000000000002</v>
      </c>
      <c r="E329" s="441">
        <v>25.661999999999999</v>
      </c>
      <c r="F329" s="276"/>
      <c r="G329" s="276"/>
    </row>
    <row r="330" spans="1:7">
      <c r="A330" s="274">
        <v>326</v>
      </c>
      <c r="B330" s="275" t="s">
        <v>2366</v>
      </c>
      <c r="C330" s="274" t="s">
        <v>1162</v>
      </c>
      <c r="D330" s="285">
        <v>25.661999999999999</v>
      </c>
      <c r="E330" s="441">
        <v>10.151999999999999</v>
      </c>
      <c r="F330" s="276"/>
      <c r="G330" s="276"/>
    </row>
    <row r="331" spans="1:7">
      <c r="A331" s="274">
        <v>327</v>
      </c>
      <c r="B331" s="275" t="s">
        <v>2367</v>
      </c>
      <c r="C331" s="274" t="s">
        <v>1162</v>
      </c>
      <c r="D331" s="285">
        <v>15.321999999999999</v>
      </c>
      <c r="E331" s="441">
        <v>4.9819999999999993</v>
      </c>
      <c r="F331" s="276"/>
      <c r="G331" s="276"/>
    </row>
    <row r="332" spans="1:7">
      <c r="A332" s="274">
        <v>328</v>
      </c>
      <c r="B332" s="275" t="s">
        <v>2368</v>
      </c>
      <c r="C332" s="274" t="s">
        <v>1162</v>
      </c>
      <c r="D332" s="285">
        <v>123.70399999999999</v>
      </c>
      <c r="E332" s="441">
        <v>10.151999999999999</v>
      </c>
      <c r="F332" s="276"/>
      <c r="G332" s="276"/>
    </row>
    <row r="333" spans="1:7">
      <c r="A333" s="274">
        <v>329</v>
      </c>
      <c r="B333" s="275" t="s">
        <v>2369</v>
      </c>
      <c r="C333" s="274" t="s">
        <v>1162</v>
      </c>
      <c r="D333" s="285">
        <v>20.492000000000001</v>
      </c>
      <c r="E333" s="441">
        <v>10.151999999999999</v>
      </c>
      <c r="F333" s="276"/>
      <c r="G333" s="276"/>
    </row>
    <row r="334" spans="1:7">
      <c r="A334" s="274">
        <v>330</v>
      </c>
      <c r="B334" s="275" t="s">
        <v>2370</v>
      </c>
      <c r="C334" s="274" t="s">
        <v>1162</v>
      </c>
      <c r="D334" s="285">
        <v>0</v>
      </c>
      <c r="E334" s="441">
        <v>10.151999999999999</v>
      </c>
      <c r="F334" s="276"/>
      <c r="G334" s="276"/>
    </row>
    <row r="335" spans="1:7">
      <c r="A335" s="274">
        <v>331</v>
      </c>
      <c r="B335" s="275" t="s">
        <v>2371</v>
      </c>
      <c r="C335" s="274" t="s">
        <v>1162</v>
      </c>
      <c r="D335" s="285">
        <v>0</v>
      </c>
      <c r="E335" s="441">
        <v>15.321999999999999</v>
      </c>
      <c r="F335" s="276"/>
      <c r="G335" s="276"/>
    </row>
    <row r="336" spans="1:7">
      <c r="A336" s="274">
        <v>332</v>
      </c>
      <c r="B336" s="275" t="s">
        <v>2372</v>
      </c>
      <c r="C336" s="274" t="s">
        <v>1162</v>
      </c>
      <c r="D336" s="285">
        <v>51.417999999999999</v>
      </c>
      <c r="E336" s="441">
        <v>10.151999999999999</v>
      </c>
      <c r="F336" s="276"/>
      <c r="G336" s="276"/>
    </row>
    <row r="337" spans="1:7">
      <c r="A337" s="274">
        <v>333</v>
      </c>
      <c r="B337" s="275" t="s">
        <v>2373</v>
      </c>
      <c r="C337" s="274" t="s">
        <v>1162</v>
      </c>
      <c r="D337" s="285">
        <v>12.783999999999999</v>
      </c>
      <c r="E337" s="441">
        <v>2.444</v>
      </c>
      <c r="F337" s="276"/>
      <c r="G337" s="276"/>
    </row>
    <row r="338" spans="1:7">
      <c r="A338" s="274">
        <v>334</v>
      </c>
      <c r="B338" s="275" t="s">
        <v>2374</v>
      </c>
      <c r="C338" s="274" t="s">
        <v>1162</v>
      </c>
      <c r="D338" s="285">
        <v>17.954000000000001</v>
      </c>
      <c r="E338" s="441">
        <v>1.974</v>
      </c>
      <c r="F338" s="276"/>
      <c r="G338" s="276"/>
    </row>
    <row r="339" spans="1:7">
      <c r="A339" s="274">
        <v>335</v>
      </c>
      <c r="B339" s="275" t="s">
        <v>2375</v>
      </c>
      <c r="C339" s="274" t="s">
        <v>1162</v>
      </c>
      <c r="D339" s="285">
        <v>0</v>
      </c>
      <c r="E339" s="441">
        <v>25.661999999999999</v>
      </c>
      <c r="F339" s="276"/>
      <c r="G339" s="276"/>
    </row>
    <row r="340" spans="1:7">
      <c r="A340" s="274">
        <v>336</v>
      </c>
      <c r="B340" s="275" t="s">
        <v>1384</v>
      </c>
      <c r="C340" s="274" t="s">
        <v>1162</v>
      </c>
      <c r="D340" s="285">
        <v>103.02399999999999</v>
      </c>
      <c r="E340" s="441">
        <v>51.417999999999999</v>
      </c>
      <c r="F340" s="276"/>
      <c r="G340" s="276"/>
    </row>
    <row r="341" spans="1:7">
      <c r="A341" s="274">
        <v>337</v>
      </c>
      <c r="B341" s="275" t="s">
        <v>2376</v>
      </c>
      <c r="C341" s="274" t="s">
        <v>2091</v>
      </c>
      <c r="D341" s="285">
        <v>263.2</v>
      </c>
      <c r="E341" s="441">
        <v>28.2</v>
      </c>
      <c r="F341" s="276"/>
      <c r="G341" s="276"/>
    </row>
    <row r="342" spans="1:7">
      <c r="A342" s="274">
        <v>338</v>
      </c>
      <c r="B342" s="275" t="s">
        <v>2377</v>
      </c>
      <c r="C342" s="274" t="s">
        <v>1162</v>
      </c>
      <c r="D342" s="285">
        <v>67.679999999999993</v>
      </c>
      <c r="E342" s="441">
        <v>30.08</v>
      </c>
      <c r="F342" s="276"/>
      <c r="G342" s="276"/>
    </row>
    <row r="343" spans="1:7">
      <c r="A343" s="274">
        <v>339</v>
      </c>
      <c r="B343" s="275" t="s">
        <v>2378</v>
      </c>
      <c r="C343" s="274" t="s">
        <v>1162</v>
      </c>
      <c r="D343" s="285">
        <v>30.831999999999997</v>
      </c>
      <c r="E343" s="441">
        <v>4.9819999999999993</v>
      </c>
      <c r="F343" s="276"/>
      <c r="G343" s="276"/>
    </row>
    <row r="344" spans="1:7">
      <c r="A344" s="274">
        <v>340</v>
      </c>
      <c r="B344" s="275" t="s">
        <v>2379</v>
      </c>
      <c r="C344" s="274" t="s">
        <v>1162</v>
      </c>
      <c r="D344" s="285">
        <v>82.438000000000002</v>
      </c>
      <c r="E344" s="441">
        <v>20.492000000000001</v>
      </c>
      <c r="F344" s="276"/>
      <c r="G344" s="276"/>
    </row>
    <row r="345" spans="1:7">
      <c r="A345" s="274">
        <v>341</v>
      </c>
      <c r="B345" s="275" t="s">
        <v>2380</v>
      </c>
      <c r="C345" s="274" t="s">
        <v>1162</v>
      </c>
      <c r="D345" s="285">
        <v>46.247999999999998</v>
      </c>
      <c r="E345" s="441">
        <v>4.9819999999999993</v>
      </c>
      <c r="F345" s="276"/>
      <c r="G345" s="276"/>
    </row>
    <row r="346" spans="1:7">
      <c r="A346" s="274">
        <v>342</v>
      </c>
      <c r="B346" s="275" t="s">
        <v>1345</v>
      </c>
      <c r="C346" s="274" t="s">
        <v>1162</v>
      </c>
      <c r="D346" s="285">
        <v>180.386</v>
      </c>
      <c r="E346" s="441">
        <v>10.151999999999999</v>
      </c>
      <c r="F346" s="276"/>
      <c r="G346" s="276"/>
    </row>
    <row r="347" spans="1:7">
      <c r="A347" s="274">
        <v>343</v>
      </c>
      <c r="B347" s="275" t="s">
        <v>2381</v>
      </c>
      <c r="C347" s="274" t="s">
        <v>1162</v>
      </c>
      <c r="D347" s="285">
        <v>0</v>
      </c>
      <c r="E347" s="441">
        <v>92.683999999999983</v>
      </c>
      <c r="F347" s="276"/>
      <c r="G347" s="276"/>
    </row>
    <row r="348" spans="1:7">
      <c r="A348" s="274">
        <v>344</v>
      </c>
      <c r="B348" s="275" t="s">
        <v>2382</v>
      </c>
      <c r="C348" s="274" t="s">
        <v>1162</v>
      </c>
      <c r="D348" s="285">
        <v>82.438000000000002</v>
      </c>
      <c r="E348" s="441">
        <v>25.661999999999999</v>
      </c>
      <c r="F348" s="276"/>
      <c r="G348" s="276"/>
    </row>
    <row r="349" spans="1:7">
      <c r="A349" s="274">
        <v>345</v>
      </c>
      <c r="B349" s="275" t="s">
        <v>2383</v>
      </c>
      <c r="C349" s="274" t="s">
        <v>1162</v>
      </c>
      <c r="D349" s="285">
        <v>144.29</v>
      </c>
      <c r="E349" s="441">
        <v>25.661999999999999</v>
      </c>
      <c r="F349" s="276"/>
      <c r="G349" s="276"/>
    </row>
    <row r="350" spans="1:7">
      <c r="A350" s="274">
        <v>346</v>
      </c>
      <c r="B350" s="275" t="s">
        <v>2384</v>
      </c>
      <c r="C350" s="274" t="s">
        <v>1162</v>
      </c>
      <c r="D350" s="285">
        <v>72.097999999999999</v>
      </c>
      <c r="E350" s="441">
        <v>36.001999999999995</v>
      </c>
      <c r="F350" s="276"/>
      <c r="G350" s="276"/>
    </row>
    <row r="351" spans="1:7">
      <c r="A351" s="274">
        <v>347</v>
      </c>
      <c r="B351" s="275" t="s">
        <v>2385</v>
      </c>
      <c r="C351" s="274" t="s">
        <v>1162</v>
      </c>
      <c r="D351" s="285">
        <v>61.758000000000003</v>
      </c>
      <c r="E351" s="441">
        <v>25.661999999999999</v>
      </c>
      <c r="F351" s="276"/>
      <c r="G351" s="276"/>
    </row>
    <row r="352" spans="1:7">
      <c r="A352" s="274">
        <v>348</v>
      </c>
      <c r="B352" s="275" t="s">
        <v>2386</v>
      </c>
      <c r="C352" s="274" t="s">
        <v>1162</v>
      </c>
      <c r="D352" s="285">
        <v>188</v>
      </c>
      <c r="E352" s="441">
        <v>30.08</v>
      </c>
      <c r="F352" s="276"/>
      <c r="G352" s="276"/>
    </row>
    <row r="353" spans="1:7">
      <c r="A353" s="274">
        <v>349</v>
      </c>
      <c r="B353" s="275" t="s">
        <v>2387</v>
      </c>
      <c r="C353" s="274" t="s">
        <v>1162</v>
      </c>
      <c r="D353" s="285">
        <v>338.4</v>
      </c>
      <c r="E353" s="441">
        <v>90.24</v>
      </c>
      <c r="F353" s="276"/>
      <c r="G353" s="276"/>
    </row>
    <row r="354" spans="1:7">
      <c r="A354" s="274">
        <v>350</v>
      </c>
      <c r="B354" s="275" t="s">
        <v>2388</v>
      </c>
      <c r="C354" s="274" t="s">
        <v>1162</v>
      </c>
      <c r="D354" s="285">
        <v>0</v>
      </c>
      <c r="E354" s="441">
        <v>46.247999999999998</v>
      </c>
      <c r="F354" s="276"/>
      <c r="G354" s="276"/>
    </row>
    <row r="355" spans="1:7">
      <c r="A355" s="274">
        <v>351</v>
      </c>
      <c r="B355" s="275" t="s">
        <v>2389</v>
      </c>
      <c r="C355" s="274" t="s">
        <v>1162</v>
      </c>
      <c r="D355" s="285">
        <v>0</v>
      </c>
      <c r="E355" s="441">
        <v>77.268000000000001</v>
      </c>
      <c r="F355" s="276"/>
      <c r="G355" s="276"/>
    </row>
    <row r="356" spans="1:7">
      <c r="A356" s="274">
        <v>352</v>
      </c>
      <c r="B356" s="275" t="s">
        <v>2390</v>
      </c>
      <c r="C356" s="274" t="s">
        <v>1162</v>
      </c>
      <c r="D356" s="285">
        <v>0</v>
      </c>
      <c r="E356" s="441">
        <v>113.36399999999999</v>
      </c>
      <c r="F356" s="276"/>
      <c r="G356" s="276"/>
    </row>
    <row r="357" spans="1:7">
      <c r="A357" s="274">
        <v>353</v>
      </c>
      <c r="B357" s="275" t="s">
        <v>2391</v>
      </c>
      <c r="C357" s="274" t="s">
        <v>1162</v>
      </c>
      <c r="D357" s="285">
        <v>567.10199999999998</v>
      </c>
      <c r="E357" s="441">
        <v>61.758000000000003</v>
      </c>
      <c r="F357" s="276"/>
      <c r="G357" s="276"/>
    </row>
    <row r="358" spans="1:7">
      <c r="A358" s="274">
        <v>354</v>
      </c>
      <c r="B358" s="275" t="s">
        <v>2392</v>
      </c>
      <c r="C358" s="274" t="s">
        <v>1162</v>
      </c>
      <c r="D358" s="285">
        <v>61.758000000000003</v>
      </c>
      <c r="E358" s="441">
        <v>41.171999999999997</v>
      </c>
      <c r="F358" s="276"/>
      <c r="G358" s="276"/>
    </row>
    <row r="359" spans="1:7">
      <c r="A359" s="274">
        <v>355</v>
      </c>
      <c r="B359" s="275" t="s">
        <v>2393</v>
      </c>
      <c r="C359" s="274" t="s">
        <v>1162</v>
      </c>
      <c r="D359" s="285">
        <v>0</v>
      </c>
      <c r="E359" s="441">
        <v>41.171999999999997</v>
      </c>
      <c r="F359" s="276"/>
      <c r="G359" s="276"/>
    </row>
    <row r="360" spans="1:7">
      <c r="A360" s="274">
        <v>356</v>
      </c>
      <c r="B360" s="275" t="s">
        <v>2394</v>
      </c>
      <c r="C360" s="274" t="s">
        <v>1162</v>
      </c>
      <c r="D360" s="285">
        <v>0</v>
      </c>
      <c r="E360" s="441">
        <v>30.831999999999997</v>
      </c>
      <c r="F360" s="276"/>
      <c r="G360" s="276"/>
    </row>
    <row r="361" spans="1:7">
      <c r="A361" s="274">
        <v>357</v>
      </c>
      <c r="B361" s="275" t="s">
        <v>2395</v>
      </c>
      <c r="C361" s="274" t="s">
        <v>1162</v>
      </c>
      <c r="D361" s="285">
        <v>0</v>
      </c>
      <c r="E361" s="441">
        <v>20.492000000000001</v>
      </c>
      <c r="F361" s="276"/>
      <c r="G361" s="276"/>
    </row>
    <row r="362" spans="1:7">
      <c r="A362" s="274">
        <v>358</v>
      </c>
      <c r="B362" s="275" t="s">
        <v>2396</v>
      </c>
      <c r="C362" s="274" t="s">
        <v>1162</v>
      </c>
      <c r="D362" s="285">
        <v>15.321999999999999</v>
      </c>
      <c r="E362" s="441">
        <v>10.151999999999999</v>
      </c>
      <c r="F362" s="276"/>
      <c r="G362" s="276"/>
    </row>
    <row r="363" spans="1:7">
      <c r="A363" s="274">
        <v>359</v>
      </c>
      <c r="B363" s="275" t="s">
        <v>2397</v>
      </c>
      <c r="C363" s="274" t="s">
        <v>1162</v>
      </c>
      <c r="D363" s="285">
        <v>0</v>
      </c>
      <c r="E363" s="441">
        <v>51.417999999999999</v>
      </c>
      <c r="F363" s="276"/>
      <c r="G363" s="276"/>
    </row>
    <row r="364" spans="1:7">
      <c r="A364" s="274">
        <v>360</v>
      </c>
      <c r="B364" s="275" t="s">
        <v>2398</v>
      </c>
      <c r="C364" s="274" t="s">
        <v>1162</v>
      </c>
      <c r="D364" s="285">
        <v>185.55599999999998</v>
      </c>
      <c r="E364" s="441">
        <v>41.171999999999997</v>
      </c>
      <c r="F364" s="276"/>
      <c r="G364" s="276"/>
    </row>
    <row r="365" spans="1:7">
      <c r="A365" s="274">
        <v>361</v>
      </c>
      <c r="B365" s="275" t="s">
        <v>2399</v>
      </c>
      <c r="C365" s="274" t="s">
        <v>1162</v>
      </c>
      <c r="D365" s="285">
        <v>0</v>
      </c>
      <c r="E365" s="441">
        <v>30.831999999999997</v>
      </c>
      <c r="F365" s="276"/>
      <c r="G365" s="276"/>
    </row>
    <row r="366" spans="1:7">
      <c r="A366" s="274">
        <v>362</v>
      </c>
      <c r="B366" s="275" t="s">
        <v>2400</v>
      </c>
      <c r="C366" s="274" t="s">
        <v>1162</v>
      </c>
      <c r="D366" s="285">
        <v>82.438000000000002</v>
      </c>
      <c r="E366" s="441">
        <v>36.001999999999995</v>
      </c>
      <c r="F366" s="276"/>
      <c r="G366" s="276"/>
    </row>
    <row r="367" spans="1:7">
      <c r="A367" s="274">
        <v>363</v>
      </c>
      <c r="B367" s="275" t="s">
        <v>2401</v>
      </c>
      <c r="C367" s="274" t="s">
        <v>1162</v>
      </c>
      <c r="D367" s="285">
        <v>0</v>
      </c>
      <c r="E367" s="441">
        <v>59.22</v>
      </c>
      <c r="F367" s="276"/>
      <c r="G367" s="276"/>
    </row>
    <row r="368" spans="1:7">
      <c r="A368" s="274">
        <v>364</v>
      </c>
      <c r="B368" s="275" t="s">
        <v>2402</v>
      </c>
      <c r="C368" s="274" t="s">
        <v>1162</v>
      </c>
      <c r="D368" s="285">
        <v>15.321999999999999</v>
      </c>
      <c r="E368" s="441">
        <v>4.9819999999999993</v>
      </c>
      <c r="F368" s="276"/>
      <c r="G368" s="276"/>
    </row>
    <row r="369" spans="1:7">
      <c r="A369" s="274">
        <v>365</v>
      </c>
      <c r="B369" s="275" t="s">
        <v>2403</v>
      </c>
      <c r="C369" s="274" t="s">
        <v>1162</v>
      </c>
      <c r="D369" s="285">
        <v>123.70399999999999</v>
      </c>
      <c r="E369" s="441">
        <v>4.9819999999999993</v>
      </c>
      <c r="F369" s="276"/>
      <c r="G369" s="276"/>
    </row>
    <row r="370" spans="1:7">
      <c r="A370" s="274">
        <v>366</v>
      </c>
      <c r="B370" s="275" t="s">
        <v>2404</v>
      </c>
      <c r="C370" s="274" t="s">
        <v>1162</v>
      </c>
      <c r="D370" s="285">
        <v>180.386</v>
      </c>
      <c r="E370" s="441">
        <v>30.831999999999997</v>
      </c>
      <c r="F370" s="276"/>
      <c r="G370" s="276"/>
    </row>
    <row r="371" spans="1:7">
      <c r="A371" s="274">
        <v>367</v>
      </c>
      <c r="B371" s="275" t="s">
        <v>2405</v>
      </c>
      <c r="C371" s="274" t="s">
        <v>1162</v>
      </c>
      <c r="D371" s="285">
        <v>0</v>
      </c>
      <c r="E371" s="441">
        <v>12.783999999999999</v>
      </c>
      <c r="F371" s="276"/>
      <c r="G371" s="276"/>
    </row>
    <row r="372" spans="1:7">
      <c r="A372" s="274">
        <v>368</v>
      </c>
      <c r="B372" s="275" t="s">
        <v>2406</v>
      </c>
      <c r="C372" s="274" t="s">
        <v>1162</v>
      </c>
      <c r="D372" s="285">
        <v>7.613999999999999</v>
      </c>
      <c r="E372" s="441">
        <v>4.9819999999999993</v>
      </c>
      <c r="F372" s="276"/>
      <c r="G372" s="276"/>
    </row>
    <row r="373" spans="1:7">
      <c r="A373" s="274">
        <v>369</v>
      </c>
      <c r="B373" s="275" t="s">
        <v>2407</v>
      </c>
      <c r="C373" s="274" t="s">
        <v>1162</v>
      </c>
      <c r="D373" s="285">
        <v>13.536</v>
      </c>
      <c r="E373" s="441">
        <v>7.52</v>
      </c>
      <c r="F373" s="276"/>
      <c r="G373" s="276"/>
    </row>
    <row r="374" spans="1:7">
      <c r="A374" s="274">
        <v>370</v>
      </c>
      <c r="B374" s="275" t="s">
        <v>2408</v>
      </c>
      <c r="C374" s="274" t="s">
        <v>1162</v>
      </c>
      <c r="D374" s="285">
        <v>0</v>
      </c>
      <c r="E374" s="441">
        <v>61.758000000000003</v>
      </c>
      <c r="F374" s="276"/>
      <c r="G374" s="276"/>
    </row>
    <row r="375" spans="1:7">
      <c r="A375" s="274">
        <v>371</v>
      </c>
      <c r="B375" s="275" t="s">
        <v>1668</v>
      </c>
      <c r="C375" s="274" t="s">
        <v>1162</v>
      </c>
      <c r="D375" s="285">
        <v>23.029999999999998</v>
      </c>
      <c r="E375" s="441">
        <v>7.613999999999999</v>
      </c>
      <c r="F375" s="276"/>
      <c r="G375" s="276"/>
    </row>
    <row r="376" spans="1:7">
      <c r="A376" s="274">
        <v>372</v>
      </c>
      <c r="B376" s="275" t="s">
        <v>2409</v>
      </c>
      <c r="C376" s="274" t="s">
        <v>1162</v>
      </c>
      <c r="D376" s="285">
        <v>0</v>
      </c>
      <c r="E376" s="441">
        <v>82.438000000000002</v>
      </c>
      <c r="F376" s="276"/>
      <c r="G376" s="276"/>
    </row>
    <row r="377" spans="1:7">
      <c r="A377" s="274">
        <v>373</v>
      </c>
      <c r="B377" s="275" t="s">
        <v>2410</v>
      </c>
      <c r="C377" s="274" t="s">
        <v>1162</v>
      </c>
      <c r="D377" s="285">
        <v>112.8</v>
      </c>
      <c r="E377" s="441">
        <v>135.35999999999999</v>
      </c>
      <c r="F377" s="276"/>
      <c r="G377" s="276"/>
    </row>
    <row r="378" spans="1:7">
      <c r="A378" s="274">
        <v>374</v>
      </c>
      <c r="B378" s="275" t="s">
        <v>2411</v>
      </c>
      <c r="C378" s="274" t="s">
        <v>1162</v>
      </c>
      <c r="D378" s="285">
        <v>0</v>
      </c>
      <c r="E378" s="441">
        <v>36.001999999999995</v>
      </c>
      <c r="F378" s="276"/>
      <c r="G378" s="276"/>
    </row>
    <row r="379" spans="1:7">
      <c r="A379" s="274">
        <v>375</v>
      </c>
      <c r="B379" s="275" t="s">
        <v>2412</v>
      </c>
      <c r="C379" s="274" t="s">
        <v>1162</v>
      </c>
      <c r="D379" s="285">
        <v>128.874</v>
      </c>
      <c r="E379" s="441">
        <v>20.492000000000001</v>
      </c>
      <c r="F379" s="276"/>
      <c r="G379" s="276"/>
    </row>
    <row r="380" spans="1:7">
      <c r="A380" s="274">
        <v>376</v>
      </c>
      <c r="B380" s="275" t="s">
        <v>2413</v>
      </c>
      <c r="C380" s="274" t="s">
        <v>1162</v>
      </c>
      <c r="D380" s="285">
        <v>0</v>
      </c>
      <c r="E380" s="441">
        <v>41.171999999999997</v>
      </c>
      <c r="F380" s="276"/>
      <c r="G380" s="276"/>
    </row>
    <row r="381" spans="1:7">
      <c r="A381" s="274">
        <v>377</v>
      </c>
      <c r="B381" s="275" t="s">
        <v>2414</v>
      </c>
      <c r="C381" s="274" t="s">
        <v>2091</v>
      </c>
      <c r="D381" s="285">
        <v>0</v>
      </c>
      <c r="E381" s="441">
        <v>46.247999999999998</v>
      </c>
      <c r="F381" s="276"/>
      <c r="G381" s="276"/>
    </row>
    <row r="382" spans="1:7">
      <c r="A382" s="274">
        <v>378</v>
      </c>
      <c r="B382" s="275" t="s">
        <v>2415</v>
      </c>
      <c r="C382" s="274" t="s">
        <v>1162</v>
      </c>
      <c r="D382" s="285">
        <v>77.268000000000001</v>
      </c>
      <c r="E382" s="441">
        <v>30.831999999999997</v>
      </c>
      <c r="F382" s="276"/>
      <c r="G382" s="276"/>
    </row>
    <row r="383" spans="1:7">
      <c r="A383" s="274">
        <v>379</v>
      </c>
      <c r="B383" s="275" t="s">
        <v>2416</v>
      </c>
      <c r="C383" s="274" t="s">
        <v>1162</v>
      </c>
      <c r="D383" s="285">
        <v>0</v>
      </c>
      <c r="E383" s="441">
        <v>41.171999999999997</v>
      </c>
      <c r="F383" s="276"/>
      <c r="G383" s="276"/>
    </row>
    <row r="384" spans="1:7">
      <c r="A384" s="274">
        <v>380</v>
      </c>
      <c r="B384" s="275" t="s">
        <v>2417</v>
      </c>
      <c r="C384" s="274" t="s">
        <v>1162</v>
      </c>
      <c r="D384" s="285">
        <v>0</v>
      </c>
      <c r="E384" s="441">
        <v>15.321999999999999</v>
      </c>
      <c r="F384" s="276"/>
      <c r="G384" s="276"/>
    </row>
    <row r="385" spans="1:7">
      <c r="A385" s="274">
        <v>381</v>
      </c>
      <c r="B385" s="275" t="s">
        <v>2418</v>
      </c>
      <c r="C385" s="274" t="s">
        <v>1162</v>
      </c>
      <c r="D385" s="285">
        <v>0</v>
      </c>
      <c r="E385" s="441">
        <v>25.661999999999999</v>
      </c>
      <c r="F385" s="276"/>
      <c r="G385" s="276"/>
    </row>
    <row r="386" spans="1:7">
      <c r="A386" s="274">
        <v>382</v>
      </c>
      <c r="B386" s="275" t="s">
        <v>2419</v>
      </c>
      <c r="C386" s="274" t="s">
        <v>1162</v>
      </c>
      <c r="D386" s="285">
        <v>0</v>
      </c>
      <c r="E386" s="441">
        <v>142.88</v>
      </c>
      <c r="F386" s="276"/>
      <c r="G386" s="276"/>
    </row>
    <row r="387" spans="1:7">
      <c r="A387" s="274">
        <v>383</v>
      </c>
      <c r="B387" s="275" t="s">
        <v>2420</v>
      </c>
      <c r="C387" s="274" t="s">
        <v>1162</v>
      </c>
      <c r="D387" s="285">
        <v>0</v>
      </c>
      <c r="E387" s="441">
        <v>150.39999999999998</v>
      </c>
      <c r="F387" s="276"/>
      <c r="G387" s="276"/>
    </row>
    <row r="388" spans="1:7">
      <c r="A388" s="274">
        <v>384</v>
      </c>
      <c r="B388" s="275" t="s">
        <v>2421</v>
      </c>
      <c r="C388" s="274" t="s">
        <v>1162</v>
      </c>
      <c r="D388" s="285">
        <v>103.02399999999999</v>
      </c>
      <c r="E388" s="441">
        <v>15.321999999999999</v>
      </c>
      <c r="F388" s="276"/>
      <c r="G388" s="276"/>
    </row>
    <row r="389" spans="1:7">
      <c r="A389" s="274">
        <v>385</v>
      </c>
      <c r="B389" s="275" t="s">
        <v>2422</v>
      </c>
      <c r="C389" s="274" t="s">
        <v>1162</v>
      </c>
      <c r="D389" s="285">
        <v>103.02399999999999</v>
      </c>
      <c r="E389" s="441">
        <v>15.321999999999999</v>
      </c>
      <c r="F389" s="276"/>
      <c r="G389" s="276"/>
    </row>
    <row r="390" spans="1:7">
      <c r="A390" s="274">
        <v>386</v>
      </c>
      <c r="B390" s="275" t="s">
        <v>2423</v>
      </c>
      <c r="C390" s="274" t="s">
        <v>1162</v>
      </c>
      <c r="D390" s="285">
        <v>28.2</v>
      </c>
      <c r="E390" s="441">
        <v>4.9819999999999993</v>
      </c>
      <c r="F390" s="276"/>
      <c r="G390" s="276"/>
    </row>
    <row r="391" spans="1:7">
      <c r="A391" s="274">
        <v>387</v>
      </c>
      <c r="B391" s="275" t="s">
        <v>2424</v>
      </c>
      <c r="C391" s="274" t="s">
        <v>2091</v>
      </c>
      <c r="D391" s="285">
        <v>23.029999999999998</v>
      </c>
      <c r="E391" s="441">
        <v>2.444</v>
      </c>
      <c r="F391" s="276"/>
      <c r="G391" s="276"/>
    </row>
    <row r="392" spans="1:7">
      <c r="A392" s="274">
        <v>388</v>
      </c>
      <c r="B392" s="275" t="s">
        <v>2425</v>
      </c>
      <c r="C392" s="274" t="s">
        <v>1162</v>
      </c>
      <c r="D392" s="285">
        <v>1.41</v>
      </c>
      <c r="E392" s="441">
        <v>0.376</v>
      </c>
      <c r="F392" s="276"/>
      <c r="G392" s="276"/>
    </row>
    <row r="393" spans="1:7">
      <c r="A393" s="274">
        <v>389</v>
      </c>
      <c r="B393" s="275" t="s">
        <v>2426</v>
      </c>
      <c r="C393" s="274" t="s">
        <v>1162</v>
      </c>
      <c r="D393" s="285">
        <v>25.661999999999999</v>
      </c>
      <c r="E393" s="441">
        <v>4.9819999999999993</v>
      </c>
      <c r="F393" s="276"/>
      <c r="G393" s="276"/>
    </row>
    <row r="394" spans="1:7">
      <c r="A394" s="274">
        <v>390</v>
      </c>
      <c r="B394" s="275" t="s">
        <v>2427</v>
      </c>
      <c r="C394" s="274" t="s">
        <v>1162</v>
      </c>
      <c r="D394" s="285">
        <v>4.9819999999999993</v>
      </c>
      <c r="E394" s="441">
        <v>2.444</v>
      </c>
      <c r="F394" s="276"/>
      <c r="G394" s="276"/>
    </row>
    <row r="395" spans="1:7">
      <c r="A395" s="274">
        <v>391</v>
      </c>
      <c r="B395" s="275" t="s">
        <v>2428</v>
      </c>
      <c r="C395" s="274" t="s">
        <v>1162</v>
      </c>
      <c r="D395" s="285">
        <v>1.974</v>
      </c>
      <c r="E395" s="441">
        <v>7.613999999999999</v>
      </c>
      <c r="F395" s="276"/>
      <c r="G395" s="276"/>
    </row>
    <row r="396" spans="1:7">
      <c r="A396" s="274">
        <v>392</v>
      </c>
      <c r="B396" s="275" t="s">
        <v>1299</v>
      </c>
      <c r="C396" s="274" t="s">
        <v>1162</v>
      </c>
      <c r="D396" s="285">
        <v>0.376</v>
      </c>
      <c r="E396" s="441">
        <v>0.94</v>
      </c>
      <c r="F396" s="276"/>
      <c r="G396" s="276"/>
    </row>
    <row r="397" spans="1:7">
      <c r="A397" s="274">
        <v>393</v>
      </c>
      <c r="B397" s="275" t="s">
        <v>2429</v>
      </c>
      <c r="C397" s="274" t="s">
        <v>2091</v>
      </c>
      <c r="D397" s="285">
        <v>0</v>
      </c>
      <c r="E397" s="441">
        <v>20.492000000000001</v>
      </c>
      <c r="F397" s="276"/>
      <c r="G397" s="276"/>
    </row>
    <row r="398" spans="1:7">
      <c r="A398" s="274">
        <v>394</v>
      </c>
      <c r="B398" s="275" t="s">
        <v>2430</v>
      </c>
      <c r="C398" s="274" t="s">
        <v>1162</v>
      </c>
      <c r="D398" s="285">
        <v>2.444</v>
      </c>
      <c r="E398" s="441">
        <v>10.151999999999999</v>
      </c>
      <c r="F398" s="276"/>
      <c r="G398" s="276"/>
    </row>
    <row r="399" spans="1:7">
      <c r="A399" s="274">
        <v>395</v>
      </c>
      <c r="B399" s="275" t="s">
        <v>2431</v>
      </c>
      <c r="C399" s="274" t="s">
        <v>1162</v>
      </c>
      <c r="D399" s="285">
        <v>0</v>
      </c>
      <c r="E399" s="441">
        <v>10.151999999999999</v>
      </c>
      <c r="F399" s="276"/>
      <c r="G399" s="276"/>
    </row>
    <row r="400" spans="1:7">
      <c r="A400" s="274">
        <v>396</v>
      </c>
      <c r="B400" s="275" t="s">
        <v>2432</v>
      </c>
      <c r="C400" s="274" t="s">
        <v>1162</v>
      </c>
      <c r="D400" s="285">
        <v>0</v>
      </c>
      <c r="E400" s="441">
        <v>10.151999999999999</v>
      </c>
      <c r="F400" s="276"/>
      <c r="G400" s="276"/>
    </row>
    <row r="401" spans="1:7">
      <c r="A401" s="274">
        <v>397</v>
      </c>
      <c r="B401" s="275" t="s">
        <v>1927</v>
      </c>
      <c r="C401" s="274" t="s">
        <v>1162</v>
      </c>
      <c r="D401" s="285">
        <v>90.146000000000001</v>
      </c>
      <c r="E401" s="441">
        <v>25.661999999999999</v>
      </c>
      <c r="F401" s="276"/>
      <c r="G401" s="276"/>
    </row>
    <row r="402" spans="1:7">
      <c r="A402" s="274">
        <v>398</v>
      </c>
      <c r="B402" s="275" t="s">
        <v>2433</v>
      </c>
      <c r="C402" s="274" t="s">
        <v>1162</v>
      </c>
      <c r="D402" s="285">
        <v>20.492000000000001</v>
      </c>
      <c r="E402" s="441">
        <v>4.9819999999999993</v>
      </c>
      <c r="F402" s="276"/>
      <c r="G402" s="276"/>
    </row>
    <row r="403" spans="1:7">
      <c r="A403" s="274">
        <v>399</v>
      </c>
      <c r="B403" s="275" t="s">
        <v>2434</v>
      </c>
      <c r="C403" s="274" t="s">
        <v>1162</v>
      </c>
      <c r="D403" s="285">
        <v>0</v>
      </c>
      <c r="E403" s="441">
        <v>30.831999999999997</v>
      </c>
      <c r="F403" s="276"/>
      <c r="G403" s="276"/>
    </row>
    <row r="404" spans="1:7">
      <c r="A404" s="274">
        <v>400</v>
      </c>
      <c r="B404" s="275" t="s">
        <v>2435</v>
      </c>
      <c r="C404" s="274" t="s">
        <v>1162</v>
      </c>
      <c r="D404" s="285">
        <v>0</v>
      </c>
      <c r="E404" s="441">
        <v>30.831999999999997</v>
      </c>
      <c r="F404" s="276"/>
      <c r="G404" s="276"/>
    </row>
    <row r="405" spans="1:7">
      <c r="A405" s="274">
        <v>401</v>
      </c>
      <c r="B405" s="275" t="s">
        <v>2436</v>
      </c>
      <c r="C405" s="274" t="s">
        <v>1162</v>
      </c>
      <c r="D405" s="285">
        <v>0</v>
      </c>
      <c r="E405" s="441">
        <v>283.50400000000002</v>
      </c>
      <c r="F405" s="276"/>
      <c r="G405" s="276"/>
    </row>
    <row r="406" spans="1:7">
      <c r="A406" s="274">
        <v>402</v>
      </c>
      <c r="B406" s="275" t="s">
        <v>2437</v>
      </c>
      <c r="C406" s="274" t="s">
        <v>1162</v>
      </c>
      <c r="D406" s="285">
        <v>0</v>
      </c>
      <c r="E406" s="441">
        <v>1237.51</v>
      </c>
      <c r="F406" s="276"/>
      <c r="G406" s="276"/>
    </row>
    <row r="407" spans="1:7">
      <c r="A407" s="274">
        <v>403</v>
      </c>
      <c r="B407" s="275" t="s">
        <v>2438</v>
      </c>
      <c r="C407" s="274" t="s">
        <v>1162</v>
      </c>
      <c r="D407" s="285">
        <v>0</v>
      </c>
      <c r="E407" s="441">
        <v>799.18799999999999</v>
      </c>
      <c r="F407" s="276"/>
      <c r="G407" s="276"/>
    </row>
    <row r="408" spans="1:7">
      <c r="A408" s="274">
        <v>404</v>
      </c>
      <c r="B408" s="275" t="s">
        <v>2439</v>
      </c>
      <c r="C408" s="274" t="s">
        <v>1162</v>
      </c>
      <c r="D408" s="285">
        <v>0</v>
      </c>
      <c r="E408" s="441">
        <v>489.73999999999995</v>
      </c>
      <c r="F408" s="276"/>
      <c r="G408" s="276"/>
    </row>
    <row r="409" spans="1:7">
      <c r="A409" s="274">
        <v>405</v>
      </c>
      <c r="B409" s="275" t="s">
        <v>2440</v>
      </c>
      <c r="C409" s="274" t="s">
        <v>2091</v>
      </c>
      <c r="D409" s="285">
        <v>1128</v>
      </c>
      <c r="E409" s="441">
        <v>188</v>
      </c>
      <c r="F409" s="276"/>
      <c r="G409" s="276"/>
    </row>
    <row r="410" spans="1:7">
      <c r="A410" s="274">
        <v>406</v>
      </c>
      <c r="B410" s="275" t="s">
        <v>2441</v>
      </c>
      <c r="C410" s="274" t="s">
        <v>2091</v>
      </c>
      <c r="D410" s="285">
        <v>2632</v>
      </c>
      <c r="E410" s="441">
        <v>172.95999999999998</v>
      </c>
      <c r="F410" s="276"/>
      <c r="G410" s="276"/>
    </row>
    <row r="411" spans="1:7">
      <c r="A411" s="274">
        <v>407</v>
      </c>
      <c r="B411" s="275" t="s">
        <v>2442</v>
      </c>
      <c r="C411" s="274" t="s">
        <v>2091</v>
      </c>
      <c r="D411" s="285">
        <v>3760</v>
      </c>
      <c r="E411" s="441">
        <v>172.95999999999998</v>
      </c>
      <c r="F411" s="276"/>
      <c r="G411" s="276"/>
    </row>
    <row r="412" spans="1:7">
      <c r="A412" s="274">
        <v>408</v>
      </c>
      <c r="B412" s="275" t="s">
        <v>2443</v>
      </c>
      <c r="C412" s="274" t="s">
        <v>2091</v>
      </c>
      <c r="D412" s="285">
        <v>3760</v>
      </c>
      <c r="E412" s="441">
        <v>338.4</v>
      </c>
      <c r="F412" s="276"/>
      <c r="G412" s="276"/>
    </row>
    <row r="413" spans="1:7">
      <c r="A413" s="274">
        <v>409</v>
      </c>
      <c r="B413" s="275" t="s">
        <v>2444</v>
      </c>
      <c r="C413" s="274" t="s">
        <v>1162</v>
      </c>
      <c r="D413" s="285">
        <v>128.874</v>
      </c>
      <c r="E413" s="441">
        <v>41.171999999999997</v>
      </c>
      <c r="F413" s="276"/>
      <c r="G413" s="276"/>
    </row>
    <row r="414" spans="1:7">
      <c r="A414" s="274">
        <v>410</v>
      </c>
      <c r="B414" s="275" t="s">
        <v>2445</v>
      </c>
      <c r="C414" s="274" t="s">
        <v>1162</v>
      </c>
      <c r="D414" s="285">
        <v>72.097999999999999</v>
      </c>
      <c r="E414" s="441">
        <v>103.02399999999999</v>
      </c>
      <c r="F414" s="276"/>
      <c r="G414" s="276"/>
    </row>
    <row r="415" spans="1:7">
      <c r="A415" s="274">
        <v>411</v>
      </c>
      <c r="B415" s="275" t="s">
        <v>2446</v>
      </c>
      <c r="C415" s="274" t="s">
        <v>1162</v>
      </c>
      <c r="D415" s="285">
        <v>23.029999999999998</v>
      </c>
      <c r="E415" s="441">
        <v>10.151999999999999</v>
      </c>
      <c r="F415" s="276"/>
      <c r="G415" s="276"/>
    </row>
    <row r="416" spans="1:7">
      <c r="A416" s="274">
        <v>412</v>
      </c>
      <c r="B416" s="275" t="s">
        <v>2447</v>
      </c>
      <c r="C416" s="274" t="s">
        <v>1162</v>
      </c>
      <c r="D416" s="285">
        <v>412.47199999999998</v>
      </c>
      <c r="E416" s="441">
        <v>92.683999999999983</v>
      </c>
      <c r="F416" s="276"/>
      <c r="G416" s="276"/>
    </row>
    <row r="417" spans="1:7">
      <c r="A417" s="274">
        <v>413</v>
      </c>
      <c r="B417" s="275" t="s">
        <v>2448</v>
      </c>
      <c r="C417" s="274" t="s">
        <v>1162</v>
      </c>
      <c r="D417" s="285">
        <v>438.22799999999995</v>
      </c>
      <c r="E417" s="441">
        <v>25.661999999999999</v>
      </c>
      <c r="F417" s="276"/>
      <c r="G417" s="276"/>
    </row>
    <row r="418" spans="1:7">
      <c r="A418" s="274">
        <v>414</v>
      </c>
      <c r="B418" s="275" t="s">
        <v>2449</v>
      </c>
      <c r="C418" s="274" t="s">
        <v>1162</v>
      </c>
      <c r="D418" s="285">
        <v>438.22799999999995</v>
      </c>
      <c r="E418" s="441">
        <v>25.661999999999999</v>
      </c>
      <c r="F418" s="276"/>
      <c r="G418" s="276"/>
    </row>
    <row r="419" spans="1:7">
      <c r="A419" s="274">
        <v>415</v>
      </c>
      <c r="B419" s="275" t="s">
        <v>2450</v>
      </c>
      <c r="C419" s="274" t="s">
        <v>1162</v>
      </c>
      <c r="D419" s="285">
        <v>9.2119999999999997</v>
      </c>
      <c r="E419" s="441">
        <v>7.613999999999999</v>
      </c>
      <c r="F419" s="276"/>
      <c r="G419" s="276"/>
    </row>
    <row r="420" spans="1:7">
      <c r="A420" s="274">
        <v>416</v>
      </c>
      <c r="B420" s="275" t="s">
        <v>2451</v>
      </c>
      <c r="C420" s="274" t="s">
        <v>1162</v>
      </c>
      <c r="D420" s="285">
        <v>0</v>
      </c>
      <c r="E420" s="441">
        <v>167.50799999999998</v>
      </c>
      <c r="F420" s="276"/>
      <c r="G420" s="276"/>
    </row>
    <row r="421" spans="1:7">
      <c r="A421" s="274">
        <v>417</v>
      </c>
      <c r="B421" s="275" t="s">
        <v>2452</v>
      </c>
      <c r="C421" s="274" t="s">
        <v>1162</v>
      </c>
      <c r="D421" s="285">
        <v>1.41</v>
      </c>
      <c r="E421" s="441">
        <v>12.783999999999999</v>
      </c>
      <c r="F421" s="276"/>
      <c r="G421" s="276"/>
    </row>
    <row r="422" spans="1:7">
      <c r="A422" s="274">
        <v>418</v>
      </c>
      <c r="B422" s="275" t="s">
        <v>2453</v>
      </c>
      <c r="C422" s="274" t="s">
        <v>1162</v>
      </c>
      <c r="D422" s="285">
        <v>10.151999999999999</v>
      </c>
      <c r="E422" s="441">
        <v>0</v>
      </c>
      <c r="F422" s="276"/>
      <c r="G422" s="276"/>
    </row>
    <row r="423" spans="1:7">
      <c r="A423" s="274">
        <v>419</v>
      </c>
      <c r="B423" s="275" t="s">
        <v>1566</v>
      </c>
      <c r="C423" s="274" t="s">
        <v>1162</v>
      </c>
      <c r="D423" s="285">
        <v>60.72399999999999</v>
      </c>
      <c r="E423" s="441">
        <v>20.492000000000001</v>
      </c>
      <c r="F423" s="276"/>
      <c r="G423" s="276"/>
    </row>
    <row r="424" spans="1:7">
      <c r="A424" s="274">
        <v>420</v>
      </c>
      <c r="B424" s="275" t="s">
        <v>2454</v>
      </c>
      <c r="C424" s="274" t="s">
        <v>1162</v>
      </c>
      <c r="D424" s="285">
        <v>52.451999999999991</v>
      </c>
      <c r="E424" s="441">
        <v>77.268000000000001</v>
      </c>
      <c r="F424" s="276"/>
      <c r="G424" s="276"/>
    </row>
    <row r="425" spans="1:7">
      <c r="A425" s="274">
        <v>421</v>
      </c>
      <c r="B425" s="275" t="s">
        <v>2455</v>
      </c>
      <c r="C425" s="274" t="s">
        <v>1162</v>
      </c>
      <c r="D425" s="285">
        <v>0</v>
      </c>
      <c r="E425" s="441">
        <v>66.176000000000002</v>
      </c>
      <c r="F425" s="276"/>
      <c r="G425" s="276"/>
    </row>
    <row r="426" spans="1:7">
      <c r="A426" s="274">
        <v>422</v>
      </c>
      <c r="B426" s="275" t="s">
        <v>2456</v>
      </c>
      <c r="C426" s="274" t="s">
        <v>2091</v>
      </c>
      <c r="D426" s="285">
        <v>0</v>
      </c>
      <c r="E426" s="441">
        <v>294.69</v>
      </c>
      <c r="F426" s="276"/>
      <c r="G426" s="276"/>
    </row>
    <row r="427" spans="1:7">
      <c r="A427" s="274">
        <v>423</v>
      </c>
      <c r="B427" s="275" t="s">
        <v>2457</v>
      </c>
      <c r="C427" s="274" t="s">
        <v>1162</v>
      </c>
      <c r="D427" s="285">
        <v>601.59999999999991</v>
      </c>
      <c r="E427" s="441">
        <v>82.72</v>
      </c>
      <c r="F427" s="276"/>
      <c r="G427" s="276"/>
    </row>
    <row r="428" spans="1:7">
      <c r="A428" s="274">
        <v>424</v>
      </c>
      <c r="B428" s="275" t="s">
        <v>2458</v>
      </c>
      <c r="C428" s="274" t="s">
        <v>1162</v>
      </c>
      <c r="D428" s="285">
        <v>376</v>
      </c>
      <c r="E428" s="441">
        <v>263.2</v>
      </c>
      <c r="F428" s="276"/>
      <c r="G428" s="276"/>
    </row>
    <row r="429" spans="1:7">
      <c r="A429" s="274">
        <v>425</v>
      </c>
      <c r="B429" s="275" t="s">
        <v>2459</v>
      </c>
      <c r="C429" s="274" t="s">
        <v>1162</v>
      </c>
      <c r="D429" s="285">
        <v>338.87</v>
      </c>
      <c r="E429" s="441">
        <v>263.2</v>
      </c>
      <c r="F429" s="276"/>
      <c r="G429" s="276"/>
    </row>
    <row r="430" spans="1:7">
      <c r="A430" s="274">
        <v>426</v>
      </c>
      <c r="B430" s="275" t="s">
        <v>2460</v>
      </c>
      <c r="C430" s="274" t="s">
        <v>1162</v>
      </c>
      <c r="D430" s="285">
        <v>29.327999999999999</v>
      </c>
      <c r="E430" s="441">
        <v>7.2379999999999995</v>
      </c>
      <c r="F430" s="276"/>
      <c r="G430" s="276"/>
    </row>
    <row r="431" spans="1:7">
      <c r="A431" s="274">
        <v>427</v>
      </c>
      <c r="B431" s="275" t="s">
        <v>1504</v>
      </c>
      <c r="C431" s="274" t="s">
        <v>1162</v>
      </c>
      <c r="D431" s="285">
        <v>47.751999999999995</v>
      </c>
      <c r="E431" s="441">
        <v>14.569999999999999</v>
      </c>
      <c r="F431" s="276"/>
      <c r="G431" s="276"/>
    </row>
    <row r="432" spans="1:7">
      <c r="A432" s="274">
        <v>428</v>
      </c>
      <c r="B432" s="275" t="s">
        <v>2461</v>
      </c>
      <c r="C432" s="274" t="s">
        <v>1162</v>
      </c>
      <c r="D432" s="285">
        <v>29.327999999999999</v>
      </c>
      <c r="E432" s="441">
        <v>73.60199999999999</v>
      </c>
      <c r="F432" s="276"/>
      <c r="G432" s="276"/>
    </row>
    <row r="433" spans="1:7">
      <c r="A433" s="274">
        <v>429</v>
      </c>
      <c r="B433" s="275" t="s">
        <v>2462</v>
      </c>
      <c r="C433" s="274" t="s">
        <v>1162</v>
      </c>
      <c r="D433" s="285">
        <v>103.02399999999999</v>
      </c>
      <c r="E433" s="441">
        <v>44.085999999999999</v>
      </c>
      <c r="F433" s="276"/>
      <c r="G433" s="276"/>
    </row>
    <row r="434" spans="1:7">
      <c r="A434" s="274">
        <v>430</v>
      </c>
      <c r="B434" s="275" t="s">
        <v>2463</v>
      </c>
      <c r="C434" s="274" t="s">
        <v>1162</v>
      </c>
      <c r="D434" s="285">
        <v>0</v>
      </c>
      <c r="E434" s="441">
        <v>110.44999999999999</v>
      </c>
      <c r="F434" s="276"/>
      <c r="G434" s="276"/>
    </row>
    <row r="435" spans="1:7">
      <c r="A435" s="274">
        <v>431</v>
      </c>
      <c r="B435" s="275" t="s">
        <v>2464</v>
      </c>
      <c r="C435" s="274" t="s">
        <v>1162</v>
      </c>
      <c r="D435" s="285">
        <v>0</v>
      </c>
      <c r="E435" s="441">
        <v>29.327999999999999</v>
      </c>
      <c r="F435" s="276"/>
      <c r="G435" s="276"/>
    </row>
    <row r="436" spans="1:7">
      <c r="A436" s="274">
        <v>432</v>
      </c>
      <c r="B436" s="275" t="s">
        <v>2465</v>
      </c>
      <c r="C436" s="274" t="s">
        <v>1162</v>
      </c>
      <c r="D436" s="285">
        <v>132.54</v>
      </c>
      <c r="E436" s="441">
        <v>29.327999999999999</v>
      </c>
      <c r="F436" s="276"/>
      <c r="G436" s="276"/>
    </row>
    <row r="437" spans="1:7">
      <c r="A437" s="274">
        <v>433</v>
      </c>
      <c r="B437" s="275" t="s">
        <v>2466</v>
      </c>
      <c r="C437" s="274" t="s">
        <v>1162</v>
      </c>
      <c r="D437" s="285">
        <v>353.62799999999999</v>
      </c>
      <c r="E437" s="441">
        <v>110.44999999999999</v>
      </c>
      <c r="F437" s="276"/>
      <c r="G437" s="276"/>
    </row>
    <row r="438" spans="1:7">
      <c r="A438" s="274">
        <v>434</v>
      </c>
      <c r="B438" s="275" t="s">
        <v>2467</v>
      </c>
      <c r="C438" s="274" t="s">
        <v>1162</v>
      </c>
      <c r="D438" s="285">
        <v>1326.1519999999998</v>
      </c>
      <c r="E438" s="441">
        <v>0</v>
      </c>
      <c r="F438" s="276"/>
      <c r="G438" s="276"/>
    </row>
    <row r="439" spans="1:7">
      <c r="A439" s="274">
        <v>435</v>
      </c>
      <c r="B439" s="275" t="s">
        <v>2468</v>
      </c>
      <c r="C439" s="274" t="s">
        <v>1162</v>
      </c>
      <c r="D439" s="285">
        <v>0</v>
      </c>
      <c r="E439" s="441">
        <v>220.99399999999997</v>
      </c>
      <c r="F439" s="276"/>
      <c r="G439" s="276"/>
    </row>
    <row r="440" spans="1:7">
      <c r="A440" s="274">
        <v>436</v>
      </c>
      <c r="B440" s="275" t="s">
        <v>2469</v>
      </c>
      <c r="C440" s="274" t="s">
        <v>1162</v>
      </c>
      <c r="D440" s="285">
        <v>279.93200000000002</v>
      </c>
      <c r="E440" s="441">
        <v>36.753999999999998</v>
      </c>
      <c r="F440" s="276"/>
      <c r="G440" s="276"/>
    </row>
    <row r="441" spans="1:7">
      <c r="A441" s="274">
        <v>437</v>
      </c>
      <c r="B441" s="275" t="s">
        <v>2470</v>
      </c>
      <c r="C441" s="274" t="s">
        <v>1162</v>
      </c>
      <c r="D441" s="285">
        <v>169.38799999999998</v>
      </c>
      <c r="E441" s="441">
        <v>29.327999999999999</v>
      </c>
      <c r="F441" s="276"/>
      <c r="G441" s="276"/>
    </row>
    <row r="442" spans="1:7">
      <c r="A442" s="274">
        <v>438</v>
      </c>
      <c r="B442" s="275" t="s">
        <v>2471</v>
      </c>
      <c r="C442" s="274" t="s">
        <v>1162</v>
      </c>
      <c r="D442" s="285">
        <v>736.77199999999993</v>
      </c>
      <c r="E442" s="441">
        <v>0</v>
      </c>
      <c r="F442" s="276"/>
      <c r="G442" s="276"/>
    </row>
    <row r="443" spans="1:7">
      <c r="A443" s="274">
        <v>439</v>
      </c>
      <c r="B443" s="275" t="s">
        <v>2472</v>
      </c>
      <c r="C443" s="274" t="s">
        <v>1162</v>
      </c>
      <c r="D443" s="285">
        <v>346.202</v>
      </c>
      <c r="E443" s="441">
        <v>0</v>
      </c>
      <c r="F443" s="276"/>
      <c r="G443" s="276"/>
    </row>
    <row r="444" spans="1:7">
      <c r="A444" s="274">
        <v>440</v>
      </c>
      <c r="B444" s="275" t="s">
        <v>2473</v>
      </c>
      <c r="C444" s="274" t="s">
        <v>1162</v>
      </c>
      <c r="D444" s="285">
        <v>294.69</v>
      </c>
      <c r="E444" s="441">
        <v>0</v>
      </c>
      <c r="F444" s="276"/>
      <c r="G444" s="276"/>
    </row>
    <row r="445" spans="1:7">
      <c r="A445" s="274">
        <v>441</v>
      </c>
      <c r="B445" s="275" t="s">
        <v>2474</v>
      </c>
      <c r="C445" s="274" t="s">
        <v>1162</v>
      </c>
      <c r="D445" s="285">
        <v>157.91999999999999</v>
      </c>
      <c r="E445" s="441">
        <v>120.32</v>
      </c>
      <c r="F445" s="276"/>
      <c r="G445" s="276"/>
    </row>
    <row r="446" spans="1:7">
      <c r="A446" s="274">
        <v>442</v>
      </c>
      <c r="B446" s="275" t="s">
        <v>2475</v>
      </c>
      <c r="C446" s="274" t="s">
        <v>1162</v>
      </c>
      <c r="D446" s="285">
        <v>0</v>
      </c>
      <c r="E446" s="441">
        <v>515.68399999999997</v>
      </c>
      <c r="F446" s="276"/>
      <c r="G446" s="276"/>
    </row>
    <row r="447" spans="1:7">
      <c r="A447" s="274">
        <v>443</v>
      </c>
      <c r="B447" s="275" t="s">
        <v>2476</v>
      </c>
      <c r="C447" s="274" t="s">
        <v>1162</v>
      </c>
      <c r="D447" s="285">
        <v>368.47999999999996</v>
      </c>
      <c r="E447" s="441">
        <v>73.695999999999998</v>
      </c>
      <c r="F447" s="276"/>
      <c r="G447" s="276"/>
    </row>
    <row r="448" spans="1:7">
      <c r="A448" s="274">
        <v>444</v>
      </c>
      <c r="B448" s="275" t="s">
        <v>2477</v>
      </c>
      <c r="C448" s="274" t="s">
        <v>1162</v>
      </c>
      <c r="D448" s="285">
        <v>598.78</v>
      </c>
      <c r="E448" s="441">
        <v>230.29999999999998</v>
      </c>
      <c r="F448" s="276"/>
      <c r="G448" s="276"/>
    </row>
    <row r="449" spans="1:7">
      <c r="A449" s="274">
        <v>445</v>
      </c>
      <c r="B449" s="275" t="s">
        <v>2478</v>
      </c>
      <c r="C449" s="274" t="s">
        <v>1162</v>
      </c>
      <c r="D449" s="285">
        <v>190.63200000000001</v>
      </c>
      <c r="E449" s="441">
        <v>0</v>
      </c>
      <c r="F449" s="276"/>
      <c r="G449" s="276"/>
    </row>
    <row r="450" spans="1:7">
      <c r="A450" s="274">
        <v>446</v>
      </c>
      <c r="B450" s="275" t="s">
        <v>2479</v>
      </c>
      <c r="C450" s="274" t="s">
        <v>2480</v>
      </c>
      <c r="D450" s="285">
        <v>0.84599999999999997</v>
      </c>
      <c r="E450" s="441">
        <v>0</v>
      </c>
      <c r="F450" s="276"/>
      <c r="G450" s="276"/>
    </row>
    <row r="451" spans="1:7">
      <c r="A451" s="274">
        <v>447</v>
      </c>
      <c r="B451" s="275" t="s">
        <v>2481</v>
      </c>
      <c r="C451" s="274" t="s">
        <v>1162</v>
      </c>
      <c r="D451" s="285">
        <v>175.02799999999999</v>
      </c>
      <c r="E451" s="441">
        <v>73.695999999999998</v>
      </c>
      <c r="F451" s="276"/>
      <c r="G451" s="276"/>
    </row>
    <row r="452" spans="1:7">
      <c r="A452" s="274">
        <v>448</v>
      </c>
      <c r="B452" s="275" t="s">
        <v>2482</v>
      </c>
      <c r="C452" s="274" t="s">
        <v>1162</v>
      </c>
      <c r="D452" s="285">
        <v>253.32999999999998</v>
      </c>
      <c r="E452" s="441">
        <v>110.54399999999998</v>
      </c>
      <c r="F452" s="276"/>
      <c r="G452" s="276"/>
    </row>
    <row r="453" spans="1:7">
      <c r="A453" s="274">
        <v>449</v>
      </c>
      <c r="B453" s="275" t="s">
        <v>2483</v>
      </c>
      <c r="C453" s="274" t="s">
        <v>1162</v>
      </c>
      <c r="D453" s="285">
        <v>243.17799999999997</v>
      </c>
      <c r="E453" s="441">
        <v>276.35999999999996</v>
      </c>
      <c r="F453" s="276"/>
      <c r="G453" s="276"/>
    </row>
    <row r="454" spans="1:7">
      <c r="A454" s="274">
        <v>450</v>
      </c>
      <c r="B454" s="275" t="s">
        <v>2484</v>
      </c>
      <c r="C454" s="274" t="s">
        <v>1162</v>
      </c>
      <c r="D454" s="285">
        <v>50.665999999999997</v>
      </c>
      <c r="E454" s="441">
        <v>55.271999999999991</v>
      </c>
      <c r="F454" s="276"/>
      <c r="G454" s="276"/>
    </row>
    <row r="455" spans="1:7">
      <c r="A455" s="274">
        <v>451</v>
      </c>
      <c r="B455" s="275" t="s">
        <v>2485</v>
      </c>
      <c r="C455" s="274" t="s">
        <v>1162</v>
      </c>
      <c r="D455" s="285">
        <v>32.241999999999997</v>
      </c>
      <c r="E455" s="441">
        <v>0</v>
      </c>
      <c r="F455" s="276"/>
      <c r="G455" s="276"/>
    </row>
    <row r="456" spans="1:7">
      <c r="A456" s="274">
        <v>452</v>
      </c>
      <c r="B456" s="275" t="s">
        <v>2486</v>
      </c>
      <c r="C456" s="274" t="s">
        <v>1162</v>
      </c>
      <c r="D456" s="285">
        <v>70.876000000000005</v>
      </c>
      <c r="E456" s="441">
        <v>32.241999999999997</v>
      </c>
      <c r="F456" s="276"/>
      <c r="G456" s="276"/>
    </row>
    <row r="457" spans="1:7">
      <c r="A457" s="274">
        <v>453</v>
      </c>
      <c r="B457" s="275" t="s">
        <v>2487</v>
      </c>
      <c r="C457" s="274" t="s">
        <v>1162</v>
      </c>
      <c r="D457" s="285">
        <v>165.816</v>
      </c>
      <c r="E457" s="441">
        <v>0</v>
      </c>
      <c r="F457" s="276"/>
      <c r="G457" s="276"/>
    </row>
    <row r="458" spans="1:7">
      <c r="A458" s="274">
        <v>454</v>
      </c>
      <c r="B458" s="275" t="s">
        <v>2488</v>
      </c>
      <c r="C458" s="274" t="s">
        <v>1162</v>
      </c>
      <c r="D458" s="285">
        <v>0</v>
      </c>
      <c r="E458" s="441">
        <v>119.756</v>
      </c>
      <c r="F458" s="276"/>
      <c r="G458" s="276"/>
    </row>
    <row r="459" spans="1:7">
      <c r="A459" s="274">
        <v>455</v>
      </c>
      <c r="B459" s="275" t="s">
        <v>2489</v>
      </c>
      <c r="C459" s="274" t="s">
        <v>1162</v>
      </c>
      <c r="D459" s="285">
        <v>36.847999999999999</v>
      </c>
      <c r="E459" s="441">
        <v>18.423999999999999</v>
      </c>
      <c r="F459" s="276"/>
      <c r="G459" s="276"/>
    </row>
    <row r="460" spans="1:7">
      <c r="A460" s="274">
        <v>456</v>
      </c>
      <c r="B460" s="275" t="s">
        <v>2490</v>
      </c>
      <c r="C460" s="274" t="s">
        <v>1162</v>
      </c>
      <c r="D460" s="285">
        <v>9.2119999999999997</v>
      </c>
      <c r="E460" s="441">
        <v>0</v>
      </c>
      <c r="F460" s="276"/>
      <c r="G460" s="276"/>
    </row>
    <row r="461" spans="1:7">
      <c r="A461" s="274">
        <v>457</v>
      </c>
      <c r="B461" s="275" t="s">
        <v>2491</v>
      </c>
      <c r="C461" s="274" t="s">
        <v>1162</v>
      </c>
      <c r="D461" s="285">
        <v>7.3319999999999999</v>
      </c>
      <c r="E461" s="441">
        <v>0</v>
      </c>
      <c r="F461" s="276"/>
      <c r="G461" s="276"/>
    </row>
    <row r="462" spans="1:7">
      <c r="A462" s="274">
        <v>458</v>
      </c>
      <c r="B462" s="275" t="s">
        <v>2492</v>
      </c>
      <c r="C462" s="274" t="s">
        <v>1162</v>
      </c>
      <c r="D462" s="285">
        <v>552.71999999999991</v>
      </c>
      <c r="E462" s="441">
        <v>230.29999999999998</v>
      </c>
      <c r="F462" s="276"/>
      <c r="G462" s="276"/>
    </row>
    <row r="463" spans="1:7">
      <c r="A463" s="274">
        <v>459</v>
      </c>
      <c r="B463" s="275" t="s">
        <v>2493</v>
      </c>
      <c r="C463" s="274" t="s">
        <v>1162</v>
      </c>
      <c r="D463" s="285">
        <v>101.33199999999999</v>
      </c>
      <c r="E463" s="441">
        <v>92.11999999999999</v>
      </c>
      <c r="F463" s="276"/>
      <c r="G463" s="276"/>
    </row>
    <row r="464" spans="1:7">
      <c r="A464" s="274">
        <v>460</v>
      </c>
      <c r="B464" s="275" t="s">
        <v>2494</v>
      </c>
      <c r="C464" s="274" t="s">
        <v>1162</v>
      </c>
      <c r="D464" s="285">
        <v>13.817999999999998</v>
      </c>
      <c r="E464" s="441">
        <v>0</v>
      </c>
      <c r="F464" s="276"/>
      <c r="G464" s="276"/>
    </row>
    <row r="465" spans="1:7">
      <c r="A465" s="274">
        <v>461</v>
      </c>
      <c r="B465" s="275" t="s">
        <v>2495</v>
      </c>
      <c r="C465" s="274" t="s">
        <v>1162</v>
      </c>
      <c r="D465" s="285">
        <v>156.60399999999998</v>
      </c>
      <c r="E465" s="441">
        <v>27.635999999999996</v>
      </c>
      <c r="F465" s="276"/>
      <c r="G465" s="276"/>
    </row>
    <row r="466" spans="1:7">
      <c r="A466" s="274">
        <v>462</v>
      </c>
      <c r="B466" s="275" t="s">
        <v>2496</v>
      </c>
      <c r="C466" s="274" t="s">
        <v>1162</v>
      </c>
      <c r="D466" s="285">
        <v>0</v>
      </c>
      <c r="E466" s="441">
        <v>598.78</v>
      </c>
      <c r="F466" s="276"/>
      <c r="G466" s="276"/>
    </row>
    <row r="467" spans="1:7">
      <c r="A467" s="274">
        <v>463</v>
      </c>
      <c r="B467" s="275" t="s">
        <v>2497</v>
      </c>
      <c r="C467" s="274" t="s">
        <v>1162</v>
      </c>
      <c r="D467" s="285">
        <v>125.20799999999998</v>
      </c>
      <c r="E467" s="441">
        <v>0</v>
      </c>
      <c r="F467" s="276"/>
      <c r="G467" s="276"/>
    </row>
    <row r="468" spans="1:7">
      <c r="A468" s="274">
        <v>464</v>
      </c>
      <c r="B468" s="275" t="s">
        <v>2498</v>
      </c>
      <c r="C468" s="274" t="s">
        <v>1162</v>
      </c>
      <c r="D468" s="285">
        <v>121.542</v>
      </c>
      <c r="E468" s="441">
        <v>0</v>
      </c>
      <c r="F468" s="276"/>
      <c r="G468" s="276"/>
    </row>
    <row r="469" spans="1:7">
      <c r="A469" s="274">
        <v>465</v>
      </c>
      <c r="B469" s="275" t="s">
        <v>2499</v>
      </c>
      <c r="C469" s="274" t="s">
        <v>1162</v>
      </c>
      <c r="D469" s="285">
        <v>141.846</v>
      </c>
      <c r="E469" s="441">
        <v>18.423999999999999</v>
      </c>
      <c r="F469" s="276"/>
      <c r="G469" s="276"/>
    </row>
    <row r="470" spans="1:7">
      <c r="A470" s="274">
        <v>466</v>
      </c>
      <c r="B470" s="275" t="s">
        <v>2500</v>
      </c>
      <c r="C470" s="274" t="s">
        <v>1162</v>
      </c>
      <c r="D470" s="285">
        <v>94.846000000000004</v>
      </c>
      <c r="E470" s="441">
        <v>46.059999999999995</v>
      </c>
      <c r="F470" s="276"/>
      <c r="G470" s="276"/>
    </row>
    <row r="471" spans="1:7">
      <c r="A471" s="274">
        <v>467</v>
      </c>
      <c r="B471" s="275" t="s">
        <v>2501</v>
      </c>
      <c r="C471" s="274" t="s">
        <v>1162</v>
      </c>
      <c r="D471" s="285">
        <v>230.29999999999998</v>
      </c>
      <c r="E471" s="441">
        <v>25.661999999999999</v>
      </c>
      <c r="F471" s="276"/>
      <c r="G471" s="276"/>
    </row>
    <row r="472" spans="1:7">
      <c r="A472" s="274">
        <v>468</v>
      </c>
      <c r="B472" s="275" t="s">
        <v>2502</v>
      </c>
      <c r="C472" s="274" t="s">
        <v>1162</v>
      </c>
      <c r="D472" s="285">
        <v>13.817999999999998</v>
      </c>
      <c r="E472" s="441">
        <v>4.9819999999999993</v>
      </c>
      <c r="F472" s="276"/>
      <c r="G472" s="276"/>
    </row>
    <row r="473" spans="1:7">
      <c r="A473" s="274">
        <v>469</v>
      </c>
      <c r="B473" s="275" t="s">
        <v>2503</v>
      </c>
      <c r="C473" s="274" t="s">
        <v>1162</v>
      </c>
      <c r="D473" s="285">
        <v>3.1959999999999997</v>
      </c>
      <c r="E473" s="441">
        <v>0</v>
      </c>
      <c r="F473" s="276"/>
      <c r="G473" s="276"/>
    </row>
    <row r="474" spans="1:7">
      <c r="A474" s="274">
        <v>470</v>
      </c>
      <c r="B474" s="275" t="s">
        <v>2504</v>
      </c>
      <c r="C474" s="274" t="s">
        <v>1162</v>
      </c>
      <c r="D474" s="285">
        <v>101.33199999999999</v>
      </c>
      <c r="E474" s="441">
        <v>36.847999999999999</v>
      </c>
      <c r="F474" s="276"/>
      <c r="G474" s="276"/>
    </row>
    <row r="475" spans="1:7">
      <c r="A475" s="274">
        <v>471</v>
      </c>
      <c r="B475" s="275" t="s">
        <v>2505</v>
      </c>
      <c r="C475" s="274" t="s">
        <v>1162</v>
      </c>
      <c r="D475" s="285">
        <v>105.938</v>
      </c>
      <c r="E475" s="441">
        <v>36.001999999999995</v>
      </c>
      <c r="F475" s="276"/>
      <c r="G475" s="276"/>
    </row>
    <row r="476" spans="1:7">
      <c r="A476" s="274">
        <v>472</v>
      </c>
      <c r="B476" s="275" t="s">
        <v>2506</v>
      </c>
      <c r="C476" s="274" t="s">
        <v>1162</v>
      </c>
      <c r="D476" s="285">
        <v>90.24</v>
      </c>
      <c r="E476" s="441">
        <v>263.2</v>
      </c>
      <c r="F476" s="276"/>
      <c r="G476" s="276"/>
    </row>
    <row r="477" spans="1:7">
      <c r="A477" s="274">
        <v>473</v>
      </c>
      <c r="B477" s="275" t="s">
        <v>2507</v>
      </c>
      <c r="C477" s="274" t="s">
        <v>1162</v>
      </c>
      <c r="D477" s="285">
        <v>112.8</v>
      </c>
      <c r="E477" s="441">
        <v>263.2</v>
      </c>
      <c r="F477" s="276"/>
      <c r="G477" s="276"/>
    </row>
    <row r="478" spans="1:7">
      <c r="A478" s="274">
        <v>474</v>
      </c>
      <c r="B478" s="275" t="s">
        <v>2508</v>
      </c>
      <c r="C478" s="274" t="s">
        <v>1162</v>
      </c>
      <c r="D478" s="285">
        <v>82.72</v>
      </c>
      <c r="E478" s="441">
        <v>263.2</v>
      </c>
      <c r="F478" s="276"/>
      <c r="G478" s="276"/>
    </row>
    <row r="479" spans="1:7">
      <c r="A479" s="274">
        <v>475</v>
      </c>
      <c r="B479" s="275" t="s">
        <v>2509</v>
      </c>
      <c r="C479" s="274" t="s">
        <v>1162</v>
      </c>
      <c r="D479" s="285">
        <v>135.35999999999999</v>
      </c>
      <c r="E479" s="441">
        <v>263.2</v>
      </c>
      <c r="F479" s="276"/>
      <c r="G479" s="276"/>
    </row>
    <row r="480" spans="1:7">
      <c r="A480" s="274">
        <v>476</v>
      </c>
      <c r="B480" s="275" t="s">
        <v>2510</v>
      </c>
      <c r="C480" s="274" t="s">
        <v>1162</v>
      </c>
      <c r="D480" s="285">
        <v>32.241999999999997</v>
      </c>
      <c r="E480" s="441">
        <v>0</v>
      </c>
      <c r="F480" s="276"/>
      <c r="G480" s="276"/>
    </row>
    <row r="481" spans="1:7">
      <c r="A481" s="274">
        <v>477</v>
      </c>
      <c r="B481" s="275" t="s">
        <v>2511</v>
      </c>
      <c r="C481" s="274" t="s">
        <v>1162</v>
      </c>
      <c r="D481" s="285">
        <v>31.301999999999996</v>
      </c>
      <c r="E481" s="441">
        <v>0</v>
      </c>
      <c r="F481" s="276"/>
      <c r="G481" s="276"/>
    </row>
    <row r="482" spans="1:7">
      <c r="A482" s="274">
        <v>478</v>
      </c>
      <c r="B482" s="275" t="s">
        <v>2512</v>
      </c>
      <c r="C482" s="274" t="s">
        <v>1162</v>
      </c>
      <c r="D482" s="285">
        <v>135.35999999999999</v>
      </c>
      <c r="E482" s="441">
        <v>263.2</v>
      </c>
      <c r="F482" s="276"/>
      <c r="G482" s="276"/>
    </row>
    <row r="483" spans="1:7">
      <c r="A483" s="274">
        <v>479</v>
      </c>
      <c r="B483" s="275" t="s">
        <v>2513</v>
      </c>
      <c r="C483" s="274" t="s">
        <v>1162</v>
      </c>
      <c r="D483" s="285">
        <v>0</v>
      </c>
      <c r="E483" s="441">
        <v>18.423999999999999</v>
      </c>
      <c r="F483" s="276"/>
      <c r="G483" s="276"/>
    </row>
    <row r="484" spans="1:7">
      <c r="A484" s="274">
        <v>480</v>
      </c>
      <c r="B484" s="275" t="s">
        <v>2514</v>
      </c>
      <c r="C484" s="274" t="s">
        <v>1162</v>
      </c>
      <c r="D484" s="285">
        <v>13.817999999999998</v>
      </c>
      <c r="E484" s="441">
        <v>7.3319999999999999</v>
      </c>
      <c r="F484" s="276"/>
      <c r="G484" s="276"/>
    </row>
    <row r="485" spans="1:7">
      <c r="A485" s="274">
        <v>481</v>
      </c>
      <c r="B485" s="275" t="s">
        <v>2515</v>
      </c>
      <c r="C485" s="274" t="s">
        <v>1162</v>
      </c>
      <c r="D485" s="285">
        <v>272.59999999999997</v>
      </c>
      <c r="E485" s="441">
        <v>41.171999999999997</v>
      </c>
      <c r="F485" s="276"/>
      <c r="G485" s="276"/>
    </row>
    <row r="486" spans="1:7">
      <c r="A486" s="274">
        <v>482</v>
      </c>
      <c r="B486" s="275" t="s">
        <v>2516</v>
      </c>
      <c r="C486" s="274" t="s">
        <v>1162</v>
      </c>
      <c r="D486" s="285">
        <v>206.79999999999998</v>
      </c>
      <c r="E486" s="441">
        <v>0</v>
      </c>
      <c r="F486" s="276"/>
      <c r="G486" s="276"/>
    </row>
    <row r="487" spans="1:7">
      <c r="A487" s="274">
        <v>483</v>
      </c>
      <c r="B487" s="275" t="s">
        <v>2517</v>
      </c>
      <c r="C487" s="274" t="s">
        <v>1162</v>
      </c>
      <c r="D487" s="285">
        <v>14.1</v>
      </c>
      <c r="E487" s="441">
        <v>0</v>
      </c>
      <c r="F487" s="276"/>
      <c r="G487" s="276"/>
    </row>
    <row r="488" spans="1:7">
      <c r="A488" s="274">
        <v>484</v>
      </c>
      <c r="B488" s="275" t="s">
        <v>2518</v>
      </c>
      <c r="C488" s="274" t="s">
        <v>1162</v>
      </c>
      <c r="D488" s="285">
        <v>65.8</v>
      </c>
      <c r="E488" s="441">
        <v>51.699999999999996</v>
      </c>
      <c r="F488" s="276"/>
      <c r="G488" s="276"/>
    </row>
    <row r="489" spans="1:7" ht="12.6" customHeight="1">
      <c r="A489" s="274">
        <v>485</v>
      </c>
      <c r="B489" s="275" t="s">
        <v>2519</v>
      </c>
      <c r="C489" s="274" t="s">
        <v>1162</v>
      </c>
      <c r="D489" s="285">
        <v>0</v>
      </c>
      <c r="E489" s="441">
        <v>366.59999999999997</v>
      </c>
      <c r="F489" s="276"/>
      <c r="G489" s="276"/>
    </row>
    <row r="490" spans="1:7" ht="12.6" customHeight="1">
      <c r="A490" s="274">
        <v>486</v>
      </c>
      <c r="B490" s="275" t="s">
        <v>1924</v>
      </c>
      <c r="C490" s="274" t="s">
        <v>1162</v>
      </c>
      <c r="D490" s="285">
        <v>122.19999999999999</v>
      </c>
      <c r="E490" s="441">
        <v>4.6999999999999993</v>
      </c>
      <c r="F490" s="276"/>
      <c r="G490" s="276"/>
    </row>
    <row r="491" spans="1:7" ht="12.6" customHeight="1">
      <c r="A491" s="274">
        <v>487</v>
      </c>
      <c r="B491" s="275" t="s">
        <v>2520</v>
      </c>
      <c r="C491" s="274" t="s">
        <v>1162</v>
      </c>
      <c r="D491" s="285">
        <v>26.32</v>
      </c>
      <c r="E491" s="441">
        <v>0</v>
      </c>
      <c r="F491" s="276"/>
      <c r="G491" s="276"/>
    </row>
    <row r="492" spans="1:7" ht="12.6" customHeight="1">
      <c r="A492" s="274">
        <v>488</v>
      </c>
      <c r="B492" s="275" t="s">
        <v>2521</v>
      </c>
      <c r="C492" s="274" t="s">
        <v>1162</v>
      </c>
      <c r="D492" s="285">
        <v>26.32</v>
      </c>
      <c r="E492" s="441">
        <v>0</v>
      </c>
      <c r="F492" s="276"/>
      <c r="G492" s="276"/>
    </row>
    <row r="493" spans="1:7" ht="12.6" customHeight="1">
      <c r="A493" s="274">
        <v>489</v>
      </c>
      <c r="B493" s="275" t="s">
        <v>2522</v>
      </c>
      <c r="C493" s="274" t="s">
        <v>1162</v>
      </c>
      <c r="D493" s="285">
        <v>89.3</v>
      </c>
      <c r="E493" s="441">
        <v>28.2</v>
      </c>
      <c r="F493" s="276"/>
      <c r="G493" s="276"/>
    </row>
    <row r="494" spans="1:7" ht="12.6" customHeight="1">
      <c r="A494" s="274">
        <v>490</v>
      </c>
      <c r="B494" s="275" t="s">
        <v>2523</v>
      </c>
      <c r="C494" s="274" t="s">
        <v>1162</v>
      </c>
      <c r="D494" s="285">
        <v>0</v>
      </c>
      <c r="E494" s="441">
        <v>376</v>
      </c>
      <c r="F494" s="276"/>
      <c r="G494" s="276"/>
    </row>
    <row r="495" spans="1:7" ht="12.6" customHeight="1">
      <c r="A495" s="274">
        <v>491</v>
      </c>
      <c r="B495" s="275" t="s">
        <v>2524</v>
      </c>
      <c r="C495" s="274" t="s">
        <v>1162</v>
      </c>
      <c r="D495" s="285">
        <v>131.6</v>
      </c>
      <c r="E495" s="441">
        <v>42.3</v>
      </c>
      <c r="F495" s="276"/>
      <c r="G495" s="276"/>
    </row>
    <row r="496" spans="1:7" ht="12.6" customHeight="1">
      <c r="A496" s="274">
        <v>492</v>
      </c>
      <c r="B496" s="275" t="s">
        <v>1935</v>
      </c>
      <c r="C496" s="274" t="s">
        <v>1162</v>
      </c>
      <c r="D496" s="285">
        <v>0</v>
      </c>
      <c r="E496" s="441">
        <v>131.6</v>
      </c>
      <c r="F496" s="276"/>
      <c r="G496" s="276"/>
    </row>
    <row r="497" spans="1:7" ht="12.6" customHeight="1">
      <c r="A497" s="274">
        <v>493</v>
      </c>
      <c r="B497" s="275" t="s">
        <v>2525</v>
      </c>
      <c r="C497" s="274" t="s">
        <v>1162</v>
      </c>
      <c r="D497" s="285">
        <v>23.5</v>
      </c>
      <c r="E497" s="441">
        <v>0</v>
      </c>
      <c r="F497" s="276"/>
      <c r="G497" s="276"/>
    </row>
    <row r="498" spans="1:7" ht="12.6" customHeight="1">
      <c r="A498" s="274">
        <v>494</v>
      </c>
      <c r="B498" s="275" t="s">
        <v>2526</v>
      </c>
      <c r="C498" s="274" t="s">
        <v>1162</v>
      </c>
      <c r="D498" s="285">
        <v>9.3999999999999986</v>
      </c>
      <c r="E498" s="441">
        <v>92.11999999999999</v>
      </c>
      <c r="F498" s="276"/>
      <c r="G498" s="276"/>
    </row>
    <row r="499" spans="1:7" ht="12.6" customHeight="1">
      <c r="A499" s="274">
        <v>495</v>
      </c>
      <c r="B499" s="275" t="s">
        <v>2527</v>
      </c>
      <c r="C499" s="274" t="s">
        <v>1162</v>
      </c>
      <c r="D499" s="285">
        <v>235</v>
      </c>
      <c r="E499" s="441">
        <v>235</v>
      </c>
      <c r="F499" s="276"/>
      <c r="G499" s="276"/>
    </row>
    <row r="500" spans="1:7" ht="12.6" customHeight="1">
      <c r="A500" s="274">
        <v>496</v>
      </c>
      <c r="B500" s="275" t="s">
        <v>2528</v>
      </c>
      <c r="C500" s="274" t="s">
        <v>1162</v>
      </c>
      <c r="D500" s="285">
        <v>64.86</v>
      </c>
      <c r="E500" s="441">
        <v>25.661999999999999</v>
      </c>
      <c r="F500" s="276"/>
      <c r="G500" s="276"/>
    </row>
    <row r="501" spans="1:7" ht="12.6" customHeight="1">
      <c r="A501" s="274">
        <v>497</v>
      </c>
      <c r="B501" s="275" t="s">
        <v>2529</v>
      </c>
      <c r="C501" s="274" t="s">
        <v>1162</v>
      </c>
      <c r="D501" s="285">
        <v>0</v>
      </c>
      <c r="E501" s="441">
        <v>235</v>
      </c>
      <c r="F501" s="276"/>
      <c r="G501" s="276"/>
    </row>
    <row r="502" spans="1:7" ht="12.6" customHeight="1">
      <c r="A502" s="274">
        <v>498</v>
      </c>
      <c r="B502" s="275" t="s">
        <v>2530</v>
      </c>
      <c r="C502" s="274" t="s">
        <v>1162</v>
      </c>
      <c r="D502" s="285">
        <v>0</v>
      </c>
      <c r="E502" s="441">
        <v>30</v>
      </c>
      <c r="F502" s="276"/>
      <c r="G502" s="276"/>
    </row>
    <row r="503" spans="1:7" ht="12.6" customHeight="1">
      <c r="A503" s="274">
        <v>499</v>
      </c>
      <c r="B503" s="275" t="s">
        <v>2531</v>
      </c>
      <c r="C503" s="274" t="s">
        <v>2532</v>
      </c>
      <c r="D503" s="285">
        <v>0</v>
      </c>
      <c r="E503" s="441">
        <v>120</v>
      </c>
      <c r="F503" s="276"/>
      <c r="G503" s="276"/>
    </row>
    <row r="504" spans="1:7" ht="12.6" customHeight="1">
      <c r="A504" s="274">
        <v>500</v>
      </c>
      <c r="B504" s="275" t="s">
        <v>2533</v>
      </c>
      <c r="C504" s="274" t="s">
        <v>2532</v>
      </c>
      <c r="D504" s="285">
        <v>0</v>
      </c>
      <c r="E504" s="441">
        <v>40</v>
      </c>
      <c r="F504" s="276"/>
      <c r="G504" s="276"/>
    </row>
    <row r="505" spans="1:7" ht="12.6" customHeight="1">
      <c r="A505" s="274">
        <v>501</v>
      </c>
      <c r="B505" s="275" t="s">
        <v>2534</v>
      </c>
      <c r="C505" s="274" t="s">
        <v>1162</v>
      </c>
      <c r="D505" s="285">
        <v>0</v>
      </c>
      <c r="E505" s="441">
        <v>80</v>
      </c>
      <c r="F505" s="276"/>
      <c r="G505" s="276"/>
    </row>
    <row r="506" spans="1:7" ht="12.6" customHeight="1">
      <c r="A506" s="274">
        <v>502</v>
      </c>
      <c r="B506" s="275" t="s">
        <v>2535</v>
      </c>
      <c r="C506" s="274" t="s">
        <v>1162</v>
      </c>
      <c r="D506" s="285">
        <v>136</v>
      </c>
      <c r="E506" s="441">
        <v>50</v>
      </c>
      <c r="F506" s="276"/>
      <c r="G506" s="276"/>
    </row>
    <row r="507" spans="1:7" ht="12.6" customHeight="1">
      <c r="A507" s="274">
        <v>503</v>
      </c>
      <c r="B507" s="275" t="s">
        <v>2536</v>
      </c>
      <c r="C507" s="274" t="s">
        <v>1162</v>
      </c>
      <c r="D507" s="285">
        <v>30</v>
      </c>
      <c r="E507" s="441">
        <v>15</v>
      </c>
      <c r="F507" s="276"/>
      <c r="G507" s="276"/>
    </row>
    <row r="508" spans="1:7" ht="12.6" customHeight="1">
      <c r="A508" s="274">
        <v>504</v>
      </c>
      <c r="B508" s="275" t="s">
        <v>2537</v>
      </c>
      <c r="C508" s="274" t="s">
        <v>1162</v>
      </c>
      <c r="D508" s="285">
        <v>820</v>
      </c>
      <c r="E508" s="441">
        <v>150</v>
      </c>
      <c r="F508" s="276"/>
      <c r="G508" s="276"/>
    </row>
    <row r="509" spans="1:7" ht="12.6" customHeight="1">
      <c r="A509" s="274">
        <v>505</v>
      </c>
      <c r="B509" s="275" t="s">
        <v>2538</v>
      </c>
      <c r="C509" s="274" t="s">
        <v>1162</v>
      </c>
      <c r="D509" s="285">
        <v>115</v>
      </c>
      <c r="E509" s="441">
        <v>50</v>
      </c>
      <c r="F509" s="276"/>
      <c r="G509" s="276"/>
    </row>
    <row r="510" spans="1:7" ht="12.6" customHeight="1">
      <c r="A510" s="274">
        <v>506</v>
      </c>
      <c r="B510" s="275" t="s">
        <v>2539</v>
      </c>
      <c r="C510" s="274" t="s">
        <v>1162</v>
      </c>
      <c r="D510" s="285">
        <v>100</v>
      </c>
      <c r="E510" s="441">
        <v>92</v>
      </c>
      <c r="F510" s="276"/>
      <c r="G510" s="276"/>
    </row>
    <row r="511" spans="1:7" ht="12.6" customHeight="1">
      <c r="A511" s="274">
        <v>507</v>
      </c>
      <c r="B511" s="275" t="s">
        <v>2540</v>
      </c>
      <c r="C511" s="274" t="s">
        <v>1162</v>
      </c>
      <c r="D511" s="285">
        <v>45.5</v>
      </c>
      <c r="E511" s="441">
        <v>0</v>
      </c>
      <c r="F511" s="276"/>
      <c r="G511" s="276"/>
    </row>
    <row r="512" spans="1:7" ht="12.6" customHeight="1">
      <c r="A512" s="274">
        <v>508</v>
      </c>
      <c r="B512" s="275" t="s">
        <v>2541</v>
      </c>
      <c r="C512" s="274" t="s">
        <v>1162</v>
      </c>
      <c r="D512" s="285">
        <v>210</v>
      </c>
      <c r="E512" s="441">
        <v>120</v>
      </c>
      <c r="F512" s="276"/>
      <c r="G512" s="276"/>
    </row>
    <row r="513" spans="1:7" ht="12.6" customHeight="1">
      <c r="A513" s="274">
        <v>509</v>
      </c>
      <c r="B513" s="275" t="s">
        <v>2542</v>
      </c>
      <c r="C513" s="274" t="s">
        <v>1162</v>
      </c>
      <c r="D513" s="285">
        <v>63</v>
      </c>
      <c r="E513" s="441">
        <v>0</v>
      </c>
      <c r="F513" s="276"/>
      <c r="G513" s="276"/>
    </row>
    <row r="514" spans="1:7" ht="12.6" customHeight="1">
      <c r="A514" s="274">
        <v>510</v>
      </c>
      <c r="B514" s="275" t="s">
        <v>2543</v>
      </c>
      <c r="C514" s="274" t="s">
        <v>1162</v>
      </c>
      <c r="D514" s="285">
        <v>65</v>
      </c>
      <c r="E514" s="441">
        <v>0</v>
      </c>
      <c r="F514" s="276"/>
      <c r="G514" s="276"/>
    </row>
    <row r="515" spans="1:7" ht="12.6" customHeight="1">
      <c r="A515" s="274">
        <v>511</v>
      </c>
      <c r="B515" s="275" t="s">
        <v>2544</v>
      </c>
      <c r="C515" s="274" t="s">
        <v>1162</v>
      </c>
      <c r="D515" s="285">
        <v>90</v>
      </c>
      <c r="E515" s="441">
        <v>100</v>
      </c>
      <c r="F515" s="276"/>
      <c r="G515" s="276"/>
    </row>
    <row r="516" spans="1:7" ht="12.6" customHeight="1">
      <c r="A516" s="274">
        <v>512</v>
      </c>
      <c r="B516" s="275" t="s">
        <v>2545</v>
      </c>
      <c r="C516" s="274" t="s">
        <v>1162</v>
      </c>
      <c r="D516" s="285">
        <v>200</v>
      </c>
      <c r="E516" s="441">
        <v>350</v>
      </c>
      <c r="F516" s="276"/>
      <c r="G516" s="276"/>
    </row>
    <row r="517" spans="1:7" ht="12.6" customHeight="1">
      <c r="A517" s="274">
        <v>513</v>
      </c>
      <c r="B517" s="275" t="s">
        <v>2546</v>
      </c>
      <c r="C517" s="274" t="s">
        <v>1162</v>
      </c>
      <c r="D517" s="285">
        <v>70</v>
      </c>
      <c r="E517" s="441">
        <v>0</v>
      </c>
      <c r="F517" s="276"/>
      <c r="G517" s="276"/>
    </row>
    <row r="518" spans="1:7" ht="12.6" customHeight="1">
      <c r="A518" s="274">
        <v>514</v>
      </c>
      <c r="B518" s="275" t="s">
        <v>2547</v>
      </c>
      <c r="C518" s="274" t="s">
        <v>1162</v>
      </c>
      <c r="D518" s="285">
        <v>202</v>
      </c>
      <c r="E518" s="441">
        <v>92</v>
      </c>
      <c r="F518" s="276"/>
      <c r="G518" s="276"/>
    </row>
    <row r="519" spans="1:7" ht="12.6" customHeight="1">
      <c r="A519" s="274">
        <v>515</v>
      </c>
      <c r="B519" s="275" t="s">
        <v>2548</v>
      </c>
      <c r="C519" s="274" t="s">
        <v>1162</v>
      </c>
      <c r="D519" s="285">
        <v>150</v>
      </c>
      <c r="E519" s="441">
        <v>40</v>
      </c>
      <c r="F519" s="276"/>
      <c r="G519" s="276"/>
    </row>
    <row r="520" spans="1:7" ht="12.6" customHeight="1">
      <c r="A520" s="274">
        <v>516</v>
      </c>
      <c r="B520" s="275" t="s">
        <v>2549</v>
      </c>
      <c r="C520" s="274" t="s">
        <v>2091</v>
      </c>
      <c r="D520" s="285">
        <v>0</v>
      </c>
      <c r="E520" s="441">
        <v>140</v>
      </c>
      <c r="F520" s="276"/>
      <c r="G520" s="276"/>
    </row>
    <row r="521" spans="1:7" ht="12.6" customHeight="1">
      <c r="A521" s="274">
        <v>517</v>
      </c>
      <c r="B521" s="275" t="s">
        <v>2550</v>
      </c>
      <c r="C521" s="274" t="s">
        <v>1162</v>
      </c>
      <c r="D521" s="285">
        <v>0</v>
      </c>
      <c r="E521" s="441">
        <v>70</v>
      </c>
      <c r="F521" s="276"/>
      <c r="G521" s="276"/>
    </row>
    <row r="522" spans="1:7" ht="12.6" customHeight="1">
      <c r="A522" s="274">
        <v>518</v>
      </c>
      <c r="B522" s="275" t="s">
        <v>2551</v>
      </c>
      <c r="C522" s="274" t="s">
        <v>2091</v>
      </c>
      <c r="D522" s="285">
        <v>180</v>
      </c>
      <c r="E522" s="441">
        <v>20</v>
      </c>
      <c r="F522" s="276"/>
      <c r="G522" s="276"/>
    </row>
    <row r="523" spans="1:7" ht="12.6" customHeight="1">
      <c r="A523" s="274">
        <v>519</v>
      </c>
      <c r="B523" s="277" t="s">
        <v>2552</v>
      </c>
      <c r="C523" s="274" t="s">
        <v>1162</v>
      </c>
      <c r="D523" s="285">
        <v>61</v>
      </c>
      <c r="E523" s="441">
        <v>4.9800000000000004</v>
      </c>
      <c r="F523" s="276"/>
      <c r="G523" s="276"/>
    </row>
    <row r="524" spans="1:7" ht="12.6" customHeight="1">
      <c r="A524" s="274">
        <v>520</v>
      </c>
      <c r="B524" s="277" t="s">
        <v>2553</v>
      </c>
      <c r="C524" s="274" t="s">
        <v>1162</v>
      </c>
      <c r="D524" s="285">
        <v>550</v>
      </c>
      <c r="E524" s="441">
        <v>550</v>
      </c>
      <c r="F524" s="276"/>
      <c r="G524" s="276"/>
    </row>
    <row r="525" spans="1:7" ht="12.6" customHeight="1">
      <c r="A525" s="274">
        <v>521</v>
      </c>
      <c r="B525" s="277" t="s">
        <v>2554</v>
      </c>
      <c r="C525" s="274" t="s">
        <v>1162</v>
      </c>
      <c r="D525" s="285">
        <v>90</v>
      </c>
      <c r="E525" s="441">
        <v>17.95</v>
      </c>
      <c r="F525" s="276"/>
      <c r="G525" s="276"/>
    </row>
    <row r="526" spans="1:7" ht="30">
      <c r="A526" s="274">
        <v>522</v>
      </c>
      <c r="B526" s="277" t="s">
        <v>2555</v>
      </c>
      <c r="C526" s="274" t="s">
        <v>1162</v>
      </c>
      <c r="D526" s="285">
        <v>205</v>
      </c>
      <c r="E526" s="441">
        <v>50</v>
      </c>
      <c r="F526" s="276"/>
      <c r="G526" s="276"/>
    </row>
    <row r="527" spans="1:7" ht="12.6" customHeight="1">
      <c r="A527" s="274">
        <v>523</v>
      </c>
      <c r="B527" s="277" t="s">
        <v>2556</v>
      </c>
      <c r="C527" s="274" t="s">
        <v>1162</v>
      </c>
      <c r="D527" s="285">
        <v>0</v>
      </c>
      <c r="E527" s="441">
        <v>6000</v>
      </c>
      <c r="F527" s="276"/>
      <c r="G527" s="276"/>
    </row>
    <row r="528" spans="1:7" ht="12.6" customHeight="1">
      <c r="A528" s="274">
        <v>524</v>
      </c>
      <c r="B528" s="277" t="s">
        <v>2557</v>
      </c>
      <c r="C528" s="274" t="s">
        <v>1162</v>
      </c>
      <c r="D528" s="285">
        <v>0</v>
      </c>
      <c r="E528" s="441">
        <v>2800</v>
      </c>
      <c r="F528" s="276"/>
      <c r="G528" s="276"/>
    </row>
    <row r="529" spans="1:7" ht="30">
      <c r="A529" s="274">
        <v>525</v>
      </c>
      <c r="B529" s="277" t="s">
        <v>2558</v>
      </c>
      <c r="C529" s="274" t="s">
        <v>1162</v>
      </c>
      <c r="D529" s="285">
        <v>0</v>
      </c>
      <c r="E529" s="441">
        <v>3200</v>
      </c>
      <c r="F529" s="276"/>
      <c r="G529" s="276"/>
    </row>
    <row r="530" spans="1:7" ht="30">
      <c r="A530" s="274">
        <v>526</v>
      </c>
      <c r="B530" s="277" t="s">
        <v>2559</v>
      </c>
      <c r="C530" s="274" t="s">
        <v>1162</v>
      </c>
      <c r="D530" s="285">
        <v>0</v>
      </c>
      <c r="E530" s="441">
        <v>4500</v>
      </c>
      <c r="F530" s="276"/>
      <c r="G530" s="276"/>
    </row>
    <row r="531" spans="1:7" ht="30">
      <c r="A531" s="274">
        <v>527</v>
      </c>
      <c r="B531" s="277" t="s">
        <v>2560</v>
      </c>
      <c r="C531" s="274" t="s">
        <v>1162</v>
      </c>
      <c r="D531" s="285">
        <v>0</v>
      </c>
      <c r="E531" s="441">
        <v>5500</v>
      </c>
      <c r="F531" s="276"/>
      <c r="G531" s="276"/>
    </row>
    <row r="532" spans="1:7">
      <c r="A532" s="274">
        <v>528</v>
      </c>
      <c r="B532" s="277" t="s">
        <v>2561</v>
      </c>
      <c r="C532" s="274" t="s">
        <v>1162</v>
      </c>
      <c r="D532" s="285">
        <v>32.24</v>
      </c>
      <c r="E532" s="441">
        <v>0</v>
      </c>
      <c r="F532" s="276"/>
      <c r="G532" s="276"/>
    </row>
    <row r="533" spans="1:7" ht="12.6" customHeight="1">
      <c r="A533" s="274">
        <v>529</v>
      </c>
      <c r="B533" s="277" t="s">
        <v>2562</v>
      </c>
      <c r="C533" s="274" t="s">
        <v>1162</v>
      </c>
      <c r="D533" s="285">
        <v>120</v>
      </c>
      <c r="E533" s="441">
        <v>0</v>
      </c>
      <c r="F533" s="276"/>
      <c r="G533" s="276"/>
    </row>
    <row r="534" spans="1:7" ht="12.6" customHeight="1">
      <c r="A534" s="274">
        <v>530</v>
      </c>
      <c r="B534" s="277" t="s">
        <v>2563</v>
      </c>
      <c r="C534" s="274" t="s">
        <v>1162</v>
      </c>
      <c r="D534" s="285">
        <v>147</v>
      </c>
      <c r="E534" s="441">
        <v>0</v>
      </c>
      <c r="F534" s="276"/>
      <c r="G534" s="276"/>
    </row>
    <row r="535" spans="1:7" ht="12.6" customHeight="1">
      <c r="A535" s="274">
        <v>531</v>
      </c>
      <c r="B535" s="290" t="s">
        <v>2862</v>
      </c>
      <c r="C535" s="279" t="s">
        <v>1338</v>
      </c>
      <c r="D535" s="285">
        <v>18</v>
      </c>
      <c r="E535" s="441">
        <v>10</v>
      </c>
      <c r="F535" s="276"/>
      <c r="G535" s="276"/>
    </row>
    <row r="536" spans="1:7" ht="12.6" customHeight="1">
      <c r="A536" s="274">
        <v>532</v>
      </c>
      <c r="B536" s="278" t="s">
        <v>2618</v>
      </c>
      <c r="C536" s="279" t="s">
        <v>1338</v>
      </c>
      <c r="D536" s="286">
        <v>18</v>
      </c>
      <c r="E536" s="442">
        <v>5</v>
      </c>
      <c r="F536" s="276"/>
      <c r="G536" s="276"/>
    </row>
    <row r="537" spans="1:7" ht="12.6" customHeight="1">
      <c r="A537" s="274">
        <v>533</v>
      </c>
      <c r="B537" s="278" t="s">
        <v>2619</v>
      </c>
      <c r="C537" s="274" t="s">
        <v>1699</v>
      </c>
      <c r="D537" s="286">
        <v>300</v>
      </c>
      <c r="E537" s="442">
        <v>0</v>
      </c>
      <c r="F537" s="276"/>
      <c r="G537" s="276"/>
    </row>
    <row r="538" spans="1:7" ht="12.6" customHeight="1">
      <c r="A538" s="274">
        <v>534</v>
      </c>
      <c r="B538" s="278" t="s">
        <v>2620</v>
      </c>
      <c r="C538" s="279" t="s">
        <v>1338</v>
      </c>
      <c r="D538" s="286">
        <v>15</v>
      </c>
      <c r="E538" s="442">
        <v>10</v>
      </c>
      <c r="F538" s="276"/>
      <c r="G538" s="276"/>
    </row>
    <row r="539" spans="1:7" ht="12.6" customHeight="1">
      <c r="A539" s="274">
        <v>535</v>
      </c>
      <c r="B539" s="278" t="s">
        <v>1536</v>
      </c>
      <c r="C539" s="279" t="s">
        <v>1338</v>
      </c>
      <c r="D539" s="286">
        <v>40</v>
      </c>
      <c r="E539" s="442">
        <v>30</v>
      </c>
      <c r="F539" s="276"/>
      <c r="G539" s="276"/>
    </row>
    <row r="540" spans="1:7" ht="12.6" customHeight="1">
      <c r="A540" s="274">
        <v>536</v>
      </c>
      <c r="B540" s="278" t="s">
        <v>2621</v>
      </c>
      <c r="C540" s="274" t="s">
        <v>2622</v>
      </c>
      <c r="D540" s="286">
        <v>25</v>
      </c>
      <c r="E540" s="442">
        <v>40</v>
      </c>
      <c r="F540" s="276"/>
      <c r="G540" s="276"/>
    </row>
    <row r="541" spans="1:7" ht="12.6" customHeight="1">
      <c r="A541" s="274">
        <v>537</v>
      </c>
      <c r="B541" s="278" t="s">
        <v>2623</v>
      </c>
      <c r="C541" s="274" t="s">
        <v>1699</v>
      </c>
      <c r="D541" s="286">
        <v>25</v>
      </c>
      <c r="E541" s="442">
        <v>0</v>
      </c>
      <c r="F541" s="276"/>
      <c r="G541" s="276"/>
    </row>
    <row r="542" spans="1:7" ht="12.6" customHeight="1">
      <c r="A542" s="274">
        <v>538</v>
      </c>
      <c r="B542" s="278" t="s">
        <v>2624</v>
      </c>
      <c r="C542" s="274" t="s">
        <v>1162</v>
      </c>
      <c r="D542" s="286">
        <v>15</v>
      </c>
      <c r="E542" s="442">
        <v>0</v>
      </c>
      <c r="F542" s="276"/>
      <c r="G542" s="276"/>
    </row>
    <row r="543" spans="1:7" ht="12.6" customHeight="1">
      <c r="A543" s="274">
        <v>539</v>
      </c>
      <c r="B543" s="278" t="s">
        <v>1231</v>
      </c>
      <c r="C543" s="274" t="s">
        <v>1699</v>
      </c>
      <c r="D543" s="286">
        <v>15</v>
      </c>
      <c r="E543" s="442">
        <v>0</v>
      </c>
      <c r="F543" s="276"/>
      <c r="G543" s="276"/>
    </row>
    <row r="544" spans="1:7" ht="12.6" customHeight="1">
      <c r="A544" s="274">
        <v>540</v>
      </c>
      <c r="B544" s="278" t="s">
        <v>2625</v>
      </c>
      <c r="C544" s="274"/>
      <c r="D544" s="286">
        <v>0</v>
      </c>
      <c r="E544" s="442">
        <v>25</v>
      </c>
      <c r="F544" s="276"/>
      <c r="G544" s="276"/>
    </row>
    <row r="545" spans="1:7" ht="12.6" customHeight="1">
      <c r="A545" s="274">
        <v>541</v>
      </c>
      <c r="B545" s="278" t="s">
        <v>1534</v>
      </c>
      <c r="C545" s="279" t="s">
        <v>1338</v>
      </c>
      <c r="D545" s="286">
        <v>50</v>
      </c>
      <c r="E545" s="442">
        <v>0</v>
      </c>
      <c r="F545" s="276"/>
      <c r="G545" s="276"/>
    </row>
    <row r="546" spans="1:7" ht="12.6" customHeight="1">
      <c r="A546" s="274">
        <v>542</v>
      </c>
      <c r="B546" s="278" t="s">
        <v>2626</v>
      </c>
      <c r="C546" s="274"/>
      <c r="D546" s="286">
        <v>0</v>
      </c>
      <c r="E546" s="442">
        <v>40</v>
      </c>
      <c r="F546" s="276"/>
      <c r="G546" s="276"/>
    </row>
    <row r="547" spans="1:7" ht="12.6" customHeight="1">
      <c r="A547" s="274">
        <v>543</v>
      </c>
      <c r="B547" s="278" t="s">
        <v>2627</v>
      </c>
      <c r="C547" s="279" t="s">
        <v>1338</v>
      </c>
      <c r="D547" s="286">
        <v>10</v>
      </c>
      <c r="E547" s="442">
        <v>0</v>
      </c>
      <c r="F547" s="276"/>
      <c r="G547" s="276"/>
    </row>
    <row r="548" spans="1:7" ht="12.6" customHeight="1">
      <c r="A548" s="274">
        <v>544</v>
      </c>
      <c r="B548" s="278" t="s">
        <v>2628</v>
      </c>
      <c r="C548" s="279" t="s">
        <v>1338</v>
      </c>
      <c r="D548" s="286">
        <v>1.5</v>
      </c>
      <c r="E548" s="442">
        <v>0</v>
      </c>
      <c r="F548" s="276"/>
      <c r="G548" s="276"/>
    </row>
    <row r="549" spans="1:7" ht="12.6" customHeight="1">
      <c r="A549" s="274">
        <v>545</v>
      </c>
      <c r="B549" s="278" t="s">
        <v>2629</v>
      </c>
      <c r="C549" s="279" t="s">
        <v>1338</v>
      </c>
      <c r="D549" s="286">
        <v>15</v>
      </c>
      <c r="E549" s="442">
        <v>0</v>
      </c>
      <c r="F549" s="276"/>
      <c r="G549" s="276"/>
    </row>
    <row r="550" spans="1:7" ht="12.6" customHeight="1">
      <c r="A550" s="274">
        <v>546</v>
      </c>
      <c r="B550" s="278" t="s">
        <v>2630</v>
      </c>
      <c r="C550" s="279" t="s">
        <v>1338</v>
      </c>
      <c r="D550" s="286">
        <v>50</v>
      </c>
      <c r="E550" s="442">
        <v>40</v>
      </c>
      <c r="F550" s="276"/>
      <c r="G550" s="276"/>
    </row>
    <row r="551" spans="1:7" ht="12.6" customHeight="1">
      <c r="A551" s="274">
        <v>547</v>
      </c>
      <c r="B551" s="278" t="s">
        <v>2631</v>
      </c>
      <c r="C551" s="280" t="s">
        <v>1238</v>
      </c>
      <c r="D551" s="286">
        <v>0</v>
      </c>
      <c r="E551" s="442">
        <v>30</v>
      </c>
      <c r="F551" s="276"/>
      <c r="G551" s="276"/>
    </row>
    <row r="552" spans="1:7" ht="12.6" customHeight="1">
      <c r="A552" s="274">
        <v>548</v>
      </c>
      <c r="B552" s="278" t="s">
        <v>2632</v>
      </c>
      <c r="C552" s="280" t="s">
        <v>1238</v>
      </c>
      <c r="D552" s="286">
        <v>0</v>
      </c>
      <c r="E552" s="442">
        <v>30</v>
      </c>
      <c r="F552" s="276"/>
      <c r="G552" s="276"/>
    </row>
    <row r="553" spans="1:7" ht="12.6" customHeight="1">
      <c r="A553" s="274">
        <v>549</v>
      </c>
      <c r="B553" s="278" t="s">
        <v>2633</v>
      </c>
      <c r="C553" s="274" t="s">
        <v>2634</v>
      </c>
      <c r="D553" s="286">
        <v>0</v>
      </c>
      <c r="E553" s="442">
        <v>3</v>
      </c>
      <c r="F553" s="276"/>
      <c r="G553" s="276"/>
    </row>
    <row r="554" spans="1:7" ht="12.6" customHeight="1">
      <c r="A554" s="274">
        <v>550</v>
      </c>
      <c r="B554" s="278" t="s">
        <v>1125</v>
      </c>
      <c r="C554" s="279" t="s">
        <v>1162</v>
      </c>
      <c r="D554" s="286">
        <v>20</v>
      </c>
      <c r="E554" s="442">
        <v>5</v>
      </c>
      <c r="F554" s="276"/>
      <c r="G554" s="276"/>
    </row>
    <row r="555" spans="1:7" ht="12.6" customHeight="1">
      <c r="A555" s="274">
        <v>551</v>
      </c>
      <c r="B555" s="278" t="s">
        <v>2635</v>
      </c>
      <c r="C555" s="274" t="s">
        <v>1162</v>
      </c>
      <c r="D555" s="286">
        <v>0</v>
      </c>
      <c r="E555" s="442">
        <v>100</v>
      </c>
      <c r="F555" s="276"/>
      <c r="G555" s="276"/>
    </row>
    <row r="556" spans="1:7" ht="12.6" customHeight="1">
      <c r="A556" s="274">
        <v>552</v>
      </c>
      <c r="B556" s="278" t="s">
        <v>2636</v>
      </c>
      <c r="C556" s="274" t="s">
        <v>1162</v>
      </c>
      <c r="D556" s="286">
        <v>0</v>
      </c>
      <c r="E556" s="442">
        <v>100</v>
      </c>
      <c r="F556" s="276"/>
      <c r="G556" s="276"/>
    </row>
    <row r="557" spans="1:7" ht="12.6" customHeight="1">
      <c r="A557" s="291">
        <v>553</v>
      </c>
      <c r="B557" s="292" t="s">
        <v>2637</v>
      </c>
      <c r="C557" s="291" t="s">
        <v>1162</v>
      </c>
      <c r="D557" s="286">
        <v>0</v>
      </c>
      <c r="E557" s="442">
        <v>5</v>
      </c>
      <c r="F557" s="276"/>
      <c r="G557" s="276"/>
    </row>
    <row r="558" spans="1:7" ht="12.6" customHeight="1">
      <c r="A558" s="293">
        <v>554</v>
      </c>
      <c r="B558" s="294" t="s">
        <v>2638</v>
      </c>
      <c r="C558" s="293" t="s">
        <v>1162</v>
      </c>
      <c r="D558" s="286">
        <v>0</v>
      </c>
      <c r="E558" s="442">
        <v>5</v>
      </c>
      <c r="F558" s="276"/>
      <c r="G558" s="276"/>
    </row>
    <row r="559" spans="1:7" ht="12.6" customHeight="1">
      <c r="A559" s="293">
        <v>555</v>
      </c>
      <c r="B559" s="294" t="s">
        <v>1911</v>
      </c>
      <c r="C559" s="293" t="s">
        <v>1162</v>
      </c>
      <c r="D559" s="286">
        <v>0</v>
      </c>
      <c r="E559" s="442">
        <v>5</v>
      </c>
      <c r="F559" s="276"/>
      <c r="G559" s="276"/>
    </row>
    <row r="560" spans="1:7" ht="12.6" customHeight="1">
      <c r="A560" s="293">
        <v>556</v>
      </c>
      <c r="B560" s="294" t="s">
        <v>2639</v>
      </c>
      <c r="C560" s="293" t="s">
        <v>1162</v>
      </c>
      <c r="D560" s="286">
        <v>0</v>
      </c>
      <c r="E560" s="442">
        <v>50</v>
      </c>
      <c r="F560" s="276"/>
      <c r="G560" s="276"/>
    </row>
    <row r="561" spans="1:7" ht="12.6" customHeight="1">
      <c r="A561" s="293">
        <v>557</v>
      </c>
      <c r="B561" s="294" t="s">
        <v>2640</v>
      </c>
      <c r="C561" s="293" t="s">
        <v>1162</v>
      </c>
      <c r="D561" s="286">
        <v>0</v>
      </c>
      <c r="E561" s="442">
        <v>150</v>
      </c>
      <c r="F561" s="276"/>
      <c r="G561" s="276"/>
    </row>
    <row r="562" spans="1:7" ht="12.75" customHeight="1">
      <c r="A562" s="507" t="s">
        <v>1234</v>
      </c>
      <c r="B562" s="507"/>
      <c r="C562" s="269"/>
      <c r="D562" s="295">
        <f>SUM(D5:D561)</f>
        <v>107223.59999999998</v>
      </c>
      <c r="E562" s="443">
        <f>SUM(E5:E561)</f>
        <v>54950.100000000006</v>
      </c>
      <c r="F562" s="276"/>
      <c r="G562" s="276"/>
    </row>
    <row r="563" spans="1:7">
      <c r="A563" s="508" t="s">
        <v>1235</v>
      </c>
      <c r="B563" s="508"/>
      <c r="C563" s="269"/>
      <c r="D563" s="295"/>
      <c r="E563" s="443">
        <f>E562+D562</f>
        <v>162173.69999999998</v>
      </c>
      <c r="F563" s="276"/>
      <c r="G563" s="276"/>
    </row>
  </sheetData>
  <mergeCells count="5">
    <mergeCell ref="A562:B562"/>
    <mergeCell ref="A563:B563"/>
    <mergeCell ref="F3:G3"/>
    <mergeCell ref="A2:C2"/>
    <mergeCell ref="A1:B1"/>
  </mergeCells>
  <conditionalFormatting sqref="B3:B1048576">
    <cfRule type="duplicateValues" dxfId="24" priority="1"/>
  </conditionalFormatting>
  <pageMargins left="0.12" right="0.12" top="0.24" bottom="0.28000000000000003" header="0.3" footer="0.3"/>
  <pageSetup scale="74" fitToHeight="0" orientation="portrait" horizontalDpi="4294967292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U1000"/>
  <sheetViews>
    <sheetView workbookViewId="0"/>
  </sheetViews>
  <sheetFormatPr defaultColWidth="14.42578125" defaultRowHeight="15" customHeight="1"/>
  <cols>
    <col min="1" max="1" width="5" customWidth="1"/>
    <col min="2" max="2" width="3.85546875" customWidth="1"/>
    <col min="3" max="3" width="34" customWidth="1"/>
    <col min="4" max="4" width="14.7109375" customWidth="1"/>
    <col min="5" max="5" width="25.42578125" customWidth="1"/>
    <col min="6" max="6" width="11.140625" hidden="1" customWidth="1"/>
    <col min="7" max="41" width="11.42578125" hidden="1" customWidth="1"/>
    <col min="42" max="42" width="14.42578125" customWidth="1"/>
    <col min="43" max="43" width="11.42578125" customWidth="1"/>
    <col min="44" max="44" width="14.140625" customWidth="1"/>
    <col min="45" max="45" width="14.7109375" customWidth="1"/>
    <col min="46" max="46" width="10.140625" customWidth="1"/>
    <col min="47" max="47" width="9.140625" customWidth="1"/>
  </cols>
  <sheetData>
    <row r="1" spans="1:47" ht="14.25" customHeight="1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</row>
    <row r="2" spans="1:47" ht="14.25" customHeight="1">
      <c r="A2" s="22"/>
      <c r="B2" s="190" t="s">
        <v>350</v>
      </c>
      <c r="C2" s="191" t="s">
        <v>354</v>
      </c>
      <c r="D2" s="192" t="s">
        <v>355</v>
      </c>
      <c r="E2" s="193" t="s">
        <v>352</v>
      </c>
      <c r="F2" s="589" t="s">
        <v>358</v>
      </c>
      <c r="G2" s="590"/>
      <c r="H2" s="591"/>
      <c r="I2" s="589" t="s">
        <v>359</v>
      </c>
      <c r="J2" s="590"/>
      <c r="K2" s="591"/>
      <c r="L2" s="589" t="s">
        <v>360</v>
      </c>
      <c r="M2" s="590"/>
      <c r="N2" s="591"/>
      <c r="O2" s="589" t="s">
        <v>361</v>
      </c>
      <c r="P2" s="590"/>
      <c r="Q2" s="591"/>
      <c r="R2" s="589" t="s">
        <v>362</v>
      </c>
      <c r="S2" s="590"/>
      <c r="T2" s="591"/>
      <c r="U2" s="589" t="s">
        <v>364</v>
      </c>
      <c r="V2" s="590"/>
      <c r="W2" s="591"/>
      <c r="X2" s="589" t="s">
        <v>365</v>
      </c>
      <c r="Y2" s="590"/>
      <c r="Z2" s="591"/>
      <c r="AA2" s="589" t="s">
        <v>135</v>
      </c>
      <c r="AB2" s="590"/>
      <c r="AC2" s="591"/>
      <c r="AD2" s="589" t="s">
        <v>136</v>
      </c>
      <c r="AE2" s="590"/>
      <c r="AF2" s="591"/>
      <c r="AG2" s="589" t="s">
        <v>137</v>
      </c>
      <c r="AH2" s="590"/>
      <c r="AI2" s="591"/>
      <c r="AJ2" s="589" t="s">
        <v>138</v>
      </c>
      <c r="AK2" s="590"/>
      <c r="AL2" s="591"/>
      <c r="AM2" s="589" t="s">
        <v>139</v>
      </c>
      <c r="AN2" s="590"/>
      <c r="AO2" s="591"/>
      <c r="AP2" s="589" t="s">
        <v>538</v>
      </c>
      <c r="AQ2" s="590"/>
      <c r="AR2" s="591"/>
      <c r="AS2" s="598" t="s">
        <v>355</v>
      </c>
      <c r="AT2" s="22"/>
      <c r="AU2" s="22"/>
    </row>
    <row r="3" spans="1:47" ht="14.25" customHeight="1">
      <c r="A3" s="22"/>
      <c r="B3" s="194"/>
      <c r="C3" s="195"/>
      <c r="D3" s="196"/>
      <c r="E3" s="197"/>
      <c r="F3" s="592" t="s">
        <v>369</v>
      </c>
      <c r="G3" s="593"/>
      <c r="H3" s="594"/>
      <c r="I3" s="592" t="s">
        <v>369</v>
      </c>
      <c r="J3" s="593"/>
      <c r="K3" s="594"/>
      <c r="L3" s="592" t="s">
        <v>369</v>
      </c>
      <c r="M3" s="593"/>
      <c r="N3" s="594"/>
      <c r="O3" s="592" t="s">
        <v>369</v>
      </c>
      <c r="P3" s="593"/>
      <c r="Q3" s="594"/>
      <c r="R3" s="592" t="s">
        <v>369</v>
      </c>
      <c r="S3" s="593"/>
      <c r="T3" s="594"/>
      <c r="U3" s="592" t="s">
        <v>369</v>
      </c>
      <c r="V3" s="593"/>
      <c r="W3" s="594"/>
      <c r="X3" s="592" t="s">
        <v>369</v>
      </c>
      <c r="Y3" s="593"/>
      <c r="Z3" s="594"/>
      <c r="AA3" s="592" t="s">
        <v>369</v>
      </c>
      <c r="AB3" s="593"/>
      <c r="AC3" s="594"/>
      <c r="AD3" s="592" t="s">
        <v>369</v>
      </c>
      <c r="AE3" s="593"/>
      <c r="AF3" s="594"/>
      <c r="AG3" s="592" t="s">
        <v>369</v>
      </c>
      <c r="AH3" s="593"/>
      <c r="AI3" s="594"/>
      <c r="AJ3" s="592" t="s">
        <v>369</v>
      </c>
      <c r="AK3" s="593"/>
      <c r="AL3" s="594"/>
      <c r="AM3" s="592" t="s">
        <v>369</v>
      </c>
      <c r="AN3" s="593"/>
      <c r="AO3" s="594"/>
      <c r="AP3" s="592" t="s">
        <v>369</v>
      </c>
      <c r="AQ3" s="593"/>
      <c r="AR3" s="594"/>
      <c r="AS3" s="599"/>
      <c r="AT3" s="22"/>
      <c r="AU3" s="22"/>
    </row>
    <row r="4" spans="1:47" ht="14.25" customHeight="1">
      <c r="A4" s="22"/>
      <c r="B4" s="199"/>
      <c r="C4" s="200"/>
      <c r="D4" s="201"/>
      <c r="E4" s="202"/>
      <c r="F4" s="203" t="s">
        <v>23</v>
      </c>
      <c r="G4" s="204" t="s">
        <v>18</v>
      </c>
      <c r="H4" s="205" t="s">
        <v>17</v>
      </c>
      <c r="I4" s="203" t="s">
        <v>23</v>
      </c>
      <c r="J4" s="204" t="s">
        <v>18</v>
      </c>
      <c r="K4" s="205" t="s">
        <v>17</v>
      </c>
      <c r="L4" s="203" t="s">
        <v>23</v>
      </c>
      <c r="M4" s="204" t="s">
        <v>18</v>
      </c>
      <c r="N4" s="205" t="s">
        <v>17</v>
      </c>
      <c r="O4" s="203" t="s">
        <v>23</v>
      </c>
      <c r="P4" s="204" t="s">
        <v>18</v>
      </c>
      <c r="Q4" s="205" t="s">
        <v>17</v>
      </c>
      <c r="R4" s="203" t="s">
        <v>23</v>
      </c>
      <c r="S4" s="204" t="s">
        <v>18</v>
      </c>
      <c r="T4" s="205" t="s">
        <v>17</v>
      </c>
      <c r="U4" s="203" t="s">
        <v>23</v>
      </c>
      <c r="V4" s="204" t="s">
        <v>18</v>
      </c>
      <c r="W4" s="205" t="s">
        <v>17</v>
      </c>
      <c r="X4" s="203" t="s">
        <v>23</v>
      </c>
      <c r="Y4" s="204" t="s">
        <v>18</v>
      </c>
      <c r="Z4" s="205" t="s">
        <v>17</v>
      </c>
      <c r="AA4" s="203" t="s">
        <v>23</v>
      </c>
      <c r="AB4" s="204" t="s">
        <v>18</v>
      </c>
      <c r="AC4" s="205" t="s">
        <v>17</v>
      </c>
      <c r="AD4" s="203" t="s">
        <v>23</v>
      </c>
      <c r="AE4" s="204" t="s">
        <v>18</v>
      </c>
      <c r="AF4" s="205" t="s">
        <v>17</v>
      </c>
      <c r="AG4" s="203" t="s">
        <v>23</v>
      </c>
      <c r="AH4" s="204" t="s">
        <v>18</v>
      </c>
      <c r="AI4" s="205" t="s">
        <v>17</v>
      </c>
      <c r="AJ4" s="203" t="s">
        <v>23</v>
      </c>
      <c r="AK4" s="204" t="s">
        <v>18</v>
      </c>
      <c r="AL4" s="205" t="s">
        <v>17</v>
      </c>
      <c r="AM4" s="203" t="s">
        <v>23</v>
      </c>
      <c r="AN4" s="204" t="s">
        <v>18</v>
      </c>
      <c r="AO4" s="205" t="s">
        <v>17</v>
      </c>
      <c r="AP4" s="203" t="s">
        <v>23</v>
      </c>
      <c r="AQ4" s="204" t="s">
        <v>18</v>
      </c>
      <c r="AR4" s="205" t="s">
        <v>17</v>
      </c>
      <c r="AS4" s="600"/>
      <c r="AT4" s="22"/>
      <c r="AU4" s="22"/>
    </row>
    <row r="5" spans="1:47" ht="14.25" hidden="1" customHeight="1">
      <c r="A5" s="22"/>
      <c r="B5" s="206"/>
      <c r="C5" s="207"/>
      <c r="D5" s="208"/>
      <c r="E5" s="209"/>
      <c r="F5" s="595">
        <v>430795.64</v>
      </c>
      <c r="G5" s="596"/>
      <c r="H5" s="597"/>
      <c r="I5" s="595">
        <v>304922.20999999996</v>
      </c>
      <c r="J5" s="596"/>
      <c r="K5" s="597"/>
      <c r="L5" s="595">
        <v>535611.54</v>
      </c>
      <c r="M5" s="596"/>
      <c r="N5" s="597"/>
      <c r="O5" s="595">
        <v>428082.31</v>
      </c>
      <c r="P5" s="596"/>
      <c r="Q5" s="597"/>
      <c r="R5" s="595">
        <v>303796.89</v>
      </c>
      <c r="S5" s="596"/>
      <c r="T5" s="597"/>
      <c r="U5" s="595">
        <v>517989.29</v>
      </c>
      <c r="V5" s="596"/>
      <c r="W5" s="597"/>
      <c r="X5" s="595">
        <v>318218.11</v>
      </c>
      <c r="Y5" s="596"/>
      <c r="Z5" s="597"/>
      <c r="AA5" s="595">
        <v>405511.18</v>
      </c>
      <c r="AB5" s="596"/>
      <c r="AC5" s="597"/>
      <c r="AD5" s="595">
        <v>515210.98</v>
      </c>
      <c r="AE5" s="596"/>
      <c r="AF5" s="597"/>
      <c r="AG5" s="595">
        <v>296177.46000000002</v>
      </c>
      <c r="AH5" s="596"/>
      <c r="AI5" s="597"/>
      <c r="AJ5" s="595">
        <v>300789.71000000002</v>
      </c>
      <c r="AK5" s="596"/>
      <c r="AL5" s="597"/>
      <c r="AM5" s="595">
        <v>480250.16</v>
      </c>
      <c r="AN5" s="596"/>
      <c r="AO5" s="597"/>
      <c r="AP5" s="595">
        <f>AM5+AJ5+AG5+AD5+AA5+X5+U5+R5+O5+L5+I5+F5</f>
        <v>4837355.4799999995</v>
      </c>
      <c r="AQ5" s="596"/>
      <c r="AR5" s="597"/>
      <c r="AS5" s="208"/>
      <c r="AT5" s="22"/>
      <c r="AU5" s="22"/>
    </row>
    <row r="6" spans="1:47" ht="14.25" hidden="1" customHeight="1">
      <c r="A6" s="22"/>
      <c r="B6" s="210">
        <v>1</v>
      </c>
      <c r="C6" s="212" t="s">
        <v>382</v>
      </c>
      <c r="D6" s="213" t="s">
        <v>559</v>
      </c>
      <c r="E6" s="214" t="s">
        <v>379</v>
      </c>
      <c r="F6" s="215">
        <v>950</v>
      </c>
      <c r="G6" s="216">
        <v>0</v>
      </c>
      <c r="H6" s="217">
        <v>475</v>
      </c>
      <c r="I6" s="215">
        <v>950</v>
      </c>
      <c r="J6" s="216">
        <v>0</v>
      </c>
      <c r="K6" s="217">
        <v>0</v>
      </c>
      <c r="L6" s="215">
        <v>950</v>
      </c>
      <c r="M6" s="216">
        <v>0</v>
      </c>
      <c r="N6" s="217">
        <v>950</v>
      </c>
      <c r="O6" s="215">
        <v>950</v>
      </c>
      <c r="P6" s="216">
        <v>0</v>
      </c>
      <c r="Q6" s="217">
        <v>475</v>
      </c>
      <c r="R6" s="215">
        <v>950</v>
      </c>
      <c r="S6" s="216">
        <v>0</v>
      </c>
      <c r="T6" s="217">
        <v>0</v>
      </c>
      <c r="U6" s="215">
        <v>950</v>
      </c>
      <c r="V6" s="216">
        <v>0</v>
      </c>
      <c r="W6" s="217">
        <v>950</v>
      </c>
      <c r="X6" s="215">
        <v>950</v>
      </c>
      <c r="Y6" s="216">
        <v>0</v>
      </c>
      <c r="Z6" s="217">
        <v>0</v>
      </c>
      <c r="AA6" s="215">
        <v>950</v>
      </c>
      <c r="AB6" s="216">
        <v>0</v>
      </c>
      <c r="AC6" s="217">
        <v>475</v>
      </c>
      <c r="AD6" s="215">
        <v>950</v>
      </c>
      <c r="AE6" s="216">
        <v>0</v>
      </c>
      <c r="AF6" s="217">
        <v>855</v>
      </c>
      <c r="AG6" s="215">
        <v>950</v>
      </c>
      <c r="AH6" s="216">
        <v>0</v>
      </c>
      <c r="AI6" s="217">
        <v>0</v>
      </c>
      <c r="AJ6" s="215">
        <v>950</v>
      </c>
      <c r="AK6" s="216">
        <v>0</v>
      </c>
      <c r="AL6" s="217">
        <v>0</v>
      </c>
      <c r="AM6" s="215">
        <v>950</v>
      </c>
      <c r="AN6" s="216">
        <v>0</v>
      </c>
      <c r="AO6" s="217">
        <v>523</v>
      </c>
      <c r="AP6" s="215">
        <f t="shared" ref="AP6:AR6" si="0">F6+I6+L6+O6+R6+U6+X6+AA6+AD6+AG6+AJ6+AM6</f>
        <v>11400</v>
      </c>
      <c r="AQ6" s="215">
        <f t="shared" si="0"/>
        <v>0</v>
      </c>
      <c r="AR6" s="215">
        <f t="shared" si="0"/>
        <v>4703</v>
      </c>
      <c r="AS6" s="213">
        <v>62005026862</v>
      </c>
      <c r="AT6" s="129">
        <f t="shared" ref="AT6:AT231" si="1">AR6+AQ6+AP6</f>
        <v>16103</v>
      </c>
      <c r="AU6" s="129">
        <f t="shared" ref="AU6:AU231" si="2">AT6/12</f>
        <v>1341.9166666666667</v>
      </c>
    </row>
    <row r="7" spans="1:47" ht="14.25" hidden="1" customHeight="1">
      <c r="A7" s="22"/>
      <c r="B7" s="218">
        <v>2</v>
      </c>
      <c r="C7" s="219" t="s">
        <v>387</v>
      </c>
      <c r="D7" s="220" t="s">
        <v>565</v>
      </c>
      <c r="E7" s="221" t="s">
        <v>385</v>
      </c>
      <c r="F7" s="215">
        <v>1180</v>
      </c>
      <c r="G7" s="216">
        <v>0</v>
      </c>
      <c r="H7" s="217">
        <v>590</v>
      </c>
      <c r="I7" s="215">
        <v>1180</v>
      </c>
      <c r="J7" s="216">
        <v>0</v>
      </c>
      <c r="K7" s="217">
        <v>0</v>
      </c>
      <c r="L7" s="215">
        <v>1180</v>
      </c>
      <c r="M7" s="216">
        <v>0</v>
      </c>
      <c r="N7" s="217">
        <v>708</v>
      </c>
      <c r="O7" s="215">
        <v>1180</v>
      </c>
      <c r="P7" s="216">
        <v>0</v>
      </c>
      <c r="Q7" s="217">
        <v>590</v>
      </c>
      <c r="R7" s="215">
        <v>1180</v>
      </c>
      <c r="S7" s="216">
        <v>0</v>
      </c>
      <c r="T7" s="217">
        <v>0</v>
      </c>
      <c r="U7" s="215">
        <v>1180</v>
      </c>
      <c r="V7" s="216">
        <v>0</v>
      </c>
      <c r="W7" s="217">
        <v>1003</v>
      </c>
      <c r="X7" s="215">
        <v>1180</v>
      </c>
      <c r="Y7" s="216">
        <v>0</v>
      </c>
      <c r="Z7" s="217">
        <v>0</v>
      </c>
      <c r="AA7" s="215">
        <v>1180</v>
      </c>
      <c r="AB7" s="216">
        <v>0</v>
      </c>
      <c r="AC7" s="217">
        <v>590</v>
      </c>
      <c r="AD7" s="215">
        <v>1180</v>
      </c>
      <c r="AE7" s="216">
        <v>0</v>
      </c>
      <c r="AF7" s="217">
        <v>1180</v>
      </c>
      <c r="AG7" s="215">
        <v>1180</v>
      </c>
      <c r="AH7" s="216">
        <v>0</v>
      </c>
      <c r="AI7" s="217">
        <v>0</v>
      </c>
      <c r="AJ7" s="215">
        <v>1180</v>
      </c>
      <c r="AK7" s="216">
        <v>0</v>
      </c>
      <c r="AL7" s="217">
        <v>0</v>
      </c>
      <c r="AM7" s="215">
        <v>1180</v>
      </c>
      <c r="AN7" s="216">
        <v>0</v>
      </c>
      <c r="AO7" s="217">
        <v>885</v>
      </c>
      <c r="AP7" s="215">
        <f t="shared" ref="AP7:AR7" si="3">F7+I7+L7+O7+R7+U7+X7+AA7+AD7+AG7+AJ7+AM7</f>
        <v>14160</v>
      </c>
      <c r="AQ7" s="215">
        <f t="shared" si="3"/>
        <v>0</v>
      </c>
      <c r="AR7" s="215">
        <f t="shared" si="3"/>
        <v>5546</v>
      </c>
      <c r="AS7" s="220">
        <v>42001028579</v>
      </c>
      <c r="AT7" s="129">
        <f t="shared" si="1"/>
        <v>19706</v>
      </c>
      <c r="AU7" s="129">
        <f t="shared" si="2"/>
        <v>1642.1666666666667</v>
      </c>
    </row>
    <row r="8" spans="1:47" ht="14.25" hidden="1" customHeight="1">
      <c r="A8" s="22"/>
      <c r="B8" s="218">
        <v>3</v>
      </c>
      <c r="C8" s="219" t="s">
        <v>387</v>
      </c>
      <c r="D8" s="220" t="s">
        <v>569</v>
      </c>
      <c r="E8" s="221" t="s">
        <v>390</v>
      </c>
      <c r="F8" s="215">
        <v>1180</v>
      </c>
      <c r="G8" s="216">
        <v>0</v>
      </c>
      <c r="H8" s="217">
        <v>590</v>
      </c>
      <c r="I8" s="215">
        <v>1180</v>
      </c>
      <c r="J8" s="216">
        <v>0</v>
      </c>
      <c r="K8" s="217">
        <v>0</v>
      </c>
      <c r="L8" s="215">
        <v>1180</v>
      </c>
      <c r="M8" s="216">
        <v>0</v>
      </c>
      <c r="N8" s="217">
        <v>1003</v>
      </c>
      <c r="O8" s="215">
        <v>1180</v>
      </c>
      <c r="P8" s="216">
        <v>0</v>
      </c>
      <c r="Q8" s="217">
        <v>590</v>
      </c>
      <c r="R8" s="215">
        <v>1180</v>
      </c>
      <c r="S8" s="216">
        <v>0</v>
      </c>
      <c r="T8" s="217">
        <v>0</v>
      </c>
      <c r="U8" s="215">
        <v>1180</v>
      </c>
      <c r="V8" s="216">
        <v>0</v>
      </c>
      <c r="W8" s="217">
        <v>1062</v>
      </c>
      <c r="X8" s="215">
        <v>1180</v>
      </c>
      <c r="Y8" s="216">
        <v>0</v>
      </c>
      <c r="Z8" s="217">
        <v>0</v>
      </c>
      <c r="AA8" s="215">
        <v>1180</v>
      </c>
      <c r="AB8" s="216">
        <v>0</v>
      </c>
      <c r="AC8" s="217">
        <v>590</v>
      </c>
      <c r="AD8" s="215">
        <v>1180</v>
      </c>
      <c r="AE8" s="216">
        <v>0</v>
      </c>
      <c r="AF8" s="217">
        <v>1121</v>
      </c>
      <c r="AG8" s="215">
        <v>1180</v>
      </c>
      <c r="AH8" s="216">
        <v>0</v>
      </c>
      <c r="AI8" s="217">
        <v>0</v>
      </c>
      <c r="AJ8" s="215">
        <v>1180</v>
      </c>
      <c r="AK8" s="216">
        <v>0</v>
      </c>
      <c r="AL8" s="217">
        <v>0</v>
      </c>
      <c r="AM8" s="215">
        <v>1180</v>
      </c>
      <c r="AN8" s="216">
        <v>0</v>
      </c>
      <c r="AO8" s="217">
        <v>826</v>
      </c>
      <c r="AP8" s="215">
        <f t="shared" ref="AP8:AR8" si="4">F8+I8+L8+O8+R8+U8+X8+AA8+AD8+AG8+AJ8+AM8</f>
        <v>14160</v>
      </c>
      <c r="AQ8" s="215">
        <f t="shared" si="4"/>
        <v>0</v>
      </c>
      <c r="AR8" s="215">
        <f t="shared" si="4"/>
        <v>5782</v>
      </c>
      <c r="AS8" s="220">
        <v>1008025764</v>
      </c>
      <c r="AT8" s="129">
        <f t="shared" si="1"/>
        <v>19942</v>
      </c>
      <c r="AU8" s="129">
        <f t="shared" si="2"/>
        <v>1661.8333333333333</v>
      </c>
    </row>
    <row r="9" spans="1:47" ht="14.25" hidden="1" customHeight="1">
      <c r="A9" s="22"/>
      <c r="B9" s="218">
        <v>4</v>
      </c>
      <c r="C9" s="219" t="s">
        <v>387</v>
      </c>
      <c r="D9" s="220" t="s">
        <v>570</v>
      </c>
      <c r="E9" s="221" t="s">
        <v>393</v>
      </c>
      <c r="F9" s="215">
        <v>1180</v>
      </c>
      <c r="G9" s="216">
        <v>0</v>
      </c>
      <c r="H9" s="217">
        <v>590</v>
      </c>
      <c r="I9" s="215">
        <v>1180</v>
      </c>
      <c r="J9" s="216">
        <v>0</v>
      </c>
      <c r="K9" s="217">
        <v>0</v>
      </c>
      <c r="L9" s="215">
        <v>1180</v>
      </c>
      <c r="M9" s="216">
        <v>0</v>
      </c>
      <c r="N9" s="217">
        <v>826</v>
      </c>
      <c r="O9" s="215">
        <v>1180</v>
      </c>
      <c r="P9" s="216">
        <v>0</v>
      </c>
      <c r="Q9" s="217">
        <v>590</v>
      </c>
      <c r="R9" s="215">
        <v>1180</v>
      </c>
      <c r="S9" s="216">
        <v>0</v>
      </c>
      <c r="T9" s="217">
        <v>0</v>
      </c>
      <c r="U9" s="215">
        <v>1180</v>
      </c>
      <c r="V9" s="216">
        <v>0</v>
      </c>
      <c r="W9" s="217">
        <v>944</v>
      </c>
      <c r="X9" s="215">
        <v>1180</v>
      </c>
      <c r="Y9" s="216">
        <v>0</v>
      </c>
      <c r="Z9" s="217">
        <v>0</v>
      </c>
      <c r="AA9" s="215">
        <v>1180</v>
      </c>
      <c r="AB9" s="216">
        <v>0</v>
      </c>
      <c r="AC9" s="217">
        <v>590</v>
      </c>
      <c r="AD9" s="215">
        <v>1180</v>
      </c>
      <c r="AE9" s="216">
        <v>0</v>
      </c>
      <c r="AF9" s="217">
        <v>1003</v>
      </c>
      <c r="AG9" s="215">
        <v>1180</v>
      </c>
      <c r="AH9" s="216">
        <v>0</v>
      </c>
      <c r="AI9" s="217">
        <v>0</v>
      </c>
      <c r="AJ9" s="215">
        <v>1180</v>
      </c>
      <c r="AK9" s="216">
        <v>0</v>
      </c>
      <c r="AL9" s="217">
        <v>0</v>
      </c>
      <c r="AM9" s="215">
        <v>1180</v>
      </c>
      <c r="AN9" s="216">
        <v>0</v>
      </c>
      <c r="AO9" s="217">
        <v>885</v>
      </c>
      <c r="AP9" s="215">
        <f t="shared" ref="AP9:AR9" si="5">F9+I9+L9+O9+R9+U9+X9+AA9+AD9+AG9+AJ9+AM9</f>
        <v>14160</v>
      </c>
      <c r="AQ9" s="215">
        <f t="shared" si="5"/>
        <v>0</v>
      </c>
      <c r="AR9" s="215">
        <f t="shared" si="5"/>
        <v>5428</v>
      </c>
      <c r="AS9" s="220">
        <v>1003016185</v>
      </c>
      <c r="AT9" s="129">
        <f t="shared" si="1"/>
        <v>19588</v>
      </c>
      <c r="AU9" s="129">
        <f t="shared" si="2"/>
        <v>1632.3333333333333</v>
      </c>
    </row>
    <row r="10" spans="1:47" ht="14.25" hidden="1" customHeight="1">
      <c r="A10" s="22"/>
      <c r="B10" s="218">
        <v>5</v>
      </c>
      <c r="C10" s="219" t="s">
        <v>387</v>
      </c>
      <c r="D10" s="220" t="s">
        <v>573</v>
      </c>
      <c r="E10" s="221" t="s">
        <v>396</v>
      </c>
      <c r="F10" s="215">
        <v>1180</v>
      </c>
      <c r="G10" s="216">
        <v>0</v>
      </c>
      <c r="H10" s="217">
        <v>590</v>
      </c>
      <c r="I10" s="215">
        <v>1180</v>
      </c>
      <c r="J10" s="216">
        <v>0</v>
      </c>
      <c r="K10" s="217">
        <v>0</v>
      </c>
      <c r="L10" s="215">
        <v>1180</v>
      </c>
      <c r="M10" s="216">
        <v>0</v>
      </c>
      <c r="N10" s="217">
        <v>1062</v>
      </c>
      <c r="O10" s="215">
        <v>1180</v>
      </c>
      <c r="P10" s="216">
        <v>0</v>
      </c>
      <c r="Q10" s="217">
        <v>590</v>
      </c>
      <c r="R10" s="215">
        <v>1180</v>
      </c>
      <c r="S10" s="216">
        <v>0</v>
      </c>
      <c r="T10" s="217">
        <v>0</v>
      </c>
      <c r="U10" s="215">
        <v>1180</v>
      </c>
      <c r="V10" s="216">
        <v>0</v>
      </c>
      <c r="W10" s="217">
        <v>1062</v>
      </c>
      <c r="X10" s="215">
        <v>1949.57</v>
      </c>
      <c r="Y10" s="216">
        <v>0</v>
      </c>
      <c r="Z10" s="217">
        <v>0</v>
      </c>
      <c r="AA10" s="215">
        <v>410.43</v>
      </c>
      <c r="AB10" s="216">
        <v>0</v>
      </c>
      <c r="AC10" s="217">
        <v>590</v>
      </c>
      <c r="AD10" s="215">
        <v>1180</v>
      </c>
      <c r="AE10" s="216">
        <v>0</v>
      </c>
      <c r="AF10" s="217">
        <v>1062</v>
      </c>
      <c r="AG10" s="215">
        <v>1180</v>
      </c>
      <c r="AH10" s="216">
        <v>0</v>
      </c>
      <c r="AI10" s="217">
        <v>0</v>
      </c>
      <c r="AJ10" s="215">
        <v>1180</v>
      </c>
      <c r="AK10" s="216">
        <v>0</v>
      </c>
      <c r="AL10" s="217">
        <v>0</v>
      </c>
      <c r="AM10" s="215">
        <v>1180</v>
      </c>
      <c r="AN10" s="216">
        <v>0</v>
      </c>
      <c r="AO10" s="217">
        <v>1062</v>
      </c>
      <c r="AP10" s="215">
        <f t="shared" ref="AP10:AR10" si="6">F10+I10+L10+O10+R10+U10+X10+AA10+AD10+AG10+AJ10+AM10</f>
        <v>14160</v>
      </c>
      <c r="AQ10" s="215">
        <f t="shared" si="6"/>
        <v>0</v>
      </c>
      <c r="AR10" s="215">
        <f t="shared" si="6"/>
        <v>6018</v>
      </c>
      <c r="AS10" s="220">
        <v>1017006915</v>
      </c>
      <c r="AT10" s="129">
        <f t="shared" si="1"/>
        <v>20178</v>
      </c>
      <c r="AU10" s="129">
        <f t="shared" si="2"/>
        <v>1681.5</v>
      </c>
    </row>
    <row r="11" spans="1:47" ht="14.25" hidden="1" customHeight="1">
      <c r="A11" s="22"/>
      <c r="B11" s="218">
        <v>6</v>
      </c>
      <c r="C11" s="219" t="s">
        <v>401</v>
      </c>
      <c r="D11" s="220" t="s">
        <v>575</v>
      </c>
      <c r="E11" s="221" t="s">
        <v>400</v>
      </c>
      <c r="F11" s="215">
        <v>1633.33</v>
      </c>
      <c r="G11" s="216">
        <v>945</v>
      </c>
      <c r="H11" s="217">
        <v>1050</v>
      </c>
      <c r="I11" s="215">
        <v>2100</v>
      </c>
      <c r="J11" s="216">
        <v>945</v>
      </c>
      <c r="K11" s="217">
        <v>0</v>
      </c>
      <c r="L11" s="215">
        <v>2100</v>
      </c>
      <c r="M11" s="216">
        <v>945</v>
      </c>
      <c r="N11" s="217">
        <v>2100</v>
      </c>
      <c r="O11" s="215">
        <v>2100</v>
      </c>
      <c r="P11" s="216">
        <v>945</v>
      </c>
      <c r="Q11" s="217">
        <v>1050</v>
      </c>
      <c r="R11" s="215">
        <v>2100</v>
      </c>
      <c r="S11" s="216">
        <v>945</v>
      </c>
      <c r="T11" s="217">
        <v>0</v>
      </c>
      <c r="U11" s="215">
        <v>2100</v>
      </c>
      <c r="V11" s="216">
        <v>945</v>
      </c>
      <c r="W11" s="217">
        <v>2100</v>
      </c>
      <c r="X11" s="215">
        <v>2100</v>
      </c>
      <c r="Y11" s="216">
        <v>945</v>
      </c>
      <c r="Z11" s="217">
        <v>0</v>
      </c>
      <c r="AA11" s="215">
        <v>2290.91</v>
      </c>
      <c r="AB11" s="216">
        <v>945</v>
      </c>
      <c r="AC11" s="217">
        <v>1050</v>
      </c>
      <c r="AD11" s="215">
        <v>1909.09</v>
      </c>
      <c r="AE11" s="216">
        <v>945</v>
      </c>
      <c r="AF11" s="217">
        <v>2100</v>
      </c>
      <c r="AG11" s="215">
        <v>2100</v>
      </c>
      <c r="AH11" s="216">
        <v>945</v>
      </c>
      <c r="AI11" s="217">
        <v>0</v>
      </c>
      <c r="AJ11" s="215">
        <v>2100</v>
      </c>
      <c r="AK11" s="216">
        <v>945</v>
      </c>
      <c r="AL11" s="217">
        <v>0</v>
      </c>
      <c r="AM11" s="215">
        <v>2100</v>
      </c>
      <c r="AN11" s="216">
        <v>945</v>
      </c>
      <c r="AO11" s="217">
        <v>1890</v>
      </c>
      <c r="AP11" s="215">
        <f t="shared" ref="AP11:AR11" si="7">F11+I11+L11+O11+R11+U11+X11+AA11+AD11+AG11+AJ11+AM11</f>
        <v>24733.329999999998</v>
      </c>
      <c r="AQ11" s="215">
        <f t="shared" si="7"/>
        <v>11340</v>
      </c>
      <c r="AR11" s="215">
        <f t="shared" si="7"/>
        <v>11340</v>
      </c>
      <c r="AS11" s="220">
        <v>1008024661</v>
      </c>
      <c r="AT11" s="129">
        <f t="shared" si="1"/>
        <v>47413.33</v>
      </c>
      <c r="AU11" s="129">
        <f t="shared" si="2"/>
        <v>3951.1108333333336</v>
      </c>
    </row>
    <row r="12" spans="1:47" ht="14.25" hidden="1" customHeight="1">
      <c r="A12" s="22"/>
      <c r="B12" s="218">
        <v>7</v>
      </c>
      <c r="C12" s="219" t="s">
        <v>404</v>
      </c>
      <c r="D12" s="220" t="s">
        <v>577</v>
      </c>
      <c r="E12" s="221" t="s">
        <v>403</v>
      </c>
      <c r="F12" s="215">
        <v>0</v>
      </c>
      <c r="G12" s="216">
        <v>0</v>
      </c>
      <c r="H12" s="217">
        <v>0</v>
      </c>
      <c r="I12" s="215">
        <v>0</v>
      </c>
      <c r="J12" s="216">
        <v>0</v>
      </c>
      <c r="K12" s="217">
        <v>0</v>
      </c>
      <c r="L12" s="215">
        <v>0</v>
      </c>
      <c r="M12" s="216">
        <v>0</v>
      </c>
      <c r="N12" s="217">
        <v>0</v>
      </c>
      <c r="O12" s="215">
        <v>0</v>
      </c>
      <c r="P12" s="216">
        <v>0</v>
      </c>
      <c r="Q12" s="217">
        <v>0</v>
      </c>
      <c r="R12" s="215">
        <v>0</v>
      </c>
      <c r="S12" s="216">
        <v>0</v>
      </c>
      <c r="T12" s="217">
        <v>0</v>
      </c>
      <c r="U12" s="215">
        <v>0</v>
      </c>
      <c r="V12" s="216">
        <v>0</v>
      </c>
      <c r="W12" s="217">
        <v>0</v>
      </c>
      <c r="X12" s="215">
        <v>0</v>
      </c>
      <c r="Y12" s="216">
        <v>0</v>
      </c>
      <c r="Z12" s="217">
        <v>0</v>
      </c>
      <c r="AA12" s="215">
        <v>0</v>
      </c>
      <c r="AB12" s="216">
        <v>0</v>
      </c>
      <c r="AC12" s="217">
        <v>0</v>
      </c>
      <c r="AD12" s="215">
        <v>0</v>
      </c>
      <c r="AE12" s="216">
        <v>0</v>
      </c>
      <c r="AF12" s="217">
        <v>0</v>
      </c>
      <c r="AG12" s="215">
        <v>0</v>
      </c>
      <c r="AH12" s="216">
        <v>0</v>
      </c>
      <c r="AI12" s="217">
        <v>0</v>
      </c>
      <c r="AJ12" s="215">
        <v>997.5</v>
      </c>
      <c r="AK12" s="216">
        <v>0</v>
      </c>
      <c r="AL12" s="217">
        <v>0</v>
      </c>
      <c r="AM12" s="215">
        <v>1054.54</v>
      </c>
      <c r="AN12" s="216">
        <v>0</v>
      </c>
      <c r="AO12" s="217">
        <v>354</v>
      </c>
      <c r="AP12" s="215">
        <f t="shared" ref="AP12:AR12" si="8">F12+I12+L12+O12+R12+U12+X12+AA12+AD12+AG12+AJ12+AM12</f>
        <v>2052.04</v>
      </c>
      <c r="AQ12" s="215">
        <f t="shared" si="8"/>
        <v>0</v>
      </c>
      <c r="AR12" s="215">
        <f t="shared" si="8"/>
        <v>354</v>
      </c>
      <c r="AS12" s="220">
        <v>1019087419</v>
      </c>
      <c r="AT12" s="129">
        <f t="shared" si="1"/>
        <v>2406.04</v>
      </c>
      <c r="AU12" s="129">
        <f t="shared" si="2"/>
        <v>200.50333333333333</v>
      </c>
    </row>
    <row r="13" spans="1:47" ht="14.25" hidden="1" customHeight="1">
      <c r="A13" s="22"/>
      <c r="B13" s="218">
        <v>8</v>
      </c>
      <c r="C13" s="219" t="s">
        <v>387</v>
      </c>
      <c r="D13" s="220" t="s">
        <v>579</v>
      </c>
      <c r="E13" s="221" t="s">
        <v>406</v>
      </c>
      <c r="F13" s="215">
        <v>0</v>
      </c>
      <c r="G13" s="216">
        <v>0</v>
      </c>
      <c r="H13" s="217">
        <v>0</v>
      </c>
      <c r="I13" s="215">
        <v>0</v>
      </c>
      <c r="J13" s="216">
        <v>0</v>
      </c>
      <c r="K13" s="217">
        <v>0</v>
      </c>
      <c r="L13" s="215">
        <v>0</v>
      </c>
      <c r="M13" s="216">
        <v>0</v>
      </c>
      <c r="N13" s="217">
        <v>0</v>
      </c>
      <c r="O13" s="215">
        <v>0</v>
      </c>
      <c r="P13" s="216">
        <v>0</v>
      </c>
      <c r="Q13" s="217">
        <v>0</v>
      </c>
      <c r="R13" s="215">
        <v>0</v>
      </c>
      <c r="S13" s="216">
        <v>0</v>
      </c>
      <c r="T13" s="217">
        <v>0</v>
      </c>
      <c r="U13" s="215">
        <v>0</v>
      </c>
      <c r="V13" s="216">
        <v>0</v>
      </c>
      <c r="W13" s="217">
        <v>0</v>
      </c>
      <c r="X13" s="215">
        <v>0</v>
      </c>
      <c r="Y13" s="216">
        <v>0</v>
      </c>
      <c r="Z13" s="217">
        <v>0</v>
      </c>
      <c r="AA13" s="215">
        <v>0</v>
      </c>
      <c r="AB13" s="216">
        <v>0</v>
      </c>
      <c r="AC13" s="217">
        <v>0</v>
      </c>
      <c r="AD13" s="215">
        <v>0</v>
      </c>
      <c r="AE13" s="216">
        <v>0</v>
      </c>
      <c r="AF13" s="217">
        <v>0</v>
      </c>
      <c r="AG13" s="215">
        <v>0</v>
      </c>
      <c r="AH13" s="216">
        <v>0</v>
      </c>
      <c r="AI13" s="217">
        <v>0</v>
      </c>
      <c r="AJ13" s="215">
        <v>1239</v>
      </c>
      <c r="AK13" s="216">
        <v>0</v>
      </c>
      <c r="AL13" s="217">
        <v>0</v>
      </c>
      <c r="AM13" s="215">
        <v>1180</v>
      </c>
      <c r="AN13" s="216">
        <v>0</v>
      </c>
      <c r="AO13" s="217">
        <v>354</v>
      </c>
      <c r="AP13" s="215">
        <f t="shared" ref="AP13:AR13" si="9">F13+I13+L13+O13+R13+U13+X13+AA13+AD13+AG13+AJ13+AM13</f>
        <v>2419</v>
      </c>
      <c r="AQ13" s="215">
        <f t="shared" si="9"/>
        <v>0</v>
      </c>
      <c r="AR13" s="215">
        <f t="shared" si="9"/>
        <v>354</v>
      </c>
      <c r="AS13" s="220">
        <v>1027074249</v>
      </c>
      <c r="AT13" s="129">
        <f t="shared" si="1"/>
        <v>2773</v>
      </c>
      <c r="AU13" s="129">
        <f t="shared" si="2"/>
        <v>231.08333333333334</v>
      </c>
    </row>
    <row r="14" spans="1:47" ht="14.25" hidden="1" customHeight="1">
      <c r="A14" s="22"/>
      <c r="B14" s="218">
        <v>9</v>
      </c>
      <c r="C14" s="219" t="s">
        <v>401</v>
      </c>
      <c r="D14" s="220" t="s">
        <v>581</v>
      </c>
      <c r="E14" s="221" t="s">
        <v>408</v>
      </c>
      <c r="F14" s="215">
        <v>0</v>
      </c>
      <c r="G14" s="216">
        <v>0</v>
      </c>
      <c r="H14" s="217">
        <v>0</v>
      </c>
      <c r="I14" s="215">
        <v>0</v>
      </c>
      <c r="J14" s="216">
        <v>0</v>
      </c>
      <c r="K14" s="217">
        <v>0</v>
      </c>
      <c r="L14" s="215">
        <v>0</v>
      </c>
      <c r="M14" s="216">
        <v>0</v>
      </c>
      <c r="N14" s="217">
        <v>0</v>
      </c>
      <c r="O14" s="215">
        <v>0</v>
      </c>
      <c r="P14" s="216">
        <v>0</v>
      </c>
      <c r="Q14" s="217">
        <v>0</v>
      </c>
      <c r="R14" s="215">
        <v>0</v>
      </c>
      <c r="S14" s="216">
        <v>0</v>
      </c>
      <c r="T14" s="217">
        <v>0</v>
      </c>
      <c r="U14" s="215">
        <v>0</v>
      </c>
      <c r="V14" s="216">
        <v>0</v>
      </c>
      <c r="W14" s="217">
        <v>0</v>
      </c>
      <c r="X14" s="215">
        <v>0</v>
      </c>
      <c r="Y14" s="216">
        <v>0</v>
      </c>
      <c r="Z14" s="217">
        <v>0</v>
      </c>
      <c r="AA14" s="215">
        <v>1186.96</v>
      </c>
      <c r="AB14" s="216">
        <v>1050</v>
      </c>
      <c r="AC14" s="217">
        <v>0</v>
      </c>
      <c r="AD14" s="215">
        <v>2100</v>
      </c>
      <c r="AE14" s="216">
        <v>1050</v>
      </c>
      <c r="AF14" s="217">
        <v>2100</v>
      </c>
      <c r="AG14" s="215">
        <v>2100</v>
      </c>
      <c r="AH14" s="216">
        <v>1050</v>
      </c>
      <c r="AI14" s="217">
        <v>0</v>
      </c>
      <c r="AJ14" s="215">
        <v>2100</v>
      </c>
      <c r="AK14" s="216">
        <v>1050</v>
      </c>
      <c r="AL14" s="217">
        <v>0</v>
      </c>
      <c r="AM14" s="215">
        <v>2100</v>
      </c>
      <c r="AN14" s="216">
        <v>1050</v>
      </c>
      <c r="AO14" s="217">
        <v>1890</v>
      </c>
      <c r="AP14" s="215">
        <f t="shared" ref="AP14:AR14" si="10">F14+I14+L14+O14+R14+U14+X14+AA14+AD14+AG14+AJ14+AM14</f>
        <v>9586.9599999999991</v>
      </c>
      <c r="AQ14" s="215">
        <f t="shared" si="10"/>
        <v>5250</v>
      </c>
      <c r="AR14" s="215">
        <f t="shared" si="10"/>
        <v>3990</v>
      </c>
      <c r="AS14" s="220">
        <v>1021008053</v>
      </c>
      <c r="AT14" s="129">
        <f t="shared" si="1"/>
        <v>18826.96</v>
      </c>
      <c r="AU14" s="129">
        <f t="shared" si="2"/>
        <v>1568.9133333333332</v>
      </c>
    </row>
    <row r="15" spans="1:47" ht="14.25" hidden="1" customHeight="1">
      <c r="A15" s="22"/>
      <c r="B15" s="218">
        <v>10</v>
      </c>
      <c r="C15" s="219" t="s">
        <v>387</v>
      </c>
      <c r="D15" s="220" t="s">
        <v>584</v>
      </c>
      <c r="E15" s="221" t="s">
        <v>410</v>
      </c>
      <c r="F15" s="215">
        <v>1180</v>
      </c>
      <c r="G15" s="216">
        <v>0</v>
      </c>
      <c r="H15" s="217">
        <v>590</v>
      </c>
      <c r="I15" s="215">
        <v>1180</v>
      </c>
      <c r="J15" s="216">
        <v>0</v>
      </c>
      <c r="K15" s="217">
        <v>0</v>
      </c>
      <c r="L15" s="215">
        <v>1180</v>
      </c>
      <c r="M15" s="216">
        <v>0</v>
      </c>
      <c r="N15" s="217">
        <v>1130</v>
      </c>
      <c r="O15" s="215">
        <v>1180</v>
      </c>
      <c r="P15" s="216">
        <v>0</v>
      </c>
      <c r="Q15" s="217">
        <v>590</v>
      </c>
      <c r="R15" s="215">
        <v>1180</v>
      </c>
      <c r="S15" s="216">
        <v>0</v>
      </c>
      <c r="T15" s="217">
        <v>0</v>
      </c>
      <c r="U15" s="215">
        <v>1180</v>
      </c>
      <c r="V15" s="216">
        <v>0</v>
      </c>
      <c r="W15" s="217">
        <v>1080</v>
      </c>
      <c r="X15" s="215">
        <v>1693.04</v>
      </c>
      <c r="Y15" s="216">
        <v>0</v>
      </c>
      <c r="Z15" s="217">
        <v>0</v>
      </c>
      <c r="AA15" s="215">
        <v>666.96</v>
      </c>
      <c r="AB15" s="216">
        <v>0</v>
      </c>
      <c r="AC15" s="217">
        <v>590</v>
      </c>
      <c r="AD15" s="215">
        <v>1180</v>
      </c>
      <c r="AE15" s="216">
        <v>0</v>
      </c>
      <c r="AF15" s="217">
        <v>1160</v>
      </c>
      <c r="AG15" s="215">
        <v>1180</v>
      </c>
      <c r="AH15" s="216">
        <v>0</v>
      </c>
      <c r="AI15" s="217">
        <v>0</v>
      </c>
      <c r="AJ15" s="215">
        <v>1180</v>
      </c>
      <c r="AK15" s="216">
        <v>0</v>
      </c>
      <c r="AL15" s="217">
        <v>0</v>
      </c>
      <c r="AM15" s="215">
        <v>1180</v>
      </c>
      <c r="AN15" s="216">
        <v>0</v>
      </c>
      <c r="AO15" s="217">
        <v>870</v>
      </c>
      <c r="AP15" s="215">
        <f t="shared" ref="AP15:AR15" si="11">F15+I15+L15+O15+R15+U15+X15+AA15+AD15+AG15+AJ15+AM15</f>
        <v>14160</v>
      </c>
      <c r="AQ15" s="215">
        <f t="shared" si="11"/>
        <v>0</v>
      </c>
      <c r="AR15" s="215">
        <f t="shared" si="11"/>
        <v>6010</v>
      </c>
      <c r="AS15" s="220">
        <v>1011057920</v>
      </c>
      <c r="AT15" s="129">
        <f t="shared" si="1"/>
        <v>20170</v>
      </c>
      <c r="AU15" s="129">
        <f t="shared" si="2"/>
        <v>1680.8333333333333</v>
      </c>
    </row>
    <row r="16" spans="1:47" ht="14.25" hidden="1" customHeight="1">
      <c r="A16" s="22"/>
      <c r="B16" s="218">
        <v>11</v>
      </c>
      <c r="C16" s="219" t="s">
        <v>387</v>
      </c>
      <c r="D16" s="220" t="s">
        <v>585</v>
      </c>
      <c r="E16" s="221" t="s">
        <v>413</v>
      </c>
      <c r="F16" s="215">
        <v>1180</v>
      </c>
      <c r="G16" s="216">
        <v>0</v>
      </c>
      <c r="H16" s="217">
        <v>590</v>
      </c>
      <c r="I16" s="215">
        <v>1180</v>
      </c>
      <c r="J16" s="216">
        <v>0</v>
      </c>
      <c r="K16" s="217">
        <v>0</v>
      </c>
      <c r="L16" s="215">
        <v>1180</v>
      </c>
      <c r="M16" s="216">
        <v>0</v>
      </c>
      <c r="N16" s="217">
        <v>1162</v>
      </c>
      <c r="O16" s="215">
        <v>1180</v>
      </c>
      <c r="P16" s="216">
        <v>0</v>
      </c>
      <c r="Q16" s="217">
        <v>590</v>
      </c>
      <c r="R16" s="215">
        <v>1180</v>
      </c>
      <c r="S16" s="216">
        <v>0</v>
      </c>
      <c r="T16" s="217">
        <v>0</v>
      </c>
      <c r="U16" s="215">
        <v>1180</v>
      </c>
      <c r="V16" s="216">
        <v>0</v>
      </c>
      <c r="W16" s="217">
        <v>1003</v>
      </c>
      <c r="X16" s="215">
        <v>1180</v>
      </c>
      <c r="Y16" s="216">
        <v>0</v>
      </c>
      <c r="Z16" s="217">
        <v>0</v>
      </c>
      <c r="AA16" s="215">
        <v>1180</v>
      </c>
      <c r="AB16" s="216">
        <v>0</v>
      </c>
      <c r="AC16" s="217">
        <v>590</v>
      </c>
      <c r="AD16" s="215">
        <v>1180</v>
      </c>
      <c r="AE16" s="216">
        <v>0</v>
      </c>
      <c r="AF16" s="217">
        <v>1062</v>
      </c>
      <c r="AG16" s="215">
        <v>1180</v>
      </c>
      <c r="AH16" s="216">
        <v>0</v>
      </c>
      <c r="AI16" s="217">
        <v>0</v>
      </c>
      <c r="AJ16" s="215">
        <v>1180</v>
      </c>
      <c r="AK16" s="216">
        <v>0</v>
      </c>
      <c r="AL16" s="217">
        <v>0</v>
      </c>
      <c r="AM16" s="215">
        <v>1180</v>
      </c>
      <c r="AN16" s="216">
        <v>0</v>
      </c>
      <c r="AO16" s="217">
        <v>590</v>
      </c>
      <c r="AP16" s="215">
        <f t="shared" ref="AP16:AR16" si="12">F16+I16+L16+O16+R16+U16+X16+AA16+AD16+AG16+AJ16+AM16</f>
        <v>14160</v>
      </c>
      <c r="AQ16" s="215">
        <f t="shared" si="12"/>
        <v>0</v>
      </c>
      <c r="AR16" s="215">
        <f t="shared" si="12"/>
        <v>5587</v>
      </c>
      <c r="AS16" s="220">
        <v>1026009885</v>
      </c>
      <c r="AT16" s="129">
        <f t="shared" si="1"/>
        <v>19747</v>
      </c>
      <c r="AU16" s="129">
        <f t="shared" si="2"/>
        <v>1645.5833333333333</v>
      </c>
    </row>
    <row r="17" spans="1:47" ht="14.25" hidden="1" customHeight="1">
      <c r="A17" s="22"/>
      <c r="B17" s="218">
        <v>12</v>
      </c>
      <c r="C17" s="219" t="s">
        <v>387</v>
      </c>
      <c r="D17" s="220" t="s">
        <v>588</v>
      </c>
      <c r="E17" s="221" t="s">
        <v>415</v>
      </c>
      <c r="F17" s="215">
        <v>1180</v>
      </c>
      <c r="G17" s="216">
        <v>0</v>
      </c>
      <c r="H17" s="217">
        <v>590</v>
      </c>
      <c r="I17" s="215">
        <v>1180</v>
      </c>
      <c r="J17" s="216">
        <v>0</v>
      </c>
      <c r="K17" s="217">
        <v>0</v>
      </c>
      <c r="L17" s="215">
        <v>1180</v>
      </c>
      <c r="M17" s="216">
        <v>0</v>
      </c>
      <c r="N17" s="217">
        <v>1162</v>
      </c>
      <c r="O17" s="215">
        <v>1180</v>
      </c>
      <c r="P17" s="216">
        <v>0</v>
      </c>
      <c r="Q17" s="217">
        <v>590</v>
      </c>
      <c r="R17" s="215">
        <v>1180</v>
      </c>
      <c r="S17" s="216">
        <v>0</v>
      </c>
      <c r="T17" s="217">
        <v>0</v>
      </c>
      <c r="U17" s="215">
        <v>1180</v>
      </c>
      <c r="V17" s="216">
        <v>0</v>
      </c>
      <c r="W17" s="217">
        <v>1121</v>
      </c>
      <c r="X17" s="215">
        <v>1180</v>
      </c>
      <c r="Y17" s="216">
        <v>0</v>
      </c>
      <c r="Z17" s="217">
        <v>0</v>
      </c>
      <c r="AA17" s="215">
        <v>1180</v>
      </c>
      <c r="AB17" s="216">
        <v>0</v>
      </c>
      <c r="AC17" s="217">
        <v>590</v>
      </c>
      <c r="AD17" s="215">
        <v>1180</v>
      </c>
      <c r="AE17" s="216">
        <v>0</v>
      </c>
      <c r="AF17" s="217">
        <v>1062</v>
      </c>
      <c r="AG17" s="215">
        <v>1180</v>
      </c>
      <c r="AH17" s="216">
        <v>0</v>
      </c>
      <c r="AI17" s="217">
        <v>0</v>
      </c>
      <c r="AJ17" s="215">
        <v>1180</v>
      </c>
      <c r="AK17" s="216">
        <v>0</v>
      </c>
      <c r="AL17" s="217">
        <v>0</v>
      </c>
      <c r="AM17" s="215">
        <v>1180</v>
      </c>
      <c r="AN17" s="216">
        <v>0</v>
      </c>
      <c r="AO17" s="217">
        <v>1003</v>
      </c>
      <c r="AP17" s="215">
        <f t="shared" ref="AP17:AR17" si="13">F17+I17+L17+O17+R17+U17+X17+AA17+AD17+AG17+AJ17+AM17</f>
        <v>14160</v>
      </c>
      <c r="AQ17" s="215">
        <f t="shared" si="13"/>
        <v>0</v>
      </c>
      <c r="AR17" s="215">
        <f t="shared" si="13"/>
        <v>6118</v>
      </c>
      <c r="AS17" s="220">
        <v>26001030709</v>
      </c>
      <c r="AT17" s="129">
        <f t="shared" si="1"/>
        <v>20278</v>
      </c>
      <c r="AU17" s="129">
        <f t="shared" si="2"/>
        <v>1689.8333333333333</v>
      </c>
    </row>
    <row r="18" spans="1:47" ht="14.25" hidden="1" customHeight="1">
      <c r="A18" s="22"/>
      <c r="B18" s="218">
        <v>13</v>
      </c>
      <c r="C18" s="219" t="s">
        <v>404</v>
      </c>
      <c r="D18" s="220" t="s">
        <v>590</v>
      </c>
      <c r="E18" s="221" t="s">
        <v>418</v>
      </c>
      <c r="F18" s="215">
        <v>950</v>
      </c>
      <c r="G18" s="216">
        <v>0</v>
      </c>
      <c r="H18" s="217">
        <v>475</v>
      </c>
      <c r="I18" s="215">
        <v>950</v>
      </c>
      <c r="J18" s="216">
        <v>0</v>
      </c>
      <c r="K18" s="217">
        <v>0</v>
      </c>
      <c r="L18" s="215">
        <v>950</v>
      </c>
      <c r="M18" s="216">
        <v>0</v>
      </c>
      <c r="N18" s="217">
        <v>807</v>
      </c>
      <c r="O18" s="215">
        <v>950</v>
      </c>
      <c r="P18" s="216">
        <v>0</v>
      </c>
      <c r="Q18" s="217">
        <v>475</v>
      </c>
      <c r="R18" s="215">
        <v>950</v>
      </c>
      <c r="S18" s="216">
        <v>0</v>
      </c>
      <c r="T18" s="217">
        <v>0</v>
      </c>
      <c r="U18" s="215">
        <v>950</v>
      </c>
      <c r="V18" s="216">
        <v>0</v>
      </c>
      <c r="W18" s="217">
        <v>760</v>
      </c>
      <c r="X18" s="215">
        <v>950</v>
      </c>
      <c r="Y18" s="216">
        <v>0</v>
      </c>
      <c r="Z18" s="217">
        <v>0</v>
      </c>
      <c r="AA18" s="215">
        <v>950</v>
      </c>
      <c r="AB18" s="216">
        <v>0</v>
      </c>
      <c r="AC18" s="217">
        <v>475</v>
      </c>
      <c r="AD18" s="215">
        <v>950</v>
      </c>
      <c r="AE18" s="216">
        <v>0</v>
      </c>
      <c r="AF18" s="217">
        <v>760</v>
      </c>
      <c r="AG18" s="215">
        <v>950</v>
      </c>
      <c r="AH18" s="216">
        <v>0</v>
      </c>
      <c r="AI18" s="217">
        <v>0</v>
      </c>
      <c r="AJ18" s="215">
        <v>950</v>
      </c>
      <c r="AK18" s="216">
        <v>0</v>
      </c>
      <c r="AL18" s="217">
        <v>0</v>
      </c>
      <c r="AM18" s="215">
        <v>950</v>
      </c>
      <c r="AN18" s="216">
        <v>0</v>
      </c>
      <c r="AO18" s="217">
        <v>665</v>
      </c>
      <c r="AP18" s="215">
        <f t="shared" ref="AP18:AR18" si="14">F18+I18+L18+O18+R18+U18+X18+AA18+AD18+AG18+AJ18+AM18</f>
        <v>11400</v>
      </c>
      <c r="AQ18" s="215">
        <f t="shared" si="14"/>
        <v>0</v>
      </c>
      <c r="AR18" s="215">
        <f t="shared" si="14"/>
        <v>4417</v>
      </c>
      <c r="AS18" s="220">
        <v>1022009973</v>
      </c>
      <c r="AT18" s="129">
        <f t="shared" si="1"/>
        <v>15817</v>
      </c>
      <c r="AU18" s="129">
        <f t="shared" si="2"/>
        <v>1318.0833333333333</v>
      </c>
    </row>
    <row r="19" spans="1:47" ht="14.25" hidden="1" customHeight="1">
      <c r="A19" s="22"/>
      <c r="B19" s="218">
        <v>14</v>
      </c>
      <c r="C19" s="219" t="s">
        <v>387</v>
      </c>
      <c r="D19" s="220" t="s">
        <v>593</v>
      </c>
      <c r="E19" s="221" t="s">
        <v>419</v>
      </c>
      <c r="F19" s="215">
        <v>0</v>
      </c>
      <c r="G19" s="216">
        <v>0</v>
      </c>
      <c r="H19" s="217">
        <v>0</v>
      </c>
      <c r="I19" s="215">
        <v>0</v>
      </c>
      <c r="J19" s="216">
        <v>0</v>
      </c>
      <c r="K19" s="217">
        <v>0</v>
      </c>
      <c r="L19" s="215">
        <v>0</v>
      </c>
      <c r="M19" s="216">
        <v>0</v>
      </c>
      <c r="N19" s="217">
        <v>0</v>
      </c>
      <c r="O19" s="215">
        <v>0</v>
      </c>
      <c r="P19" s="216">
        <v>0</v>
      </c>
      <c r="Q19" s="217">
        <v>0</v>
      </c>
      <c r="R19" s="215">
        <v>0</v>
      </c>
      <c r="S19" s="216">
        <v>0</v>
      </c>
      <c r="T19" s="217">
        <v>0</v>
      </c>
      <c r="U19" s="215">
        <v>0</v>
      </c>
      <c r="V19" s="216">
        <v>0</v>
      </c>
      <c r="W19" s="217">
        <v>0</v>
      </c>
      <c r="X19" s="215">
        <v>1662.72</v>
      </c>
      <c r="Y19" s="216">
        <v>0</v>
      </c>
      <c r="Z19" s="217">
        <v>0</v>
      </c>
      <c r="AA19" s="215">
        <v>1287.27</v>
      </c>
      <c r="AB19" s="216">
        <v>0</v>
      </c>
      <c r="AC19" s="217">
        <v>590</v>
      </c>
      <c r="AD19" s="215">
        <v>1072.73</v>
      </c>
      <c r="AE19" s="216">
        <v>0</v>
      </c>
      <c r="AF19" s="217">
        <v>1180</v>
      </c>
      <c r="AG19" s="215">
        <v>1201.81</v>
      </c>
      <c r="AH19" s="216">
        <v>0</v>
      </c>
      <c r="AI19" s="217">
        <v>0</v>
      </c>
      <c r="AJ19" s="215">
        <v>1181.72</v>
      </c>
      <c r="AK19" s="216">
        <v>0</v>
      </c>
      <c r="AL19" s="217">
        <v>0</v>
      </c>
      <c r="AM19" s="215">
        <v>1181.78</v>
      </c>
      <c r="AN19" s="216">
        <v>0</v>
      </c>
      <c r="AO19" s="217">
        <v>885</v>
      </c>
      <c r="AP19" s="215">
        <f t="shared" ref="AP19:AR19" si="15">F19+I19+L19+O19+R19+U19+X19+AA19+AD19+AG19+AJ19+AM19</f>
        <v>7588.03</v>
      </c>
      <c r="AQ19" s="215">
        <f t="shared" si="15"/>
        <v>0</v>
      </c>
      <c r="AR19" s="215">
        <f t="shared" si="15"/>
        <v>2655</v>
      </c>
      <c r="AS19" s="220">
        <v>1027068698</v>
      </c>
      <c r="AT19" s="129">
        <f t="shared" si="1"/>
        <v>10243.029999999999</v>
      </c>
      <c r="AU19" s="129">
        <f t="shared" si="2"/>
        <v>853.5858333333332</v>
      </c>
    </row>
    <row r="20" spans="1:47" ht="14.25" hidden="1" customHeight="1">
      <c r="A20" s="22"/>
      <c r="B20" s="218">
        <v>15</v>
      </c>
      <c r="C20" s="219" t="s">
        <v>387</v>
      </c>
      <c r="D20" s="220" t="s">
        <v>595</v>
      </c>
      <c r="E20" s="221" t="s">
        <v>421</v>
      </c>
      <c r="F20" s="215">
        <v>1180</v>
      </c>
      <c r="G20" s="216">
        <v>0</v>
      </c>
      <c r="H20" s="217">
        <v>590</v>
      </c>
      <c r="I20" s="215">
        <v>1180</v>
      </c>
      <c r="J20" s="216">
        <v>0</v>
      </c>
      <c r="K20" s="217">
        <v>0</v>
      </c>
      <c r="L20" s="215">
        <v>1180</v>
      </c>
      <c r="M20" s="216">
        <v>0</v>
      </c>
      <c r="N20" s="217">
        <v>1121</v>
      </c>
      <c r="O20" s="215">
        <v>1180</v>
      </c>
      <c r="P20" s="216">
        <v>0</v>
      </c>
      <c r="Q20" s="217">
        <v>590</v>
      </c>
      <c r="R20" s="215">
        <v>1340.91</v>
      </c>
      <c r="S20" s="216">
        <v>0</v>
      </c>
      <c r="T20" s="217">
        <v>0</v>
      </c>
      <c r="U20" s="215">
        <v>1019.09</v>
      </c>
      <c r="V20" s="216">
        <v>0</v>
      </c>
      <c r="W20" s="217">
        <v>1121</v>
      </c>
      <c r="X20" s="215">
        <v>1180</v>
      </c>
      <c r="Y20" s="216">
        <v>0</v>
      </c>
      <c r="Z20" s="217">
        <v>0</v>
      </c>
      <c r="AA20" s="215">
        <v>1180</v>
      </c>
      <c r="AB20" s="216">
        <v>0</v>
      </c>
      <c r="AC20" s="217">
        <v>590</v>
      </c>
      <c r="AD20" s="215">
        <v>1221.74</v>
      </c>
      <c r="AE20" s="216">
        <v>0</v>
      </c>
      <c r="AF20" s="217">
        <v>1121</v>
      </c>
      <c r="AG20" s="215">
        <v>1218.26</v>
      </c>
      <c r="AH20" s="216">
        <v>0</v>
      </c>
      <c r="AI20" s="217">
        <v>0</v>
      </c>
      <c r="AJ20" s="215">
        <v>1180</v>
      </c>
      <c r="AK20" s="216">
        <v>0</v>
      </c>
      <c r="AL20" s="217">
        <v>0</v>
      </c>
      <c r="AM20" s="215">
        <v>1180</v>
      </c>
      <c r="AN20" s="216">
        <v>0</v>
      </c>
      <c r="AO20" s="217">
        <v>826</v>
      </c>
      <c r="AP20" s="215">
        <f t="shared" ref="AP20:AR20" si="16">F20+I20+L20+O20+R20+U20+X20+AA20+AD20+AG20+AJ20+AM20</f>
        <v>14240</v>
      </c>
      <c r="AQ20" s="215">
        <f t="shared" si="16"/>
        <v>0</v>
      </c>
      <c r="AR20" s="215">
        <f t="shared" si="16"/>
        <v>5959</v>
      </c>
      <c r="AS20" s="220">
        <v>1008024797</v>
      </c>
      <c r="AT20" s="129">
        <f t="shared" si="1"/>
        <v>20199</v>
      </c>
      <c r="AU20" s="129">
        <f t="shared" si="2"/>
        <v>1683.25</v>
      </c>
    </row>
    <row r="21" spans="1:47" ht="14.25" hidden="1" customHeight="1">
      <c r="A21" s="22"/>
      <c r="B21" s="218">
        <v>16</v>
      </c>
      <c r="C21" s="219" t="s">
        <v>387</v>
      </c>
      <c r="D21" s="220" t="s">
        <v>597</v>
      </c>
      <c r="E21" s="221" t="s">
        <v>427</v>
      </c>
      <c r="F21" s="215">
        <v>1180</v>
      </c>
      <c r="G21" s="216">
        <v>0</v>
      </c>
      <c r="H21" s="217">
        <v>590</v>
      </c>
      <c r="I21" s="215">
        <v>1180</v>
      </c>
      <c r="J21" s="216">
        <v>0</v>
      </c>
      <c r="K21" s="217">
        <v>0</v>
      </c>
      <c r="L21" s="215">
        <v>1180</v>
      </c>
      <c r="M21" s="216">
        <v>0</v>
      </c>
      <c r="N21" s="217">
        <v>1062</v>
      </c>
      <c r="O21" s="215">
        <v>1180</v>
      </c>
      <c r="P21" s="216">
        <v>0</v>
      </c>
      <c r="Q21" s="217">
        <v>590</v>
      </c>
      <c r="R21" s="215">
        <v>1180</v>
      </c>
      <c r="S21" s="216">
        <v>0</v>
      </c>
      <c r="T21" s="217">
        <v>0</v>
      </c>
      <c r="U21" s="215">
        <v>1180</v>
      </c>
      <c r="V21" s="216">
        <v>0</v>
      </c>
      <c r="W21" s="217">
        <v>1062</v>
      </c>
      <c r="X21" s="215">
        <v>1180</v>
      </c>
      <c r="Y21" s="216">
        <v>0</v>
      </c>
      <c r="Z21" s="217">
        <v>0</v>
      </c>
      <c r="AA21" s="215">
        <v>1180</v>
      </c>
      <c r="AB21" s="216">
        <v>0</v>
      </c>
      <c r="AC21" s="217">
        <v>590</v>
      </c>
      <c r="AD21" s="215">
        <v>1180</v>
      </c>
      <c r="AE21" s="216">
        <v>0</v>
      </c>
      <c r="AF21" s="217">
        <v>1062</v>
      </c>
      <c r="AG21" s="215">
        <v>1180</v>
      </c>
      <c r="AH21" s="216">
        <v>0</v>
      </c>
      <c r="AI21" s="217">
        <v>0</v>
      </c>
      <c r="AJ21" s="215">
        <v>1180</v>
      </c>
      <c r="AK21" s="216">
        <v>0</v>
      </c>
      <c r="AL21" s="217">
        <v>0</v>
      </c>
      <c r="AM21" s="215">
        <v>1180</v>
      </c>
      <c r="AN21" s="216">
        <v>0</v>
      </c>
      <c r="AO21" s="217">
        <v>767</v>
      </c>
      <c r="AP21" s="215">
        <f t="shared" ref="AP21:AR21" si="17">F21+I21+L21+O21+R21+U21+X21+AA21+AD21+AG21+AJ21+AM21</f>
        <v>14160</v>
      </c>
      <c r="AQ21" s="215">
        <f t="shared" si="17"/>
        <v>0</v>
      </c>
      <c r="AR21" s="215">
        <f t="shared" si="17"/>
        <v>5723</v>
      </c>
      <c r="AS21" s="220">
        <v>57001052807</v>
      </c>
      <c r="AT21" s="129">
        <f t="shared" si="1"/>
        <v>19883</v>
      </c>
      <c r="AU21" s="129">
        <f t="shared" si="2"/>
        <v>1656.9166666666667</v>
      </c>
    </row>
    <row r="22" spans="1:47" ht="14.25" hidden="1" customHeight="1">
      <c r="A22" s="22"/>
      <c r="B22" s="218">
        <v>17</v>
      </c>
      <c r="C22" s="219" t="s">
        <v>387</v>
      </c>
      <c r="D22" s="220" t="s">
        <v>600</v>
      </c>
      <c r="E22" s="221" t="s">
        <v>436</v>
      </c>
      <c r="F22" s="215">
        <v>1180</v>
      </c>
      <c r="G22" s="216">
        <v>0</v>
      </c>
      <c r="H22" s="217">
        <v>590</v>
      </c>
      <c r="I22" s="215">
        <v>1180</v>
      </c>
      <c r="J22" s="216">
        <v>0</v>
      </c>
      <c r="K22" s="217">
        <v>0</v>
      </c>
      <c r="L22" s="215">
        <v>1180</v>
      </c>
      <c r="M22" s="216">
        <v>0</v>
      </c>
      <c r="N22" s="217">
        <v>1062</v>
      </c>
      <c r="O22" s="215">
        <v>1180</v>
      </c>
      <c r="P22" s="216">
        <v>0</v>
      </c>
      <c r="Q22" s="217">
        <v>590</v>
      </c>
      <c r="R22" s="215">
        <v>1180</v>
      </c>
      <c r="S22" s="216">
        <v>0</v>
      </c>
      <c r="T22" s="217">
        <v>0</v>
      </c>
      <c r="U22" s="215">
        <v>1180</v>
      </c>
      <c r="V22" s="216">
        <v>0</v>
      </c>
      <c r="W22" s="217">
        <v>1062</v>
      </c>
      <c r="X22" s="215">
        <v>1180</v>
      </c>
      <c r="Y22" s="216">
        <v>0</v>
      </c>
      <c r="Z22" s="217">
        <v>0</v>
      </c>
      <c r="AA22" s="215">
        <v>1180</v>
      </c>
      <c r="AB22" s="216">
        <v>0</v>
      </c>
      <c r="AC22" s="217">
        <v>590</v>
      </c>
      <c r="AD22" s="215">
        <v>1180</v>
      </c>
      <c r="AE22" s="216">
        <v>0</v>
      </c>
      <c r="AF22" s="217">
        <v>1180</v>
      </c>
      <c r="AG22" s="215">
        <v>1180</v>
      </c>
      <c r="AH22" s="216">
        <v>0</v>
      </c>
      <c r="AI22" s="217">
        <v>0</v>
      </c>
      <c r="AJ22" s="215">
        <v>1180</v>
      </c>
      <c r="AK22" s="216">
        <v>0</v>
      </c>
      <c r="AL22" s="217">
        <v>0</v>
      </c>
      <c r="AM22" s="215">
        <v>1180</v>
      </c>
      <c r="AN22" s="216">
        <v>0</v>
      </c>
      <c r="AO22" s="217">
        <v>708</v>
      </c>
      <c r="AP22" s="215">
        <f t="shared" ref="AP22:AR22" si="18">F22+I22+L22+O22+R22+U22+X22+AA22+AD22+AG22+AJ22+AM22</f>
        <v>14160</v>
      </c>
      <c r="AQ22" s="215">
        <f t="shared" si="18"/>
        <v>0</v>
      </c>
      <c r="AR22" s="215">
        <f t="shared" si="18"/>
        <v>5782</v>
      </c>
      <c r="AS22" s="220">
        <v>11001003550</v>
      </c>
      <c r="AT22" s="129">
        <f t="shared" si="1"/>
        <v>19942</v>
      </c>
      <c r="AU22" s="129">
        <f t="shared" si="2"/>
        <v>1661.8333333333333</v>
      </c>
    </row>
    <row r="23" spans="1:47" ht="14.25" hidden="1" customHeight="1">
      <c r="A23" s="22"/>
      <c r="B23" s="218">
        <v>18</v>
      </c>
      <c r="C23" s="219" t="s">
        <v>387</v>
      </c>
      <c r="D23" s="220" t="s">
        <v>602</v>
      </c>
      <c r="E23" s="221" t="s">
        <v>603</v>
      </c>
      <c r="F23" s="215">
        <v>786.67</v>
      </c>
      <c r="G23" s="216">
        <v>0</v>
      </c>
      <c r="H23" s="217">
        <v>0</v>
      </c>
      <c r="I23" s="215">
        <v>1180</v>
      </c>
      <c r="J23" s="216">
        <v>0</v>
      </c>
      <c r="K23" s="217">
        <v>0</v>
      </c>
      <c r="L23" s="215">
        <v>1180</v>
      </c>
      <c r="M23" s="216">
        <v>0</v>
      </c>
      <c r="N23" s="217">
        <v>0</v>
      </c>
      <c r="O23" s="215">
        <v>1180</v>
      </c>
      <c r="P23" s="216">
        <v>0</v>
      </c>
      <c r="Q23" s="217">
        <v>590</v>
      </c>
      <c r="R23" s="215">
        <v>458.89</v>
      </c>
      <c r="S23" s="216">
        <v>0</v>
      </c>
      <c r="T23" s="217">
        <v>0</v>
      </c>
      <c r="U23" s="215">
        <v>0</v>
      </c>
      <c r="V23" s="216">
        <v>0</v>
      </c>
      <c r="W23" s="217">
        <v>0</v>
      </c>
      <c r="X23" s="215">
        <v>0</v>
      </c>
      <c r="Y23" s="216">
        <v>0</v>
      </c>
      <c r="Z23" s="217">
        <v>0</v>
      </c>
      <c r="AA23" s="215">
        <v>0</v>
      </c>
      <c r="AB23" s="216">
        <v>0</v>
      </c>
      <c r="AC23" s="217">
        <v>0</v>
      </c>
      <c r="AD23" s="215">
        <v>0</v>
      </c>
      <c r="AE23" s="216">
        <v>0</v>
      </c>
      <c r="AF23" s="217">
        <v>0</v>
      </c>
      <c r="AG23" s="215">
        <v>0</v>
      </c>
      <c r="AH23" s="216">
        <v>0</v>
      </c>
      <c r="AI23" s="217">
        <v>0</v>
      </c>
      <c r="AJ23" s="215">
        <v>0</v>
      </c>
      <c r="AK23" s="216">
        <v>0</v>
      </c>
      <c r="AL23" s="217">
        <v>0</v>
      </c>
      <c r="AM23" s="215">
        <v>0</v>
      </c>
      <c r="AN23" s="216">
        <v>0</v>
      </c>
      <c r="AO23" s="217">
        <v>0</v>
      </c>
      <c r="AP23" s="215">
        <f t="shared" ref="AP23:AR23" si="19">F23+I23+L23+O23+R23+U23+X23+AA23+AD23+AG23+AJ23+AM23</f>
        <v>4785.5600000000004</v>
      </c>
      <c r="AQ23" s="215">
        <f t="shared" si="19"/>
        <v>0</v>
      </c>
      <c r="AR23" s="215">
        <f t="shared" si="19"/>
        <v>590</v>
      </c>
      <c r="AS23" s="220">
        <v>1030051873</v>
      </c>
      <c r="AT23" s="129">
        <f t="shared" si="1"/>
        <v>5375.56</v>
      </c>
      <c r="AU23" s="129">
        <f t="shared" si="2"/>
        <v>447.96333333333337</v>
      </c>
    </row>
    <row r="24" spans="1:47" ht="14.25" hidden="1" customHeight="1">
      <c r="A24" s="22"/>
      <c r="B24" s="218">
        <v>19</v>
      </c>
      <c r="C24" s="219" t="s">
        <v>404</v>
      </c>
      <c r="D24" s="220" t="s">
        <v>605</v>
      </c>
      <c r="E24" s="221" t="s">
        <v>439</v>
      </c>
      <c r="F24" s="215">
        <v>0</v>
      </c>
      <c r="G24" s="216">
        <v>0</v>
      </c>
      <c r="H24" s="217">
        <v>0</v>
      </c>
      <c r="I24" s="215">
        <v>0</v>
      </c>
      <c r="J24" s="216">
        <v>0</v>
      </c>
      <c r="K24" s="217">
        <v>0</v>
      </c>
      <c r="L24" s="215">
        <v>0</v>
      </c>
      <c r="M24" s="216">
        <v>0</v>
      </c>
      <c r="N24" s="217">
        <v>0</v>
      </c>
      <c r="O24" s="215">
        <v>0</v>
      </c>
      <c r="P24" s="216">
        <v>0</v>
      </c>
      <c r="Q24" s="217">
        <v>0</v>
      </c>
      <c r="R24" s="215">
        <v>0</v>
      </c>
      <c r="S24" s="216">
        <v>0</v>
      </c>
      <c r="T24" s="217">
        <v>0</v>
      </c>
      <c r="U24" s="215">
        <v>0</v>
      </c>
      <c r="V24" s="216">
        <v>0</v>
      </c>
      <c r="W24" s="217">
        <v>0</v>
      </c>
      <c r="X24" s="215">
        <v>0</v>
      </c>
      <c r="Y24" s="216">
        <v>0</v>
      </c>
      <c r="Z24" s="217">
        <v>0</v>
      </c>
      <c r="AA24" s="215">
        <v>0</v>
      </c>
      <c r="AB24" s="216">
        <v>0</v>
      </c>
      <c r="AC24" s="217">
        <v>0</v>
      </c>
      <c r="AD24" s="215">
        <v>0</v>
      </c>
      <c r="AE24" s="216">
        <v>0</v>
      </c>
      <c r="AF24" s="217">
        <v>0</v>
      </c>
      <c r="AG24" s="215">
        <v>0</v>
      </c>
      <c r="AH24" s="216">
        <v>0</v>
      </c>
      <c r="AI24" s="217">
        <v>0</v>
      </c>
      <c r="AJ24" s="215">
        <v>950</v>
      </c>
      <c r="AK24" s="216">
        <v>0</v>
      </c>
      <c r="AL24" s="217">
        <v>0</v>
      </c>
      <c r="AM24" s="215">
        <v>950</v>
      </c>
      <c r="AN24" s="216">
        <v>0</v>
      </c>
      <c r="AO24" s="217">
        <v>285</v>
      </c>
      <c r="AP24" s="215">
        <f t="shared" ref="AP24:AR24" si="20">F24+I24+L24+O24+R24+U24+X24+AA24+AD24+AG24+AJ24+AM24</f>
        <v>1900</v>
      </c>
      <c r="AQ24" s="215">
        <f t="shared" si="20"/>
        <v>0</v>
      </c>
      <c r="AR24" s="215">
        <f t="shared" si="20"/>
        <v>285</v>
      </c>
      <c r="AS24" s="220">
        <v>1001079618</v>
      </c>
      <c r="AT24" s="129">
        <f t="shared" si="1"/>
        <v>2185</v>
      </c>
      <c r="AU24" s="129">
        <f t="shared" si="2"/>
        <v>182.08333333333334</v>
      </c>
    </row>
    <row r="25" spans="1:47" ht="14.25" hidden="1" customHeight="1">
      <c r="A25" s="22"/>
      <c r="B25" s="218">
        <v>20</v>
      </c>
      <c r="C25" s="219" t="s">
        <v>387</v>
      </c>
      <c r="D25" s="220" t="s">
        <v>608</v>
      </c>
      <c r="E25" s="221" t="s">
        <v>442</v>
      </c>
      <c r="F25" s="215">
        <v>1186.3499999999999</v>
      </c>
      <c r="G25" s="216">
        <v>0</v>
      </c>
      <c r="H25" s="217">
        <v>590</v>
      </c>
      <c r="I25" s="215">
        <v>1180</v>
      </c>
      <c r="J25" s="216">
        <v>0</v>
      </c>
      <c r="K25" s="217">
        <v>0</v>
      </c>
      <c r="L25" s="215">
        <v>1180</v>
      </c>
      <c r="M25" s="216">
        <v>0</v>
      </c>
      <c r="N25" s="217">
        <v>1020</v>
      </c>
      <c r="O25" s="215">
        <v>1180</v>
      </c>
      <c r="P25" s="216">
        <v>0</v>
      </c>
      <c r="Q25" s="217">
        <v>590</v>
      </c>
      <c r="R25" s="215">
        <v>1180</v>
      </c>
      <c r="S25" s="216">
        <v>0</v>
      </c>
      <c r="T25" s="217">
        <v>0</v>
      </c>
      <c r="U25" s="215">
        <v>1495.13</v>
      </c>
      <c r="V25" s="216">
        <v>0</v>
      </c>
      <c r="W25" s="217">
        <v>1250</v>
      </c>
      <c r="X25" s="215">
        <v>1834.54</v>
      </c>
      <c r="Y25" s="216">
        <v>1494</v>
      </c>
      <c r="Z25" s="217">
        <v>0</v>
      </c>
      <c r="AA25" s="215">
        <v>1625.91</v>
      </c>
      <c r="AB25" s="216">
        <v>747</v>
      </c>
      <c r="AC25" s="217">
        <v>590</v>
      </c>
      <c r="AD25" s="215">
        <v>1254.3800000000001</v>
      </c>
      <c r="AE25" s="216">
        <v>0</v>
      </c>
      <c r="AF25" s="217">
        <v>1160</v>
      </c>
      <c r="AG25" s="215">
        <v>1258.32</v>
      </c>
      <c r="AH25" s="216">
        <v>0</v>
      </c>
      <c r="AI25" s="217">
        <v>0</v>
      </c>
      <c r="AJ25" s="215">
        <v>1246.51</v>
      </c>
      <c r="AK25" s="216">
        <v>0</v>
      </c>
      <c r="AL25" s="217">
        <v>0</v>
      </c>
      <c r="AM25" s="215">
        <v>1180</v>
      </c>
      <c r="AN25" s="216">
        <v>0</v>
      </c>
      <c r="AO25" s="217">
        <v>830</v>
      </c>
      <c r="AP25" s="215">
        <f t="shared" ref="AP25:AR25" si="21">F25+I25+L25+O25+R25+U25+X25+AA25+AD25+AG25+AJ25+AM25</f>
        <v>15801.140000000001</v>
      </c>
      <c r="AQ25" s="215">
        <f t="shared" si="21"/>
        <v>2241</v>
      </c>
      <c r="AR25" s="215">
        <f t="shared" si="21"/>
        <v>6030</v>
      </c>
      <c r="AS25" s="220">
        <v>1024028200</v>
      </c>
      <c r="AT25" s="129">
        <f t="shared" si="1"/>
        <v>24072.14</v>
      </c>
      <c r="AU25" s="129">
        <f t="shared" si="2"/>
        <v>2006.0116666666665</v>
      </c>
    </row>
    <row r="26" spans="1:47" ht="14.25" hidden="1" customHeight="1">
      <c r="A26" s="22"/>
      <c r="B26" s="218">
        <v>21</v>
      </c>
      <c r="C26" s="222" t="s">
        <v>382</v>
      </c>
      <c r="D26" s="223" t="s">
        <v>612</v>
      </c>
      <c r="E26" s="224" t="s">
        <v>443</v>
      </c>
      <c r="F26" s="215">
        <v>950</v>
      </c>
      <c r="G26" s="216">
        <v>0</v>
      </c>
      <c r="H26" s="217">
        <v>0</v>
      </c>
      <c r="I26" s="215">
        <v>950</v>
      </c>
      <c r="J26" s="216">
        <v>0</v>
      </c>
      <c r="K26" s="217">
        <v>0</v>
      </c>
      <c r="L26" s="215">
        <v>950</v>
      </c>
      <c r="M26" s="216">
        <v>0</v>
      </c>
      <c r="N26" s="217">
        <v>950</v>
      </c>
      <c r="O26" s="215">
        <v>950</v>
      </c>
      <c r="P26" s="216">
        <v>0</v>
      </c>
      <c r="Q26" s="217">
        <v>475</v>
      </c>
      <c r="R26" s="215">
        <v>950</v>
      </c>
      <c r="S26" s="216">
        <v>0</v>
      </c>
      <c r="T26" s="217">
        <v>0</v>
      </c>
      <c r="U26" s="215">
        <v>950</v>
      </c>
      <c r="V26" s="216">
        <v>0</v>
      </c>
      <c r="W26" s="217">
        <v>950</v>
      </c>
      <c r="X26" s="215">
        <v>950</v>
      </c>
      <c r="Y26" s="216">
        <v>0</v>
      </c>
      <c r="Z26" s="217">
        <v>0</v>
      </c>
      <c r="AA26" s="215">
        <v>950</v>
      </c>
      <c r="AB26" s="216">
        <v>0</v>
      </c>
      <c r="AC26" s="217">
        <v>475</v>
      </c>
      <c r="AD26" s="215">
        <v>950</v>
      </c>
      <c r="AE26" s="216">
        <v>0</v>
      </c>
      <c r="AF26" s="217">
        <v>950</v>
      </c>
      <c r="AG26" s="215">
        <v>950</v>
      </c>
      <c r="AH26" s="216">
        <v>0</v>
      </c>
      <c r="AI26" s="217">
        <v>0</v>
      </c>
      <c r="AJ26" s="215">
        <v>950</v>
      </c>
      <c r="AK26" s="216">
        <v>0</v>
      </c>
      <c r="AL26" s="217">
        <v>0</v>
      </c>
      <c r="AM26" s="215">
        <v>950</v>
      </c>
      <c r="AN26" s="216">
        <v>0</v>
      </c>
      <c r="AO26" s="217">
        <v>855</v>
      </c>
      <c r="AP26" s="215">
        <f t="shared" ref="AP26:AR26" si="22">F26+I26+L26+O26+R26+U26+X26+AA26+AD26+AG26+AJ26+AM26</f>
        <v>11400</v>
      </c>
      <c r="AQ26" s="215">
        <f t="shared" si="22"/>
        <v>0</v>
      </c>
      <c r="AR26" s="215">
        <f t="shared" si="22"/>
        <v>4655</v>
      </c>
      <c r="AS26" s="223">
        <v>1002023486</v>
      </c>
      <c r="AT26" s="129">
        <f t="shared" si="1"/>
        <v>16055</v>
      </c>
      <c r="AU26" s="129">
        <f t="shared" si="2"/>
        <v>1337.9166666666667</v>
      </c>
    </row>
    <row r="27" spans="1:47" ht="14.25" hidden="1" customHeight="1">
      <c r="A27" s="22"/>
      <c r="B27" s="218">
        <v>22</v>
      </c>
      <c r="C27" s="222" t="s">
        <v>387</v>
      </c>
      <c r="D27" s="223" t="s">
        <v>615</v>
      </c>
      <c r="E27" s="224" t="s">
        <v>446</v>
      </c>
      <c r="F27" s="215">
        <v>1180</v>
      </c>
      <c r="G27" s="216">
        <v>0</v>
      </c>
      <c r="H27" s="217">
        <v>590</v>
      </c>
      <c r="I27" s="215">
        <v>1180</v>
      </c>
      <c r="J27" s="216">
        <v>0</v>
      </c>
      <c r="K27" s="217">
        <v>0</v>
      </c>
      <c r="L27" s="215">
        <v>1180</v>
      </c>
      <c r="M27" s="216">
        <v>0</v>
      </c>
      <c r="N27" s="217">
        <v>1003</v>
      </c>
      <c r="O27" s="215">
        <v>1180</v>
      </c>
      <c r="P27" s="216">
        <v>0</v>
      </c>
      <c r="Q27" s="217">
        <v>590</v>
      </c>
      <c r="R27" s="215">
        <v>1180</v>
      </c>
      <c r="S27" s="216">
        <v>0</v>
      </c>
      <c r="T27" s="217">
        <v>0</v>
      </c>
      <c r="U27" s="215">
        <v>1180</v>
      </c>
      <c r="V27" s="216">
        <v>0</v>
      </c>
      <c r="W27" s="217">
        <v>1062</v>
      </c>
      <c r="X27" s="215">
        <v>1180</v>
      </c>
      <c r="Y27" s="216">
        <v>0</v>
      </c>
      <c r="Z27" s="217">
        <v>0</v>
      </c>
      <c r="AA27" s="215">
        <v>1984.55</v>
      </c>
      <c r="AB27" s="216">
        <v>0</v>
      </c>
      <c r="AC27" s="217">
        <v>590</v>
      </c>
      <c r="AD27" s="215">
        <v>375.45</v>
      </c>
      <c r="AE27" s="216">
        <v>0</v>
      </c>
      <c r="AF27" s="217">
        <v>1121</v>
      </c>
      <c r="AG27" s="215">
        <v>1180</v>
      </c>
      <c r="AH27" s="216">
        <v>0</v>
      </c>
      <c r="AI27" s="217">
        <v>0</v>
      </c>
      <c r="AJ27" s="215">
        <v>1180</v>
      </c>
      <c r="AK27" s="216">
        <v>0</v>
      </c>
      <c r="AL27" s="217">
        <v>0</v>
      </c>
      <c r="AM27" s="215">
        <v>1180</v>
      </c>
      <c r="AN27" s="216">
        <v>0</v>
      </c>
      <c r="AO27" s="217">
        <v>885</v>
      </c>
      <c r="AP27" s="215">
        <f t="shared" ref="AP27:AR27" si="23">F27+I27+L27+O27+R27+U27+X27+AA27+AD27+AG27+AJ27+AM27</f>
        <v>14160</v>
      </c>
      <c r="AQ27" s="215">
        <f t="shared" si="23"/>
        <v>0</v>
      </c>
      <c r="AR27" s="215">
        <f t="shared" si="23"/>
        <v>5841</v>
      </c>
      <c r="AS27" s="223">
        <v>1004005359</v>
      </c>
      <c r="AT27" s="129">
        <f t="shared" si="1"/>
        <v>20001</v>
      </c>
      <c r="AU27" s="129">
        <f t="shared" si="2"/>
        <v>1666.75</v>
      </c>
    </row>
    <row r="28" spans="1:47" ht="14.25" hidden="1" customHeight="1">
      <c r="A28" s="22"/>
      <c r="B28" s="218">
        <v>23</v>
      </c>
      <c r="C28" s="222" t="s">
        <v>387</v>
      </c>
      <c r="D28" s="223" t="s">
        <v>617</v>
      </c>
      <c r="E28" s="224" t="s">
        <v>448</v>
      </c>
      <c r="F28" s="215">
        <v>1180</v>
      </c>
      <c r="G28" s="216">
        <v>0</v>
      </c>
      <c r="H28" s="217">
        <v>590</v>
      </c>
      <c r="I28" s="215">
        <v>1202.8399999999999</v>
      </c>
      <c r="J28" s="216">
        <v>0</v>
      </c>
      <c r="K28" s="217">
        <v>0</v>
      </c>
      <c r="L28" s="215">
        <v>1180</v>
      </c>
      <c r="M28" s="216">
        <v>0</v>
      </c>
      <c r="N28" s="217">
        <v>1100</v>
      </c>
      <c r="O28" s="215">
        <v>1180</v>
      </c>
      <c r="P28" s="216">
        <v>0</v>
      </c>
      <c r="Q28" s="217">
        <v>590</v>
      </c>
      <c r="R28" s="215">
        <v>1180</v>
      </c>
      <c r="S28" s="216">
        <v>0</v>
      </c>
      <c r="T28" s="217">
        <v>0</v>
      </c>
      <c r="U28" s="215">
        <v>1180</v>
      </c>
      <c r="V28" s="216">
        <v>0</v>
      </c>
      <c r="W28" s="217">
        <v>1050</v>
      </c>
      <c r="X28" s="215">
        <v>1180</v>
      </c>
      <c r="Y28" s="216">
        <v>0</v>
      </c>
      <c r="Z28" s="217">
        <v>0</v>
      </c>
      <c r="AA28" s="215">
        <v>1305.21</v>
      </c>
      <c r="AB28" s="216">
        <v>0</v>
      </c>
      <c r="AC28" s="217">
        <v>590</v>
      </c>
      <c r="AD28" s="215">
        <v>1180</v>
      </c>
      <c r="AE28" s="216">
        <v>0</v>
      </c>
      <c r="AF28" s="217">
        <v>1050</v>
      </c>
      <c r="AG28" s="215">
        <v>1180</v>
      </c>
      <c r="AH28" s="216">
        <v>0</v>
      </c>
      <c r="AI28" s="217">
        <v>0</v>
      </c>
      <c r="AJ28" s="215">
        <v>1388</v>
      </c>
      <c r="AK28" s="216">
        <v>0</v>
      </c>
      <c r="AL28" s="217">
        <v>0</v>
      </c>
      <c r="AM28" s="215">
        <v>1192.5999999999999</v>
      </c>
      <c r="AN28" s="216">
        <v>0</v>
      </c>
      <c r="AO28" s="217">
        <v>1038</v>
      </c>
      <c r="AP28" s="215">
        <f t="shared" ref="AP28:AR28" si="24">F28+I28+L28+O28+R28+U28+X28+AA28+AD28+AG28+AJ28+AM28</f>
        <v>14528.65</v>
      </c>
      <c r="AQ28" s="215">
        <f t="shared" si="24"/>
        <v>0</v>
      </c>
      <c r="AR28" s="215">
        <f t="shared" si="24"/>
        <v>6008</v>
      </c>
      <c r="AS28" s="223">
        <v>12001050052</v>
      </c>
      <c r="AT28" s="129">
        <f t="shared" si="1"/>
        <v>20536.650000000001</v>
      </c>
      <c r="AU28" s="129">
        <f t="shared" si="2"/>
        <v>1711.3875</v>
      </c>
    </row>
    <row r="29" spans="1:47" ht="14.25" hidden="1" customHeight="1">
      <c r="A29" s="22"/>
      <c r="B29" s="218">
        <v>24</v>
      </c>
      <c r="C29" s="222" t="s">
        <v>387</v>
      </c>
      <c r="D29" s="223" t="s">
        <v>620</v>
      </c>
      <c r="E29" s="224" t="s">
        <v>451</v>
      </c>
      <c r="F29" s="215">
        <v>1180</v>
      </c>
      <c r="G29" s="216">
        <v>0</v>
      </c>
      <c r="H29" s="217">
        <v>590</v>
      </c>
      <c r="I29" s="215">
        <v>1180</v>
      </c>
      <c r="J29" s="216">
        <v>0</v>
      </c>
      <c r="K29" s="217">
        <v>0</v>
      </c>
      <c r="L29" s="215">
        <v>1180</v>
      </c>
      <c r="M29" s="216">
        <v>0</v>
      </c>
      <c r="N29" s="217">
        <v>1003</v>
      </c>
      <c r="O29" s="215">
        <v>1180</v>
      </c>
      <c r="P29" s="216">
        <v>0</v>
      </c>
      <c r="Q29" s="217">
        <v>590</v>
      </c>
      <c r="R29" s="215">
        <v>1180</v>
      </c>
      <c r="S29" s="216">
        <v>0</v>
      </c>
      <c r="T29" s="217">
        <v>0</v>
      </c>
      <c r="U29" s="215">
        <v>1180</v>
      </c>
      <c r="V29" s="216">
        <v>0</v>
      </c>
      <c r="W29" s="217">
        <v>1062</v>
      </c>
      <c r="X29" s="215">
        <v>1180</v>
      </c>
      <c r="Y29" s="216">
        <v>0</v>
      </c>
      <c r="Z29" s="217">
        <v>0</v>
      </c>
      <c r="AA29" s="215">
        <v>1180</v>
      </c>
      <c r="AB29" s="216">
        <v>0</v>
      </c>
      <c r="AC29" s="217">
        <v>590</v>
      </c>
      <c r="AD29" s="215">
        <v>1180</v>
      </c>
      <c r="AE29" s="216">
        <v>0</v>
      </c>
      <c r="AF29" s="217">
        <v>1062</v>
      </c>
      <c r="AG29" s="215">
        <v>1180</v>
      </c>
      <c r="AH29" s="216">
        <v>0</v>
      </c>
      <c r="AI29" s="217">
        <v>0</v>
      </c>
      <c r="AJ29" s="215">
        <v>1180</v>
      </c>
      <c r="AK29" s="216">
        <v>0</v>
      </c>
      <c r="AL29" s="217">
        <v>0</v>
      </c>
      <c r="AM29" s="215">
        <v>1180</v>
      </c>
      <c r="AN29" s="216">
        <v>0</v>
      </c>
      <c r="AO29" s="217">
        <v>885</v>
      </c>
      <c r="AP29" s="215">
        <f t="shared" ref="AP29:AR29" si="25">F29+I29+L29+O29+R29+U29+X29+AA29+AD29+AG29+AJ29+AM29</f>
        <v>14160</v>
      </c>
      <c r="AQ29" s="215">
        <f t="shared" si="25"/>
        <v>0</v>
      </c>
      <c r="AR29" s="215">
        <f t="shared" si="25"/>
        <v>5782</v>
      </c>
      <c r="AS29" s="223">
        <v>61001066184</v>
      </c>
      <c r="AT29" s="129">
        <f t="shared" si="1"/>
        <v>19942</v>
      </c>
      <c r="AU29" s="129">
        <f t="shared" si="2"/>
        <v>1661.8333333333333</v>
      </c>
    </row>
    <row r="30" spans="1:47" ht="14.25" hidden="1" customHeight="1">
      <c r="A30" s="22"/>
      <c r="B30" s="218">
        <v>25</v>
      </c>
      <c r="C30" s="222" t="s">
        <v>433</v>
      </c>
      <c r="D30" s="223" t="s">
        <v>624</v>
      </c>
      <c r="E30" s="224" t="s">
        <v>452</v>
      </c>
      <c r="F30" s="215">
        <v>1736.51</v>
      </c>
      <c r="G30" s="216">
        <v>664</v>
      </c>
      <c r="H30" s="217">
        <v>830</v>
      </c>
      <c r="I30" s="215">
        <v>1660</v>
      </c>
      <c r="J30" s="216">
        <v>664</v>
      </c>
      <c r="K30" s="217">
        <v>0</v>
      </c>
      <c r="L30" s="215">
        <v>1660</v>
      </c>
      <c r="M30" s="216">
        <v>664</v>
      </c>
      <c r="N30" s="217">
        <v>1577</v>
      </c>
      <c r="O30" s="215">
        <v>1660</v>
      </c>
      <c r="P30" s="216">
        <v>664</v>
      </c>
      <c r="Q30" s="217">
        <v>830</v>
      </c>
      <c r="R30" s="215">
        <v>1757.77</v>
      </c>
      <c r="S30" s="216">
        <v>664</v>
      </c>
      <c r="T30" s="217">
        <v>0</v>
      </c>
      <c r="U30" s="215">
        <v>1660</v>
      </c>
      <c r="V30" s="216">
        <v>664</v>
      </c>
      <c r="W30" s="217">
        <v>1494</v>
      </c>
      <c r="X30" s="215">
        <v>1764.76</v>
      </c>
      <c r="Y30" s="216">
        <v>664</v>
      </c>
      <c r="Z30" s="217">
        <v>0</v>
      </c>
      <c r="AA30" s="215">
        <v>1757.47</v>
      </c>
      <c r="AB30" s="216">
        <v>664</v>
      </c>
      <c r="AC30" s="217">
        <v>830</v>
      </c>
      <c r="AD30" s="215">
        <v>1720</v>
      </c>
      <c r="AE30" s="216">
        <v>664</v>
      </c>
      <c r="AF30" s="217">
        <v>1494</v>
      </c>
      <c r="AG30" s="215">
        <v>1660</v>
      </c>
      <c r="AH30" s="216">
        <v>664</v>
      </c>
      <c r="AI30" s="217">
        <v>0</v>
      </c>
      <c r="AJ30" s="215">
        <v>1660</v>
      </c>
      <c r="AK30" s="216">
        <v>664</v>
      </c>
      <c r="AL30" s="217">
        <v>0</v>
      </c>
      <c r="AM30" s="215">
        <v>1660</v>
      </c>
      <c r="AN30" s="216">
        <v>664</v>
      </c>
      <c r="AO30" s="217">
        <v>1328</v>
      </c>
      <c r="AP30" s="215">
        <f t="shared" ref="AP30:AR30" si="26">F30+I30+L30+O30+R30+U30+X30+AA30+AD30+AG30+AJ30+AM30</f>
        <v>20356.510000000002</v>
      </c>
      <c r="AQ30" s="215">
        <f t="shared" si="26"/>
        <v>7968</v>
      </c>
      <c r="AR30" s="215">
        <f t="shared" si="26"/>
        <v>8383</v>
      </c>
      <c r="AS30" s="223">
        <v>1009002614</v>
      </c>
      <c r="AT30" s="129">
        <f t="shared" si="1"/>
        <v>36707.51</v>
      </c>
      <c r="AU30" s="129">
        <f t="shared" si="2"/>
        <v>3058.959166666667</v>
      </c>
    </row>
    <row r="31" spans="1:47" ht="14.25" hidden="1" customHeight="1">
      <c r="A31" s="22"/>
      <c r="B31" s="218">
        <v>26</v>
      </c>
      <c r="C31" s="222" t="s">
        <v>433</v>
      </c>
      <c r="D31" s="223" t="s">
        <v>625</v>
      </c>
      <c r="E31" s="224" t="s">
        <v>456</v>
      </c>
      <c r="F31" s="215">
        <v>1660</v>
      </c>
      <c r="G31" s="216">
        <v>830</v>
      </c>
      <c r="H31" s="217">
        <v>830</v>
      </c>
      <c r="I31" s="215">
        <v>1660</v>
      </c>
      <c r="J31" s="216">
        <v>830</v>
      </c>
      <c r="K31" s="217">
        <v>0</v>
      </c>
      <c r="L31" s="215">
        <v>1660</v>
      </c>
      <c r="M31" s="216">
        <v>830</v>
      </c>
      <c r="N31" s="217">
        <v>1660</v>
      </c>
      <c r="O31" s="215">
        <v>1660</v>
      </c>
      <c r="P31" s="216">
        <v>830</v>
      </c>
      <c r="Q31" s="217">
        <v>830</v>
      </c>
      <c r="R31" s="215">
        <v>1660</v>
      </c>
      <c r="S31" s="216">
        <v>830</v>
      </c>
      <c r="T31" s="217">
        <v>0</v>
      </c>
      <c r="U31" s="215">
        <v>1660</v>
      </c>
      <c r="V31" s="216">
        <v>830</v>
      </c>
      <c r="W31" s="217">
        <v>1660</v>
      </c>
      <c r="X31" s="215">
        <v>1660</v>
      </c>
      <c r="Y31" s="216">
        <v>830</v>
      </c>
      <c r="Z31" s="217">
        <v>0</v>
      </c>
      <c r="AA31" s="215">
        <v>1660</v>
      </c>
      <c r="AB31" s="216">
        <v>830</v>
      </c>
      <c r="AC31" s="217">
        <v>830</v>
      </c>
      <c r="AD31" s="215">
        <v>1660</v>
      </c>
      <c r="AE31" s="216">
        <v>830</v>
      </c>
      <c r="AF31" s="217">
        <v>1660</v>
      </c>
      <c r="AG31" s="215">
        <v>1660</v>
      </c>
      <c r="AH31" s="216">
        <v>830</v>
      </c>
      <c r="AI31" s="217">
        <v>0</v>
      </c>
      <c r="AJ31" s="215">
        <v>1660</v>
      </c>
      <c r="AK31" s="216">
        <v>830</v>
      </c>
      <c r="AL31" s="217">
        <v>0</v>
      </c>
      <c r="AM31" s="215">
        <v>1660</v>
      </c>
      <c r="AN31" s="216">
        <v>830</v>
      </c>
      <c r="AO31" s="217">
        <v>1245</v>
      </c>
      <c r="AP31" s="215">
        <f t="shared" ref="AP31:AR31" si="27">F31+I31+L31+O31+R31+U31+X31+AA31+AD31+AG31+AJ31+AM31</f>
        <v>19920</v>
      </c>
      <c r="AQ31" s="215">
        <f t="shared" si="27"/>
        <v>9960</v>
      </c>
      <c r="AR31" s="215">
        <f t="shared" si="27"/>
        <v>8715</v>
      </c>
      <c r="AS31" s="223">
        <v>1008018826</v>
      </c>
      <c r="AT31" s="129">
        <f t="shared" si="1"/>
        <v>38595</v>
      </c>
      <c r="AU31" s="129">
        <f t="shared" si="2"/>
        <v>3216.25</v>
      </c>
    </row>
    <row r="32" spans="1:47" ht="14.25" hidden="1" customHeight="1">
      <c r="A32" s="22"/>
      <c r="B32" s="218">
        <v>27</v>
      </c>
      <c r="C32" s="222" t="s">
        <v>387</v>
      </c>
      <c r="D32" s="223" t="s">
        <v>627</v>
      </c>
      <c r="E32" s="224" t="s">
        <v>457</v>
      </c>
      <c r="F32" s="215">
        <v>1221.73</v>
      </c>
      <c r="G32" s="216">
        <v>0</v>
      </c>
      <c r="H32" s="217">
        <v>590</v>
      </c>
      <c r="I32" s="215">
        <v>1294.27</v>
      </c>
      <c r="J32" s="216">
        <v>0</v>
      </c>
      <c r="K32" s="217">
        <v>0</v>
      </c>
      <c r="L32" s="215">
        <v>1294.27</v>
      </c>
      <c r="M32" s="216">
        <v>0</v>
      </c>
      <c r="N32" s="217">
        <v>1100</v>
      </c>
      <c r="O32" s="215">
        <v>1276</v>
      </c>
      <c r="P32" s="216">
        <v>0</v>
      </c>
      <c r="Q32" s="217">
        <v>590</v>
      </c>
      <c r="R32" s="215">
        <v>1184.5</v>
      </c>
      <c r="S32" s="216">
        <v>0</v>
      </c>
      <c r="T32" s="217">
        <v>0</v>
      </c>
      <c r="U32" s="215">
        <v>1180</v>
      </c>
      <c r="V32" s="216">
        <v>0</v>
      </c>
      <c r="W32" s="217">
        <v>1150</v>
      </c>
      <c r="X32" s="215">
        <v>1290.1199999999999</v>
      </c>
      <c r="Y32" s="216">
        <v>0</v>
      </c>
      <c r="Z32" s="217">
        <v>0</v>
      </c>
      <c r="AA32" s="215">
        <v>1284.3499999999999</v>
      </c>
      <c r="AB32" s="216">
        <v>0</v>
      </c>
      <c r="AC32" s="217">
        <v>590</v>
      </c>
      <c r="AD32" s="215">
        <v>1180</v>
      </c>
      <c r="AE32" s="216">
        <v>0</v>
      </c>
      <c r="AF32" s="217">
        <v>1160</v>
      </c>
      <c r="AG32" s="215">
        <v>1186.81</v>
      </c>
      <c r="AH32" s="216"/>
      <c r="AI32" s="217">
        <v>0</v>
      </c>
      <c r="AJ32" s="215">
        <v>1364.61</v>
      </c>
      <c r="AK32" s="216">
        <v>0</v>
      </c>
      <c r="AL32" s="217">
        <v>0</v>
      </c>
      <c r="AM32" s="215">
        <v>1205.49</v>
      </c>
      <c r="AN32" s="216">
        <v>0</v>
      </c>
      <c r="AO32" s="217">
        <v>860</v>
      </c>
      <c r="AP32" s="215">
        <f t="shared" ref="AP32:AR32" si="28">F32+I32+L32+O32+R32+U32+X32+AA32+AD32+AG32+AJ32+AM32</f>
        <v>14962.15</v>
      </c>
      <c r="AQ32" s="215">
        <f t="shared" si="28"/>
        <v>0</v>
      </c>
      <c r="AR32" s="215">
        <f t="shared" si="28"/>
        <v>6040</v>
      </c>
      <c r="AS32" s="223">
        <v>1005005339</v>
      </c>
      <c r="AT32" s="129">
        <f t="shared" si="1"/>
        <v>21002.15</v>
      </c>
      <c r="AU32" s="129">
        <f t="shared" si="2"/>
        <v>1750.1791666666668</v>
      </c>
    </row>
    <row r="33" spans="1:47" ht="14.25" hidden="1" customHeight="1">
      <c r="A33" s="22"/>
      <c r="B33" s="218">
        <v>28</v>
      </c>
      <c r="C33" s="222" t="s">
        <v>433</v>
      </c>
      <c r="D33" s="223" t="s">
        <v>630</v>
      </c>
      <c r="E33" s="224" t="s">
        <v>458</v>
      </c>
      <c r="F33" s="215">
        <v>1660</v>
      </c>
      <c r="G33" s="216">
        <v>664</v>
      </c>
      <c r="H33" s="217">
        <v>830</v>
      </c>
      <c r="I33" s="215">
        <v>1660</v>
      </c>
      <c r="J33" s="216">
        <v>664</v>
      </c>
      <c r="K33" s="217">
        <v>0</v>
      </c>
      <c r="L33" s="215">
        <v>1660</v>
      </c>
      <c r="M33" s="216">
        <v>664</v>
      </c>
      <c r="N33" s="217">
        <v>1577</v>
      </c>
      <c r="O33" s="215">
        <v>1660</v>
      </c>
      <c r="P33" s="216">
        <v>664</v>
      </c>
      <c r="Q33" s="217">
        <v>830</v>
      </c>
      <c r="R33" s="215">
        <v>1660</v>
      </c>
      <c r="S33" s="216">
        <v>664</v>
      </c>
      <c r="T33" s="217">
        <v>0</v>
      </c>
      <c r="U33" s="215">
        <v>1660</v>
      </c>
      <c r="V33" s="216">
        <v>664</v>
      </c>
      <c r="W33" s="217">
        <v>1660</v>
      </c>
      <c r="X33" s="215">
        <v>1660</v>
      </c>
      <c r="Y33" s="216">
        <v>664</v>
      </c>
      <c r="Z33" s="217">
        <v>0</v>
      </c>
      <c r="AA33" s="215">
        <v>1082.6099999999999</v>
      </c>
      <c r="AB33" s="216">
        <v>664</v>
      </c>
      <c r="AC33" s="217">
        <v>0</v>
      </c>
      <c r="AD33" s="215">
        <f>SUBTOTAL(9,F33:AC33)</f>
        <v>0</v>
      </c>
      <c r="AE33" s="216">
        <v>0</v>
      </c>
      <c r="AF33" s="217">
        <v>0</v>
      </c>
      <c r="AG33" s="215">
        <v>0</v>
      </c>
      <c r="AH33" s="216">
        <v>0</v>
      </c>
      <c r="AI33" s="217">
        <v>0</v>
      </c>
      <c r="AJ33" s="215">
        <v>0</v>
      </c>
      <c r="AK33" s="216">
        <v>0</v>
      </c>
      <c r="AL33" s="217">
        <v>0</v>
      </c>
      <c r="AM33" s="215">
        <v>0</v>
      </c>
      <c r="AN33" s="216">
        <v>0</v>
      </c>
      <c r="AO33" s="217">
        <v>0</v>
      </c>
      <c r="AP33" s="215">
        <f t="shared" ref="AP33:AR33" si="29">F33+I33+L33+O33+R33+U33+X33+AA33+AD33+AG33+AJ33+AM33</f>
        <v>12702.61</v>
      </c>
      <c r="AQ33" s="215">
        <f t="shared" si="29"/>
        <v>5312</v>
      </c>
      <c r="AR33" s="215">
        <f t="shared" si="29"/>
        <v>4897</v>
      </c>
      <c r="AS33" s="223">
        <v>13001056461</v>
      </c>
      <c r="AT33" s="129">
        <f t="shared" si="1"/>
        <v>22911.61</v>
      </c>
      <c r="AU33" s="129">
        <f t="shared" si="2"/>
        <v>1909.3008333333335</v>
      </c>
    </row>
    <row r="34" spans="1:47" ht="14.25" hidden="1" customHeight="1">
      <c r="A34" s="22"/>
      <c r="B34" s="218">
        <v>29</v>
      </c>
      <c r="C34" s="222" t="s">
        <v>404</v>
      </c>
      <c r="D34" s="223" t="s">
        <v>631</v>
      </c>
      <c r="E34" s="224" t="s">
        <v>461</v>
      </c>
      <c r="F34" s="215">
        <v>0</v>
      </c>
      <c r="G34" s="216">
        <v>0</v>
      </c>
      <c r="H34" s="217">
        <v>0</v>
      </c>
      <c r="I34" s="215">
        <v>0</v>
      </c>
      <c r="J34" s="216">
        <v>0</v>
      </c>
      <c r="K34" s="217">
        <v>0</v>
      </c>
      <c r="L34" s="215">
        <v>0</v>
      </c>
      <c r="M34" s="216">
        <v>0</v>
      </c>
      <c r="N34" s="217">
        <v>0</v>
      </c>
      <c r="O34" s="215">
        <v>0</v>
      </c>
      <c r="P34" s="216">
        <v>0</v>
      </c>
      <c r="Q34" s="217">
        <v>0</v>
      </c>
      <c r="R34" s="215">
        <v>1092.5</v>
      </c>
      <c r="S34" s="216">
        <v>0</v>
      </c>
      <c r="T34" s="217">
        <v>0</v>
      </c>
      <c r="U34" s="215">
        <v>950</v>
      </c>
      <c r="V34" s="216">
        <v>0</v>
      </c>
      <c r="W34" s="217">
        <v>0</v>
      </c>
      <c r="X34" s="215">
        <v>950</v>
      </c>
      <c r="Y34" s="216">
        <v>0</v>
      </c>
      <c r="Z34" s="217">
        <v>0</v>
      </c>
      <c r="AA34" s="215">
        <v>950</v>
      </c>
      <c r="AB34" s="216">
        <v>0</v>
      </c>
      <c r="AC34" s="217">
        <v>475</v>
      </c>
      <c r="AD34" s="215">
        <v>950</v>
      </c>
      <c r="AE34" s="216">
        <v>0</v>
      </c>
      <c r="AF34" s="217">
        <v>665</v>
      </c>
      <c r="AG34" s="215">
        <v>950</v>
      </c>
      <c r="AH34" s="216">
        <v>0</v>
      </c>
      <c r="AI34" s="217">
        <v>0</v>
      </c>
      <c r="AJ34" s="215">
        <v>950</v>
      </c>
      <c r="AK34" s="216">
        <v>0</v>
      </c>
      <c r="AL34" s="217">
        <v>0</v>
      </c>
      <c r="AM34" s="215">
        <v>950</v>
      </c>
      <c r="AN34" s="216">
        <v>0</v>
      </c>
      <c r="AO34" s="217">
        <v>808</v>
      </c>
      <c r="AP34" s="215">
        <f t="shared" ref="AP34:AR34" si="30">F34+I34+L34+O34+R34+U34+X34+AA34+AD34+AG34+AJ34+AM34</f>
        <v>7742.5</v>
      </c>
      <c r="AQ34" s="215">
        <f t="shared" si="30"/>
        <v>0</v>
      </c>
      <c r="AR34" s="215">
        <f t="shared" si="30"/>
        <v>1948</v>
      </c>
      <c r="AS34" s="223">
        <v>1019080252</v>
      </c>
      <c r="AT34" s="129">
        <f t="shared" si="1"/>
        <v>9690.5</v>
      </c>
      <c r="AU34" s="129">
        <f t="shared" si="2"/>
        <v>807.54166666666663</v>
      </c>
    </row>
    <row r="35" spans="1:47" ht="14.25" hidden="1" customHeight="1">
      <c r="A35" s="22"/>
      <c r="B35" s="218">
        <v>30</v>
      </c>
      <c r="C35" s="222" t="s">
        <v>387</v>
      </c>
      <c r="D35" s="223" t="s">
        <v>634</v>
      </c>
      <c r="E35" s="224" t="s">
        <v>464</v>
      </c>
      <c r="F35" s="215">
        <v>1180</v>
      </c>
      <c r="G35" s="216">
        <v>0</v>
      </c>
      <c r="H35" s="217">
        <v>590</v>
      </c>
      <c r="I35" s="215">
        <v>1180</v>
      </c>
      <c r="J35" s="216">
        <v>0</v>
      </c>
      <c r="K35" s="217">
        <v>0</v>
      </c>
      <c r="L35" s="215">
        <v>1180</v>
      </c>
      <c r="M35" s="216">
        <v>0</v>
      </c>
      <c r="N35" s="217">
        <v>1050</v>
      </c>
      <c r="O35" s="215">
        <v>1180</v>
      </c>
      <c r="P35" s="216">
        <v>0</v>
      </c>
      <c r="Q35" s="217">
        <v>590</v>
      </c>
      <c r="R35" s="215">
        <v>1180</v>
      </c>
      <c r="S35" s="216">
        <v>0</v>
      </c>
      <c r="T35" s="217">
        <v>0</v>
      </c>
      <c r="U35" s="215">
        <v>1180</v>
      </c>
      <c r="V35" s="216">
        <v>0</v>
      </c>
      <c r="W35" s="217">
        <v>1100</v>
      </c>
      <c r="X35" s="215">
        <v>1180</v>
      </c>
      <c r="Y35" s="216">
        <v>0</v>
      </c>
      <c r="Z35" s="217">
        <v>0</v>
      </c>
      <c r="AA35" s="215">
        <v>1180</v>
      </c>
      <c r="AB35" s="216">
        <v>0</v>
      </c>
      <c r="AC35" s="217">
        <v>590</v>
      </c>
      <c r="AD35" s="215">
        <v>1180</v>
      </c>
      <c r="AE35" s="216">
        <v>0</v>
      </c>
      <c r="AF35" s="217">
        <v>1120</v>
      </c>
      <c r="AG35" s="215">
        <v>1180</v>
      </c>
      <c r="AH35" s="216">
        <v>0</v>
      </c>
      <c r="AI35" s="217">
        <v>0</v>
      </c>
      <c r="AJ35" s="215">
        <v>1180</v>
      </c>
      <c r="AK35" s="216">
        <v>0</v>
      </c>
      <c r="AL35" s="217">
        <v>0</v>
      </c>
      <c r="AM35" s="215">
        <v>1180</v>
      </c>
      <c r="AN35" s="216">
        <v>0</v>
      </c>
      <c r="AO35" s="217">
        <v>830</v>
      </c>
      <c r="AP35" s="215">
        <f t="shared" ref="AP35:AR35" si="31">F35+I35+L35+O35+R35+U35+X35+AA35+AD35+AG35+AJ35+AM35</f>
        <v>14160</v>
      </c>
      <c r="AQ35" s="215">
        <f t="shared" si="31"/>
        <v>0</v>
      </c>
      <c r="AR35" s="215">
        <f t="shared" si="31"/>
        <v>5870</v>
      </c>
      <c r="AS35" s="223">
        <v>62005001442</v>
      </c>
      <c r="AT35" s="129">
        <f t="shared" si="1"/>
        <v>20030</v>
      </c>
      <c r="AU35" s="129">
        <f t="shared" si="2"/>
        <v>1669.1666666666667</v>
      </c>
    </row>
    <row r="36" spans="1:47" ht="14.25" hidden="1" customHeight="1">
      <c r="A36" s="22"/>
      <c r="B36" s="218">
        <v>31</v>
      </c>
      <c r="C36" s="222" t="s">
        <v>404</v>
      </c>
      <c r="D36" s="223" t="s">
        <v>635</v>
      </c>
      <c r="E36" s="224" t="s">
        <v>636</v>
      </c>
      <c r="F36" s="215">
        <v>1809.52</v>
      </c>
      <c r="G36" s="216">
        <v>0</v>
      </c>
      <c r="H36" s="217">
        <v>475</v>
      </c>
      <c r="I36" s="215">
        <v>90.48</v>
      </c>
      <c r="J36" s="216">
        <v>0</v>
      </c>
      <c r="K36" s="217">
        <v>0</v>
      </c>
      <c r="L36" s="215">
        <v>-90.48</v>
      </c>
      <c r="M36" s="216">
        <v>0</v>
      </c>
      <c r="N36" s="217">
        <v>0</v>
      </c>
      <c r="O36" s="215">
        <v>0</v>
      </c>
      <c r="P36" s="216">
        <v>0</v>
      </c>
      <c r="Q36" s="217">
        <v>0</v>
      </c>
      <c r="R36" s="215">
        <v>0</v>
      </c>
      <c r="S36" s="216">
        <v>0</v>
      </c>
      <c r="T36" s="217">
        <v>0</v>
      </c>
      <c r="U36" s="215">
        <v>0</v>
      </c>
      <c r="V36" s="216">
        <v>0</v>
      </c>
      <c r="W36" s="217">
        <v>0</v>
      </c>
      <c r="X36" s="215">
        <v>0</v>
      </c>
      <c r="Y36" s="216">
        <v>0</v>
      </c>
      <c r="Z36" s="217">
        <v>0</v>
      </c>
      <c r="AA36" s="215">
        <v>0</v>
      </c>
      <c r="AB36" s="216">
        <v>0</v>
      </c>
      <c r="AC36" s="217">
        <v>0</v>
      </c>
      <c r="AD36" s="215">
        <v>0</v>
      </c>
      <c r="AE36" s="216">
        <v>0</v>
      </c>
      <c r="AF36" s="217">
        <v>0</v>
      </c>
      <c r="AG36" s="215">
        <v>0</v>
      </c>
      <c r="AH36" s="216">
        <v>0</v>
      </c>
      <c r="AI36" s="217">
        <v>0</v>
      </c>
      <c r="AJ36" s="215">
        <v>0</v>
      </c>
      <c r="AK36" s="216">
        <v>0</v>
      </c>
      <c r="AL36" s="217">
        <v>0</v>
      </c>
      <c r="AM36" s="215">
        <v>0</v>
      </c>
      <c r="AN36" s="216">
        <v>0</v>
      </c>
      <c r="AO36" s="217">
        <v>0</v>
      </c>
      <c r="AP36" s="215">
        <f t="shared" ref="AP36:AR36" si="32">F36+I36+L36+O36+R36+U36+X36+AA36+AD36+AG36+AJ36+AM36</f>
        <v>1809.52</v>
      </c>
      <c r="AQ36" s="215">
        <f t="shared" si="32"/>
        <v>0</v>
      </c>
      <c r="AR36" s="215">
        <f t="shared" si="32"/>
        <v>475</v>
      </c>
      <c r="AS36" s="223">
        <v>1020003543</v>
      </c>
      <c r="AT36" s="129">
        <f t="shared" si="1"/>
        <v>2284.52</v>
      </c>
      <c r="AU36" s="129">
        <f t="shared" si="2"/>
        <v>190.37666666666667</v>
      </c>
    </row>
    <row r="37" spans="1:47" ht="14.25" hidden="1" customHeight="1">
      <c r="A37" s="22"/>
      <c r="B37" s="218">
        <v>32</v>
      </c>
      <c r="C37" s="222" t="s">
        <v>426</v>
      </c>
      <c r="D37" s="223" t="s">
        <v>638</v>
      </c>
      <c r="E37" s="224" t="s">
        <v>466</v>
      </c>
      <c r="F37" s="215">
        <v>0</v>
      </c>
      <c r="G37" s="216">
        <v>0</v>
      </c>
      <c r="H37" s="217">
        <v>0</v>
      </c>
      <c r="I37" s="215">
        <v>1780</v>
      </c>
      <c r="J37" s="216">
        <v>534</v>
      </c>
      <c r="K37" s="217">
        <v>0</v>
      </c>
      <c r="L37" s="215">
        <v>1780</v>
      </c>
      <c r="M37" s="216">
        <v>737.42</v>
      </c>
      <c r="N37" s="217">
        <v>0</v>
      </c>
      <c r="O37" s="215">
        <v>1780</v>
      </c>
      <c r="P37" s="216">
        <v>890</v>
      </c>
      <c r="Q37" s="217">
        <v>0</v>
      </c>
      <c r="R37" s="215">
        <v>1780</v>
      </c>
      <c r="S37" s="216">
        <v>890</v>
      </c>
      <c r="T37" s="217">
        <v>890</v>
      </c>
      <c r="U37" s="215">
        <v>1780</v>
      </c>
      <c r="V37" s="216">
        <v>890</v>
      </c>
      <c r="W37" s="217">
        <v>1780</v>
      </c>
      <c r="X37" s="215">
        <v>2166.96</v>
      </c>
      <c r="Y37" s="216">
        <v>890</v>
      </c>
      <c r="Z37" s="217">
        <v>0</v>
      </c>
      <c r="AA37" s="215">
        <v>1393.04</v>
      </c>
      <c r="AB37" s="216">
        <v>890</v>
      </c>
      <c r="AC37" s="217">
        <v>890</v>
      </c>
      <c r="AD37" s="215">
        <v>1780</v>
      </c>
      <c r="AE37" s="216">
        <v>890</v>
      </c>
      <c r="AF37" s="217">
        <v>1780</v>
      </c>
      <c r="AG37" s="215">
        <v>1780</v>
      </c>
      <c r="AH37" s="216">
        <v>890</v>
      </c>
      <c r="AI37" s="217">
        <v>0</v>
      </c>
      <c r="AJ37" s="215">
        <v>1780</v>
      </c>
      <c r="AK37" s="216">
        <v>890</v>
      </c>
      <c r="AL37" s="217">
        <v>0</v>
      </c>
      <c r="AM37" s="215">
        <v>1780</v>
      </c>
      <c r="AN37" s="216">
        <v>890</v>
      </c>
      <c r="AO37" s="217">
        <v>1335</v>
      </c>
      <c r="AP37" s="215">
        <f t="shared" ref="AP37:AR37" si="33">F37+I37+L37+O37+R37+U37+X37+AA37+AD37+AG37+AJ37+AM37</f>
        <v>19580</v>
      </c>
      <c r="AQ37" s="215">
        <f t="shared" si="33"/>
        <v>9281.42</v>
      </c>
      <c r="AR37" s="215">
        <f t="shared" si="33"/>
        <v>6675</v>
      </c>
      <c r="AS37" s="223">
        <v>1017001815</v>
      </c>
      <c r="AT37" s="129">
        <f t="shared" si="1"/>
        <v>35536.42</v>
      </c>
      <c r="AU37" s="129">
        <f t="shared" si="2"/>
        <v>2961.3683333333333</v>
      </c>
    </row>
    <row r="38" spans="1:47" ht="14.25" hidden="1" customHeight="1">
      <c r="A38" s="22"/>
      <c r="B38" s="218">
        <v>33</v>
      </c>
      <c r="C38" s="222" t="s">
        <v>433</v>
      </c>
      <c r="D38" s="223" t="s">
        <v>640</v>
      </c>
      <c r="E38" s="224" t="s">
        <v>469</v>
      </c>
      <c r="F38" s="215">
        <v>1660</v>
      </c>
      <c r="G38" s="216">
        <v>830</v>
      </c>
      <c r="H38" s="217">
        <v>830</v>
      </c>
      <c r="I38" s="215">
        <v>1660</v>
      </c>
      <c r="J38" s="216">
        <v>830</v>
      </c>
      <c r="K38" s="217">
        <v>0</v>
      </c>
      <c r="L38" s="215">
        <v>1660</v>
      </c>
      <c r="M38" s="216">
        <v>830</v>
      </c>
      <c r="N38" s="217">
        <v>1660</v>
      </c>
      <c r="O38" s="215">
        <v>1660</v>
      </c>
      <c r="P38" s="216">
        <v>830</v>
      </c>
      <c r="Q38" s="217">
        <v>830</v>
      </c>
      <c r="R38" s="215">
        <v>1660</v>
      </c>
      <c r="S38" s="216">
        <v>830</v>
      </c>
      <c r="T38" s="217">
        <v>0</v>
      </c>
      <c r="U38" s="215">
        <v>1660</v>
      </c>
      <c r="V38" s="216">
        <v>830</v>
      </c>
      <c r="W38" s="217">
        <v>1660</v>
      </c>
      <c r="X38" s="215">
        <v>1660</v>
      </c>
      <c r="Y38" s="216">
        <v>830</v>
      </c>
      <c r="Z38" s="217">
        <v>0</v>
      </c>
      <c r="AA38" s="215">
        <v>1660</v>
      </c>
      <c r="AB38" s="216">
        <v>830</v>
      </c>
      <c r="AC38" s="217">
        <v>830</v>
      </c>
      <c r="AD38" s="215">
        <v>1660</v>
      </c>
      <c r="AE38" s="216">
        <v>830</v>
      </c>
      <c r="AF38" s="217">
        <v>1660</v>
      </c>
      <c r="AG38" s="215">
        <v>1660</v>
      </c>
      <c r="AH38" s="216">
        <v>830</v>
      </c>
      <c r="AI38" s="217">
        <v>0</v>
      </c>
      <c r="AJ38" s="215">
        <v>1660</v>
      </c>
      <c r="AK38" s="216">
        <v>830</v>
      </c>
      <c r="AL38" s="217">
        <v>0</v>
      </c>
      <c r="AM38" s="215">
        <v>1660</v>
      </c>
      <c r="AN38" s="216">
        <v>830</v>
      </c>
      <c r="AO38" s="217">
        <v>1245</v>
      </c>
      <c r="AP38" s="215">
        <f t="shared" ref="AP38:AR38" si="34">F38+I38+L38+O38+R38+U38+X38+AA38+AD38+AG38+AJ38+AM38</f>
        <v>19920</v>
      </c>
      <c r="AQ38" s="215">
        <f t="shared" si="34"/>
        <v>9960</v>
      </c>
      <c r="AR38" s="215">
        <f t="shared" si="34"/>
        <v>8715</v>
      </c>
      <c r="AS38" s="223">
        <v>62006000854</v>
      </c>
      <c r="AT38" s="129">
        <f t="shared" si="1"/>
        <v>38595</v>
      </c>
      <c r="AU38" s="129">
        <f t="shared" si="2"/>
        <v>3216.25</v>
      </c>
    </row>
    <row r="39" spans="1:47" ht="14.25" hidden="1" customHeight="1">
      <c r="A39" s="22"/>
      <c r="B39" s="218">
        <v>34</v>
      </c>
      <c r="C39" s="222" t="s">
        <v>387</v>
      </c>
      <c r="D39" s="223" t="s">
        <v>643</v>
      </c>
      <c r="E39" s="224" t="s">
        <v>470</v>
      </c>
      <c r="F39" s="215">
        <v>1180</v>
      </c>
      <c r="G39" s="216">
        <v>0</v>
      </c>
      <c r="H39" s="217">
        <v>590</v>
      </c>
      <c r="I39" s="215">
        <v>1180</v>
      </c>
      <c r="J39" s="216">
        <v>0</v>
      </c>
      <c r="K39" s="217">
        <v>0</v>
      </c>
      <c r="L39" s="215">
        <v>1180</v>
      </c>
      <c r="M39" s="216">
        <v>0</v>
      </c>
      <c r="N39" s="217">
        <v>1062</v>
      </c>
      <c r="O39" s="215">
        <v>1180</v>
      </c>
      <c r="P39" s="216">
        <v>0</v>
      </c>
      <c r="Q39" s="217">
        <v>590</v>
      </c>
      <c r="R39" s="215">
        <v>1180</v>
      </c>
      <c r="S39" s="216">
        <v>0</v>
      </c>
      <c r="T39" s="217">
        <v>0</v>
      </c>
      <c r="U39" s="215">
        <v>1180</v>
      </c>
      <c r="V39" s="216">
        <v>0</v>
      </c>
      <c r="W39" s="217">
        <v>1062</v>
      </c>
      <c r="X39" s="215">
        <v>1180</v>
      </c>
      <c r="Y39" s="216">
        <v>0</v>
      </c>
      <c r="Z39" s="217">
        <v>0</v>
      </c>
      <c r="AA39" s="215">
        <v>1180</v>
      </c>
      <c r="AB39" s="216">
        <v>0</v>
      </c>
      <c r="AC39" s="217">
        <v>590</v>
      </c>
      <c r="AD39" s="215">
        <v>1180</v>
      </c>
      <c r="AE39" s="216">
        <v>0</v>
      </c>
      <c r="AF39" s="217">
        <v>1062</v>
      </c>
      <c r="AG39" s="215">
        <v>1180</v>
      </c>
      <c r="AH39" s="216">
        <v>0</v>
      </c>
      <c r="AI39" s="217">
        <v>0</v>
      </c>
      <c r="AJ39" s="215">
        <v>1180</v>
      </c>
      <c r="AK39" s="216">
        <v>0</v>
      </c>
      <c r="AL39" s="217">
        <v>0</v>
      </c>
      <c r="AM39" s="215">
        <v>1180</v>
      </c>
      <c r="AN39" s="216">
        <v>0</v>
      </c>
      <c r="AO39" s="217">
        <v>1062</v>
      </c>
      <c r="AP39" s="215">
        <f t="shared" ref="AP39:AR39" si="35">F39+I39+L39+O39+R39+U39+X39+AA39+AD39+AG39+AJ39+AM39</f>
        <v>14160</v>
      </c>
      <c r="AQ39" s="215">
        <f t="shared" si="35"/>
        <v>0</v>
      </c>
      <c r="AR39" s="215">
        <f t="shared" si="35"/>
        <v>6018</v>
      </c>
      <c r="AS39" s="223">
        <v>1018001391</v>
      </c>
      <c r="AT39" s="129">
        <f t="shared" si="1"/>
        <v>20178</v>
      </c>
      <c r="AU39" s="129">
        <f t="shared" si="2"/>
        <v>1681.5</v>
      </c>
    </row>
    <row r="40" spans="1:47" ht="14.25" hidden="1" customHeight="1">
      <c r="A40" s="22"/>
      <c r="B40" s="218">
        <v>35</v>
      </c>
      <c r="C40" s="222" t="s">
        <v>404</v>
      </c>
      <c r="D40" s="223" t="s">
        <v>644</v>
      </c>
      <c r="E40" s="224" t="s">
        <v>476</v>
      </c>
      <c r="F40" s="215">
        <v>950</v>
      </c>
      <c r="G40" s="216">
        <v>0</v>
      </c>
      <c r="H40" s="217">
        <v>475</v>
      </c>
      <c r="I40" s="215">
        <v>950</v>
      </c>
      <c r="J40" s="216">
        <v>0</v>
      </c>
      <c r="K40" s="217">
        <v>0</v>
      </c>
      <c r="L40" s="215">
        <v>950</v>
      </c>
      <c r="M40" s="216">
        <v>0</v>
      </c>
      <c r="N40" s="217">
        <v>903</v>
      </c>
      <c r="O40" s="215">
        <v>47.5</v>
      </c>
      <c r="P40" s="216">
        <v>0</v>
      </c>
      <c r="Q40" s="217">
        <v>0</v>
      </c>
      <c r="R40" s="215">
        <v>0</v>
      </c>
      <c r="S40" s="216">
        <v>0</v>
      </c>
      <c r="T40" s="217">
        <v>0</v>
      </c>
      <c r="U40" s="215">
        <v>0</v>
      </c>
      <c r="V40" s="216">
        <v>0</v>
      </c>
      <c r="W40" s="217">
        <v>0</v>
      </c>
      <c r="X40" s="215">
        <v>0</v>
      </c>
      <c r="Y40" s="216">
        <v>0</v>
      </c>
      <c r="Z40" s="217">
        <v>0</v>
      </c>
      <c r="AA40" s="215">
        <v>0</v>
      </c>
      <c r="AB40" s="216">
        <v>0</v>
      </c>
      <c r="AC40" s="217">
        <v>0</v>
      </c>
      <c r="AD40" s="215">
        <v>0</v>
      </c>
      <c r="AE40" s="216">
        <v>0</v>
      </c>
      <c r="AF40" s="217">
        <v>0</v>
      </c>
      <c r="AG40" s="215">
        <v>332.5</v>
      </c>
      <c r="AH40" s="216">
        <v>0</v>
      </c>
      <c r="AI40" s="217">
        <v>0</v>
      </c>
      <c r="AJ40" s="215">
        <v>950</v>
      </c>
      <c r="AK40" s="216">
        <v>0</v>
      </c>
      <c r="AL40" s="217">
        <v>0</v>
      </c>
      <c r="AM40" s="215">
        <v>950</v>
      </c>
      <c r="AN40" s="216">
        <v>0</v>
      </c>
      <c r="AO40" s="217">
        <v>475</v>
      </c>
      <c r="AP40" s="215">
        <f t="shared" ref="AP40:AR40" si="36">F40+I40+L40+O40+R40+U40+X40+AA40+AD40+AG40+AJ40+AM40</f>
        <v>5130</v>
      </c>
      <c r="AQ40" s="215">
        <f t="shared" si="36"/>
        <v>0</v>
      </c>
      <c r="AR40" s="215">
        <f t="shared" si="36"/>
        <v>1853</v>
      </c>
      <c r="AS40" s="223">
        <v>47001032059</v>
      </c>
      <c r="AT40" s="129">
        <f t="shared" si="1"/>
        <v>6983</v>
      </c>
      <c r="AU40" s="129">
        <f t="shared" si="2"/>
        <v>581.91666666666663</v>
      </c>
    </row>
    <row r="41" spans="1:47" ht="14.25" hidden="1" customHeight="1">
      <c r="A41" s="22"/>
      <c r="B41" s="218">
        <v>36</v>
      </c>
      <c r="C41" s="222" t="s">
        <v>8</v>
      </c>
      <c r="D41" s="223" t="s">
        <v>647</v>
      </c>
      <c r="E41" s="224" t="s">
        <v>478</v>
      </c>
      <c r="F41" s="215">
        <v>2720</v>
      </c>
      <c r="G41" s="216">
        <v>1360</v>
      </c>
      <c r="H41" s="217">
        <v>1360</v>
      </c>
      <c r="I41" s="215">
        <v>2720</v>
      </c>
      <c r="J41" s="216">
        <v>1360</v>
      </c>
      <c r="K41" s="217">
        <v>0</v>
      </c>
      <c r="L41" s="215">
        <v>2720</v>
      </c>
      <c r="M41" s="216">
        <v>1360</v>
      </c>
      <c r="N41" s="217">
        <v>2720</v>
      </c>
      <c r="O41" s="215">
        <v>2720</v>
      </c>
      <c r="P41" s="216">
        <v>1360</v>
      </c>
      <c r="Q41" s="217">
        <v>1360</v>
      </c>
      <c r="R41" s="215">
        <v>2720</v>
      </c>
      <c r="S41" s="216">
        <v>1360</v>
      </c>
      <c r="T41" s="217">
        <v>0</v>
      </c>
      <c r="U41" s="215">
        <v>2720</v>
      </c>
      <c r="V41" s="216">
        <v>1360</v>
      </c>
      <c r="W41" s="217">
        <v>2720</v>
      </c>
      <c r="X41" s="215">
        <v>2720</v>
      </c>
      <c r="Y41" s="216">
        <v>1360</v>
      </c>
      <c r="Z41" s="217">
        <v>0</v>
      </c>
      <c r="AA41" s="215">
        <v>2720</v>
      </c>
      <c r="AB41" s="216">
        <v>1360</v>
      </c>
      <c r="AC41" s="217">
        <v>1360</v>
      </c>
      <c r="AD41" s="215">
        <v>2720</v>
      </c>
      <c r="AE41" s="216">
        <v>1360</v>
      </c>
      <c r="AF41" s="217">
        <v>2720</v>
      </c>
      <c r="AG41" s="215">
        <v>2720</v>
      </c>
      <c r="AH41" s="216">
        <v>1360</v>
      </c>
      <c r="AI41" s="217">
        <v>0</v>
      </c>
      <c r="AJ41" s="215">
        <v>2720</v>
      </c>
      <c r="AK41" s="216">
        <v>1360</v>
      </c>
      <c r="AL41" s="217">
        <v>0</v>
      </c>
      <c r="AM41" s="215">
        <v>2720</v>
      </c>
      <c r="AN41" s="216">
        <v>1360</v>
      </c>
      <c r="AO41" s="217">
        <v>0</v>
      </c>
      <c r="AP41" s="215">
        <f t="shared" ref="AP41:AR41" si="37">F41+I41+L41+O41+R41+U41+X41+AA41+AD41+AG41+AJ41+AM41</f>
        <v>32640</v>
      </c>
      <c r="AQ41" s="215">
        <f t="shared" si="37"/>
        <v>16320</v>
      </c>
      <c r="AR41" s="215">
        <f t="shared" si="37"/>
        <v>12240</v>
      </c>
      <c r="AS41" s="223">
        <v>1015011386</v>
      </c>
      <c r="AT41" s="129">
        <f t="shared" si="1"/>
        <v>61200</v>
      </c>
      <c r="AU41" s="129">
        <f t="shared" si="2"/>
        <v>5100</v>
      </c>
    </row>
    <row r="42" spans="1:47" ht="14.25" hidden="1" customHeight="1">
      <c r="A42" s="22"/>
      <c r="B42" s="218">
        <v>37</v>
      </c>
      <c r="C42" s="222" t="s">
        <v>481</v>
      </c>
      <c r="D42" s="223" t="s">
        <v>649</v>
      </c>
      <c r="E42" s="224" t="s">
        <v>480</v>
      </c>
      <c r="F42" s="215">
        <v>909.05</v>
      </c>
      <c r="G42" s="216">
        <v>0</v>
      </c>
      <c r="H42" s="217">
        <v>415</v>
      </c>
      <c r="I42" s="215">
        <v>750.95</v>
      </c>
      <c r="J42" s="216">
        <v>0</v>
      </c>
      <c r="K42" s="217">
        <v>0</v>
      </c>
      <c r="L42" s="215">
        <v>830</v>
      </c>
      <c r="M42" s="216">
        <v>0</v>
      </c>
      <c r="N42" s="217">
        <v>800</v>
      </c>
      <c r="O42" s="215">
        <v>830</v>
      </c>
      <c r="P42" s="216">
        <v>0</v>
      </c>
      <c r="Q42" s="217">
        <v>415</v>
      </c>
      <c r="R42" s="215">
        <v>830</v>
      </c>
      <c r="S42" s="216">
        <v>0</v>
      </c>
      <c r="T42" s="217">
        <v>0</v>
      </c>
      <c r="U42" s="215">
        <v>1207.26</v>
      </c>
      <c r="V42" s="216">
        <v>0</v>
      </c>
      <c r="W42" s="217">
        <v>1250</v>
      </c>
      <c r="X42" s="215">
        <v>1660</v>
      </c>
      <c r="Y42" s="216">
        <v>0</v>
      </c>
      <c r="Z42" s="217">
        <v>0</v>
      </c>
      <c r="AA42" s="215">
        <v>1567.05</v>
      </c>
      <c r="AB42" s="216">
        <v>996</v>
      </c>
      <c r="AC42" s="217">
        <v>830</v>
      </c>
      <c r="AD42" s="215">
        <v>1660</v>
      </c>
      <c r="AE42" s="216">
        <v>498</v>
      </c>
      <c r="AF42" s="217">
        <v>1660</v>
      </c>
      <c r="AG42" s="215">
        <v>1649.16</v>
      </c>
      <c r="AH42" s="216">
        <v>498</v>
      </c>
      <c r="AI42" s="217">
        <v>0</v>
      </c>
      <c r="AJ42" s="215">
        <v>1651.76</v>
      </c>
      <c r="AK42" s="216">
        <v>498</v>
      </c>
      <c r="AL42" s="217">
        <v>0</v>
      </c>
      <c r="AM42" s="215">
        <v>1660</v>
      </c>
      <c r="AN42" s="216">
        <v>498</v>
      </c>
      <c r="AO42" s="217">
        <v>830</v>
      </c>
      <c r="AP42" s="215">
        <f t="shared" ref="AP42:AR42" si="38">F42+I42+L42+O42+R42+U42+X42+AA42+AD42+AG42+AJ42+AM42</f>
        <v>15205.23</v>
      </c>
      <c r="AQ42" s="215">
        <f t="shared" si="38"/>
        <v>2988</v>
      </c>
      <c r="AR42" s="215">
        <f t="shared" si="38"/>
        <v>6200</v>
      </c>
      <c r="AS42" s="223">
        <v>36001010392</v>
      </c>
      <c r="AT42" s="129">
        <f t="shared" si="1"/>
        <v>24393.23</v>
      </c>
      <c r="AU42" s="129">
        <f t="shared" si="2"/>
        <v>2032.7691666666667</v>
      </c>
    </row>
    <row r="43" spans="1:47" ht="14.25" hidden="1" customHeight="1">
      <c r="A43" s="22"/>
      <c r="B43" s="218">
        <v>38</v>
      </c>
      <c r="C43" s="222" t="s">
        <v>404</v>
      </c>
      <c r="D43" s="223" t="s">
        <v>651</v>
      </c>
      <c r="E43" s="224" t="s">
        <v>483</v>
      </c>
      <c r="F43" s="215">
        <v>950</v>
      </c>
      <c r="G43" s="216">
        <v>0</v>
      </c>
      <c r="H43" s="217">
        <v>475</v>
      </c>
      <c r="I43" s="215">
        <v>950</v>
      </c>
      <c r="J43" s="216">
        <v>0</v>
      </c>
      <c r="K43" s="217">
        <v>0</v>
      </c>
      <c r="L43" s="215">
        <v>950</v>
      </c>
      <c r="M43" s="216">
        <v>0</v>
      </c>
      <c r="N43" s="217">
        <v>950</v>
      </c>
      <c r="O43" s="215">
        <v>950</v>
      </c>
      <c r="P43" s="216">
        <v>0</v>
      </c>
      <c r="Q43" s="217">
        <v>475</v>
      </c>
      <c r="R43" s="215">
        <v>950</v>
      </c>
      <c r="S43" s="216">
        <v>0</v>
      </c>
      <c r="T43" s="217">
        <v>0</v>
      </c>
      <c r="U43" s="215">
        <v>950</v>
      </c>
      <c r="V43" s="216">
        <v>0</v>
      </c>
      <c r="W43" s="217">
        <v>950</v>
      </c>
      <c r="X43" s="215">
        <v>950</v>
      </c>
      <c r="Y43" s="216">
        <v>0</v>
      </c>
      <c r="Z43" s="217">
        <v>0</v>
      </c>
      <c r="AA43" s="215">
        <v>950</v>
      </c>
      <c r="AB43" s="216">
        <v>0</v>
      </c>
      <c r="AC43" s="217">
        <v>475</v>
      </c>
      <c r="AD43" s="215">
        <v>950</v>
      </c>
      <c r="AE43" s="216">
        <v>0</v>
      </c>
      <c r="AF43" s="217">
        <v>950</v>
      </c>
      <c r="AG43" s="215">
        <v>950</v>
      </c>
      <c r="AH43" s="216">
        <v>0</v>
      </c>
      <c r="AI43" s="217">
        <v>0</v>
      </c>
      <c r="AJ43" s="215">
        <v>950</v>
      </c>
      <c r="AK43" s="216">
        <v>0</v>
      </c>
      <c r="AL43" s="217">
        <v>0</v>
      </c>
      <c r="AM43" s="215">
        <v>950</v>
      </c>
      <c r="AN43" s="216">
        <v>0</v>
      </c>
      <c r="AO43" s="217">
        <v>751</v>
      </c>
      <c r="AP43" s="215">
        <f t="shared" ref="AP43:AR43" si="39">F43+I43+L43+O43+R43+U43+X43+AA43+AD43+AG43+AJ43+AM43</f>
        <v>11400</v>
      </c>
      <c r="AQ43" s="215">
        <f t="shared" si="39"/>
        <v>0</v>
      </c>
      <c r="AR43" s="215">
        <f t="shared" si="39"/>
        <v>5026</v>
      </c>
      <c r="AS43" s="223">
        <v>1012029942</v>
      </c>
      <c r="AT43" s="129">
        <f t="shared" si="1"/>
        <v>16426</v>
      </c>
      <c r="AU43" s="129">
        <f t="shared" si="2"/>
        <v>1368.8333333333333</v>
      </c>
    </row>
    <row r="44" spans="1:47" ht="14.25" hidden="1" customHeight="1">
      <c r="A44" s="22"/>
      <c r="B44" s="218">
        <v>39</v>
      </c>
      <c r="C44" s="222" t="s">
        <v>426</v>
      </c>
      <c r="D44" s="223" t="s">
        <v>653</v>
      </c>
      <c r="E44" s="224" t="s">
        <v>484</v>
      </c>
      <c r="F44" s="215">
        <v>1780</v>
      </c>
      <c r="G44" s="216">
        <v>712</v>
      </c>
      <c r="H44" s="217">
        <v>890</v>
      </c>
      <c r="I44" s="215">
        <v>1780</v>
      </c>
      <c r="J44" s="216">
        <v>712</v>
      </c>
      <c r="K44" s="217">
        <v>0</v>
      </c>
      <c r="L44" s="215">
        <v>1780</v>
      </c>
      <c r="M44" s="216">
        <v>712</v>
      </c>
      <c r="N44" s="217">
        <v>1780</v>
      </c>
      <c r="O44" s="215">
        <v>1780</v>
      </c>
      <c r="P44" s="216">
        <v>712</v>
      </c>
      <c r="Q44" s="217">
        <v>890</v>
      </c>
      <c r="R44" s="215">
        <v>1780</v>
      </c>
      <c r="S44" s="216">
        <v>712</v>
      </c>
      <c r="T44" s="217">
        <v>0</v>
      </c>
      <c r="U44" s="215">
        <v>1780</v>
      </c>
      <c r="V44" s="216">
        <v>712</v>
      </c>
      <c r="W44" s="217">
        <v>1780</v>
      </c>
      <c r="X44" s="215">
        <v>1780</v>
      </c>
      <c r="Y44" s="216">
        <v>712</v>
      </c>
      <c r="Z44" s="217">
        <v>0</v>
      </c>
      <c r="AA44" s="215">
        <v>1780</v>
      </c>
      <c r="AB44" s="216">
        <v>712</v>
      </c>
      <c r="AC44" s="217">
        <v>890</v>
      </c>
      <c r="AD44" s="215">
        <v>1780</v>
      </c>
      <c r="AE44" s="216">
        <v>712</v>
      </c>
      <c r="AF44" s="217">
        <v>1780</v>
      </c>
      <c r="AG44" s="215">
        <v>1780</v>
      </c>
      <c r="AH44" s="216">
        <v>712</v>
      </c>
      <c r="AI44" s="217">
        <v>0</v>
      </c>
      <c r="AJ44" s="215">
        <v>1780</v>
      </c>
      <c r="AK44" s="216">
        <v>712</v>
      </c>
      <c r="AL44" s="217">
        <v>0</v>
      </c>
      <c r="AM44" s="215">
        <v>1780</v>
      </c>
      <c r="AN44" s="216">
        <v>712</v>
      </c>
      <c r="AO44" s="217">
        <v>1602</v>
      </c>
      <c r="AP44" s="215">
        <f t="shared" ref="AP44:AR44" si="40">F44+I44+L44+O44+R44+U44+X44+AA44+AD44+AG44+AJ44+AM44</f>
        <v>21360</v>
      </c>
      <c r="AQ44" s="215">
        <f t="shared" si="40"/>
        <v>8544</v>
      </c>
      <c r="AR44" s="215">
        <f t="shared" si="40"/>
        <v>9612</v>
      </c>
      <c r="AS44" s="223">
        <v>1009011503</v>
      </c>
      <c r="AT44" s="129">
        <f t="shared" si="1"/>
        <v>39516</v>
      </c>
      <c r="AU44" s="129">
        <f t="shared" si="2"/>
        <v>3293</v>
      </c>
    </row>
    <row r="45" spans="1:47" ht="14.25" hidden="1" customHeight="1">
      <c r="A45" s="22"/>
      <c r="B45" s="218">
        <v>40</v>
      </c>
      <c r="C45" s="222" t="s">
        <v>481</v>
      </c>
      <c r="D45" s="223" t="s">
        <v>656</v>
      </c>
      <c r="E45" s="224" t="s">
        <v>485</v>
      </c>
      <c r="F45" s="215">
        <v>830</v>
      </c>
      <c r="G45" s="216">
        <v>0</v>
      </c>
      <c r="H45" s="217">
        <v>415</v>
      </c>
      <c r="I45" s="215">
        <v>830</v>
      </c>
      <c r="J45" s="216">
        <v>0</v>
      </c>
      <c r="K45" s="217">
        <v>0</v>
      </c>
      <c r="L45" s="215">
        <v>830</v>
      </c>
      <c r="M45" s="216">
        <v>0</v>
      </c>
      <c r="N45" s="217">
        <v>665</v>
      </c>
      <c r="O45" s="215">
        <v>830</v>
      </c>
      <c r="P45" s="216">
        <v>0</v>
      </c>
      <c r="Q45" s="217">
        <v>415</v>
      </c>
      <c r="R45" s="215">
        <v>830</v>
      </c>
      <c r="S45" s="216">
        <v>0</v>
      </c>
      <c r="T45" s="217">
        <v>0</v>
      </c>
      <c r="U45" s="215">
        <v>830</v>
      </c>
      <c r="V45" s="216">
        <v>0</v>
      </c>
      <c r="W45" s="217">
        <v>670</v>
      </c>
      <c r="X45" s="215">
        <v>830</v>
      </c>
      <c r="Y45" s="216">
        <v>0</v>
      </c>
      <c r="Z45" s="217">
        <v>0</v>
      </c>
      <c r="AA45" s="215">
        <v>830</v>
      </c>
      <c r="AB45" s="216">
        <v>0</v>
      </c>
      <c r="AC45" s="217">
        <v>415</v>
      </c>
      <c r="AD45" s="215">
        <v>830</v>
      </c>
      <c r="AE45" s="216">
        <v>0</v>
      </c>
      <c r="AF45" s="217">
        <v>660</v>
      </c>
      <c r="AG45" s="215">
        <v>830</v>
      </c>
      <c r="AH45" s="216">
        <v>0</v>
      </c>
      <c r="AI45" s="217">
        <v>0</v>
      </c>
      <c r="AJ45" s="215">
        <v>830</v>
      </c>
      <c r="AK45" s="216">
        <v>0</v>
      </c>
      <c r="AL45" s="217">
        <v>0</v>
      </c>
      <c r="AM45" s="215">
        <v>830</v>
      </c>
      <c r="AN45" s="216">
        <v>0</v>
      </c>
      <c r="AO45" s="217">
        <v>500</v>
      </c>
      <c r="AP45" s="215">
        <f t="shared" ref="AP45:AR45" si="41">F45+I45+L45+O45+R45+U45+X45+AA45+AD45+AG45+AJ45+AM45</f>
        <v>9960</v>
      </c>
      <c r="AQ45" s="215">
        <f t="shared" si="41"/>
        <v>0</v>
      </c>
      <c r="AR45" s="215">
        <f t="shared" si="41"/>
        <v>3740</v>
      </c>
      <c r="AS45" s="223">
        <v>1026006443</v>
      </c>
      <c r="AT45" s="129">
        <f t="shared" si="1"/>
        <v>13700</v>
      </c>
      <c r="AU45" s="129">
        <f t="shared" si="2"/>
        <v>1141.6666666666667</v>
      </c>
    </row>
    <row r="46" spans="1:47" ht="14.25" hidden="1" customHeight="1">
      <c r="A46" s="22"/>
      <c r="B46" s="218">
        <v>41</v>
      </c>
      <c r="C46" s="222" t="s">
        <v>156</v>
      </c>
      <c r="D46" s="223" t="s">
        <v>657</v>
      </c>
      <c r="E46" s="224" t="s">
        <v>488</v>
      </c>
      <c r="F46" s="215">
        <v>950</v>
      </c>
      <c r="G46" s="216">
        <v>0</v>
      </c>
      <c r="H46" s="217">
        <v>475</v>
      </c>
      <c r="I46" s="215">
        <v>950</v>
      </c>
      <c r="J46" s="216">
        <v>0</v>
      </c>
      <c r="K46" s="217">
        <v>0</v>
      </c>
      <c r="L46" s="215">
        <v>950</v>
      </c>
      <c r="M46" s="216">
        <v>0</v>
      </c>
      <c r="N46" s="217">
        <v>950</v>
      </c>
      <c r="O46" s="215">
        <v>950</v>
      </c>
      <c r="P46" s="216">
        <v>0</v>
      </c>
      <c r="Q46" s="217">
        <v>475</v>
      </c>
      <c r="R46" s="215">
        <v>950</v>
      </c>
      <c r="S46" s="216">
        <v>0</v>
      </c>
      <c r="T46" s="217">
        <v>0</v>
      </c>
      <c r="U46" s="215">
        <v>906.82</v>
      </c>
      <c r="V46" s="216">
        <v>0</v>
      </c>
      <c r="W46" s="217">
        <v>950</v>
      </c>
      <c r="X46" s="215">
        <v>950</v>
      </c>
      <c r="Y46" s="216">
        <v>0</v>
      </c>
      <c r="Z46" s="217">
        <v>0</v>
      </c>
      <c r="AA46" s="215">
        <v>950</v>
      </c>
      <c r="AB46" s="216">
        <v>0</v>
      </c>
      <c r="AC46" s="217">
        <v>475</v>
      </c>
      <c r="AD46" s="215">
        <v>950</v>
      </c>
      <c r="AE46" s="216">
        <v>0</v>
      </c>
      <c r="AF46" s="217">
        <v>950</v>
      </c>
      <c r="AG46" s="215">
        <v>950</v>
      </c>
      <c r="AH46" s="216">
        <v>0</v>
      </c>
      <c r="AI46" s="217">
        <v>0</v>
      </c>
      <c r="AJ46" s="215">
        <v>950</v>
      </c>
      <c r="AK46" s="216"/>
      <c r="AL46" s="217">
        <v>0</v>
      </c>
      <c r="AM46" s="215">
        <v>950</v>
      </c>
      <c r="AN46" s="216">
        <v>0</v>
      </c>
      <c r="AO46" s="217">
        <v>855</v>
      </c>
      <c r="AP46" s="215">
        <f t="shared" ref="AP46:AR46" si="42">F46+I46+L46+O46+R46+U46+X46+AA46+AD46+AG46+AJ46+AM46</f>
        <v>11356.82</v>
      </c>
      <c r="AQ46" s="215">
        <f t="shared" si="42"/>
        <v>0</v>
      </c>
      <c r="AR46" s="215">
        <f t="shared" si="42"/>
        <v>5130</v>
      </c>
      <c r="AS46" s="223">
        <v>1005004895</v>
      </c>
      <c r="AT46" s="129">
        <f t="shared" si="1"/>
        <v>16486.82</v>
      </c>
      <c r="AU46" s="129">
        <f t="shared" si="2"/>
        <v>1373.9016666666666</v>
      </c>
    </row>
    <row r="47" spans="1:47" ht="14.25" hidden="1" customHeight="1">
      <c r="A47" s="22"/>
      <c r="B47" s="218">
        <v>42</v>
      </c>
      <c r="C47" s="222" t="s">
        <v>426</v>
      </c>
      <c r="D47" s="223" t="s">
        <v>659</v>
      </c>
      <c r="E47" s="224" t="s">
        <v>490</v>
      </c>
      <c r="F47" s="215">
        <v>1780</v>
      </c>
      <c r="G47" s="216">
        <v>801</v>
      </c>
      <c r="H47" s="217">
        <v>890</v>
      </c>
      <c r="I47" s="215">
        <v>1780</v>
      </c>
      <c r="J47" s="216">
        <v>801</v>
      </c>
      <c r="K47" s="217">
        <v>0</v>
      </c>
      <c r="L47" s="215">
        <v>1780</v>
      </c>
      <c r="M47" s="216">
        <v>801</v>
      </c>
      <c r="N47" s="217">
        <v>1780</v>
      </c>
      <c r="O47" s="215">
        <v>1780</v>
      </c>
      <c r="P47" s="216">
        <v>801</v>
      </c>
      <c r="Q47" s="217">
        <v>890</v>
      </c>
      <c r="R47" s="215">
        <v>1780</v>
      </c>
      <c r="S47" s="216">
        <v>801</v>
      </c>
      <c r="T47" s="217">
        <v>0</v>
      </c>
      <c r="U47" s="215">
        <v>1780</v>
      </c>
      <c r="V47" s="216">
        <v>801</v>
      </c>
      <c r="W47" s="217">
        <v>1780</v>
      </c>
      <c r="X47" s="215">
        <v>1780</v>
      </c>
      <c r="Y47" s="216">
        <v>801</v>
      </c>
      <c r="Z47" s="217">
        <v>0</v>
      </c>
      <c r="AA47" s="215">
        <v>1780</v>
      </c>
      <c r="AB47" s="216">
        <v>801</v>
      </c>
      <c r="AC47" s="217">
        <v>890</v>
      </c>
      <c r="AD47" s="215">
        <v>1780</v>
      </c>
      <c r="AE47" s="216">
        <v>801</v>
      </c>
      <c r="AF47" s="217">
        <v>1780</v>
      </c>
      <c r="AG47" s="215">
        <v>1780</v>
      </c>
      <c r="AH47" s="216">
        <v>801</v>
      </c>
      <c r="AI47" s="217">
        <v>0</v>
      </c>
      <c r="AJ47" s="215">
        <v>1780</v>
      </c>
      <c r="AK47" s="216">
        <v>801</v>
      </c>
      <c r="AL47" s="217">
        <v>0</v>
      </c>
      <c r="AM47" s="215">
        <v>1780</v>
      </c>
      <c r="AN47" s="216">
        <v>801</v>
      </c>
      <c r="AO47" s="217">
        <v>1600</v>
      </c>
      <c r="AP47" s="215">
        <f t="shared" ref="AP47:AR47" si="43">F47+I47+L47+O47+R47+U47+X47+AA47+AD47+AG47+AJ47+AM47</f>
        <v>21360</v>
      </c>
      <c r="AQ47" s="215">
        <f t="shared" si="43"/>
        <v>9612</v>
      </c>
      <c r="AR47" s="215">
        <f t="shared" si="43"/>
        <v>9610</v>
      </c>
      <c r="AS47" s="223">
        <v>1011010138</v>
      </c>
      <c r="AT47" s="129">
        <f t="shared" si="1"/>
        <v>40582</v>
      </c>
      <c r="AU47" s="129">
        <f t="shared" si="2"/>
        <v>3381.8333333333335</v>
      </c>
    </row>
    <row r="48" spans="1:47" ht="14.25" hidden="1" customHeight="1">
      <c r="A48" s="22"/>
      <c r="B48" s="218">
        <v>43</v>
      </c>
      <c r="C48" s="222" t="s">
        <v>387</v>
      </c>
      <c r="D48" s="223" t="s">
        <v>661</v>
      </c>
      <c r="E48" s="224" t="s">
        <v>493</v>
      </c>
      <c r="F48" s="215">
        <v>1180</v>
      </c>
      <c r="G48" s="216">
        <v>0</v>
      </c>
      <c r="H48" s="217">
        <v>590</v>
      </c>
      <c r="I48" s="215">
        <v>1180</v>
      </c>
      <c r="J48" s="216">
        <v>0</v>
      </c>
      <c r="K48" s="217">
        <v>0</v>
      </c>
      <c r="L48" s="215">
        <v>1225.7</v>
      </c>
      <c r="M48" s="216">
        <v>0</v>
      </c>
      <c r="N48" s="217">
        <v>1065</v>
      </c>
      <c r="O48" s="215">
        <v>1180</v>
      </c>
      <c r="P48" s="216">
        <v>0</v>
      </c>
      <c r="Q48" s="217">
        <v>590</v>
      </c>
      <c r="R48" s="215">
        <v>1615.57</v>
      </c>
      <c r="S48" s="216">
        <v>0</v>
      </c>
      <c r="T48" s="217">
        <v>0</v>
      </c>
      <c r="U48" s="215">
        <v>750.91</v>
      </c>
      <c r="V48" s="216">
        <v>0</v>
      </c>
      <c r="W48" s="217">
        <v>1140</v>
      </c>
      <c r="X48" s="215">
        <v>1294.27</v>
      </c>
      <c r="Y48" s="216">
        <v>0</v>
      </c>
      <c r="Z48" s="217">
        <v>0</v>
      </c>
      <c r="AA48" s="215">
        <v>1235.1099999999999</v>
      </c>
      <c r="AB48" s="216">
        <v>0</v>
      </c>
      <c r="AC48" s="217">
        <v>590</v>
      </c>
      <c r="AD48" s="215">
        <v>1180</v>
      </c>
      <c r="AE48" s="216">
        <v>0</v>
      </c>
      <c r="AF48" s="217">
        <v>1150</v>
      </c>
      <c r="AG48" s="215">
        <v>1180</v>
      </c>
      <c r="AH48" s="216">
        <v>0</v>
      </c>
      <c r="AI48" s="217">
        <v>0</v>
      </c>
      <c r="AJ48" s="215">
        <v>1185.6500000000001</v>
      </c>
      <c r="AK48" s="216">
        <v>0</v>
      </c>
      <c r="AL48" s="217">
        <v>0</v>
      </c>
      <c r="AM48" s="215">
        <v>1180</v>
      </c>
      <c r="AN48" s="216">
        <v>0</v>
      </c>
      <c r="AO48" s="217">
        <v>880</v>
      </c>
      <c r="AP48" s="215">
        <f t="shared" ref="AP48:AR48" si="44">F48+I48+L48+O48+R48+U48+X48+AA48+AD48+AG48+AJ48+AM48</f>
        <v>14387.21</v>
      </c>
      <c r="AQ48" s="215">
        <f t="shared" si="44"/>
        <v>0</v>
      </c>
      <c r="AR48" s="215">
        <f t="shared" si="44"/>
        <v>6005</v>
      </c>
      <c r="AS48" s="223">
        <v>1011031128</v>
      </c>
      <c r="AT48" s="129">
        <f t="shared" si="1"/>
        <v>20392.21</v>
      </c>
      <c r="AU48" s="129">
        <f t="shared" si="2"/>
        <v>1699.3508333333332</v>
      </c>
    </row>
    <row r="49" spans="1:47" ht="14.25" hidden="1" customHeight="1">
      <c r="A49" s="22"/>
      <c r="B49" s="218">
        <v>44</v>
      </c>
      <c r="C49" s="222" t="s">
        <v>433</v>
      </c>
      <c r="D49" s="223" t="s">
        <v>662</v>
      </c>
      <c r="E49" s="224" t="s">
        <v>494</v>
      </c>
      <c r="F49" s="215">
        <v>1660</v>
      </c>
      <c r="G49" s="216">
        <v>498</v>
      </c>
      <c r="H49" s="217">
        <v>830</v>
      </c>
      <c r="I49" s="215">
        <v>1660</v>
      </c>
      <c r="J49" s="216">
        <v>498</v>
      </c>
      <c r="K49" s="217">
        <v>0</v>
      </c>
      <c r="L49" s="215">
        <v>1660</v>
      </c>
      <c r="M49" s="216">
        <v>498</v>
      </c>
      <c r="N49" s="217">
        <v>1660</v>
      </c>
      <c r="O49" s="215">
        <v>1660</v>
      </c>
      <c r="P49" s="216">
        <v>498</v>
      </c>
      <c r="Q49" s="217">
        <v>830</v>
      </c>
      <c r="R49" s="215">
        <v>1660</v>
      </c>
      <c r="S49" s="216">
        <v>498</v>
      </c>
      <c r="T49" s="217">
        <v>0</v>
      </c>
      <c r="U49" s="215">
        <v>1660</v>
      </c>
      <c r="V49" s="216">
        <v>498</v>
      </c>
      <c r="W49" s="217">
        <v>1660</v>
      </c>
      <c r="X49" s="215">
        <v>1660</v>
      </c>
      <c r="Y49" s="216">
        <v>498</v>
      </c>
      <c r="Z49" s="217">
        <v>0</v>
      </c>
      <c r="AA49" s="215">
        <v>1660</v>
      </c>
      <c r="AB49" s="216">
        <v>498</v>
      </c>
      <c r="AC49" s="217">
        <v>830</v>
      </c>
      <c r="AD49" s="215">
        <v>1660</v>
      </c>
      <c r="AE49" s="216">
        <v>498</v>
      </c>
      <c r="AF49" s="217">
        <v>1660</v>
      </c>
      <c r="AG49" s="215">
        <v>1660</v>
      </c>
      <c r="AH49" s="216">
        <v>498</v>
      </c>
      <c r="AI49" s="217">
        <v>0</v>
      </c>
      <c r="AJ49" s="215">
        <v>1660</v>
      </c>
      <c r="AK49" s="216">
        <v>498</v>
      </c>
      <c r="AL49" s="217">
        <v>0</v>
      </c>
      <c r="AM49" s="215">
        <v>1660</v>
      </c>
      <c r="AN49" s="216">
        <v>498</v>
      </c>
      <c r="AO49" s="217">
        <v>1494</v>
      </c>
      <c r="AP49" s="215">
        <f t="shared" ref="AP49:AR49" si="45">F49+I49+L49+O49+R49+U49+X49+AA49+AD49+AG49+AJ49+AM49</f>
        <v>19920</v>
      </c>
      <c r="AQ49" s="215">
        <f t="shared" si="45"/>
        <v>5976</v>
      </c>
      <c r="AR49" s="215">
        <f t="shared" si="45"/>
        <v>8964</v>
      </c>
      <c r="AS49" s="223">
        <v>1026012885</v>
      </c>
      <c r="AT49" s="129">
        <f t="shared" si="1"/>
        <v>34860</v>
      </c>
      <c r="AU49" s="129">
        <f t="shared" si="2"/>
        <v>2905</v>
      </c>
    </row>
    <row r="50" spans="1:47" ht="14.25" hidden="1" customHeight="1">
      <c r="A50" s="22"/>
      <c r="B50" s="218">
        <v>45</v>
      </c>
      <c r="C50" s="222" t="s">
        <v>387</v>
      </c>
      <c r="D50" s="223" t="s">
        <v>667</v>
      </c>
      <c r="E50" s="224" t="s">
        <v>496</v>
      </c>
      <c r="F50" s="215">
        <v>1180</v>
      </c>
      <c r="G50" s="216">
        <v>0</v>
      </c>
      <c r="H50" s="217">
        <v>590</v>
      </c>
      <c r="I50" s="215">
        <v>1180</v>
      </c>
      <c r="J50" s="216">
        <v>0</v>
      </c>
      <c r="K50" s="217">
        <v>0</v>
      </c>
      <c r="L50" s="215">
        <v>1180</v>
      </c>
      <c r="M50" s="216">
        <v>0</v>
      </c>
      <c r="N50" s="217">
        <v>944</v>
      </c>
      <c r="O50" s="215">
        <v>1180</v>
      </c>
      <c r="P50" s="216">
        <v>0</v>
      </c>
      <c r="Q50" s="217">
        <v>590</v>
      </c>
      <c r="R50" s="215">
        <v>1180</v>
      </c>
      <c r="S50" s="216">
        <v>0</v>
      </c>
      <c r="T50" s="217">
        <v>0</v>
      </c>
      <c r="U50" s="215">
        <v>1180</v>
      </c>
      <c r="V50" s="216">
        <v>0</v>
      </c>
      <c r="W50" s="217">
        <v>944</v>
      </c>
      <c r="X50" s="215">
        <v>1436.52</v>
      </c>
      <c r="Y50" s="216">
        <v>0</v>
      </c>
      <c r="Z50" s="217">
        <v>0</v>
      </c>
      <c r="AA50" s="215">
        <v>923.48</v>
      </c>
      <c r="AB50" s="216">
        <v>0</v>
      </c>
      <c r="AC50" s="217">
        <v>590</v>
      </c>
      <c r="AD50" s="215">
        <v>1180</v>
      </c>
      <c r="AE50" s="216">
        <v>0</v>
      </c>
      <c r="AF50" s="217">
        <v>1180</v>
      </c>
      <c r="AG50" s="215">
        <v>590</v>
      </c>
      <c r="AH50" s="216">
        <v>0</v>
      </c>
      <c r="AI50" s="217">
        <v>0</v>
      </c>
      <c r="AJ50" s="215">
        <v>0</v>
      </c>
      <c r="AK50" s="216">
        <v>0</v>
      </c>
      <c r="AL50" s="217">
        <v>0</v>
      </c>
      <c r="AM50" s="215">
        <v>0</v>
      </c>
      <c r="AN50" s="216">
        <v>0</v>
      </c>
      <c r="AO50" s="217">
        <v>0</v>
      </c>
      <c r="AP50" s="215">
        <f t="shared" ref="AP50:AR50" si="46">F50+I50+L50+O50+R50+U50+X50+AA50+AD50+AG50+AJ50+AM50</f>
        <v>11210</v>
      </c>
      <c r="AQ50" s="215">
        <f t="shared" si="46"/>
        <v>0</v>
      </c>
      <c r="AR50" s="215">
        <f t="shared" si="46"/>
        <v>4838</v>
      </c>
      <c r="AS50" s="223">
        <v>29001005686</v>
      </c>
      <c r="AT50" s="129">
        <f t="shared" si="1"/>
        <v>16048</v>
      </c>
      <c r="AU50" s="129">
        <f t="shared" si="2"/>
        <v>1337.3333333333333</v>
      </c>
    </row>
    <row r="51" spans="1:47" ht="14.25" hidden="1" customHeight="1">
      <c r="A51" s="22"/>
      <c r="B51" s="218">
        <v>46</v>
      </c>
      <c r="C51" s="222" t="s">
        <v>404</v>
      </c>
      <c r="D51" s="223" t="s">
        <v>669</v>
      </c>
      <c r="E51" s="224" t="s">
        <v>500</v>
      </c>
      <c r="F51" s="215">
        <v>950</v>
      </c>
      <c r="G51" s="216">
        <v>0</v>
      </c>
      <c r="H51" s="217">
        <v>475</v>
      </c>
      <c r="I51" s="215">
        <v>950</v>
      </c>
      <c r="J51" s="216">
        <v>0</v>
      </c>
      <c r="K51" s="217">
        <v>0</v>
      </c>
      <c r="L51" s="215">
        <v>950</v>
      </c>
      <c r="M51" s="216">
        <v>0</v>
      </c>
      <c r="N51" s="217">
        <v>760</v>
      </c>
      <c r="O51" s="215">
        <v>950</v>
      </c>
      <c r="P51" s="216">
        <v>0</v>
      </c>
      <c r="Q51" s="217">
        <v>475</v>
      </c>
      <c r="R51" s="215">
        <v>950</v>
      </c>
      <c r="S51" s="216">
        <v>0</v>
      </c>
      <c r="T51" s="217">
        <v>0</v>
      </c>
      <c r="U51" s="215">
        <v>129.55000000000001</v>
      </c>
      <c r="V51" s="216">
        <v>0</v>
      </c>
      <c r="W51" s="217">
        <v>0</v>
      </c>
      <c r="X51" s="215">
        <v>0</v>
      </c>
      <c r="Y51" s="216">
        <v>0</v>
      </c>
      <c r="Z51" s="217">
        <v>0</v>
      </c>
      <c r="AA51" s="215">
        <v>0</v>
      </c>
      <c r="AB51" s="216">
        <v>0</v>
      </c>
      <c r="AC51" s="217">
        <v>0</v>
      </c>
      <c r="AD51" s="215">
        <v>0</v>
      </c>
      <c r="AE51" s="216">
        <v>0</v>
      </c>
      <c r="AF51" s="217">
        <v>0</v>
      </c>
      <c r="AG51" s="215">
        <v>0</v>
      </c>
      <c r="AH51" s="216">
        <v>0</v>
      </c>
      <c r="AI51" s="217">
        <v>0</v>
      </c>
      <c r="AJ51" s="215">
        <v>0</v>
      </c>
      <c r="AK51" s="216">
        <v>0</v>
      </c>
      <c r="AL51" s="217">
        <v>0</v>
      </c>
      <c r="AM51" s="215">
        <v>0</v>
      </c>
      <c r="AN51" s="216">
        <v>0</v>
      </c>
      <c r="AO51" s="217">
        <v>0</v>
      </c>
      <c r="AP51" s="215">
        <f t="shared" ref="AP51:AR51" si="47">F51+I51+L51+O51+R51+U51+X51+AA51+AD51+AG51+AJ51+AM51</f>
        <v>4879.55</v>
      </c>
      <c r="AQ51" s="215">
        <f t="shared" si="47"/>
        <v>0</v>
      </c>
      <c r="AR51" s="215">
        <f t="shared" si="47"/>
        <v>1710</v>
      </c>
      <c r="AS51" s="223">
        <v>1030018438</v>
      </c>
      <c r="AT51" s="129">
        <f t="shared" si="1"/>
        <v>6589.55</v>
      </c>
      <c r="AU51" s="129">
        <f t="shared" si="2"/>
        <v>549.12916666666672</v>
      </c>
    </row>
    <row r="52" spans="1:47" ht="14.25" hidden="1" customHeight="1">
      <c r="A52" s="22"/>
      <c r="B52" s="218">
        <v>47</v>
      </c>
      <c r="C52" s="222" t="s">
        <v>404</v>
      </c>
      <c r="D52" s="223" t="s">
        <v>673</v>
      </c>
      <c r="E52" s="224" t="s">
        <v>503</v>
      </c>
      <c r="F52" s="215">
        <v>950</v>
      </c>
      <c r="G52" s="216">
        <v>0</v>
      </c>
      <c r="H52" s="217">
        <v>475</v>
      </c>
      <c r="I52" s="215">
        <v>950</v>
      </c>
      <c r="J52" s="216">
        <v>0</v>
      </c>
      <c r="K52" s="217">
        <v>0</v>
      </c>
      <c r="L52" s="215">
        <v>950</v>
      </c>
      <c r="M52" s="216">
        <v>0</v>
      </c>
      <c r="N52" s="217">
        <v>750</v>
      </c>
      <c r="O52" s="215">
        <v>950</v>
      </c>
      <c r="P52" s="216">
        <v>0</v>
      </c>
      <c r="Q52" s="217">
        <v>475</v>
      </c>
      <c r="R52" s="215">
        <v>950</v>
      </c>
      <c r="S52" s="216">
        <v>0</v>
      </c>
      <c r="T52" s="217">
        <v>0</v>
      </c>
      <c r="U52" s="215">
        <v>950</v>
      </c>
      <c r="V52" s="216">
        <v>0</v>
      </c>
      <c r="W52" s="217">
        <v>805</v>
      </c>
      <c r="X52" s="215">
        <v>950</v>
      </c>
      <c r="Y52" s="216">
        <v>0</v>
      </c>
      <c r="Z52" s="217">
        <v>0</v>
      </c>
      <c r="AA52" s="215">
        <v>950</v>
      </c>
      <c r="AB52" s="216">
        <v>0</v>
      </c>
      <c r="AC52" s="217">
        <v>475</v>
      </c>
      <c r="AD52" s="215">
        <v>950</v>
      </c>
      <c r="AE52" s="216">
        <v>0</v>
      </c>
      <c r="AF52" s="217">
        <v>760</v>
      </c>
      <c r="AG52" s="215">
        <v>950</v>
      </c>
      <c r="AH52" s="216">
        <v>0</v>
      </c>
      <c r="AI52" s="217">
        <v>0</v>
      </c>
      <c r="AJ52" s="215">
        <v>950</v>
      </c>
      <c r="AK52" s="216">
        <v>0</v>
      </c>
      <c r="AL52" s="217">
        <v>0</v>
      </c>
      <c r="AM52" s="215">
        <v>950</v>
      </c>
      <c r="AN52" s="216">
        <v>0</v>
      </c>
      <c r="AO52" s="217">
        <v>475</v>
      </c>
      <c r="AP52" s="215">
        <f t="shared" ref="AP52:AR52" si="48">F52+I52+L52+O52+R52+U52+X52+AA52+AD52+AG52+AJ52+AM52</f>
        <v>11400</v>
      </c>
      <c r="AQ52" s="215">
        <f t="shared" si="48"/>
        <v>0</v>
      </c>
      <c r="AR52" s="215">
        <f t="shared" si="48"/>
        <v>4215</v>
      </c>
      <c r="AS52" s="223">
        <v>1009018697</v>
      </c>
      <c r="AT52" s="129">
        <f t="shared" si="1"/>
        <v>15615</v>
      </c>
      <c r="AU52" s="129">
        <f t="shared" si="2"/>
        <v>1301.25</v>
      </c>
    </row>
    <row r="53" spans="1:47" ht="14.25" hidden="1" customHeight="1">
      <c r="A53" s="22"/>
      <c r="B53" s="218">
        <v>48</v>
      </c>
      <c r="C53" s="222" t="s">
        <v>426</v>
      </c>
      <c r="D53" s="223" t="s">
        <v>675</v>
      </c>
      <c r="E53" s="224" t="s">
        <v>506</v>
      </c>
      <c r="F53" s="215">
        <v>2100</v>
      </c>
      <c r="G53" s="216">
        <v>945</v>
      </c>
      <c r="H53" s="217">
        <v>1050</v>
      </c>
      <c r="I53" s="215">
        <v>2100</v>
      </c>
      <c r="J53" s="216">
        <v>945</v>
      </c>
      <c r="K53" s="217">
        <v>0</v>
      </c>
      <c r="L53" s="215">
        <v>2100</v>
      </c>
      <c r="M53" s="216">
        <v>945</v>
      </c>
      <c r="N53" s="217">
        <v>2037</v>
      </c>
      <c r="O53" s="215">
        <v>2100</v>
      </c>
      <c r="P53" s="216">
        <v>945</v>
      </c>
      <c r="Q53" s="217">
        <v>1050</v>
      </c>
      <c r="R53" s="215">
        <v>2100</v>
      </c>
      <c r="S53" s="216">
        <v>945</v>
      </c>
      <c r="T53" s="217">
        <v>0</v>
      </c>
      <c r="U53" s="215">
        <v>2100</v>
      </c>
      <c r="V53" s="216">
        <v>945</v>
      </c>
      <c r="W53" s="217">
        <v>2100</v>
      </c>
      <c r="X53" s="215">
        <v>2100</v>
      </c>
      <c r="Y53" s="216">
        <v>945</v>
      </c>
      <c r="Z53" s="217">
        <v>0</v>
      </c>
      <c r="AA53" s="215">
        <v>2672.73</v>
      </c>
      <c r="AB53" s="216">
        <v>945</v>
      </c>
      <c r="AC53" s="217">
        <v>1050</v>
      </c>
      <c r="AD53" s="215">
        <v>1527.27</v>
      </c>
      <c r="AE53" s="216">
        <v>945</v>
      </c>
      <c r="AF53" s="217">
        <v>2100</v>
      </c>
      <c r="AG53" s="215">
        <v>2100</v>
      </c>
      <c r="AH53" s="216">
        <v>945</v>
      </c>
      <c r="AI53" s="217">
        <v>0</v>
      </c>
      <c r="AJ53" s="215">
        <v>2100</v>
      </c>
      <c r="AK53" s="216">
        <v>945</v>
      </c>
      <c r="AL53" s="217">
        <v>0</v>
      </c>
      <c r="AM53" s="215">
        <v>2100</v>
      </c>
      <c r="AN53" s="216">
        <v>945</v>
      </c>
      <c r="AO53" s="217">
        <v>1890</v>
      </c>
      <c r="AP53" s="215">
        <f t="shared" ref="AP53:AR53" si="49">F53+I53+L53+O53+R53+U53+X53+AA53+AD53+AG53+AJ53+AM53</f>
        <v>25200</v>
      </c>
      <c r="AQ53" s="215">
        <f t="shared" si="49"/>
        <v>11340</v>
      </c>
      <c r="AR53" s="215">
        <f t="shared" si="49"/>
        <v>11277</v>
      </c>
      <c r="AS53" s="223">
        <v>1024038913</v>
      </c>
      <c r="AT53" s="129">
        <f t="shared" si="1"/>
        <v>47817</v>
      </c>
      <c r="AU53" s="129">
        <f t="shared" si="2"/>
        <v>3984.75</v>
      </c>
    </row>
    <row r="54" spans="1:47" ht="14.25" hidden="1" customHeight="1">
      <c r="A54" s="22"/>
      <c r="B54" s="218">
        <v>49</v>
      </c>
      <c r="C54" s="222" t="s">
        <v>387</v>
      </c>
      <c r="D54" s="223" t="s">
        <v>677</v>
      </c>
      <c r="E54" s="224" t="s">
        <v>507</v>
      </c>
      <c r="F54" s="215">
        <v>1180</v>
      </c>
      <c r="G54" s="216">
        <v>0</v>
      </c>
      <c r="H54" s="217">
        <v>0</v>
      </c>
      <c r="I54" s="215">
        <v>1180</v>
      </c>
      <c r="J54" s="216">
        <v>0</v>
      </c>
      <c r="K54" s="217">
        <v>0</v>
      </c>
      <c r="L54" s="215">
        <v>1180</v>
      </c>
      <c r="M54" s="216">
        <v>0</v>
      </c>
      <c r="N54" s="217">
        <v>1150</v>
      </c>
      <c r="O54" s="215">
        <v>1180</v>
      </c>
      <c r="P54" s="216">
        <v>0</v>
      </c>
      <c r="Q54" s="217">
        <v>590</v>
      </c>
      <c r="R54" s="215">
        <v>1180</v>
      </c>
      <c r="S54" s="216">
        <v>0</v>
      </c>
      <c r="T54" s="217">
        <v>0</v>
      </c>
      <c r="U54" s="215">
        <v>1180</v>
      </c>
      <c r="V54" s="216">
        <v>0</v>
      </c>
      <c r="W54" s="217">
        <v>1070</v>
      </c>
      <c r="X54" s="215">
        <v>1180</v>
      </c>
      <c r="Y54" s="216">
        <v>0</v>
      </c>
      <c r="Z54" s="217">
        <v>0</v>
      </c>
      <c r="AA54" s="215">
        <v>1180</v>
      </c>
      <c r="AB54" s="216">
        <v>0</v>
      </c>
      <c r="AC54" s="217">
        <v>590</v>
      </c>
      <c r="AD54" s="215">
        <v>1180</v>
      </c>
      <c r="AE54" s="216">
        <v>0</v>
      </c>
      <c r="AF54" s="217">
        <v>1160</v>
      </c>
      <c r="AG54" s="215">
        <v>1180</v>
      </c>
      <c r="AH54" s="216">
        <v>0</v>
      </c>
      <c r="AI54" s="217">
        <v>0</v>
      </c>
      <c r="AJ54" s="215">
        <v>1180</v>
      </c>
      <c r="AK54" s="216">
        <v>0</v>
      </c>
      <c r="AL54" s="217">
        <v>0</v>
      </c>
      <c r="AM54" s="215">
        <v>1180</v>
      </c>
      <c r="AN54" s="216">
        <v>0</v>
      </c>
      <c r="AO54" s="217">
        <v>870</v>
      </c>
      <c r="AP54" s="215">
        <f t="shared" ref="AP54:AR54" si="50">F54+I54+L54+O54+R54+U54+X54+AA54+AD54+AG54+AJ54+AM54</f>
        <v>14160</v>
      </c>
      <c r="AQ54" s="215">
        <f t="shared" si="50"/>
        <v>0</v>
      </c>
      <c r="AR54" s="215">
        <f t="shared" si="50"/>
        <v>5430</v>
      </c>
      <c r="AS54" s="223">
        <v>1013015725</v>
      </c>
      <c r="AT54" s="129">
        <f t="shared" si="1"/>
        <v>19590</v>
      </c>
      <c r="AU54" s="129">
        <f t="shared" si="2"/>
        <v>1632.5</v>
      </c>
    </row>
    <row r="55" spans="1:47" ht="14.25" hidden="1" customHeight="1">
      <c r="A55" s="22"/>
      <c r="B55" s="218">
        <v>50</v>
      </c>
      <c r="C55" s="222" t="s">
        <v>387</v>
      </c>
      <c r="D55" s="223" t="s">
        <v>682</v>
      </c>
      <c r="E55" s="224" t="s">
        <v>509</v>
      </c>
      <c r="F55" s="215">
        <v>1180</v>
      </c>
      <c r="G55" s="216">
        <v>0</v>
      </c>
      <c r="H55" s="217">
        <v>590</v>
      </c>
      <c r="I55" s="215">
        <v>1180</v>
      </c>
      <c r="J55" s="216">
        <v>0</v>
      </c>
      <c r="K55" s="217">
        <v>0</v>
      </c>
      <c r="L55" s="215">
        <v>1180</v>
      </c>
      <c r="M55" s="216">
        <v>0</v>
      </c>
      <c r="N55" s="217">
        <v>750</v>
      </c>
      <c r="O55" s="215">
        <v>1180</v>
      </c>
      <c r="P55" s="216">
        <v>0</v>
      </c>
      <c r="Q55" s="217">
        <v>590</v>
      </c>
      <c r="R55" s="215">
        <v>1180</v>
      </c>
      <c r="S55" s="216">
        <v>0</v>
      </c>
      <c r="T55" s="217">
        <v>0</v>
      </c>
      <c r="U55" s="215">
        <v>1180</v>
      </c>
      <c r="V55" s="216">
        <v>0</v>
      </c>
      <c r="W55" s="217">
        <v>750</v>
      </c>
      <c r="X55" s="215">
        <v>1180</v>
      </c>
      <c r="Y55" s="216">
        <v>0</v>
      </c>
      <c r="Z55" s="217">
        <v>0</v>
      </c>
      <c r="AA55" s="215">
        <v>1180</v>
      </c>
      <c r="AB55" s="216">
        <v>0</v>
      </c>
      <c r="AC55" s="217">
        <v>590</v>
      </c>
      <c r="AD55" s="215">
        <v>1180</v>
      </c>
      <c r="AE55" s="216">
        <v>0</v>
      </c>
      <c r="AF55" s="217">
        <v>800</v>
      </c>
      <c r="AG55" s="215">
        <v>1180</v>
      </c>
      <c r="AH55" s="216">
        <v>0</v>
      </c>
      <c r="AI55" s="217">
        <v>0</v>
      </c>
      <c r="AJ55" s="215">
        <v>1180</v>
      </c>
      <c r="AK55" s="216">
        <v>0</v>
      </c>
      <c r="AL55" s="217">
        <v>0</v>
      </c>
      <c r="AM55" s="215">
        <v>1180</v>
      </c>
      <c r="AN55" s="216">
        <v>0</v>
      </c>
      <c r="AO55" s="217">
        <v>555</v>
      </c>
      <c r="AP55" s="215">
        <f t="shared" ref="AP55:AR55" si="51">F55+I55+L55+O55+R55+U55+X55+AA55+AD55+AG55+AJ55+AM55</f>
        <v>14160</v>
      </c>
      <c r="AQ55" s="215">
        <f t="shared" si="51"/>
        <v>0</v>
      </c>
      <c r="AR55" s="215">
        <f t="shared" si="51"/>
        <v>4625</v>
      </c>
      <c r="AS55" s="223">
        <v>1024039799</v>
      </c>
      <c r="AT55" s="129">
        <f t="shared" si="1"/>
        <v>18785</v>
      </c>
      <c r="AU55" s="129">
        <f t="shared" si="2"/>
        <v>1565.4166666666667</v>
      </c>
    </row>
    <row r="56" spans="1:47" ht="14.25" hidden="1" customHeight="1">
      <c r="A56" s="22"/>
      <c r="B56" s="218">
        <v>51</v>
      </c>
      <c r="C56" s="222" t="s">
        <v>433</v>
      </c>
      <c r="D56" s="223" t="s">
        <v>685</v>
      </c>
      <c r="E56" s="224" t="s">
        <v>510</v>
      </c>
      <c r="F56" s="215">
        <v>1660</v>
      </c>
      <c r="G56" s="216">
        <v>664</v>
      </c>
      <c r="H56" s="217">
        <v>830</v>
      </c>
      <c r="I56" s="215">
        <v>1660</v>
      </c>
      <c r="J56" s="216">
        <v>664</v>
      </c>
      <c r="K56" s="217">
        <v>0</v>
      </c>
      <c r="L56" s="215">
        <v>1660</v>
      </c>
      <c r="M56" s="216">
        <v>664</v>
      </c>
      <c r="N56" s="217">
        <v>1400</v>
      </c>
      <c r="O56" s="215">
        <v>1660</v>
      </c>
      <c r="P56" s="216">
        <v>664</v>
      </c>
      <c r="Q56" s="217">
        <v>830</v>
      </c>
      <c r="R56" s="215">
        <v>2037.27</v>
      </c>
      <c r="S56" s="216">
        <v>664</v>
      </c>
      <c r="T56" s="217">
        <v>0</v>
      </c>
      <c r="U56" s="215">
        <v>1282.73</v>
      </c>
      <c r="V56" s="216">
        <v>664</v>
      </c>
      <c r="W56" s="217">
        <v>1500</v>
      </c>
      <c r="X56" s="215">
        <v>1660</v>
      </c>
      <c r="Y56" s="216">
        <v>664</v>
      </c>
      <c r="Z56" s="217">
        <v>0</v>
      </c>
      <c r="AA56" s="215">
        <v>1660</v>
      </c>
      <c r="AB56" s="216">
        <v>664</v>
      </c>
      <c r="AC56" s="217">
        <v>830</v>
      </c>
      <c r="AD56" s="215">
        <v>1660</v>
      </c>
      <c r="AE56" s="216">
        <v>664</v>
      </c>
      <c r="AF56" s="217">
        <v>1530</v>
      </c>
      <c r="AG56" s="215">
        <v>1660</v>
      </c>
      <c r="AH56" s="216">
        <v>664</v>
      </c>
      <c r="AI56" s="217">
        <v>0</v>
      </c>
      <c r="AJ56" s="215">
        <v>1660</v>
      </c>
      <c r="AK56" s="216">
        <v>664</v>
      </c>
      <c r="AL56" s="217">
        <v>0</v>
      </c>
      <c r="AM56" s="215">
        <v>1660</v>
      </c>
      <c r="AN56" s="216">
        <v>664</v>
      </c>
      <c r="AO56" s="217">
        <v>1240</v>
      </c>
      <c r="AP56" s="215">
        <f t="shared" ref="AP56:AR56" si="52">F56+I56+L56+O56+R56+U56+X56+AA56+AD56+AG56+AJ56+AM56</f>
        <v>19920</v>
      </c>
      <c r="AQ56" s="215">
        <f t="shared" si="52"/>
        <v>7968</v>
      </c>
      <c r="AR56" s="215">
        <f t="shared" si="52"/>
        <v>8160</v>
      </c>
      <c r="AS56" s="223">
        <v>1030040618</v>
      </c>
      <c r="AT56" s="129">
        <f t="shared" si="1"/>
        <v>36048</v>
      </c>
      <c r="AU56" s="129">
        <f t="shared" si="2"/>
        <v>3004</v>
      </c>
    </row>
    <row r="57" spans="1:47" ht="14.25" hidden="1" customHeight="1">
      <c r="A57" s="22"/>
      <c r="B57" s="218">
        <v>52</v>
      </c>
      <c r="C57" s="222" t="s">
        <v>387</v>
      </c>
      <c r="D57" s="223" t="s">
        <v>689</v>
      </c>
      <c r="E57" s="224" t="s">
        <v>516</v>
      </c>
      <c r="F57" s="215">
        <v>1180</v>
      </c>
      <c r="G57" s="216">
        <v>0</v>
      </c>
      <c r="H57" s="217">
        <v>590</v>
      </c>
      <c r="I57" s="215">
        <v>1180</v>
      </c>
      <c r="J57" s="216">
        <v>0</v>
      </c>
      <c r="K57" s="217">
        <v>0</v>
      </c>
      <c r="L57" s="215">
        <v>1202.8399999999999</v>
      </c>
      <c r="M57" s="216">
        <v>0</v>
      </c>
      <c r="N57" s="217">
        <v>960</v>
      </c>
      <c r="O57" s="215">
        <v>1180</v>
      </c>
      <c r="P57" s="216">
        <v>0</v>
      </c>
      <c r="Q57" s="217">
        <v>590</v>
      </c>
      <c r="R57" s="215">
        <v>1180</v>
      </c>
      <c r="S57" s="216">
        <v>0</v>
      </c>
      <c r="T57" s="217">
        <v>0</v>
      </c>
      <c r="U57" s="215">
        <v>1180</v>
      </c>
      <c r="V57" s="216">
        <v>0</v>
      </c>
      <c r="W57" s="217">
        <v>1050</v>
      </c>
      <c r="X57" s="215">
        <v>1180</v>
      </c>
      <c r="Y57" s="216">
        <v>0</v>
      </c>
      <c r="Z57" s="217">
        <v>0</v>
      </c>
      <c r="AA57" s="215">
        <v>1180</v>
      </c>
      <c r="AB57" s="216">
        <v>0</v>
      </c>
      <c r="AC57" s="217">
        <v>590</v>
      </c>
      <c r="AD57" s="215">
        <v>1180</v>
      </c>
      <c r="AE57" s="216">
        <v>0</v>
      </c>
      <c r="AF57" s="217">
        <v>1100</v>
      </c>
      <c r="AG57" s="215">
        <v>1180</v>
      </c>
      <c r="AH57" s="216">
        <v>0</v>
      </c>
      <c r="AI57" s="217">
        <v>0</v>
      </c>
      <c r="AJ57" s="215">
        <v>1180</v>
      </c>
      <c r="AK57" s="216">
        <v>0</v>
      </c>
      <c r="AL57" s="217">
        <v>0</v>
      </c>
      <c r="AM57" s="215">
        <v>1180</v>
      </c>
      <c r="AN57" s="216">
        <v>0</v>
      </c>
      <c r="AO57" s="217">
        <v>790</v>
      </c>
      <c r="AP57" s="215">
        <f t="shared" ref="AP57:AR57" si="53">F57+I57+L57+O57+R57+U57+X57+AA57+AD57+AG57+AJ57+AM57</f>
        <v>14182.84</v>
      </c>
      <c r="AQ57" s="215">
        <f t="shared" si="53"/>
        <v>0</v>
      </c>
      <c r="AR57" s="215">
        <f t="shared" si="53"/>
        <v>5670</v>
      </c>
      <c r="AS57" s="223">
        <v>1004000924</v>
      </c>
      <c r="AT57" s="129">
        <f t="shared" si="1"/>
        <v>19852.84</v>
      </c>
      <c r="AU57" s="129">
        <f t="shared" si="2"/>
        <v>1654.4033333333334</v>
      </c>
    </row>
    <row r="58" spans="1:47" ht="14.25" hidden="1" customHeight="1">
      <c r="A58" s="22"/>
      <c r="B58" s="218">
        <v>53</v>
      </c>
      <c r="C58" s="222" t="s">
        <v>387</v>
      </c>
      <c r="D58" s="223" t="s">
        <v>690</v>
      </c>
      <c r="E58" s="224" t="s">
        <v>519</v>
      </c>
      <c r="F58" s="215">
        <v>1180</v>
      </c>
      <c r="G58" s="216">
        <v>0</v>
      </c>
      <c r="H58" s="217">
        <v>590</v>
      </c>
      <c r="I58" s="215">
        <v>1180</v>
      </c>
      <c r="J58" s="216">
        <v>0</v>
      </c>
      <c r="K58" s="217">
        <v>0</v>
      </c>
      <c r="L58" s="215">
        <v>1180</v>
      </c>
      <c r="M58" s="216">
        <v>0</v>
      </c>
      <c r="N58" s="217">
        <v>1120</v>
      </c>
      <c r="O58" s="215">
        <v>1180</v>
      </c>
      <c r="P58" s="216">
        <v>0</v>
      </c>
      <c r="Q58" s="217">
        <v>590</v>
      </c>
      <c r="R58" s="215">
        <v>1180</v>
      </c>
      <c r="S58" s="216">
        <v>0</v>
      </c>
      <c r="T58" s="217">
        <v>0</v>
      </c>
      <c r="U58" s="215">
        <v>1180</v>
      </c>
      <c r="V58" s="216">
        <v>0</v>
      </c>
      <c r="W58" s="217">
        <v>1060</v>
      </c>
      <c r="X58" s="215">
        <v>1180</v>
      </c>
      <c r="Y58" s="216">
        <v>0</v>
      </c>
      <c r="Z58" s="217">
        <v>0</v>
      </c>
      <c r="AA58" s="215">
        <v>1180</v>
      </c>
      <c r="AB58" s="216">
        <v>0</v>
      </c>
      <c r="AC58" s="217">
        <v>590</v>
      </c>
      <c r="AD58" s="215">
        <v>1180</v>
      </c>
      <c r="AE58" s="216">
        <v>0</v>
      </c>
      <c r="AF58" s="217">
        <v>1120</v>
      </c>
      <c r="AG58" s="215">
        <v>1180</v>
      </c>
      <c r="AH58" s="216">
        <v>0</v>
      </c>
      <c r="AI58" s="217">
        <v>0</v>
      </c>
      <c r="AJ58" s="215">
        <v>1180</v>
      </c>
      <c r="AK58" s="216">
        <v>0</v>
      </c>
      <c r="AL58" s="217">
        <v>0</v>
      </c>
      <c r="AM58" s="215">
        <v>1180</v>
      </c>
      <c r="AN58" s="216">
        <v>0</v>
      </c>
      <c r="AO58" s="217">
        <v>870</v>
      </c>
      <c r="AP58" s="215">
        <f t="shared" ref="AP58:AR58" si="54">F58+I58+L58+O58+R58+U58+X58+AA58+AD58+AG58+AJ58+AM58</f>
        <v>14160</v>
      </c>
      <c r="AQ58" s="215">
        <f t="shared" si="54"/>
        <v>0</v>
      </c>
      <c r="AR58" s="215">
        <f t="shared" si="54"/>
        <v>5940</v>
      </c>
      <c r="AS58" s="223">
        <v>1021003799</v>
      </c>
      <c r="AT58" s="129">
        <f t="shared" si="1"/>
        <v>20100</v>
      </c>
      <c r="AU58" s="129">
        <f t="shared" si="2"/>
        <v>1675</v>
      </c>
    </row>
    <row r="59" spans="1:47" ht="14.25" hidden="1" customHeight="1">
      <c r="A59" s="22"/>
      <c r="B59" s="218">
        <v>54</v>
      </c>
      <c r="C59" s="222" t="s">
        <v>433</v>
      </c>
      <c r="D59" s="223" t="s">
        <v>694</v>
      </c>
      <c r="E59" s="224" t="s">
        <v>695</v>
      </c>
      <c r="F59" s="215">
        <v>1660</v>
      </c>
      <c r="G59" s="216">
        <v>664</v>
      </c>
      <c r="H59" s="217">
        <v>0</v>
      </c>
      <c r="I59" s="215">
        <v>1660</v>
      </c>
      <c r="J59" s="216">
        <v>664</v>
      </c>
      <c r="K59" s="217">
        <v>0</v>
      </c>
      <c r="L59" s="215">
        <v>1660</v>
      </c>
      <c r="M59" s="216">
        <v>664</v>
      </c>
      <c r="N59" s="217">
        <v>1660</v>
      </c>
      <c r="O59" s="215">
        <v>1660</v>
      </c>
      <c r="P59" s="216">
        <v>664</v>
      </c>
      <c r="Q59" s="217">
        <v>830</v>
      </c>
      <c r="R59" s="215">
        <v>1660</v>
      </c>
      <c r="S59" s="216">
        <v>664</v>
      </c>
      <c r="T59" s="217">
        <v>0</v>
      </c>
      <c r="U59" s="215">
        <v>1660</v>
      </c>
      <c r="V59" s="216">
        <v>664</v>
      </c>
      <c r="W59" s="217">
        <v>1660</v>
      </c>
      <c r="X59" s="229">
        <v>1576</v>
      </c>
      <c r="Y59" s="216">
        <v>0</v>
      </c>
      <c r="Z59" s="217">
        <v>0</v>
      </c>
      <c r="AA59" s="215">
        <v>0</v>
      </c>
      <c r="AB59" s="216">
        <v>0</v>
      </c>
      <c r="AC59" s="217">
        <v>0</v>
      </c>
      <c r="AD59" s="215">
        <v>0</v>
      </c>
      <c r="AE59" s="216">
        <v>0</v>
      </c>
      <c r="AF59" s="217">
        <v>0</v>
      </c>
      <c r="AG59" s="215">
        <v>0</v>
      </c>
      <c r="AH59" s="216">
        <v>0</v>
      </c>
      <c r="AI59" s="217">
        <v>0</v>
      </c>
      <c r="AJ59" s="215">
        <v>0</v>
      </c>
      <c r="AK59" s="216">
        <v>0</v>
      </c>
      <c r="AL59" s="217">
        <v>0</v>
      </c>
      <c r="AM59" s="215">
        <v>0</v>
      </c>
      <c r="AN59" s="216">
        <v>0</v>
      </c>
      <c r="AO59" s="217">
        <v>0</v>
      </c>
      <c r="AP59" s="215">
        <f t="shared" ref="AP59:AR59" si="55">F59+I59+L59+O59+R59+U59+X59+AA59+AD59+AG59+AJ59+AM59</f>
        <v>11536</v>
      </c>
      <c r="AQ59" s="215">
        <f t="shared" si="55"/>
        <v>3984</v>
      </c>
      <c r="AR59" s="215">
        <f t="shared" si="55"/>
        <v>4150</v>
      </c>
      <c r="AS59" s="223">
        <v>1019003173</v>
      </c>
      <c r="AT59" s="129">
        <f t="shared" si="1"/>
        <v>19670</v>
      </c>
      <c r="AU59" s="129">
        <f t="shared" si="2"/>
        <v>1639.1666666666667</v>
      </c>
    </row>
    <row r="60" spans="1:47" ht="14.25" hidden="1" customHeight="1">
      <c r="A60" s="22"/>
      <c r="B60" s="218">
        <v>55</v>
      </c>
      <c r="C60" s="222" t="s">
        <v>401</v>
      </c>
      <c r="D60" s="223" t="s">
        <v>701</v>
      </c>
      <c r="E60" s="224" t="s">
        <v>520</v>
      </c>
      <c r="F60" s="215">
        <v>2100</v>
      </c>
      <c r="G60" s="216">
        <v>840</v>
      </c>
      <c r="H60" s="217">
        <v>1050</v>
      </c>
      <c r="I60" s="215">
        <v>2100</v>
      </c>
      <c r="J60" s="216">
        <v>840</v>
      </c>
      <c r="K60" s="217">
        <v>0</v>
      </c>
      <c r="L60" s="215">
        <v>2100</v>
      </c>
      <c r="M60" s="216">
        <v>840</v>
      </c>
      <c r="N60" s="217">
        <v>2100</v>
      </c>
      <c r="O60" s="215">
        <v>2100</v>
      </c>
      <c r="P60" s="216">
        <v>840</v>
      </c>
      <c r="Q60" s="217">
        <v>1050</v>
      </c>
      <c r="R60" s="215">
        <v>2100</v>
      </c>
      <c r="S60" s="216">
        <v>840</v>
      </c>
      <c r="T60" s="217">
        <v>0</v>
      </c>
      <c r="U60" s="215">
        <v>2100</v>
      </c>
      <c r="V60" s="216">
        <v>840</v>
      </c>
      <c r="W60" s="217">
        <v>1890</v>
      </c>
      <c r="X60" s="215">
        <v>2647.83</v>
      </c>
      <c r="Y60" s="216">
        <v>840</v>
      </c>
      <c r="Z60" s="217">
        <v>0</v>
      </c>
      <c r="AA60" s="215">
        <v>1552.17</v>
      </c>
      <c r="AB60" s="216">
        <v>840</v>
      </c>
      <c r="AC60" s="217">
        <v>1050</v>
      </c>
      <c r="AD60" s="215">
        <v>2100</v>
      </c>
      <c r="AE60" s="216">
        <v>840</v>
      </c>
      <c r="AF60" s="217">
        <v>2100</v>
      </c>
      <c r="AG60" s="215">
        <v>3000</v>
      </c>
      <c r="AH60" s="216">
        <v>0</v>
      </c>
      <c r="AI60" s="217">
        <v>0</v>
      </c>
      <c r="AJ60" s="215">
        <v>1200</v>
      </c>
      <c r="AK60" s="216">
        <v>0</v>
      </c>
      <c r="AL60" s="217">
        <v>0</v>
      </c>
      <c r="AM60" s="215">
        <v>2100</v>
      </c>
      <c r="AN60" s="216">
        <v>840</v>
      </c>
      <c r="AO60" s="217">
        <v>1050</v>
      </c>
      <c r="AP60" s="215">
        <f t="shared" ref="AP60:AR60" si="56">F60+I60+L60+O60+R60+U60+X60+AA60+AD60+AG60+AJ60+AM60</f>
        <v>25200</v>
      </c>
      <c r="AQ60" s="215">
        <f t="shared" si="56"/>
        <v>8400</v>
      </c>
      <c r="AR60" s="215">
        <f t="shared" si="56"/>
        <v>10290</v>
      </c>
      <c r="AS60" s="223">
        <v>1009005356</v>
      </c>
      <c r="AT60" s="129">
        <f t="shared" si="1"/>
        <v>43890</v>
      </c>
      <c r="AU60" s="129">
        <f t="shared" si="2"/>
        <v>3657.5</v>
      </c>
    </row>
    <row r="61" spans="1:47" ht="14.25" hidden="1" customHeight="1">
      <c r="A61" s="22"/>
      <c r="B61" s="218">
        <v>56</v>
      </c>
      <c r="C61" s="222" t="s">
        <v>433</v>
      </c>
      <c r="D61" s="223" t="s">
        <v>703</v>
      </c>
      <c r="E61" s="224" t="s">
        <v>521</v>
      </c>
      <c r="F61" s="215">
        <v>1660</v>
      </c>
      <c r="G61" s="216">
        <v>664</v>
      </c>
      <c r="H61" s="217">
        <v>830</v>
      </c>
      <c r="I61" s="215">
        <v>1660</v>
      </c>
      <c r="J61" s="216">
        <v>664</v>
      </c>
      <c r="K61" s="217">
        <v>0</v>
      </c>
      <c r="L61" s="215">
        <v>1660</v>
      </c>
      <c r="M61" s="216">
        <v>664</v>
      </c>
      <c r="N61" s="217">
        <v>1660</v>
      </c>
      <c r="O61" s="215">
        <v>1660</v>
      </c>
      <c r="P61" s="216">
        <v>664</v>
      </c>
      <c r="Q61" s="217">
        <v>830</v>
      </c>
      <c r="R61" s="215">
        <v>1660</v>
      </c>
      <c r="S61" s="216">
        <v>664</v>
      </c>
      <c r="T61" s="217">
        <v>0</v>
      </c>
      <c r="U61" s="215">
        <v>1660</v>
      </c>
      <c r="V61" s="216">
        <v>664</v>
      </c>
      <c r="W61" s="217">
        <v>1660</v>
      </c>
      <c r="X61" s="215">
        <v>1660</v>
      </c>
      <c r="Y61" s="216">
        <v>664</v>
      </c>
      <c r="Z61" s="217">
        <v>0</v>
      </c>
      <c r="AA61" s="215">
        <v>1660</v>
      </c>
      <c r="AB61" s="216">
        <v>664</v>
      </c>
      <c r="AC61" s="217">
        <v>830</v>
      </c>
      <c r="AD61" s="215">
        <v>1660</v>
      </c>
      <c r="AE61" s="216">
        <v>664</v>
      </c>
      <c r="AF61" s="217">
        <v>1660</v>
      </c>
      <c r="AG61" s="215">
        <v>1660</v>
      </c>
      <c r="AH61" s="216">
        <v>664</v>
      </c>
      <c r="AI61" s="217">
        <v>0</v>
      </c>
      <c r="AJ61" s="215">
        <v>1660</v>
      </c>
      <c r="AK61" s="216">
        <v>664</v>
      </c>
      <c r="AL61" s="217">
        <v>0</v>
      </c>
      <c r="AM61" s="215">
        <v>1660</v>
      </c>
      <c r="AN61" s="216">
        <v>664</v>
      </c>
      <c r="AO61" s="217">
        <v>1494</v>
      </c>
      <c r="AP61" s="215">
        <f t="shared" ref="AP61:AR61" si="57">F61+I61+L61+O61+R61+U61+X61+AA61+AD61+AG61+AJ61+AM61</f>
        <v>19920</v>
      </c>
      <c r="AQ61" s="215">
        <f t="shared" si="57"/>
        <v>7968</v>
      </c>
      <c r="AR61" s="215">
        <f t="shared" si="57"/>
        <v>8964</v>
      </c>
      <c r="AS61" s="223">
        <v>1017003527</v>
      </c>
      <c r="AT61" s="129">
        <f t="shared" si="1"/>
        <v>36852</v>
      </c>
      <c r="AU61" s="129">
        <f t="shared" si="2"/>
        <v>3071</v>
      </c>
    </row>
    <row r="62" spans="1:47" ht="14.25" hidden="1" customHeight="1">
      <c r="A62" s="22"/>
      <c r="B62" s="218">
        <v>57</v>
      </c>
      <c r="C62" s="222" t="s">
        <v>433</v>
      </c>
      <c r="D62" s="223" t="s">
        <v>706</v>
      </c>
      <c r="E62" s="224" t="s">
        <v>524</v>
      </c>
      <c r="F62" s="215">
        <v>1660</v>
      </c>
      <c r="G62" s="216">
        <v>664</v>
      </c>
      <c r="H62" s="217">
        <v>830</v>
      </c>
      <c r="I62" s="215">
        <v>1660</v>
      </c>
      <c r="J62" s="216">
        <v>664</v>
      </c>
      <c r="K62" s="217">
        <v>0</v>
      </c>
      <c r="L62" s="215">
        <v>1660</v>
      </c>
      <c r="M62" s="216">
        <v>664</v>
      </c>
      <c r="N62" s="217">
        <v>1660</v>
      </c>
      <c r="O62" s="215">
        <v>1660</v>
      </c>
      <c r="P62" s="216">
        <v>664</v>
      </c>
      <c r="Q62" s="217">
        <v>830</v>
      </c>
      <c r="R62" s="215">
        <v>1660</v>
      </c>
      <c r="S62" s="216">
        <v>664</v>
      </c>
      <c r="T62" s="217">
        <v>0</v>
      </c>
      <c r="U62" s="215">
        <v>1660</v>
      </c>
      <c r="V62" s="216">
        <v>664</v>
      </c>
      <c r="W62" s="217">
        <v>1660</v>
      </c>
      <c r="X62" s="215">
        <v>2020.86</v>
      </c>
      <c r="Y62" s="216">
        <v>664</v>
      </c>
      <c r="Z62" s="217">
        <v>0</v>
      </c>
      <c r="AA62" s="215">
        <v>1299.1300000000001</v>
      </c>
      <c r="AB62" s="216">
        <v>664</v>
      </c>
      <c r="AC62" s="217">
        <v>830</v>
      </c>
      <c r="AD62" s="215">
        <v>1660</v>
      </c>
      <c r="AE62" s="216">
        <v>664</v>
      </c>
      <c r="AF62" s="217">
        <v>1660</v>
      </c>
      <c r="AG62" s="215">
        <v>1748</v>
      </c>
      <c r="AH62" s="216">
        <v>664</v>
      </c>
      <c r="AI62" s="217">
        <v>0</v>
      </c>
      <c r="AJ62" s="215">
        <v>1660</v>
      </c>
      <c r="AK62" s="216">
        <v>664</v>
      </c>
      <c r="AL62" s="217">
        <v>0</v>
      </c>
      <c r="AM62" s="215">
        <v>1660</v>
      </c>
      <c r="AN62" s="216">
        <v>664</v>
      </c>
      <c r="AO62" s="217">
        <v>1494</v>
      </c>
      <c r="AP62" s="215">
        <f t="shared" ref="AP62:AR62" si="58">F62+I62+L62+O62+R62+U62+X62+AA62+AD62+AG62+AJ62+AM62</f>
        <v>20007.990000000002</v>
      </c>
      <c r="AQ62" s="215">
        <f t="shared" si="58"/>
        <v>7968</v>
      </c>
      <c r="AR62" s="215">
        <f t="shared" si="58"/>
        <v>8964</v>
      </c>
      <c r="AS62" s="223">
        <v>1007005162</v>
      </c>
      <c r="AT62" s="129">
        <f t="shared" si="1"/>
        <v>36939.990000000005</v>
      </c>
      <c r="AU62" s="129">
        <f t="shared" si="2"/>
        <v>3078.3325000000004</v>
      </c>
    </row>
    <row r="63" spans="1:47" ht="14.25" hidden="1" customHeight="1">
      <c r="A63" s="22"/>
      <c r="B63" s="218">
        <v>58</v>
      </c>
      <c r="C63" s="222" t="s">
        <v>387</v>
      </c>
      <c r="D63" s="223" t="s">
        <v>709</v>
      </c>
      <c r="E63" s="224" t="s">
        <v>526</v>
      </c>
      <c r="F63" s="215">
        <v>1180</v>
      </c>
      <c r="G63" s="216">
        <v>0</v>
      </c>
      <c r="H63" s="217">
        <v>590</v>
      </c>
      <c r="I63" s="215">
        <v>1180</v>
      </c>
      <c r="J63" s="216">
        <v>0</v>
      </c>
      <c r="K63" s="217">
        <v>0</v>
      </c>
      <c r="L63" s="215">
        <v>1180</v>
      </c>
      <c r="M63" s="216">
        <v>0</v>
      </c>
      <c r="N63" s="217">
        <v>1005</v>
      </c>
      <c r="O63" s="215">
        <v>1180</v>
      </c>
      <c r="P63" s="216">
        <v>0</v>
      </c>
      <c r="Q63" s="217">
        <v>590</v>
      </c>
      <c r="R63" s="215">
        <v>1180</v>
      </c>
      <c r="S63" s="216">
        <v>0</v>
      </c>
      <c r="T63" s="217">
        <v>0</v>
      </c>
      <c r="U63" s="215">
        <v>1180</v>
      </c>
      <c r="V63" s="216">
        <v>0</v>
      </c>
      <c r="W63" s="217">
        <v>1120</v>
      </c>
      <c r="X63" s="215">
        <v>1180</v>
      </c>
      <c r="Y63" s="216">
        <v>0</v>
      </c>
      <c r="Z63" s="217">
        <v>0</v>
      </c>
      <c r="AA63" s="215">
        <v>1180</v>
      </c>
      <c r="AB63" s="216">
        <v>0</v>
      </c>
      <c r="AC63" s="217">
        <v>590</v>
      </c>
      <c r="AD63" s="215">
        <v>1180</v>
      </c>
      <c r="AE63" s="216">
        <v>0</v>
      </c>
      <c r="AF63" s="217">
        <v>1070</v>
      </c>
      <c r="AG63" s="215">
        <v>1180</v>
      </c>
      <c r="AH63" s="216">
        <v>0</v>
      </c>
      <c r="AI63" s="217">
        <v>0</v>
      </c>
      <c r="AJ63" s="215">
        <v>1180</v>
      </c>
      <c r="AK63" s="216">
        <v>0</v>
      </c>
      <c r="AL63" s="217">
        <v>0</v>
      </c>
      <c r="AM63" s="215">
        <v>1180</v>
      </c>
      <c r="AN63" s="216">
        <v>0</v>
      </c>
      <c r="AO63" s="217">
        <v>800</v>
      </c>
      <c r="AP63" s="215">
        <f t="shared" ref="AP63:AR63" si="59">F63+I63+L63+O63+R63+U63+X63+AA63+AD63+AG63+AJ63+AM63</f>
        <v>14160</v>
      </c>
      <c r="AQ63" s="215">
        <f t="shared" si="59"/>
        <v>0</v>
      </c>
      <c r="AR63" s="215">
        <f t="shared" si="59"/>
        <v>5765</v>
      </c>
      <c r="AS63" s="223">
        <v>34001001808</v>
      </c>
      <c r="AT63" s="129">
        <f t="shared" si="1"/>
        <v>19925</v>
      </c>
      <c r="AU63" s="129">
        <f t="shared" si="2"/>
        <v>1660.4166666666667</v>
      </c>
    </row>
    <row r="64" spans="1:47" ht="14.25" hidden="1" customHeight="1">
      <c r="A64" s="22"/>
      <c r="B64" s="218">
        <v>59</v>
      </c>
      <c r="C64" s="222" t="s">
        <v>387</v>
      </c>
      <c r="D64" s="223" t="s">
        <v>712</v>
      </c>
      <c r="E64" s="224" t="s">
        <v>528</v>
      </c>
      <c r="F64" s="215">
        <v>1180</v>
      </c>
      <c r="G64" s="216">
        <v>0</v>
      </c>
      <c r="H64" s="217">
        <v>590</v>
      </c>
      <c r="I64" s="215">
        <v>1180</v>
      </c>
      <c r="J64" s="216">
        <v>0</v>
      </c>
      <c r="K64" s="217">
        <v>0</v>
      </c>
      <c r="L64" s="215">
        <v>1180</v>
      </c>
      <c r="M64" s="216">
        <v>0</v>
      </c>
      <c r="N64" s="217">
        <v>960</v>
      </c>
      <c r="O64" s="215">
        <v>1180</v>
      </c>
      <c r="P64" s="216">
        <v>0</v>
      </c>
      <c r="Q64" s="217">
        <v>590</v>
      </c>
      <c r="R64" s="215">
        <v>1180</v>
      </c>
      <c r="S64" s="216">
        <v>0</v>
      </c>
      <c r="T64" s="217">
        <v>0</v>
      </c>
      <c r="U64" s="215">
        <v>1180</v>
      </c>
      <c r="V64" s="216">
        <v>0</v>
      </c>
      <c r="W64" s="217">
        <v>980</v>
      </c>
      <c r="X64" s="215">
        <v>1180</v>
      </c>
      <c r="Y64" s="216">
        <v>0</v>
      </c>
      <c r="Z64" s="217">
        <v>0</v>
      </c>
      <c r="AA64" s="215">
        <v>1180</v>
      </c>
      <c r="AB64" s="216">
        <v>0</v>
      </c>
      <c r="AC64" s="217">
        <v>590</v>
      </c>
      <c r="AD64" s="215">
        <v>1180</v>
      </c>
      <c r="AE64" s="216">
        <v>0</v>
      </c>
      <c r="AF64" s="217">
        <v>1050</v>
      </c>
      <c r="AG64" s="215">
        <v>1180</v>
      </c>
      <c r="AH64" s="216">
        <v>0</v>
      </c>
      <c r="AI64" s="217">
        <v>0</v>
      </c>
      <c r="AJ64" s="215">
        <v>1180</v>
      </c>
      <c r="AK64" s="216">
        <v>0</v>
      </c>
      <c r="AL64" s="217">
        <v>0</v>
      </c>
      <c r="AM64" s="215">
        <v>1180</v>
      </c>
      <c r="AN64" s="216">
        <v>0</v>
      </c>
      <c r="AO64" s="217">
        <v>760</v>
      </c>
      <c r="AP64" s="215">
        <f t="shared" ref="AP64:AR64" si="60">F64+I64+L64+O64+R64+U64+X64+AA64+AD64+AG64+AJ64+AM64</f>
        <v>14160</v>
      </c>
      <c r="AQ64" s="215">
        <f t="shared" si="60"/>
        <v>0</v>
      </c>
      <c r="AR64" s="215">
        <f t="shared" si="60"/>
        <v>5520</v>
      </c>
      <c r="AS64" s="223">
        <v>1008009646</v>
      </c>
      <c r="AT64" s="129">
        <f t="shared" si="1"/>
        <v>19680</v>
      </c>
      <c r="AU64" s="129">
        <f t="shared" si="2"/>
        <v>1640</v>
      </c>
    </row>
    <row r="65" spans="1:47" ht="14.25" hidden="1" customHeight="1">
      <c r="A65" s="22"/>
      <c r="B65" s="218">
        <v>60</v>
      </c>
      <c r="C65" s="222" t="s">
        <v>387</v>
      </c>
      <c r="D65" s="223" t="s">
        <v>715</v>
      </c>
      <c r="E65" s="224" t="s">
        <v>529</v>
      </c>
      <c r="F65" s="215">
        <v>0</v>
      </c>
      <c r="G65" s="216">
        <v>0</v>
      </c>
      <c r="H65" s="217">
        <v>0</v>
      </c>
      <c r="I65" s="215">
        <v>0</v>
      </c>
      <c r="J65" s="216">
        <v>0</v>
      </c>
      <c r="K65" s="217">
        <v>0</v>
      </c>
      <c r="L65" s="215">
        <v>786.67</v>
      </c>
      <c r="M65" s="216">
        <v>0</v>
      </c>
      <c r="N65" s="217">
        <v>0</v>
      </c>
      <c r="O65" s="215">
        <v>1180</v>
      </c>
      <c r="P65" s="216">
        <v>0</v>
      </c>
      <c r="Q65" s="217">
        <v>0</v>
      </c>
      <c r="R65" s="215">
        <v>1180</v>
      </c>
      <c r="S65" s="216">
        <v>0</v>
      </c>
      <c r="T65" s="217">
        <v>0</v>
      </c>
      <c r="U65" s="215">
        <v>1180</v>
      </c>
      <c r="V65" s="216">
        <v>0</v>
      </c>
      <c r="W65" s="217">
        <v>1003</v>
      </c>
      <c r="X65" s="215">
        <v>1180</v>
      </c>
      <c r="Y65" s="216">
        <v>0</v>
      </c>
      <c r="Z65" s="217">
        <v>0</v>
      </c>
      <c r="AA65" s="215">
        <v>1180</v>
      </c>
      <c r="AB65" s="216">
        <v>0</v>
      </c>
      <c r="AC65" s="217">
        <v>590</v>
      </c>
      <c r="AD65" s="215">
        <v>1180</v>
      </c>
      <c r="AE65" s="216">
        <v>0</v>
      </c>
      <c r="AF65" s="217">
        <v>1180</v>
      </c>
      <c r="AG65" s="215">
        <v>1180</v>
      </c>
      <c r="AH65" s="216">
        <v>0</v>
      </c>
      <c r="AI65" s="217">
        <v>0</v>
      </c>
      <c r="AJ65" s="215">
        <v>1180</v>
      </c>
      <c r="AK65" s="216">
        <v>0</v>
      </c>
      <c r="AL65" s="217">
        <v>0</v>
      </c>
      <c r="AM65" s="215">
        <v>1180</v>
      </c>
      <c r="AN65" s="216">
        <v>0</v>
      </c>
      <c r="AO65" s="217">
        <v>885</v>
      </c>
      <c r="AP65" s="215">
        <f t="shared" ref="AP65:AR65" si="61">F65+I65+L65+O65+R65+U65+X65+AA65+AD65+AG65+AJ65+AM65</f>
        <v>11406.67</v>
      </c>
      <c r="AQ65" s="215">
        <f t="shared" si="61"/>
        <v>0</v>
      </c>
      <c r="AR65" s="215">
        <f t="shared" si="61"/>
        <v>3658</v>
      </c>
      <c r="AS65" s="223">
        <v>60001138692</v>
      </c>
      <c r="AT65" s="129">
        <f t="shared" si="1"/>
        <v>15064.67</v>
      </c>
      <c r="AU65" s="129">
        <f t="shared" si="2"/>
        <v>1255.3891666666666</v>
      </c>
    </row>
    <row r="66" spans="1:47" ht="14.25" hidden="1" customHeight="1">
      <c r="A66" s="22"/>
      <c r="B66" s="218">
        <v>61</v>
      </c>
      <c r="C66" s="222" t="s">
        <v>387</v>
      </c>
      <c r="D66" s="223" t="s">
        <v>717</v>
      </c>
      <c r="E66" s="224" t="s">
        <v>531</v>
      </c>
      <c r="F66" s="215">
        <v>1180</v>
      </c>
      <c r="G66" s="216">
        <v>0</v>
      </c>
      <c r="H66" s="217">
        <v>590</v>
      </c>
      <c r="I66" s="215">
        <v>1180</v>
      </c>
      <c r="J66" s="216">
        <v>0</v>
      </c>
      <c r="K66" s="217">
        <v>0</v>
      </c>
      <c r="L66" s="215">
        <v>1180</v>
      </c>
      <c r="M66" s="216">
        <v>0</v>
      </c>
      <c r="N66" s="217">
        <v>1003</v>
      </c>
      <c r="O66" s="215">
        <v>1180</v>
      </c>
      <c r="P66" s="216">
        <v>0</v>
      </c>
      <c r="Q66" s="217">
        <v>590</v>
      </c>
      <c r="R66" s="215">
        <v>1180</v>
      </c>
      <c r="S66" s="216">
        <v>0</v>
      </c>
      <c r="T66" s="217">
        <v>0</v>
      </c>
      <c r="U66" s="215">
        <v>1180</v>
      </c>
      <c r="V66" s="216">
        <v>0</v>
      </c>
      <c r="W66" s="217">
        <v>1062</v>
      </c>
      <c r="X66" s="215">
        <v>1180</v>
      </c>
      <c r="Y66" s="216">
        <v>0</v>
      </c>
      <c r="Z66" s="217">
        <v>0</v>
      </c>
      <c r="AA66" s="215">
        <v>1287.27</v>
      </c>
      <c r="AB66" s="216">
        <v>0</v>
      </c>
      <c r="AC66" s="217">
        <v>590</v>
      </c>
      <c r="AD66" s="215">
        <v>1072.73</v>
      </c>
      <c r="AE66" s="216">
        <v>0</v>
      </c>
      <c r="AF66" s="217">
        <v>1062</v>
      </c>
      <c r="AG66" s="215">
        <v>1180</v>
      </c>
      <c r="AH66" s="216">
        <v>0</v>
      </c>
      <c r="AI66" s="217">
        <v>0</v>
      </c>
      <c r="AJ66" s="215">
        <v>1180</v>
      </c>
      <c r="AK66" s="216">
        <v>0</v>
      </c>
      <c r="AL66" s="217">
        <v>0</v>
      </c>
      <c r="AM66" s="215">
        <v>1180</v>
      </c>
      <c r="AN66" s="216">
        <v>0</v>
      </c>
      <c r="AO66" s="217">
        <v>826</v>
      </c>
      <c r="AP66" s="215">
        <f t="shared" ref="AP66:AR66" si="62">F66+I66+L66+O66+R66+U66+X66+AA66+AD66+AG66+AJ66+AM66</f>
        <v>14160</v>
      </c>
      <c r="AQ66" s="215">
        <f t="shared" si="62"/>
        <v>0</v>
      </c>
      <c r="AR66" s="215">
        <f t="shared" si="62"/>
        <v>5723</v>
      </c>
      <c r="AS66" s="223">
        <v>1024048628</v>
      </c>
      <c r="AT66" s="129">
        <f t="shared" si="1"/>
        <v>19883</v>
      </c>
      <c r="AU66" s="129">
        <f t="shared" si="2"/>
        <v>1656.9166666666667</v>
      </c>
    </row>
    <row r="67" spans="1:47" ht="14.25" hidden="1" customHeight="1">
      <c r="A67" s="22"/>
      <c r="B67" s="218">
        <v>62</v>
      </c>
      <c r="C67" s="222" t="s">
        <v>387</v>
      </c>
      <c r="D67" s="223" t="s">
        <v>720</v>
      </c>
      <c r="E67" s="224" t="s">
        <v>532</v>
      </c>
      <c r="F67" s="215">
        <v>1180</v>
      </c>
      <c r="G67" s="216">
        <v>0</v>
      </c>
      <c r="H67" s="217">
        <v>590</v>
      </c>
      <c r="I67" s="215">
        <v>1187.8800000000001</v>
      </c>
      <c r="J67" s="216">
        <v>0</v>
      </c>
      <c r="K67" s="217">
        <v>0</v>
      </c>
      <c r="L67" s="215">
        <v>1180</v>
      </c>
      <c r="M67" s="216">
        <v>0</v>
      </c>
      <c r="N67" s="217">
        <v>885</v>
      </c>
      <c r="O67" s="215">
        <v>1180</v>
      </c>
      <c r="P67" s="216">
        <v>0</v>
      </c>
      <c r="Q67" s="217">
        <v>590</v>
      </c>
      <c r="R67" s="215">
        <v>1180</v>
      </c>
      <c r="S67" s="216">
        <v>0</v>
      </c>
      <c r="T67" s="217">
        <v>0</v>
      </c>
      <c r="U67" s="215">
        <v>1180</v>
      </c>
      <c r="V67" s="216">
        <v>0</v>
      </c>
      <c r="W67" s="217">
        <v>590</v>
      </c>
      <c r="X67" s="215">
        <v>1180</v>
      </c>
      <c r="Y67" s="216">
        <v>0</v>
      </c>
      <c r="Z67" s="217">
        <v>0</v>
      </c>
      <c r="AA67" s="215">
        <v>1180</v>
      </c>
      <c r="AB67" s="216">
        <v>0</v>
      </c>
      <c r="AC67" s="217">
        <v>590</v>
      </c>
      <c r="AD67" s="215">
        <v>1180</v>
      </c>
      <c r="AE67" s="216">
        <v>0</v>
      </c>
      <c r="AF67" s="217">
        <v>944</v>
      </c>
      <c r="AG67" s="215">
        <v>1180</v>
      </c>
      <c r="AH67" s="216">
        <v>0</v>
      </c>
      <c r="AI67" s="217">
        <v>0</v>
      </c>
      <c r="AJ67" s="215">
        <v>1180</v>
      </c>
      <c r="AK67" s="216">
        <v>0</v>
      </c>
      <c r="AL67" s="217">
        <v>0</v>
      </c>
      <c r="AM67" s="215">
        <v>1180</v>
      </c>
      <c r="AN67" s="216">
        <v>0</v>
      </c>
      <c r="AO67" s="217">
        <v>590</v>
      </c>
      <c r="AP67" s="215">
        <f t="shared" ref="AP67:AR67" si="63">F67+I67+L67+O67+R67+U67+X67+AA67+AD67+AG67+AJ67+AM67</f>
        <v>14167.880000000001</v>
      </c>
      <c r="AQ67" s="215">
        <f t="shared" si="63"/>
        <v>0</v>
      </c>
      <c r="AR67" s="215">
        <f t="shared" si="63"/>
        <v>4779</v>
      </c>
      <c r="AS67" s="223">
        <v>1020008794</v>
      </c>
      <c r="AT67" s="129">
        <f t="shared" si="1"/>
        <v>18946.88</v>
      </c>
      <c r="AU67" s="129">
        <f t="shared" si="2"/>
        <v>1578.9066666666668</v>
      </c>
    </row>
    <row r="68" spans="1:47" ht="14.25" hidden="1" customHeight="1">
      <c r="A68" s="22"/>
      <c r="B68" s="218">
        <v>63</v>
      </c>
      <c r="C68" s="222" t="s">
        <v>433</v>
      </c>
      <c r="D68" s="223" t="s">
        <v>724</v>
      </c>
      <c r="E68" s="224" t="s">
        <v>725</v>
      </c>
      <c r="F68" s="215">
        <v>1660</v>
      </c>
      <c r="G68" s="216">
        <v>747</v>
      </c>
      <c r="H68" s="217">
        <v>830</v>
      </c>
      <c r="I68" s="215">
        <v>1660</v>
      </c>
      <c r="J68" s="216">
        <v>747</v>
      </c>
      <c r="K68" s="217">
        <v>0</v>
      </c>
      <c r="L68" s="215">
        <v>1660</v>
      </c>
      <c r="M68" s="216">
        <v>747</v>
      </c>
      <c r="N68" s="217">
        <v>1525</v>
      </c>
      <c r="O68" s="215">
        <v>1660</v>
      </c>
      <c r="P68" s="216">
        <v>747</v>
      </c>
      <c r="Q68" s="217">
        <v>830</v>
      </c>
      <c r="R68" s="215">
        <v>1660</v>
      </c>
      <c r="S68" s="216">
        <v>747</v>
      </c>
      <c r="T68" s="217">
        <v>0</v>
      </c>
      <c r="U68" s="215">
        <v>980.91</v>
      </c>
      <c r="V68" s="216">
        <v>0</v>
      </c>
      <c r="W68" s="217">
        <v>0</v>
      </c>
      <c r="X68" s="215">
        <v>0</v>
      </c>
      <c r="Y68" s="216">
        <v>0</v>
      </c>
      <c r="Z68" s="217">
        <v>0</v>
      </c>
      <c r="AA68" s="215">
        <v>0</v>
      </c>
      <c r="AB68" s="216">
        <v>0</v>
      </c>
      <c r="AC68" s="217">
        <v>0</v>
      </c>
      <c r="AD68" s="215">
        <v>0</v>
      </c>
      <c r="AE68" s="216">
        <v>0</v>
      </c>
      <c r="AF68" s="217">
        <v>0</v>
      </c>
      <c r="AG68" s="215">
        <v>0</v>
      </c>
      <c r="AH68" s="216">
        <v>0</v>
      </c>
      <c r="AI68" s="217">
        <v>0</v>
      </c>
      <c r="AJ68" s="215">
        <v>0</v>
      </c>
      <c r="AK68" s="216">
        <v>0</v>
      </c>
      <c r="AL68" s="217">
        <v>0</v>
      </c>
      <c r="AM68" s="215">
        <v>0</v>
      </c>
      <c r="AN68" s="216">
        <v>0</v>
      </c>
      <c r="AO68" s="217">
        <v>0</v>
      </c>
      <c r="AP68" s="215">
        <f t="shared" ref="AP68:AR68" si="64">F68+I68+L68+O68+R68+U68+X68+AA68+AD68+AG68+AJ68+AM68</f>
        <v>9280.91</v>
      </c>
      <c r="AQ68" s="215">
        <f t="shared" si="64"/>
        <v>3735</v>
      </c>
      <c r="AR68" s="215">
        <f t="shared" si="64"/>
        <v>3185</v>
      </c>
      <c r="AS68" s="223">
        <v>1005009971</v>
      </c>
      <c r="AT68" s="129">
        <f t="shared" si="1"/>
        <v>16200.91</v>
      </c>
      <c r="AU68" s="129">
        <f t="shared" si="2"/>
        <v>1350.0758333333333</v>
      </c>
    </row>
    <row r="69" spans="1:47" ht="14.25" hidden="1" customHeight="1">
      <c r="A69" s="22"/>
      <c r="B69" s="218">
        <v>64</v>
      </c>
      <c r="C69" s="222" t="s">
        <v>387</v>
      </c>
      <c r="D69" s="223" t="s">
        <v>728</v>
      </c>
      <c r="E69" s="224" t="s">
        <v>535</v>
      </c>
      <c r="F69" s="215">
        <v>1180</v>
      </c>
      <c r="G69" s="216">
        <v>0</v>
      </c>
      <c r="H69" s="217">
        <v>590</v>
      </c>
      <c r="I69" s="215">
        <v>1180</v>
      </c>
      <c r="J69" s="216">
        <v>0</v>
      </c>
      <c r="K69" s="217">
        <v>0</v>
      </c>
      <c r="L69" s="215">
        <v>1180</v>
      </c>
      <c r="M69" s="216">
        <v>0</v>
      </c>
      <c r="N69" s="217">
        <v>400</v>
      </c>
      <c r="O69" s="215">
        <v>1180</v>
      </c>
      <c r="P69" s="216">
        <v>0</v>
      </c>
      <c r="Q69" s="217">
        <v>590</v>
      </c>
      <c r="R69" s="215">
        <v>1180</v>
      </c>
      <c r="S69" s="216">
        <v>0</v>
      </c>
      <c r="T69" s="217">
        <v>0</v>
      </c>
      <c r="U69" s="215">
        <v>1180</v>
      </c>
      <c r="V69" s="216">
        <v>0</v>
      </c>
      <c r="W69" s="217">
        <v>750</v>
      </c>
      <c r="X69" s="215">
        <v>1693.04</v>
      </c>
      <c r="Y69" s="216">
        <v>0</v>
      </c>
      <c r="Z69" s="217">
        <v>0</v>
      </c>
      <c r="AA69" s="215">
        <v>666.96</v>
      </c>
      <c r="AB69" s="216">
        <v>0</v>
      </c>
      <c r="AC69" s="217">
        <v>590</v>
      </c>
      <c r="AD69" s="215">
        <v>1180</v>
      </c>
      <c r="AE69" s="216">
        <v>0</v>
      </c>
      <c r="AF69" s="217">
        <v>800</v>
      </c>
      <c r="AG69" s="215">
        <v>1180</v>
      </c>
      <c r="AH69" s="216">
        <v>0</v>
      </c>
      <c r="AI69" s="217">
        <v>0</v>
      </c>
      <c r="AJ69" s="215">
        <v>1180</v>
      </c>
      <c r="AK69" s="216">
        <v>0</v>
      </c>
      <c r="AL69" s="217">
        <v>0</v>
      </c>
      <c r="AM69" s="215">
        <v>1180</v>
      </c>
      <c r="AN69" s="216">
        <v>0</v>
      </c>
      <c r="AO69" s="217">
        <v>566</v>
      </c>
      <c r="AP69" s="215">
        <f t="shared" ref="AP69:AR69" si="65">F69+I69+L69+O69+R69+U69+X69+AA69+AD69+AG69+AJ69+AM69</f>
        <v>14160</v>
      </c>
      <c r="AQ69" s="215">
        <f t="shared" si="65"/>
        <v>0</v>
      </c>
      <c r="AR69" s="215">
        <f t="shared" si="65"/>
        <v>4286</v>
      </c>
      <c r="AS69" s="223">
        <v>1008028430</v>
      </c>
      <c r="AT69" s="129">
        <f t="shared" si="1"/>
        <v>18446</v>
      </c>
      <c r="AU69" s="129">
        <f t="shared" si="2"/>
        <v>1537.1666666666667</v>
      </c>
    </row>
    <row r="70" spans="1:47" ht="14.25" hidden="1" customHeight="1">
      <c r="A70" s="22"/>
      <c r="B70" s="218">
        <v>65</v>
      </c>
      <c r="C70" s="222" t="s">
        <v>387</v>
      </c>
      <c r="D70" s="223" t="s">
        <v>731</v>
      </c>
      <c r="E70" s="224" t="s">
        <v>536</v>
      </c>
      <c r="F70" s="215">
        <v>1180</v>
      </c>
      <c r="G70" s="216">
        <v>0</v>
      </c>
      <c r="H70" s="217">
        <v>590</v>
      </c>
      <c r="I70" s="215">
        <v>1180</v>
      </c>
      <c r="J70" s="216">
        <v>0</v>
      </c>
      <c r="K70" s="217">
        <v>0</v>
      </c>
      <c r="L70" s="215">
        <v>1180</v>
      </c>
      <c r="M70" s="216">
        <v>0</v>
      </c>
      <c r="N70" s="217">
        <v>1162</v>
      </c>
      <c r="O70" s="215">
        <v>1180</v>
      </c>
      <c r="P70" s="216">
        <v>0</v>
      </c>
      <c r="Q70" s="217">
        <v>590</v>
      </c>
      <c r="R70" s="215">
        <v>1180</v>
      </c>
      <c r="S70" s="216">
        <v>0</v>
      </c>
      <c r="T70" s="217">
        <v>0</v>
      </c>
      <c r="U70" s="215">
        <v>1180</v>
      </c>
      <c r="V70" s="216">
        <v>0</v>
      </c>
      <c r="W70" s="217">
        <v>1162</v>
      </c>
      <c r="X70" s="215">
        <v>1180</v>
      </c>
      <c r="Y70" s="216">
        <v>0</v>
      </c>
      <c r="Z70" s="217">
        <v>0</v>
      </c>
      <c r="AA70" s="215">
        <v>1555.45</v>
      </c>
      <c r="AB70" s="216">
        <v>0</v>
      </c>
      <c r="AC70" s="217">
        <v>590</v>
      </c>
      <c r="AD70" s="215">
        <v>804.55</v>
      </c>
      <c r="AE70" s="216">
        <v>0</v>
      </c>
      <c r="AF70" s="217">
        <v>1062</v>
      </c>
      <c r="AG70" s="215">
        <v>1180</v>
      </c>
      <c r="AH70" s="216">
        <v>0</v>
      </c>
      <c r="AI70" s="217">
        <v>0</v>
      </c>
      <c r="AJ70" s="215">
        <v>1180</v>
      </c>
      <c r="AK70" s="216">
        <v>0</v>
      </c>
      <c r="AL70" s="217">
        <v>0</v>
      </c>
      <c r="AM70" s="215">
        <v>1180</v>
      </c>
      <c r="AN70" s="216">
        <v>0</v>
      </c>
      <c r="AO70" s="217">
        <v>1003</v>
      </c>
      <c r="AP70" s="215">
        <f t="shared" ref="AP70:AR70" si="66">F70+I70+L70+O70+R70+U70+X70+AA70+AD70+AG70+AJ70+AM70</f>
        <v>14160</v>
      </c>
      <c r="AQ70" s="215">
        <f t="shared" si="66"/>
        <v>0</v>
      </c>
      <c r="AR70" s="215">
        <f t="shared" si="66"/>
        <v>6159</v>
      </c>
      <c r="AS70" s="223">
        <v>1006013596</v>
      </c>
      <c r="AT70" s="129">
        <f t="shared" si="1"/>
        <v>20319</v>
      </c>
      <c r="AU70" s="129">
        <f t="shared" si="2"/>
        <v>1693.25</v>
      </c>
    </row>
    <row r="71" spans="1:47" ht="14.25" hidden="1" customHeight="1">
      <c r="A71" s="22"/>
      <c r="B71" s="218">
        <v>66</v>
      </c>
      <c r="C71" s="222" t="s">
        <v>387</v>
      </c>
      <c r="D71" s="223" t="s">
        <v>734</v>
      </c>
      <c r="E71" s="224" t="s">
        <v>542</v>
      </c>
      <c r="F71" s="215">
        <v>1180</v>
      </c>
      <c r="G71" s="216">
        <v>0</v>
      </c>
      <c r="H71" s="217">
        <v>590</v>
      </c>
      <c r="I71" s="215">
        <v>1180</v>
      </c>
      <c r="J71" s="216">
        <v>0</v>
      </c>
      <c r="K71" s="217">
        <v>0</v>
      </c>
      <c r="L71" s="215">
        <v>1180</v>
      </c>
      <c r="M71" s="216">
        <v>0</v>
      </c>
      <c r="N71" s="217">
        <v>1140</v>
      </c>
      <c r="O71" s="215">
        <v>1180</v>
      </c>
      <c r="P71" s="216">
        <v>0</v>
      </c>
      <c r="Q71" s="217">
        <v>590</v>
      </c>
      <c r="R71" s="215">
        <v>1180</v>
      </c>
      <c r="S71" s="216">
        <v>0</v>
      </c>
      <c r="T71" s="217">
        <v>0</v>
      </c>
      <c r="U71" s="215">
        <v>1180</v>
      </c>
      <c r="V71" s="216">
        <v>0</v>
      </c>
      <c r="W71" s="217">
        <v>1060</v>
      </c>
      <c r="X71" s="215">
        <v>1180</v>
      </c>
      <c r="Y71" s="216">
        <v>0</v>
      </c>
      <c r="Z71" s="217">
        <v>0</v>
      </c>
      <c r="AA71" s="215">
        <v>1180</v>
      </c>
      <c r="AB71" s="216">
        <v>0</v>
      </c>
      <c r="AC71" s="217">
        <v>590</v>
      </c>
      <c r="AD71" s="215">
        <v>1180</v>
      </c>
      <c r="AE71" s="216">
        <v>0</v>
      </c>
      <c r="AF71" s="217">
        <v>1120</v>
      </c>
      <c r="AG71" s="215">
        <v>1180</v>
      </c>
      <c r="AH71" s="216">
        <v>0</v>
      </c>
      <c r="AI71" s="217">
        <v>0</v>
      </c>
      <c r="AJ71" s="215">
        <v>1180</v>
      </c>
      <c r="AK71" s="216">
        <v>0</v>
      </c>
      <c r="AL71" s="217">
        <v>0</v>
      </c>
      <c r="AM71" s="215">
        <v>1180</v>
      </c>
      <c r="AN71" s="216">
        <v>0</v>
      </c>
      <c r="AO71" s="217">
        <v>870</v>
      </c>
      <c r="AP71" s="215">
        <f t="shared" ref="AP71:AR71" si="67">F71+I71+L71+O71+R71+U71+X71+AA71+AD71+AG71+AJ71+AM71</f>
        <v>14160</v>
      </c>
      <c r="AQ71" s="215">
        <f t="shared" si="67"/>
        <v>0</v>
      </c>
      <c r="AR71" s="215">
        <f t="shared" si="67"/>
        <v>5960</v>
      </c>
      <c r="AS71" s="223">
        <v>1025013648</v>
      </c>
      <c r="AT71" s="129">
        <f t="shared" si="1"/>
        <v>20120</v>
      </c>
      <c r="AU71" s="129">
        <f t="shared" si="2"/>
        <v>1676.6666666666667</v>
      </c>
    </row>
    <row r="72" spans="1:47" ht="14.25" hidden="1" customHeight="1">
      <c r="A72" s="22"/>
      <c r="B72" s="218">
        <v>67</v>
      </c>
      <c r="C72" s="222" t="s">
        <v>387</v>
      </c>
      <c r="D72" s="223" t="s">
        <v>738</v>
      </c>
      <c r="E72" s="224" t="s">
        <v>544</v>
      </c>
      <c r="F72" s="215">
        <v>1180</v>
      </c>
      <c r="G72" s="216">
        <v>0</v>
      </c>
      <c r="H72" s="217">
        <v>590</v>
      </c>
      <c r="I72" s="215">
        <v>1183.1500000000001</v>
      </c>
      <c r="J72" s="216">
        <v>0</v>
      </c>
      <c r="K72" s="217">
        <v>0</v>
      </c>
      <c r="L72" s="215">
        <v>1193.51</v>
      </c>
      <c r="M72" s="216">
        <v>0</v>
      </c>
      <c r="N72" s="217">
        <v>1121</v>
      </c>
      <c r="O72" s="215">
        <v>1180</v>
      </c>
      <c r="P72" s="216">
        <v>0</v>
      </c>
      <c r="Q72" s="217">
        <v>590</v>
      </c>
      <c r="R72" s="215">
        <v>1180</v>
      </c>
      <c r="S72" s="216">
        <v>0</v>
      </c>
      <c r="T72" s="217">
        <v>0</v>
      </c>
      <c r="U72" s="215">
        <v>1180</v>
      </c>
      <c r="V72" s="216">
        <v>0</v>
      </c>
      <c r="W72" s="217">
        <v>1121</v>
      </c>
      <c r="X72" s="215">
        <v>1180</v>
      </c>
      <c r="Y72" s="216">
        <v>0</v>
      </c>
      <c r="Z72" s="217">
        <v>0</v>
      </c>
      <c r="AA72" s="215">
        <v>1180</v>
      </c>
      <c r="AB72" s="216">
        <v>0</v>
      </c>
      <c r="AC72" s="217">
        <v>590</v>
      </c>
      <c r="AD72" s="215">
        <v>1289.0899999999999</v>
      </c>
      <c r="AE72" s="216">
        <v>0</v>
      </c>
      <c r="AF72" s="217">
        <v>1180</v>
      </c>
      <c r="AG72" s="215">
        <v>1180</v>
      </c>
      <c r="AH72" s="216">
        <v>0</v>
      </c>
      <c r="AI72" s="217">
        <v>0</v>
      </c>
      <c r="AJ72" s="215">
        <v>1188.6500000000001</v>
      </c>
      <c r="AK72" s="216">
        <v>0</v>
      </c>
      <c r="AL72" s="217">
        <v>0</v>
      </c>
      <c r="AM72" s="215">
        <v>1188.92</v>
      </c>
      <c r="AN72" s="216">
        <v>0</v>
      </c>
      <c r="AO72" s="217">
        <v>932</v>
      </c>
      <c r="AP72" s="215">
        <f t="shared" ref="AP72:AR72" si="68">F72+I72+L72+O72+R72+U72+X72+AA72+AD72+AG72+AJ72+AM72</f>
        <v>14303.32</v>
      </c>
      <c r="AQ72" s="215">
        <f t="shared" si="68"/>
        <v>0</v>
      </c>
      <c r="AR72" s="215">
        <f t="shared" si="68"/>
        <v>6124</v>
      </c>
      <c r="AS72" s="223">
        <v>1005011151</v>
      </c>
      <c r="AT72" s="129">
        <f t="shared" si="1"/>
        <v>20427.32</v>
      </c>
      <c r="AU72" s="129">
        <f t="shared" si="2"/>
        <v>1702.2766666666666</v>
      </c>
    </row>
    <row r="73" spans="1:47" ht="14.25" hidden="1" customHeight="1">
      <c r="A73" s="22"/>
      <c r="B73" s="218">
        <v>68</v>
      </c>
      <c r="C73" s="222" t="s">
        <v>387</v>
      </c>
      <c r="D73" s="223" t="s">
        <v>740</v>
      </c>
      <c r="E73" s="224" t="s">
        <v>545</v>
      </c>
      <c r="F73" s="215">
        <v>1180</v>
      </c>
      <c r="G73" s="216">
        <v>0</v>
      </c>
      <c r="H73" s="217">
        <v>590</v>
      </c>
      <c r="I73" s="215">
        <v>1180</v>
      </c>
      <c r="J73" s="216">
        <v>0</v>
      </c>
      <c r="K73" s="217">
        <v>0</v>
      </c>
      <c r="L73" s="215">
        <v>1180</v>
      </c>
      <c r="M73" s="216">
        <v>0</v>
      </c>
      <c r="N73" s="217">
        <v>1050</v>
      </c>
      <c r="O73" s="215">
        <v>1180</v>
      </c>
      <c r="P73" s="216">
        <v>0</v>
      </c>
      <c r="Q73" s="217">
        <v>590</v>
      </c>
      <c r="R73" s="215">
        <v>1180</v>
      </c>
      <c r="S73" s="216">
        <v>0</v>
      </c>
      <c r="T73" s="217">
        <v>0</v>
      </c>
      <c r="U73" s="215">
        <v>1180</v>
      </c>
      <c r="V73" s="216">
        <v>0</v>
      </c>
      <c r="W73" s="217">
        <v>1100</v>
      </c>
      <c r="X73" s="215">
        <v>1180</v>
      </c>
      <c r="Y73" s="216">
        <v>0</v>
      </c>
      <c r="Z73" s="217">
        <v>0</v>
      </c>
      <c r="AA73" s="215">
        <v>1180</v>
      </c>
      <c r="AB73" s="216">
        <v>0</v>
      </c>
      <c r="AC73" s="217">
        <v>590</v>
      </c>
      <c r="AD73" s="215">
        <v>1180</v>
      </c>
      <c r="AE73" s="216">
        <v>0</v>
      </c>
      <c r="AF73" s="217">
        <v>1090</v>
      </c>
      <c r="AG73" s="215">
        <v>1180</v>
      </c>
      <c r="AH73" s="216">
        <v>0</v>
      </c>
      <c r="AI73" s="217">
        <v>0</v>
      </c>
      <c r="AJ73" s="215">
        <v>1180</v>
      </c>
      <c r="AK73" s="216">
        <v>0</v>
      </c>
      <c r="AL73" s="217">
        <v>0</v>
      </c>
      <c r="AM73" s="215">
        <v>1180</v>
      </c>
      <c r="AN73" s="216">
        <v>0</v>
      </c>
      <c r="AO73" s="217">
        <v>700</v>
      </c>
      <c r="AP73" s="215">
        <f t="shared" ref="AP73:AR73" si="69">F73+I73+L73+O73+R73+U73+X73+AA73+AD73+AG73+AJ73+AM73</f>
        <v>14160</v>
      </c>
      <c r="AQ73" s="215">
        <f t="shared" si="69"/>
        <v>0</v>
      </c>
      <c r="AR73" s="215">
        <f t="shared" si="69"/>
        <v>5710</v>
      </c>
      <c r="AS73" s="223">
        <v>1030016316</v>
      </c>
      <c r="AT73" s="129">
        <f t="shared" si="1"/>
        <v>19870</v>
      </c>
      <c r="AU73" s="129">
        <f t="shared" si="2"/>
        <v>1655.8333333333333</v>
      </c>
    </row>
    <row r="74" spans="1:47" ht="14.25" hidden="1" customHeight="1">
      <c r="A74" s="22"/>
      <c r="B74" s="218">
        <v>69</v>
      </c>
      <c r="C74" s="222" t="s">
        <v>404</v>
      </c>
      <c r="D74" s="223" t="s">
        <v>741</v>
      </c>
      <c r="E74" s="224" t="s">
        <v>546</v>
      </c>
      <c r="F74" s="215">
        <v>950</v>
      </c>
      <c r="G74" s="216">
        <v>0</v>
      </c>
      <c r="H74" s="217">
        <v>0</v>
      </c>
      <c r="I74" s="215">
        <v>950</v>
      </c>
      <c r="J74" s="216">
        <v>0</v>
      </c>
      <c r="K74" s="217">
        <v>0</v>
      </c>
      <c r="L74" s="215">
        <v>950</v>
      </c>
      <c r="M74" s="216">
        <v>0</v>
      </c>
      <c r="N74" s="217">
        <v>712</v>
      </c>
      <c r="O74" s="215">
        <v>950</v>
      </c>
      <c r="P74" s="216">
        <v>0</v>
      </c>
      <c r="Q74" s="217">
        <v>475</v>
      </c>
      <c r="R74" s="215">
        <v>950</v>
      </c>
      <c r="S74" s="216">
        <v>0</v>
      </c>
      <c r="T74" s="217">
        <v>0</v>
      </c>
      <c r="U74" s="215">
        <v>950</v>
      </c>
      <c r="V74" s="216">
        <v>0</v>
      </c>
      <c r="W74" s="217">
        <v>760</v>
      </c>
      <c r="X74" s="215">
        <v>1156.52</v>
      </c>
      <c r="Y74" s="216">
        <v>0</v>
      </c>
      <c r="Z74" s="217">
        <v>0</v>
      </c>
      <c r="AA74" s="215">
        <v>743.48</v>
      </c>
      <c r="AB74" s="216">
        <v>0</v>
      </c>
      <c r="AC74" s="217">
        <v>475</v>
      </c>
      <c r="AD74" s="215">
        <v>950</v>
      </c>
      <c r="AE74" s="216">
        <v>0</v>
      </c>
      <c r="AF74" s="217">
        <v>760</v>
      </c>
      <c r="AG74" s="215">
        <v>950</v>
      </c>
      <c r="AH74" s="216">
        <v>0</v>
      </c>
      <c r="AI74" s="217">
        <v>0</v>
      </c>
      <c r="AJ74" s="215">
        <v>950</v>
      </c>
      <c r="AK74" s="216">
        <v>0</v>
      </c>
      <c r="AL74" s="217">
        <v>0</v>
      </c>
      <c r="AM74" s="215">
        <v>950</v>
      </c>
      <c r="AN74" s="216">
        <v>0</v>
      </c>
      <c r="AO74" s="217">
        <v>618</v>
      </c>
      <c r="AP74" s="215">
        <f t="shared" ref="AP74:AR74" si="70">F74+I74+L74+O74+R74+U74+X74+AA74+AD74+AG74+AJ74+AM74</f>
        <v>11400</v>
      </c>
      <c r="AQ74" s="215">
        <f t="shared" si="70"/>
        <v>0</v>
      </c>
      <c r="AR74" s="215">
        <f t="shared" si="70"/>
        <v>3800</v>
      </c>
      <c r="AS74" s="223">
        <v>20001051050</v>
      </c>
      <c r="AT74" s="129">
        <f t="shared" si="1"/>
        <v>15200</v>
      </c>
      <c r="AU74" s="129">
        <f t="shared" si="2"/>
        <v>1266.6666666666667</v>
      </c>
    </row>
    <row r="75" spans="1:47" ht="14.25" hidden="1" customHeight="1">
      <c r="A75" s="22"/>
      <c r="B75" s="218">
        <v>70</v>
      </c>
      <c r="C75" s="222" t="s">
        <v>433</v>
      </c>
      <c r="D75" s="223" t="s">
        <v>743</v>
      </c>
      <c r="E75" s="224" t="s">
        <v>548</v>
      </c>
      <c r="F75" s="215">
        <v>0</v>
      </c>
      <c r="G75" s="216">
        <v>0</v>
      </c>
      <c r="H75" s="217">
        <v>0</v>
      </c>
      <c r="I75" s="215">
        <v>0</v>
      </c>
      <c r="J75" s="216">
        <v>0</v>
      </c>
      <c r="K75" s="217">
        <v>0</v>
      </c>
      <c r="L75" s="215">
        <v>0</v>
      </c>
      <c r="M75" s="216">
        <v>0</v>
      </c>
      <c r="N75" s="217">
        <v>0</v>
      </c>
      <c r="O75" s="215">
        <v>0</v>
      </c>
      <c r="P75" s="216">
        <v>0</v>
      </c>
      <c r="Q75" s="217">
        <v>0</v>
      </c>
      <c r="R75" s="215">
        <v>0</v>
      </c>
      <c r="S75" s="216">
        <v>0</v>
      </c>
      <c r="T75" s="217">
        <v>0</v>
      </c>
      <c r="U75" s="215">
        <v>0</v>
      </c>
      <c r="V75" s="216">
        <v>0</v>
      </c>
      <c r="W75" s="217">
        <v>0</v>
      </c>
      <c r="X75" s="215">
        <v>0</v>
      </c>
      <c r="Y75" s="216">
        <v>0</v>
      </c>
      <c r="Z75" s="217">
        <v>0</v>
      </c>
      <c r="AA75" s="215">
        <v>0</v>
      </c>
      <c r="AB75" s="216">
        <v>0</v>
      </c>
      <c r="AC75" s="217">
        <v>0</v>
      </c>
      <c r="AD75" s="215">
        <v>0</v>
      </c>
      <c r="AE75" s="216">
        <v>0</v>
      </c>
      <c r="AF75" s="217">
        <v>0</v>
      </c>
      <c r="AG75" s="215">
        <v>1411</v>
      </c>
      <c r="AH75" s="216">
        <v>498</v>
      </c>
      <c r="AI75" s="217">
        <v>0</v>
      </c>
      <c r="AJ75" s="215">
        <v>1660</v>
      </c>
      <c r="AK75" s="216">
        <v>498</v>
      </c>
      <c r="AL75" s="217">
        <v>0</v>
      </c>
      <c r="AM75" s="215">
        <v>1660</v>
      </c>
      <c r="AN75" s="216">
        <v>498</v>
      </c>
      <c r="AO75" s="217">
        <v>1328</v>
      </c>
      <c r="AP75" s="215">
        <f t="shared" ref="AP75:AR75" si="71">F75+I75+L75+O75+R75+U75+X75+AA75+AD75+AG75+AJ75+AM75</f>
        <v>4731</v>
      </c>
      <c r="AQ75" s="215">
        <f t="shared" si="71"/>
        <v>1494</v>
      </c>
      <c r="AR75" s="215">
        <f t="shared" si="71"/>
        <v>1328</v>
      </c>
      <c r="AS75" s="223">
        <v>1004005997</v>
      </c>
      <c r="AT75" s="129">
        <f t="shared" si="1"/>
        <v>7553</v>
      </c>
      <c r="AU75" s="129">
        <f t="shared" si="2"/>
        <v>629.41666666666663</v>
      </c>
    </row>
    <row r="76" spans="1:47" ht="14.25" hidden="1" customHeight="1">
      <c r="A76" s="22"/>
      <c r="B76" s="218">
        <v>71</v>
      </c>
      <c r="C76" s="222" t="s">
        <v>387</v>
      </c>
      <c r="D76" s="223" t="s">
        <v>746</v>
      </c>
      <c r="E76" s="224" t="s">
        <v>747</v>
      </c>
      <c r="F76" s="215">
        <v>655.56</v>
      </c>
      <c r="G76" s="216">
        <v>0</v>
      </c>
      <c r="H76" s="217">
        <v>590</v>
      </c>
      <c r="I76" s="215">
        <v>0</v>
      </c>
      <c r="J76" s="216">
        <v>0</v>
      </c>
      <c r="K76" s="217">
        <v>0</v>
      </c>
      <c r="L76" s="215">
        <v>0</v>
      </c>
      <c r="M76" s="216">
        <v>0</v>
      </c>
      <c r="N76" s="217">
        <v>0</v>
      </c>
      <c r="O76" s="215">
        <v>0</v>
      </c>
      <c r="P76" s="216">
        <v>0</v>
      </c>
      <c r="Q76" s="217">
        <v>0</v>
      </c>
      <c r="R76" s="215">
        <v>0</v>
      </c>
      <c r="S76" s="216">
        <v>0</v>
      </c>
      <c r="T76" s="217">
        <v>0</v>
      </c>
      <c r="U76" s="215">
        <v>0</v>
      </c>
      <c r="V76" s="216">
        <v>0</v>
      </c>
      <c r="W76" s="217">
        <v>0</v>
      </c>
      <c r="X76" s="215">
        <v>0</v>
      </c>
      <c r="Y76" s="216">
        <v>0</v>
      </c>
      <c r="Z76" s="217">
        <v>0</v>
      </c>
      <c r="AA76" s="215">
        <v>0</v>
      </c>
      <c r="AB76" s="216">
        <v>0</v>
      </c>
      <c r="AC76" s="217">
        <v>0</v>
      </c>
      <c r="AD76" s="215">
        <v>0</v>
      </c>
      <c r="AE76" s="216">
        <v>0</v>
      </c>
      <c r="AF76" s="217">
        <v>0</v>
      </c>
      <c r="AG76" s="215">
        <v>0</v>
      </c>
      <c r="AH76" s="216">
        <v>0</v>
      </c>
      <c r="AI76" s="217">
        <v>0</v>
      </c>
      <c r="AJ76" s="215">
        <v>0</v>
      </c>
      <c r="AK76" s="216">
        <v>0</v>
      </c>
      <c r="AL76" s="217">
        <v>0</v>
      </c>
      <c r="AM76" s="215">
        <v>0</v>
      </c>
      <c r="AN76" s="216">
        <v>0</v>
      </c>
      <c r="AO76" s="217">
        <v>0</v>
      </c>
      <c r="AP76" s="215">
        <f t="shared" ref="AP76:AR76" si="72">F76+I76+L76+O76+R76+U76+X76+AA76+AD76+AG76+AJ76+AM76</f>
        <v>655.56</v>
      </c>
      <c r="AQ76" s="215">
        <f t="shared" si="72"/>
        <v>0</v>
      </c>
      <c r="AR76" s="215">
        <f t="shared" si="72"/>
        <v>590</v>
      </c>
      <c r="AS76" s="223">
        <v>61009026238</v>
      </c>
      <c r="AT76" s="129">
        <f t="shared" si="1"/>
        <v>1245.56</v>
      </c>
      <c r="AU76" s="129">
        <f t="shared" si="2"/>
        <v>103.79666666666667</v>
      </c>
    </row>
    <row r="77" spans="1:47" ht="14.25" hidden="1" customHeight="1">
      <c r="A77" s="22"/>
      <c r="B77" s="218">
        <v>72</v>
      </c>
      <c r="C77" s="222" t="s">
        <v>387</v>
      </c>
      <c r="D77" s="223" t="s">
        <v>749</v>
      </c>
      <c r="E77" s="224" t="s">
        <v>750</v>
      </c>
      <c r="F77" s="215">
        <v>1180</v>
      </c>
      <c r="G77" s="216">
        <v>0</v>
      </c>
      <c r="H77" s="217">
        <v>590</v>
      </c>
      <c r="I77" s="215">
        <v>1180</v>
      </c>
      <c r="J77" s="216">
        <v>0</v>
      </c>
      <c r="K77" s="217">
        <v>0</v>
      </c>
      <c r="L77" s="215">
        <v>1180</v>
      </c>
      <c r="M77" s="216">
        <v>0</v>
      </c>
      <c r="N77" s="217">
        <v>920</v>
      </c>
      <c r="O77" s="215">
        <v>1180</v>
      </c>
      <c r="P77" s="216">
        <v>0</v>
      </c>
      <c r="Q77" s="217">
        <v>590</v>
      </c>
      <c r="R77" s="215">
        <v>0</v>
      </c>
      <c r="S77" s="216">
        <v>0</v>
      </c>
      <c r="T77" s="217">
        <v>0</v>
      </c>
      <c r="U77" s="215">
        <v>0</v>
      </c>
      <c r="V77" s="216">
        <v>0</v>
      </c>
      <c r="W77" s="217">
        <v>0</v>
      </c>
      <c r="X77" s="215">
        <v>0</v>
      </c>
      <c r="Y77" s="216">
        <v>0</v>
      </c>
      <c r="Z77" s="217">
        <v>0</v>
      </c>
      <c r="AA77" s="215">
        <v>0</v>
      </c>
      <c r="AB77" s="216">
        <v>0</v>
      </c>
      <c r="AC77" s="217">
        <v>0</v>
      </c>
      <c r="AD77" s="215">
        <v>0</v>
      </c>
      <c r="AE77" s="216">
        <v>0</v>
      </c>
      <c r="AF77" s="217">
        <v>0</v>
      </c>
      <c r="AG77" s="215">
        <v>0</v>
      </c>
      <c r="AH77" s="216">
        <v>0</v>
      </c>
      <c r="AI77" s="217">
        <v>0</v>
      </c>
      <c r="AJ77" s="215">
        <v>0</v>
      </c>
      <c r="AK77" s="216">
        <v>0</v>
      </c>
      <c r="AL77" s="217">
        <v>0</v>
      </c>
      <c r="AM77" s="215">
        <v>0</v>
      </c>
      <c r="AN77" s="216">
        <v>0</v>
      </c>
      <c r="AO77" s="217">
        <v>0</v>
      </c>
      <c r="AP77" s="215">
        <f t="shared" ref="AP77:AR77" si="73">F77+I77+L77+O77+R77+U77+X77+AA77+AD77+AG77+AJ77+AM77</f>
        <v>4720</v>
      </c>
      <c r="AQ77" s="215">
        <f t="shared" si="73"/>
        <v>0</v>
      </c>
      <c r="AR77" s="215">
        <f t="shared" si="73"/>
        <v>2100</v>
      </c>
      <c r="AS77" s="223">
        <v>35001052921</v>
      </c>
      <c r="AT77" s="129">
        <f t="shared" si="1"/>
        <v>6820</v>
      </c>
      <c r="AU77" s="129">
        <f t="shared" si="2"/>
        <v>568.33333333333337</v>
      </c>
    </row>
    <row r="78" spans="1:47" ht="14.25" hidden="1" customHeight="1">
      <c r="A78" s="22"/>
      <c r="B78" s="218">
        <v>73</v>
      </c>
      <c r="C78" s="222" t="s">
        <v>387</v>
      </c>
      <c r="D78" s="223" t="s">
        <v>753</v>
      </c>
      <c r="E78" s="224" t="s">
        <v>551</v>
      </c>
      <c r="F78" s="215">
        <v>1180</v>
      </c>
      <c r="G78" s="216">
        <v>0</v>
      </c>
      <c r="H78" s="217">
        <v>590</v>
      </c>
      <c r="I78" s="215">
        <v>1180</v>
      </c>
      <c r="J78" s="216">
        <v>0</v>
      </c>
      <c r="K78" s="217">
        <v>0</v>
      </c>
      <c r="L78" s="215">
        <v>1180</v>
      </c>
      <c r="M78" s="216">
        <v>0</v>
      </c>
      <c r="N78" s="217">
        <v>885</v>
      </c>
      <c r="O78" s="215">
        <v>1180</v>
      </c>
      <c r="P78" s="216">
        <v>0</v>
      </c>
      <c r="Q78" s="217">
        <v>590</v>
      </c>
      <c r="R78" s="215">
        <v>1180</v>
      </c>
      <c r="S78" s="216">
        <v>0</v>
      </c>
      <c r="T78" s="217">
        <v>0</v>
      </c>
      <c r="U78" s="215">
        <v>1180</v>
      </c>
      <c r="V78" s="216">
        <v>0</v>
      </c>
      <c r="W78" s="217">
        <v>1180</v>
      </c>
      <c r="X78" s="215">
        <v>1795.65</v>
      </c>
      <c r="Y78" s="216">
        <v>0</v>
      </c>
      <c r="Z78" s="217">
        <v>0</v>
      </c>
      <c r="AA78" s="215">
        <v>205.22</v>
      </c>
      <c r="AB78" s="216">
        <v>0</v>
      </c>
      <c r="AC78" s="217">
        <v>590</v>
      </c>
      <c r="AD78" s="215">
        <v>1180</v>
      </c>
      <c r="AE78" s="216">
        <v>0</v>
      </c>
      <c r="AF78" s="217">
        <v>1062</v>
      </c>
      <c r="AG78" s="215">
        <v>1180</v>
      </c>
      <c r="AH78" s="216">
        <v>0</v>
      </c>
      <c r="AI78" s="217">
        <v>0</v>
      </c>
      <c r="AJ78" s="215">
        <v>1180</v>
      </c>
      <c r="AK78" s="216">
        <v>0</v>
      </c>
      <c r="AL78" s="217">
        <v>0</v>
      </c>
      <c r="AM78" s="215">
        <v>965.45</v>
      </c>
      <c r="AN78" s="216">
        <v>0</v>
      </c>
      <c r="AO78" s="217">
        <v>236</v>
      </c>
      <c r="AP78" s="215">
        <f t="shared" ref="AP78:AR78" si="74">F78+I78+L78+O78+R78+U78+X78+AA78+AD78+AG78+AJ78+AM78</f>
        <v>13586.32</v>
      </c>
      <c r="AQ78" s="215">
        <f t="shared" si="74"/>
        <v>0</v>
      </c>
      <c r="AR78" s="215">
        <f t="shared" si="74"/>
        <v>5133</v>
      </c>
      <c r="AS78" s="223">
        <v>1024055473</v>
      </c>
      <c r="AT78" s="129">
        <f t="shared" si="1"/>
        <v>18719.32</v>
      </c>
      <c r="AU78" s="129">
        <f t="shared" si="2"/>
        <v>1559.9433333333334</v>
      </c>
    </row>
    <row r="79" spans="1:47" ht="14.25" hidden="1" customHeight="1">
      <c r="A79" s="22"/>
      <c r="B79" s="218">
        <v>74</v>
      </c>
      <c r="C79" s="222" t="s">
        <v>387</v>
      </c>
      <c r="D79" s="223" t="s">
        <v>755</v>
      </c>
      <c r="E79" s="224" t="s">
        <v>552</v>
      </c>
      <c r="F79" s="215">
        <v>1180</v>
      </c>
      <c r="G79" s="216">
        <v>0</v>
      </c>
      <c r="H79" s="217">
        <v>590</v>
      </c>
      <c r="I79" s="215">
        <v>1180</v>
      </c>
      <c r="J79" s="216">
        <v>0</v>
      </c>
      <c r="K79" s="217">
        <v>0</v>
      </c>
      <c r="L79" s="215">
        <v>1180</v>
      </c>
      <c r="M79" s="216">
        <v>0</v>
      </c>
      <c r="N79" s="217">
        <v>885</v>
      </c>
      <c r="O79" s="215">
        <v>1180</v>
      </c>
      <c r="P79" s="216">
        <v>0</v>
      </c>
      <c r="Q79" s="217">
        <v>590</v>
      </c>
      <c r="R79" s="215">
        <v>1180</v>
      </c>
      <c r="S79" s="216">
        <v>0</v>
      </c>
      <c r="T79" s="217">
        <v>0</v>
      </c>
      <c r="U79" s="215">
        <v>1180</v>
      </c>
      <c r="V79" s="216">
        <v>0</v>
      </c>
      <c r="W79" s="217">
        <v>944</v>
      </c>
      <c r="X79" s="215">
        <v>1180</v>
      </c>
      <c r="Y79" s="216">
        <v>0</v>
      </c>
      <c r="Z79" s="217">
        <v>0</v>
      </c>
      <c r="AA79" s="215">
        <v>1495.96</v>
      </c>
      <c r="AB79" s="216">
        <v>0</v>
      </c>
      <c r="AC79" s="217">
        <v>590</v>
      </c>
      <c r="AD79" s="215">
        <v>1072.73</v>
      </c>
      <c r="AE79" s="216">
        <v>0</v>
      </c>
      <c r="AF79" s="217">
        <v>944</v>
      </c>
      <c r="AG79" s="215">
        <v>1183.48</v>
      </c>
      <c r="AH79" s="216">
        <v>0</v>
      </c>
      <c r="AI79" s="217">
        <v>0</v>
      </c>
      <c r="AJ79" s="215">
        <v>1180</v>
      </c>
      <c r="AK79" s="216">
        <v>0</v>
      </c>
      <c r="AL79" s="217">
        <v>0</v>
      </c>
      <c r="AM79" s="215">
        <v>1180</v>
      </c>
      <c r="AN79" s="216">
        <v>0</v>
      </c>
      <c r="AO79" s="217">
        <v>649</v>
      </c>
      <c r="AP79" s="215">
        <f t="shared" ref="AP79:AR79" si="75">F79+I79+L79+O79+R79+U79+X79+AA79+AD79+AG79+AJ79+AM79</f>
        <v>14372.169999999998</v>
      </c>
      <c r="AQ79" s="215">
        <f t="shared" si="75"/>
        <v>0</v>
      </c>
      <c r="AR79" s="215">
        <f t="shared" si="75"/>
        <v>5192</v>
      </c>
      <c r="AS79" s="223">
        <v>13001061457</v>
      </c>
      <c r="AT79" s="129">
        <f t="shared" si="1"/>
        <v>19564.169999999998</v>
      </c>
      <c r="AU79" s="129">
        <f t="shared" si="2"/>
        <v>1630.3474999999999</v>
      </c>
    </row>
    <row r="80" spans="1:47" ht="14.25" hidden="1" customHeight="1">
      <c r="A80" s="22"/>
      <c r="B80" s="218">
        <v>75</v>
      </c>
      <c r="C80" s="222" t="s">
        <v>387</v>
      </c>
      <c r="D80" s="223" t="s">
        <v>758</v>
      </c>
      <c r="E80" s="224" t="s">
        <v>554</v>
      </c>
      <c r="F80" s="215">
        <v>1180</v>
      </c>
      <c r="G80" s="216">
        <v>0</v>
      </c>
      <c r="H80" s="217">
        <v>590</v>
      </c>
      <c r="I80" s="215">
        <v>1180</v>
      </c>
      <c r="J80" s="216">
        <v>0</v>
      </c>
      <c r="K80" s="217">
        <v>0</v>
      </c>
      <c r="L80" s="215">
        <v>1180</v>
      </c>
      <c r="M80" s="216">
        <v>0</v>
      </c>
      <c r="N80" s="217">
        <v>1180</v>
      </c>
      <c r="O80" s="215">
        <v>1180</v>
      </c>
      <c r="P80" s="216">
        <v>0</v>
      </c>
      <c r="Q80" s="217">
        <v>590</v>
      </c>
      <c r="R80" s="215">
        <v>1180</v>
      </c>
      <c r="S80" s="216">
        <v>0</v>
      </c>
      <c r="T80" s="217">
        <v>0</v>
      </c>
      <c r="U80" s="215">
        <v>1180</v>
      </c>
      <c r="V80" s="216">
        <v>0</v>
      </c>
      <c r="W80" s="217">
        <v>1062</v>
      </c>
      <c r="X80" s="215">
        <v>1180</v>
      </c>
      <c r="Y80" s="216">
        <v>0</v>
      </c>
      <c r="Z80" s="217">
        <v>0</v>
      </c>
      <c r="AA80" s="215">
        <v>1180</v>
      </c>
      <c r="AB80" s="216">
        <v>0</v>
      </c>
      <c r="AC80" s="217">
        <v>590</v>
      </c>
      <c r="AD80" s="215">
        <v>1180</v>
      </c>
      <c r="AE80" s="216">
        <v>0</v>
      </c>
      <c r="AF80" s="217">
        <v>1180</v>
      </c>
      <c r="AG80" s="215">
        <v>1180</v>
      </c>
      <c r="AH80" s="216">
        <v>0</v>
      </c>
      <c r="AI80" s="217">
        <v>0</v>
      </c>
      <c r="AJ80" s="215">
        <v>1180</v>
      </c>
      <c r="AK80" s="216">
        <v>0</v>
      </c>
      <c r="AL80" s="217">
        <v>0</v>
      </c>
      <c r="AM80" s="215">
        <v>1180</v>
      </c>
      <c r="AN80" s="216">
        <v>0</v>
      </c>
      <c r="AO80" s="217">
        <v>885</v>
      </c>
      <c r="AP80" s="215">
        <f t="shared" ref="AP80:AR80" si="76">F80+I80+L80+O80+R80+U80+X80+AA80+AD80+AG80+AJ80+AM80</f>
        <v>14160</v>
      </c>
      <c r="AQ80" s="215">
        <f t="shared" si="76"/>
        <v>0</v>
      </c>
      <c r="AR80" s="215">
        <f t="shared" si="76"/>
        <v>6077</v>
      </c>
      <c r="AS80" s="223">
        <v>65002001289</v>
      </c>
      <c r="AT80" s="129">
        <f t="shared" si="1"/>
        <v>20237</v>
      </c>
      <c r="AU80" s="129">
        <f t="shared" si="2"/>
        <v>1686.4166666666667</v>
      </c>
    </row>
    <row r="81" spans="1:47" ht="14.25" hidden="1" customHeight="1">
      <c r="A81" s="22"/>
      <c r="B81" s="218">
        <v>76</v>
      </c>
      <c r="C81" s="222" t="s">
        <v>387</v>
      </c>
      <c r="D81" s="223" t="s">
        <v>760</v>
      </c>
      <c r="E81" s="224" t="s">
        <v>557</v>
      </c>
      <c r="F81" s="215">
        <v>0</v>
      </c>
      <c r="G81" s="216">
        <v>0</v>
      </c>
      <c r="H81" s="217">
        <v>0</v>
      </c>
      <c r="I81" s="215">
        <v>0</v>
      </c>
      <c r="J81" s="216">
        <v>0</v>
      </c>
      <c r="K81" s="217">
        <v>0</v>
      </c>
      <c r="L81" s="215">
        <v>0</v>
      </c>
      <c r="M81" s="216">
        <v>0</v>
      </c>
      <c r="N81" s="217">
        <v>0</v>
      </c>
      <c r="O81" s="215">
        <v>0</v>
      </c>
      <c r="P81" s="216">
        <v>0</v>
      </c>
      <c r="Q81" s="217">
        <v>0</v>
      </c>
      <c r="R81" s="215">
        <v>0</v>
      </c>
      <c r="S81" s="216">
        <v>0</v>
      </c>
      <c r="T81" s="217">
        <v>0</v>
      </c>
      <c r="U81" s="215">
        <v>0</v>
      </c>
      <c r="V81" s="216">
        <v>0</v>
      </c>
      <c r="W81" s="217">
        <v>0</v>
      </c>
      <c r="X81" s="215">
        <v>0</v>
      </c>
      <c r="Y81" s="216">
        <v>0</v>
      </c>
      <c r="Z81" s="217">
        <v>0</v>
      </c>
      <c r="AA81" s="215">
        <v>0</v>
      </c>
      <c r="AB81" s="216">
        <v>0</v>
      </c>
      <c r="AC81" s="217">
        <v>0</v>
      </c>
      <c r="AD81" s="215">
        <v>0</v>
      </c>
      <c r="AE81" s="216">
        <v>0</v>
      </c>
      <c r="AF81" s="217">
        <v>0</v>
      </c>
      <c r="AG81" s="215">
        <v>0</v>
      </c>
      <c r="AH81" s="216">
        <v>0</v>
      </c>
      <c r="AI81" s="217">
        <v>0</v>
      </c>
      <c r="AJ81" s="215">
        <v>1180</v>
      </c>
      <c r="AK81" s="216">
        <v>0</v>
      </c>
      <c r="AL81" s="217">
        <v>0</v>
      </c>
      <c r="AM81" s="215">
        <v>1180</v>
      </c>
      <c r="AN81" s="216">
        <v>0</v>
      </c>
      <c r="AO81" s="217">
        <v>354</v>
      </c>
      <c r="AP81" s="215">
        <f t="shared" ref="AP81:AR81" si="77">F81+I81+L81+O81+R81+U81+X81+AA81+AD81+AG81+AJ81+AM81</f>
        <v>2360</v>
      </c>
      <c r="AQ81" s="215">
        <f t="shared" si="77"/>
        <v>0</v>
      </c>
      <c r="AR81" s="215">
        <f t="shared" si="77"/>
        <v>354</v>
      </c>
      <c r="AS81" s="223">
        <v>1005032802</v>
      </c>
      <c r="AT81" s="129">
        <f t="shared" si="1"/>
        <v>2714</v>
      </c>
      <c r="AU81" s="129">
        <f t="shared" si="2"/>
        <v>226.16666666666666</v>
      </c>
    </row>
    <row r="82" spans="1:47" ht="14.25" hidden="1" customHeight="1">
      <c r="A82" s="22"/>
      <c r="B82" s="218">
        <v>77</v>
      </c>
      <c r="C82" s="222" t="s">
        <v>387</v>
      </c>
      <c r="D82" s="223" t="s">
        <v>762</v>
      </c>
      <c r="E82" s="224" t="s">
        <v>555</v>
      </c>
      <c r="F82" s="215">
        <v>1180</v>
      </c>
      <c r="G82" s="216">
        <v>0</v>
      </c>
      <c r="H82" s="217">
        <v>590</v>
      </c>
      <c r="I82" s="215">
        <v>1180</v>
      </c>
      <c r="J82" s="216">
        <v>0</v>
      </c>
      <c r="K82" s="217">
        <v>0</v>
      </c>
      <c r="L82" s="215">
        <v>1180</v>
      </c>
      <c r="M82" s="216">
        <v>0</v>
      </c>
      <c r="N82" s="217">
        <v>1020</v>
      </c>
      <c r="O82" s="215">
        <v>1180</v>
      </c>
      <c r="P82" s="216">
        <v>0</v>
      </c>
      <c r="Q82" s="217">
        <v>590</v>
      </c>
      <c r="R82" s="215">
        <v>1180</v>
      </c>
      <c r="S82" s="216">
        <v>0</v>
      </c>
      <c r="T82" s="217">
        <v>0</v>
      </c>
      <c r="U82" s="215">
        <v>1180</v>
      </c>
      <c r="V82" s="216">
        <v>0</v>
      </c>
      <c r="W82" s="217">
        <v>1120</v>
      </c>
      <c r="X82" s="215">
        <v>1180</v>
      </c>
      <c r="Y82" s="216">
        <v>0</v>
      </c>
      <c r="Z82" s="217">
        <v>0</v>
      </c>
      <c r="AA82" s="215">
        <v>1180</v>
      </c>
      <c r="AB82" s="216">
        <v>0</v>
      </c>
      <c r="AC82" s="217">
        <v>590</v>
      </c>
      <c r="AD82" s="215">
        <v>1180</v>
      </c>
      <c r="AE82" s="216">
        <v>0</v>
      </c>
      <c r="AF82" s="217">
        <v>1070</v>
      </c>
      <c r="AG82" s="215">
        <v>1180</v>
      </c>
      <c r="AH82" s="216">
        <v>0</v>
      </c>
      <c r="AI82" s="217">
        <v>0</v>
      </c>
      <c r="AJ82" s="215">
        <v>1180</v>
      </c>
      <c r="AK82" s="216">
        <v>0</v>
      </c>
      <c r="AL82" s="217">
        <v>0</v>
      </c>
      <c r="AM82" s="215">
        <v>1180</v>
      </c>
      <c r="AN82" s="216">
        <v>0</v>
      </c>
      <c r="AO82" s="217">
        <v>800</v>
      </c>
      <c r="AP82" s="215">
        <f t="shared" ref="AP82:AR82" si="78">F82+I82+L82+O82+R82+U82+X82+AA82+AD82+AG82+AJ82+AM82</f>
        <v>14160</v>
      </c>
      <c r="AQ82" s="215">
        <f t="shared" si="78"/>
        <v>0</v>
      </c>
      <c r="AR82" s="215">
        <f t="shared" si="78"/>
        <v>5780</v>
      </c>
      <c r="AS82" s="223">
        <v>1012014374</v>
      </c>
      <c r="AT82" s="129">
        <f t="shared" si="1"/>
        <v>19940</v>
      </c>
      <c r="AU82" s="129">
        <f t="shared" si="2"/>
        <v>1661.6666666666667</v>
      </c>
    </row>
    <row r="83" spans="1:47" ht="14.25" hidden="1" customHeight="1">
      <c r="A83" s="22"/>
      <c r="B83" s="218">
        <v>78</v>
      </c>
      <c r="C83" s="222" t="s">
        <v>387</v>
      </c>
      <c r="D83" s="223" t="s">
        <v>764</v>
      </c>
      <c r="E83" s="224" t="s">
        <v>562</v>
      </c>
      <c r="F83" s="215">
        <v>1180</v>
      </c>
      <c r="G83" s="216">
        <v>0</v>
      </c>
      <c r="H83" s="217">
        <v>590</v>
      </c>
      <c r="I83" s="215">
        <v>1180</v>
      </c>
      <c r="J83" s="216">
        <v>0</v>
      </c>
      <c r="K83" s="217">
        <v>0</v>
      </c>
      <c r="L83" s="215">
        <v>1180</v>
      </c>
      <c r="M83" s="216">
        <v>0</v>
      </c>
      <c r="N83" s="217">
        <v>1180</v>
      </c>
      <c r="O83" s="215">
        <v>1180</v>
      </c>
      <c r="P83" s="216">
        <v>0</v>
      </c>
      <c r="Q83" s="217">
        <v>590</v>
      </c>
      <c r="R83" s="215">
        <v>1180</v>
      </c>
      <c r="S83" s="216">
        <v>0</v>
      </c>
      <c r="T83" s="217">
        <v>0</v>
      </c>
      <c r="U83" s="215">
        <v>1180</v>
      </c>
      <c r="V83" s="216">
        <v>0</v>
      </c>
      <c r="W83" s="217">
        <v>1180</v>
      </c>
      <c r="X83" s="215">
        <v>1180</v>
      </c>
      <c r="Y83" s="216">
        <v>0</v>
      </c>
      <c r="Z83" s="217">
        <v>0</v>
      </c>
      <c r="AA83" s="215">
        <v>1180</v>
      </c>
      <c r="AB83" s="216">
        <v>0</v>
      </c>
      <c r="AC83" s="217">
        <v>590</v>
      </c>
      <c r="AD83" s="215">
        <v>1180</v>
      </c>
      <c r="AE83" s="216">
        <v>0</v>
      </c>
      <c r="AF83" s="217">
        <v>1180</v>
      </c>
      <c r="AG83" s="215">
        <v>1180</v>
      </c>
      <c r="AH83" s="216">
        <v>0</v>
      </c>
      <c r="AI83" s="217">
        <v>0</v>
      </c>
      <c r="AJ83" s="215">
        <v>1180</v>
      </c>
      <c r="AK83" s="216">
        <v>0</v>
      </c>
      <c r="AL83" s="217">
        <v>0</v>
      </c>
      <c r="AM83" s="215">
        <v>1180</v>
      </c>
      <c r="AN83" s="216">
        <v>0</v>
      </c>
      <c r="AO83" s="217">
        <v>1062</v>
      </c>
      <c r="AP83" s="215">
        <f t="shared" ref="AP83:AR83" si="79">F83+I83+L83+O83+R83+U83+X83+AA83+AD83+AG83+AJ83+AM83</f>
        <v>14160</v>
      </c>
      <c r="AQ83" s="215">
        <f t="shared" si="79"/>
        <v>0</v>
      </c>
      <c r="AR83" s="215">
        <f t="shared" si="79"/>
        <v>6372</v>
      </c>
      <c r="AS83" s="223">
        <v>1026008637</v>
      </c>
      <c r="AT83" s="129">
        <f t="shared" si="1"/>
        <v>20532</v>
      </c>
      <c r="AU83" s="129">
        <f t="shared" si="2"/>
        <v>1711</v>
      </c>
    </row>
    <row r="84" spans="1:47" ht="14.25" hidden="1" customHeight="1">
      <c r="A84" s="22"/>
      <c r="B84" s="218">
        <v>79</v>
      </c>
      <c r="C84" s="222" t="s">
        <v>404</v>
      </c>
      <c r="D84" s="223" t="s">
        <v>766</v>
      </c>
      <c r="E84" s="224" t="s">
        <v>564</v>
      </c>
      <c r="F84" s="215">
        <v>1130.95</v>
      </c>
      <c r="G84" s="216">
        <v>0</v>
      </c>
      <c r="H84" s="217">
        <v>475</v>
      </c>
      <c r="I84" s="215">
        <v>769.05</v>
      </c>
      <c r="J84" s="216">
        <v>0</v>
      </c>
      <c r="K84" s="217">
        <v>0</v>
      </c>
      <c r="L84" s="215">
        <v>950</v>
      </c>
      <c r="M84" s="216">
        <v>0</v>
      </c>
      <c r="N84" s="217">
        <v>855</v>
      </c>
      <c r="O84" s="215">
        <v>950</v>
      </c>
      <c r="P84" s="216">
        <v>0</v>
      </c>
      <c r="Q84" s="217">
        <v>475</v>
      </c>
      <c r="R84" s="215">
        <v>950</v>
      </c>
      <c r="S84" s="216">
        <v>0</v>
      </c>
      <c r="T84" s="217">
        <v>0</v>
      </c>
      <c r="U84" s="215">
        <v>950</v>
      </c>
      <c r="V84" s="216">
        <v>0</v>
      </c>
      <c r="W84" s="217">
        <v>855</v>
      </c>
      <c r="X84" s="215">
        <v>950</v>
      </c>
      <c r="Y84" s="216">
        <v>0</v>
      </c>
      <c r="Z84" s="217">
        <v>0</v>
      </c>
      <c r="AA84" s="215">
        <v>950</v>
      </c>
      <c r="AB84" s="216">
        <v>0</v>
      </c>
      <c r="AC84" s="217">
        <v>475</v>
      </c>
      <c r="AD84" s="215">
        <v>950</v>
      </c>
      <c r="AE84" s="216">
        <v>0</v>
      </c>
      <c r="AF84" s="217">
        <v>950</v>
      </c>
      <c r="AG84" s="215">
        <v>950</v>
      </c>
      <c r="AH84" s="216">
        <v>0</v>
      </c>
      <c r="AI84" s="217">
        <v>0</v>
      </c>
      <c r="AJ84" s="215">
        <v>950</v>
      </c>
      <c r="AK84" s="216">
        <v>0</v>
      </c>
      <c r="AL84" s="217">
        <v>0</v>
      </c>
      <c r="AM84" s="215">
        <v>950</v>
      </c>
      <c r="AN84" s="216">
        <v>0</v>
      </c>
      <c r="AO84" s="217">
        <v>751</v>
      </c>
      <c r="AP84" s="215">
        <f t="shared" ref="AP84:AR84" si="80">F84+I84+L84+O84+R84+U84+X84+AA84+AD84+AG84+AJ84+AM84</f>
        <v>11400</v>
      </c>
      <c r="AQ84" s="215">
        <f t="shared" si="80"/>
        <v>0</v>
      </c>
      <c r="AR84" s="215">
        <f t="shared" si="80"/>
        <v>4836</v>
      </c>
      <c r="AS84" s="223">
        <v>1019068605</v>
      </c>
      <c r="AT84" s="129">
        <f t="shared" si="1"/>
        <v>16236</v>
      </c>
      <c r="AU84" s="129">
        <f t="shared" si="2"/>
        <v>1353</v>
      </c>
    </row>
    <row r="85" spans="1:47" ht="14.25" hidden="1" customHeight="1">
      <c r="A85" s="22"/>
      <c r="B85" s="218">
        <v>80</v>
      </c>
      <c r="C85" s="222" t="s">
        <v>387</v>
      </c>
      <c r="D85" s="223" t="s">
        <v>767</v>
      </c>
      <c r="E85" s="224" t="s">
        <v>567</v>
      </c>
      <c r="F85" s="215">
        <v>1180</v>
      </c>
      <c r="G85" s="216">
        <v>0</v>
      </c>
      <c r="H85" s="217">
        <v>590</v>
      </c>
      <c r="I85" s="215">
        <v>1180</v>
      </c>
      <c r="J85" s="216">
        <v>0</v>
      </c>
      <c r="K85" s="217">
        <v>0</v>
      </c>
      <c r="L85" s="215">
        <v>1180</v>
      </c>
      <c r="M85" s="216">
        <v>0</v>
      </c>
      <c r="N85" s="217">
        <v>1180</v>
      </c>
      <c r="O85" s="215">
        <v>1180</v>
      </c>
      <c r="P85" s="216">
        <v>0</v>
      </c>
      <c r="Q85" s="217">
        <v>590</v>
      </c>
      <c r="R85" s="215">
        <v>1180</v>
      </c>
      <c r="S85" s="216">
        <v>0</v>
      </c>
      <c r="T85" s="217">
        <v>0</v>
      </c>
      <c r="U85" s="215">
        <v>1245.45</v>
      </c>
      <c r="V85" s="216">
        <v>0</v>
      </c>
      <c r="W85" s="217">
        <v>1121</v>
      </c>
      <c r="X85" s="215">
        <v>1180</v>
      </c>
      <c r="Y85" s="216">
        <v>0</v>
      </c>
      <c r="Z85" s="217">
        <v>0</v>
      </c>
      <c r="AA85" s="215">
        <v>1289.26</v>
      </c>
      <c r="AB85" s="216">
        <v>0</v>
      </c>
      <c r="AC85" s="217">
        <v>590</v>
      </c>
      <c r="AD85" s="215">
        <v>1072.73</v>
      </c>
      <c r="AE85" s="216">
        <v>0</v>
      </c>
      <c r="AF85" s="217">
        <v>1180</v>
      </c>
      <c r="AG85" s="215">
        <v>1180</v>
      </c>
      <c r="AH85" s="216">
        <v>0</v>
      </c>
      <c r="AI85" s="217">
        <v>0</v>
      </c>
      <c r="AJ85" s="215">
        <v>1180.26</v>
      </c>
      <c r="AK85" s="216">
        <v>0</v>
      </c>
      <c r="AL85" s="217">
        <v>0</v>
      </c>
      <c r="AM85" s="215">
        <v>1334.79</v>
      </c>
      <c r="AN85" s="216">
        <v>0</v>
      </c>
      <c r="AO85" s="217">
        <v>885</v>
      </c>
      <c r="AP85" s="215">
        <f t="shared" ref="AP85:AR85" si="81">F85+I85+L85+O85+R85+U85+X85+AA85+AD85+AG85+AJ85+AM85</f>
        <v>14382.490000000002</v>
      </c>
      <c r="AQ85" s="215">
        <f t="shared" si="81"/>
        <v>0</v>
      </c>
      <c r="AR85" s="215">
        <f t="shared" si="81"/>
        <v>6136</v>
      </c>
      <c r="AS85" s="223">
        <v>1005019673</v>
      </c>
      <c r="AT85" s="129">
        <f t="shared" si="1"/>
        <v>20518.490000000002</v>
      </c>
      <c r="AU85" s="129">
        <f t="shared" si="2"/>
        <v>1709.8741666666667</v>
      </c>
    </row>
    <row r="86" spans="1:47" ht="14.25" hidden="1" customHeight="1">
      <c r="A86" s="22"/>
      <c r="B86" s="218">
        <v>81</v>
      </c>
      <c r="C86" s="222" t="s">
        <v>387</v>
      </c>
      <c r="D86" s="223" t="s">
        <v>771</v>
      </c>
      <c r="E86" s="224" t="s">
        <v>568</v>
      </c>
      <c r="F86" s="215">
        <v>1180</v>
      </c>
      <c r="G86" s="216">
        <v>0</v>
      </c>
      <c r="H86" s="217">
        <v>590</v>
      </c>
      <c r="I86" s="215">
        <v>1180</v>
      </c>
      <c r="J86" s="216">
        <v>0</v>
      </c>
      <c r="K86" s="217">
        <v>0</v>
      </c>
      <c r="L86" s="215">
        <v>1180</v>
      </c>
      <c r="M86" s="216">
        <v>0</v>
      </c>
      <c r="N86" s="217">
        <v>1062</v>
      </c>
      <c r="O86" s="215">
        <v>1180</v>
      </c>
      <c r="P86" s="216">
        <v>0</v>
      </c>
      <c r="Q86" s="217">
        <v>590</v>
      </c>
      <c r="R86" s="215">
        <v>1180</v>
      </c>
      <c r="S86" s="216">
        <v>0</v>
      </c>
      <c r="T86" s="217">
        <v>0</v>
      </c>
      <c r="U86" s="215">
        <v>1180</v>
      </c>
      <c r="V86" s="216">
        <v>0</v>
      </c>
      <c r="W86" s="217">
        <v>1180</v>
      </c>
      <c r="X86" s="215">
        <v>1436.52</v>
      </c>
      <c r="Y86" s="216">
        <v>0</v>
      </c>
      <c r="Z86" s="217">
        <v>0</v>
      </c>
      <c r="AA86" s="215">
        <v>1030.75</v>
      </c>
      <c r="AB86" s="216">
        <v>0</v>
      </c>
      <c r="AC86" s="217">
        <v>590</v>
      </c>
      <c r="AD86" s="215">
        <v>1072.73</v>
      </c>
      <c r="AE86" s="216">
        <v>0</v>
      </c>
      <c r="AF86" s="217">
        <v>1180</v>
      </c>
      <c r="AG86" s="215">
        <v>1180</v>
      </c>
      <c r="AH86" s="216">
        <v>0</v>
      </c>
      <c r="AI86" s="217">
        <v>0</v>
      </c>
      <c r="AJ86" s="215">
        <v>1180</v>
      </c>
      <c r="AK86" s="216">
        <v>0</v>
      </c>
      <c r="AL86" s="217">
        <v>0</v>
      </c>
      <c r="AM86" s="215">
        <v>1180</v>
      </c>
      <c r="AN86" s="216">
        <v>0</v>
      </c>
      <c r="AO86" s="217">
        <v>1062</v>
      </c>
      <c r="AP86" s="215">
        <f t="shared" ref="AP86:AR86" si="82">F86+I86+L86+O86+R86+U86+X86+AA86+AD86+AG86+AJ86+AM86</f>
        <v>14160</v>
      </c>
      <c r="AQ86" s="215">
        <f t="shared" si="82"/>
        <v>0</v>
      </c>
      <c r="AR86" s="215">
        <f t="shared" si="82"/>
        <v>6254</v>
      </c>
      <c r="AS86" s="223">
        <v>62004009098</v>
      </c>
      <c r="AT86" s="129">
        <f t="shared" si="1"/>
        <v>20414</v>
      </c>
      <c r="AU86" s="129">
        <f t="shared" si="2"/>
        <v>1701.1666666666667</v>
      </c>
    </row>
    <row r="87" spans="1:47" ht="14.25" hidden="1" customHeight="1">
      <c r="A87" s="22"/>
      <c r="B87" s="218">
        <v>82</v>
      </c>
      <c r="C87" s="222" t="s">
        <v>404</v>
      </c>
      <c r="D87" s="223" t="s">
        <v>773</v>
      </c>
      <c r="E87" s="224" t="s">
        <v>774</v>
      </c>
      <c r="F87" s="215">
        <v>950</v>
      </c>
      <c r="G87" s="216">
        <v>0</v>
      </c>
      <c r="H87" s="217">
        <v>475</v>
      </c>
      <c r="I87" s="215">
        <v>950</v>
      </c>
      <c r="J87" s="216">
        <v>0</v>
      </c>
      <c r="K87" s="217">
        <v>0</v>
      </c>
      <c r="L87" s="215">
        <v>950</v>
      </c>
      <c r="M87" s="216">
        <v>0</v>
      </c>
      <c r="N87" s="217">
        <v>950</v>
      </c>
      <c r="O87" s="215">
        <v>950</v>
      </c>
      <c r="P87" s="216">
        <v>0</v>
      </c>
      <c r="Q87" s="217">
        <v>475</v>
      </c>
      <c r="R87" s="215">
        <v>950</v>
      </c>
      <c r="S87" s="216">
        <v>0</v>
      </c>
      <c r="T87" s="217">
        <v>0</v>
      </c>
      <c r="U87" s="215">
        <v>950</v>
      </c>
      <c r="V87" s="216">
        <v>0</v>
      </c>
      <c r="W87" s="217">
        <v>950</v>
      </c>
      <c r="X87" s="215">
        <v>1404.35</v>
      </c>
      <c r="Y87" s="216">
        <v>0</v>
      </c>
      <c r="Z87" s="217">
        <v>0</v>
      </c>
      <c r="AA87" s="215">
        <v>495.65</v>
      </c>
      <c r="AB87" s="216">
        <v>0</v>
      </c>
      <c r="AC87" s="217">
        <v>475</v>
      </c>
      <c r="AD87" s="215">
        <v>950</v>
      </c>
      <c r="AE87" s="216">
        <v>0</v>
      </c>
      <c r="AF87" s="217">
        <v>950</v>
      </c>
      <c r="AG87" s="215">
        <v>950</v>
      </c>
      <c r="AH87" s="216">
        <v>0</v>
      </c>
      <c r="AI87" s="217">
        <v>0</v>
      </c>
      <c r="AJ87" s="215">
        <v>950</v>
      </c>
      <c r="AK87" s="216">
        <v>0</v>
      </c>
      <c r="AL87" s="217">
        <v>0</v>
      </c>
      <c r="AM87" s="215">
        <v>950</v>
      </c>
      <c r="AN87" s="216">
        <v>0</v>
      </c>
      <c r="AO87" s="217">
        <v>808</v>
      </c>
      <c r="AP87" s="215">
        <f t="shared" ref="AP87:AR87" si="83">F87+I87+L87+O87+R87+U87+X87+AA87+AD87+AG87+AJ87+AM87</f>
        <v>11400</v>
      </c>
      <c r="AQ87" s="215">
        <f t="shared" si="83"/>
        <v>0</v>
      </c>
      <c r="AR87" s="215">
        <f t="shared" si="83"/>
        <v>5083</v>
      </c>
      <c r="AS87" s="223">
        <v>1008021201</v>
      </c>
      <c r="AT87" s="129">
        <f t="shared" si="1"/>
        <v>16483</v>
      </c>
      <c r="AU87" s="129">
        <f t="shared" si="2"/>
        <v>1373.5833333333333</v>
      </c>
    </row>
    <row r="88" spans="1:47" ht="14.25" hidden="1" customHeight="1">
      <c r="A88" s="22"/>
      <c r="B88" s="218">
        <v>83</v>
      </c>
      <c r="C88" s="222" t="s">
        <v>433</v>
      </c>
      <c r="D88" s="223" t="s">
        <v>777</v>
      </c>
      <c r="E88" s="224" t="s">
        <v>571</v>
      </c>
      <c r="F88" s="215">
        <v>1660</v>
      </c>
      <c r="G88" s="216">
        <v>664</v>
      </c>
      <c r="H88" s="217">
        <v>830</v>
      </c>
      <c r="I88" s="215">
        <v>1660</v>
      </c>
      <c r="J88" s="216">
        <v>664</v>
      </c>
      <c r="K88" s="217">
        <v>0</v>
      </c>
      <c r="L88" s="215">
        <v>1660</v>
      </c>
      <c r="M88" s="216">
        <v>664</v>
      </c>
      <c r="N88" s="217">
        <v>1660</v>
      </c>
      <c r="O88" s="215">
        <v>1660</v>
      </c>
      <c r="P88" s="216">
        <v>664</v>
      </c>
      <c r="Q88" s="217">
        <v>830</v>
      </c>
      <c r="R88" s="215">
        <v>1660</v>
      </c>
      <c r="S88" s="216">
        <v>664</v>
      </c>
      <c r="T88" s="217">
        <v>0</v>
      </c>
      <c r="U88" s="215">
        <v>1660</v>
      </c>
      <c r="V88" s="216">
        <v>664</v>
      </c>
      <c r="W88" s="217">
        <v>1660</v>
      </c>
      <c r="X88" s="215">
        <v>1660</v>
      </c>
      <c r="Y88" s="216">
        <v>664</v>
      </c>
      <c r="Z88" s="217">
        <v>0</v>
      </c>
      <c r="AA88" s="215">
        <v>1660</v>
      </c>
      <c r="AB88" s="216">
        <v>664</v>
      </c>
      <c r="AC88" s="217">
        <v>830</v>
      </c>
      <c r="AD88" s="215">
        <v>1660</v>
      </c>
      <c r="AE88" s="216">
        <v>664</v>
      </c>
      <c r="AF88" s="217">
        <v>1660</v>
      </c>
      <c r="AG88" s="215">
        <v>1660</v>
      </c>
      <c r="AH88" s="216">
        <v>664</v>
      </c>
      <c r="AI88" s="217">
        <v>0</v>
      </c>
      <c r="AJ88" s="215">
        <v>1743.8</v>
      </c>
      <c r="AK88" s="216">
        <v>664</v>
      </c>
      <c r="AL88" s="217">
        <v>0</v>
      </c>
      <c r="AM88" s="215">
        <v>1660</v>
      </c>
      <c r="AN88" s="216">
        <v>664</v>
      </c>
      <c r="AO88" s="217">
        <v>1328</v>
      </c>
      <c r="AP88" s="215">
        <f t="shared" ref="AP88:AR88" si="84">F88+I88+L88+O88+R88+U88+X88+AA88+AD88+AG88+AJ88+AM88</f>
        <v>20003.8</v>
      </c>
      <c r="AQ88" s="215">
        <f t="shared" si="84"/>
        <v>7968</v>
      </c>
      <c r="AR88" s="215">
        <f t="shared" si="84"/>
        <v>8798</v>
      </c>
      <c r="AS88" s="223">
        <v>62001018835</v>
      </c>
      <c r="AT88" s="129">
        <f t="shared" si="1"/>
        <v>36769.800000000003</v>
      </c>
      <c r="AU88" s="129">
        <f t="shared" si="2"/>
        <v>3064.15</v>
      </c>
    </row>
    <row r="89" spans="1:47" ht="14.25" hidden="1" customHeight="1">
      <c r="A89" s="22"/>
      <c r="B89" s="218">
        <v>84</v>
      </c>
      <c r="C89" s="222" t="s">
        <v>387</v>
      </c>
      <c r="D89" s="223" t="s">
        <v>779</v>
      </c>
      <c r="E89" s="224" t="s">
        <v>574</v>
      </c>
      <c r="F89" s="215">
        <v>1180</v>
      </c>
      <c r="G89" s="216">
        <v>0</v>
      </c>
      <c r="H89" s="217">
        <v>590</v>
      </c>
      <c r="I89" s="215">
        <v>1180</v>
      </c>
      <c r="J89" s="216">
        <v>0</v>
      </c>
      <c r="K89" s="217">
        <v>0</v>
      </c>
      <c r="L89" s="215">
        <v>1180</v>
      </c>
      <c r="M89" s="216">
        <v>0</v>
      </c>
      <c r="N89" s="217">
        <v>950</v>
      </c>
      <c r="O89" s="215">
        <v>1180</v>
      </c>
      <c r="P89" s="216">
        <v>0</v>
      </c>
      <c r="Q89" s="217">
        <v>590</v>
      </c>
      <c r="R89" s="215">
        <v>1180</v>
      </c>
      <c r="S89" s="216">
        <v>0</v>
      </c>
      <c r="T89" s="217">
        <v>0</v>
      </c>
      <c r="U89" s="215">
        <v>1180</v>
      </c>
      <c r="V89" s="216">
        <v>0</v>
      </c>
      <c r="W89" s="217">
        <v>1030</v>
      </c>
      <c r="X89" s="215">
        <v>1180</v>
      </c>
      <c r="Y89" s="216">
        <v>0</v>
      </c>
      <c r="Z89" s="217">
        <v>0</v>
      </c>
      <c r="AA89" s="215">
        <v>1180</v>
      </c>
      <c r="AB89" s="216">
        <v>0</v>
      </c>
      <c r="AC89" s="217">
        <v>590</v>
      </c>
      <c r="AD89" s="215">
        <v>1180</v>
      </c>
      <c r="AE89" s="216">
        <v>0</v>
      </c>
      <c r="AF89" s="217">
        <v>1050</v>
      </c>
      <c r="AG89" s="215">
        <v>1180</v>
      </c>
      <c r="AH89" s="216">
        <v>0</v>
      </c>
      <c r="AI89" s="217">
        <v>0</v>
      </c>
      <c r="AJ89" s="215">
        <v>1180</v>
      </c>
      <c r="AK89" s="216">
        <v>0</v>
      </c>
      <c r="AL89" s="217">
        <v>0</v>
      </c>
      <c r="AM89" s="215">
        <v>1180</v>
      </c>
      <c r="AN89" s="216">
        <v>0</v>
      </c>
      <c r="AO89" s="217">
        <v>750</v>
      </c>
      <c r="AP89" s="215">
        <f t="shared" ref="AP89:AR89" si="85">F89+I89+L89+O89+R89+U89+X89+AA89+AD89+AG89+AJ89+AM89</f>
        <v>14160</v>
      </c>
      <c r="AQ89" s="215">
        <f t="shared" si="85"/>
        <v>0</v>
      </c>
      <c r="AR89" s="215">
        <f t="shared" si="85"/>
        <v>5550</v>
      </c>
      <c r="AS89" s="223">
        <v>1011059517</v>
      </c>
      <c r="AT89" s="129">
        <f t="shared" si="1"/>
        <v>19710</v>
      </c>
      <c r="AU89" s="129">
        <f t="shared" si="2"/>
        <v>1642.5</v>
      </c>
    </row>
    <row r="90" spans="1:47" ht="14.25" hidden="1" customHeight="1">
      <c r="A90" s="22"/>
      <c r="B90" s="218">
        <v>85</v>
      </c>
      <c r="C90" s="222" t="s">
        <v>382</v>
      </c>
      <c r="D90" s="223" t="s">
        <v>780</v>
      </c>
      <c r="E90" s="224" t="s">
        <v>576</v>
      </c>
      <c r="F90" s="215">
        <v>950</v>
      </c>
      <c r="G90" s="216">
        <v>0</v>
      </c>
      <c r="H90" s="217">
        <v>0</v>
      </c>
      <c r="I90" s="215">
        <v>950</v>
      </c>
      <c r="J90" s="216">
        <v>0</v>
      </c>
      <c r="K90" s="217">
        <v>0</v>
      </c>
      <c r="L90" s="215">
        <v>950</v>
      </c>
      <c r="M90" s="216">
        <v>0</v>
      </c>
      <c r="N90" s="217">
        <v>950</v>
      </c>
      <c r="O90" s="215">
        <v>950</v>
      </c>
      <c r="P90" s="216">
        <v>0</v>
      </c>
      <c r="Q90" s="217">
        <v>475</v>
      </c>
      <c r="R90" s="215">
        <v>950</v>
      </c>
      <c r="S90" s="216">
        <v>0</v>
      </c>
      <c r="T90" s="217">
        <v>0</v>
      </c>
      <c r="U90" s="215">
        <v>950</v>
      </c>
      <c r="V90" s="216">
        <v>0</v>
      </c>
      <c r="W90" s="217">
        <v>950</v>
      </c>
      <c r="X90" s="215">
        <v>950</v>
      </c>
      <c r="Y90" s="216">
        <v>0</v>
      </c>
      <c r="Z90" s="217">
        <v>0</v>
      </c>
      <c r="AA90" s="215">
        <v>950</v>
      </c>
      <c r="AB90" s="216">
        <v>0</v>
      </c>
      <c r="AC90" s="217">
        <v>475</v>
      </c>
      <c r="AD90" s="215">
        <v>950</v>
      </c>
      <c r="AE90" s="216">
        <v>0</v>
      </c>
      <c r="AF90" s="217">
        <v>950</v>
      </c>
      <c r="AG90" s="215">
        <v>950</v>
      </c>
      <c r="AH90" s="216">
        <v>0</v>
      </c>
      <c r="AI90" s="217">
        <v>0</v>
      </c>
      <c r="AJ90" s="215">
        <v>950</v>
      </c>
      <c r="AK90" s="216">
        <v>0</v>
      </c>
      <c r="AL90" s="217">
        <v>0</v>
      </c>
      <c r="AM90" s="215">
        <v>950</v>
      </c>
      <c r="AN90" s="216">
        <v>0</v>
      </c>
      <c r="AO90" s="217">
        <v>855</v>
      </c>
      <c r="AP90" s="215">
        <f t="shared" ref="AP90:AR90" si="86">F90+I90+L90+O90+R90+U90+X90+AA90+AD90+AG90+AJ90+AM90</f>
        <v>11400</v>
      </c>
      <c r="AQ90" s="215">
        <f t="shared" si="86"/>
        <v>0</v>
      </c>
      <c r="AR90" s="215">
        <f t="shared" si="86"/>
        <v>4655</v>
      </c>
      <c r="AS90" s="223">
        <v>1001019691</v>
      </c>
      <c r="AT90" s="129">
        <f t="shared" si="1"/>
        <v>16055</v>
      </c>
      <c r="AU90" s="129">
        <f t="shared" si="2"/>
        <v>1337.9166666666667</v>
      </c>
    </row>
    <row r="91" spans="1:47" ht="14.25" hidden="1" customHeight="1">
      <c r="A91" s="22"/>
      <c r="B91" s="218">
        <v>86</v>
      </c>
      <c r="C91" s="222" t="s">
        <v>387</v>
      </c>
      <c r="D91" s="223" t="s">
        <v>782</v>
      </c>
      <c r="E91" s="224" t="s">
        <v>580</v>
      </c>
      <c r="F91" s="215">
        <v>1180</v>
      </c>
      <c r="G91" s="216">
        <v>0</v>
      </c>
      <c r="H91" s="217">
        <v>590</v>
      </c>
      <c r="I91" s="215">
        <v>1180</v>
      </c>
      <c r="J91" s="216">
        <v>0</v>
      </c>
      <c r="K91" s="217">
        <v>0</v>
      </c>
      <c r="L91" s="215">
        <v>1180</v>
      </c>
      <c r="M91" s="216">
        <v>0</v>
      </c>
      <c r="N91" s="217">
        <v>1180</v>
      </c>
      <c r="O91" s="215">
        <v>1180</v>
      </c>
      <c r="P91" s="216">
        <v>0</v>
      </c>
      <c r="Q91" s="217">
        <v>590</v>
      </c>
      <c r="R91" s="215">
        <v>1180</v>
      </c>
      <c r="S91" s="216">
        <v>0</v>
      </c>
      <c r="T91" s="217">
        <v>0</v>
      </c>
      <c r="U91" s="215">
        <v>1180</v>
      </c>
      <c r="V91" s="216">
        <v>0</v>
      </c>
      <c r="W91" s="217">
        <v>1180</v>
      </c>
      <c r="X91" s="215">
        <v>1180</v>
      </c>
      <c r="Y91" s="216">
        <v>0</v>
      </c>
      <c r="Z91" s="217">
        <v>0</v>
      </c>
      <c r="AA91" s="215">
        <v>1180</v>
      </c>
      <c r="AB91" s="216">
        <v>0</v>
      </c>
      <c r="AC91" s="217">
        <v>590</v>
      </c>
      <c r="AD91" s="215">
        <v>1180</v>
      </c>
      <c r="AE91" s="216">
        <v>0</v>
      </c>
      <c r="AF91" s="217">
        <v>1180</v>
      </c>
      <c r="AG91" s="215">
        <v>1180</v>
      </c>
      <c r="AH91" s="216">
        <v>0</v>
      </c>
      <c r="AI91" s="217">
        <v>0</v>
      </c>
      <c r="AJ91" s="215">
        <v>1180</v>
      </c>
      <c r="AK91" s="216">
        <v>0</v>
      </c>
      <c r="AL91" s="217">
        <v>0</v>
      </c>
      <c r="AM91" s="215">
        <v>1180</v>
      </c>
      <c r="AN91" s="216">
        <v>0</v>
      </c>
      <c r="AO91" s="217">
        <v>1038</v>
      </c>
      <c r="AP91" s="215">
        <f t="shared" ref="AP91:AR91" si="87">F91+I91+L91+O91+R91+U91+X91+AA91+AD91+AG91+AJ91+AM91</f>
        <v>14160</v>
      </c>
      <c r="AQ91" s="215">
        <f t="shared" si="87"/>
        <v>0</v>
      </c>
      <c r="AR91" s="215">
        <f t="shared" si="87"/>
        <v>6348</v>
      </c>
      <c r="AS91" s="223">
        <v>1005037882</v>
      </c>
      <c r="AT91" s="129">
        <f t="shared" si="1"/>
        <v>20508</v>
      </c>
      <c r="AU91" s="129">
        <f t="shared" si="2"/>
        <v>1709</v>
      </c>
    </row>
    <row r="92" spans="1:47" ht="14.25" hidden="1" customHeight="1">
      <c r="A92" s="22"/>
      <c r="B92" s="218">
        <v>87</v>
      </c>
      <c r="C92" s="222" t="s">
        <v>387</v>
      </c>
      <c r="D92" s="223" t="s">
        <v>785</v>
      </c>
      <c r="E92" s="224" t="s">
        <v>583</v>
      </c>
      <c r="F92" s="215">
        <v>1180</v>
      </c>
      <c r="G92" s="216">
        <v>0</v>
      </c>
      <c r="H92" s="217">
        <v>590</v>
      </c>
      <c r="I92" s="215">
        <v>1180</v>
      </c>
      <c r="J92" s="216">
        <v>0</v>
      </c>
      <c r="K92" s="217">
        <v>0</v>
      </c>
      <c r="L92" s="215">
        <v>1180</v>
      </c>
      <c r="M92" s="216">
        <v>0</v>
      </c>
      <c r="N92" s="217">
        <v>1121</v>
      </c>
      <c r="O92" s="215">
        <v>1180</v>
      </c>
      <c r="P92" s="216">
        <v>0</v>
      </c>
      <c r="Q92" s="217">
        <v>590</v>
      </c>
      <c r="R92" s="215">
        <v>1180</v>
      </c>
      <c r="S92" s="216">
        <v>0</v>
      </c>
      <c r="T92" s="217">
        <v>0</v>
      </c>
      <c r="U92" s="215">
        <v>1180</v>
      </c>
      <c r="V92" s="216">
        <v>0</v>
      </c>
      <c r="W92" s="217">
        <v>1121</v>
      </c>
      <c r="X92" s="215">
        <v>1180</v>
      </c>
      <c r="Y92" s="216">
        <v>0</v>
      </c>
      <c r="Z92" s="217">
        <v>0</v>
      </c>
      <c r="AA92" s="215">
        <v>1180</v>
      </c>
      <c r="AB92" s="216">
        <v>0</v>
      </c>
      <c r="AC92" s="217">
        <v>590</v>
      </c>
      <c r="AD92" s="215">
        <v>1180</v>
      </c>
      <c r="AE92" s="216">
        <v>0</v>
      </c>
      <c r="AF92" s="217">
        <v>1121</v>
      </c>
      <c r="AG92" s="215">
        <v>1180</v>
      </c>
      <c r="AH92" s="216">
        <v>0</v>
      </c>
      <c r="AI92" s="217">
        <v>0</v>
      </c>
      <c r="AJ92" s="215">
        <v>1180</v>
      </c>
      <c r="AK92" s="216">
        <v>0</v>
      </c>
      <c r="AL92" s="217">
        <v>0</v>
      </c>
      <c r="AM92" s="215">
        <v>1180</v>
      </c>
      <c r="AN92" s="216">
        <v>0</v>
      </c>
      <c r="AO92" s="217">
        <v>826</v>
      </c>
      <c r="AP92" s="215">
        <f t="shared" ref="AP92:AR92" si="88">F92+I92+L92+O92+R92+U92+X92+AA92+AD92+AG92+AJ92+AM92</f>
        <v>14160</v>
      </c>
      <c r="AQ92" s="215">
        <f t="shared" si="88"/>
        <v>0</v>
      </c>
      <c r="AR92" s="215">
        <f t="shared" si="88"/>
        <v>5959</v>
      </c>
      <c r="AS92" s="223">
        <v>1025013295</v>
      </c>
      <c r="AT92" s="129">
        <f t="shared" si="1"/>
        <v>20119</v>
      </c>
      <c r="AU92" s="129">
        <f t="shared" si="2"/>
        <v>1676.5833333333333</v>
      </c>
    </row>
    <row r="93" spans="1:47" ht="14.25" hidden="1" customHeight="1">
      <c r="A93" s="22"/>
      <c r="B93" s="218">
        <v>88</v>
      </c>
      <c r="C93" s="222" t="s">
        <v>387</v>
      </c>
      <c r="D93" s="223" t="s">
        <v>786</v>
      </c>
      <c r="E93" s="224" t="s">
        <v>586</v>
      </c>
      <c r="F93" s="215">
        <v>0</v>
      </c>
      <c r="G93" s="216">
        <v>0</v>
      </c>
      <c r="H93" s="217">
        <v>0</v>
      </c>
      <c r="I93" s="215">
        <v>0</v>
      </c>
      <c r="J93" s="216">
        <v>0</v>
      </c>
      <c r="K93" s="217">
        <v>0</v>
      </c>
      <c r="L93" s="215">
        <v>0</v>
      </c>
      <c r="M93" s="216">
        <v>0</v>
      </c>
      <c r="N93" s="217">
        <v>0</v>
      </c>
      <c r="O93" s="215">
        <v>0</v>
      </c>
      <c r="P93" s="216">
        <v>0</v>
      </c>
      <c r="Q93" s="217">
        <v>0</v>
      </c>
      <c r="R93" s="215">
        <v>0</v>
      </c>
      <c r="S93" s="216">
        <v>0</v>
      </c>
      <c r="T93" s="217">
        <v>0</v>
      </c>
      <c r="U93" s="215">
        <v>1442.22</v>
      </c>
      <c r="V93" s="216">
        <v>0</v>
      </c>
      <c r="W93" s="217">
        <v>0</v>
      </c>
      <c r="X93" s="215">
        <v>1949.56</v>
      </c>
      <c r="Y93" s="216">
        <v>0</v>
      </c>
      <c r="Z93" s="217">
        <v>0</v>
      </c>
      <c r="AA93" s="215">
        <v>410.43</v>
      </c>
      <c r="AB93" s="216">
        <v>0</v>
      </c>
      <c r="AC93" s="217">
        <v>590</v>
      </c>
      <c r="AD93" s="215">
        <v>1376.36</v>
      </c>
      <c r="AE93" s="216">
        <v>0</v>
      </c>
      <c r="AF93" s="217">
        <v>1180</v>
      </c>
      <c r="AG93" s="215">
        <v>1180</v>
      </c>
      <c r="AH93" s="216">
        <v>0</v>
      </c>
      <c r="AI93" s="217">
        <v>0</v>
      </c>
      <c r="AJ93" s="215">
        <v>1180</v>
      </c>
      <c r="AK93" s="216">
        <v>0</v>
      </c>
      <c r="AL93" s="217">
        <v>0</v>
      </c>
      <c r="AM93" s="215">
        <v>1180</v>
      </c>
      <c r="AN93" s="216">
        <v>0</v>
      </c>
      <c r="AO93" s="217">
        <v>826</v>
      </c>
      <c r="AP93" s="215">
        <f t="shared" ref="AP93:AR93" si="89">F93+I93+L93+O93+R93+U93+X93+AA93+AD93+AG93+AJ93+AM93</f>
        <v>8718.57</v>
      </c>
      <c r="AQ93" s="215">
        <f t="shared" si="89"/>
        <v>0</v>
      </c>
      <c r="AR93" s="215">
        <f t="shared" si="89"/>
        <v>2596</v>
      </c>
      <c r="AS93" s="223">
        <v>1003016564</v>
      </c>
      <c r="AT93" s="129">
        <f t="shared" si="1"/>
        <v>11314.57</v>
      </c>
      <c r="AU93" s="129">
        <f t="shared" si="2"/>
        <v>942.88083333333327</v>
      </c>
    </row>
    <row r="94" spans="1:47" ht="14.25" hidden="1" customHeight="1">
      <c r="A94" s="22"/>
      <c r="B94" s="218">
        <v>89</v>
      </c>
      <c r="C94" s="222" t="s">
        <v>481</v>
      </c>
      <c r="D94" s="223" t="s">
        <v>789</v>
      </c>
      <c r="E94" s="224" t="s">
        <v>589</v>
      </c>
      <c r="F94" s="215">
        <v>0</v>
      </c>
      <c r="G94" s="216">
        <v>0</v>
      </c>
      <c r="H94" s="217">
        <v>0</v>
      </c>
      <c r="I94" s="215">
        <v>0</v>
      </c>
      <c r="J94" s="216">
        <v>0</v>
      </c>
      <c r="K94" s="217">
        <v>0</v>
      </c>
      <c r="L94" s="215">
        <v>0</v>
      </c>
      <c r="M94" s="216">
        <v>0</v>
      </c>
      <c r="N94" s="217">
        <v>0</v>
      </c>
      <c r="O94" s="215">
        <v>0</v>
      </c>
      <c r="P94" s="216">
        <v>0</v>
      </c>
      <c r="Q94" s="217">
        <v>0</v>
      </c>
      <c r="R94" s="215">
        <v>0</v>
      </c>
      <c r="S94" s="216">
        <v>0</v>
      </c>
      <c r="T94" s="217">
        <v>0</v>
      </c>
      <c r="U94" s="215">
        <v>0</v>
      </c>
      <c r="V94" s="216">
        <v>0</v>
      </c>
      <c r="W94" s="217">
        <v>0</v>
      </c>
      <c r="X94" s="215">
        <v>1018.63</v>
      </c>
      <c r="Y94" s="216">
        <v>0</v>
      </c>
      <c r="Z94" s="217">
        <v>0</v>
      </c>
      <c r="AA94" s="215">
        <v>882.17</v>
      </c>
      <c r="AB94" s="216">
        <v>0</v>
      </c>
      <c r="AC94" s="217">
        <v>0</v>
      </c>
      <c r="AD94" s="215">
        <v>830</v>
      </c>
      <c r="AE94" s="216">
        <v>0</v>
      </c>
      <c r="AF94" s="217">
        <v>415</v>
      </c>
      <c r="AG94" s="215">
        <v>830</v>
      </c>
      <c r="AH94" s="216">
        <v>0</v>
      </c>
      <c r="AI94" s="217">
        <v>0</v>
      </c>
      <c r="AJ94" s="215">
        <v>830</v>
      </c>
      <c r="AK94" s="216">
        <v>0</v>
      </c>
      <c r="AL94" s="217">
        <v>0</v>
      </c>
      <c r="AM94" s="215">
        <v>830</v>
      </c>
      <c r="AN94" s="216">
        <v>0</v>
      </c>
      <c r="AO94" s="217">
        <v>415</v>
      </c>
      <c r="AP94" s="215">
        <f t="shared" ref="AP94:AR94" si="90">F94+I94+L94+O94+R94+U94+X94+AA94+AD94+AG94+AJ94+AM94</f>
        <v>5220.8</v>
      </c>
      <c r="AQ94" s="215">
        <f t="shared" si="90"/>
        <v>0</v>
      </c>
      <c r="AR94" s="215">
        <f t="shared" si="90"/>
        <v>830</v>
      </c>
      <c r="AS94" s="223">
        <v>1001075873</v>
      </c>
      <c r="AT94" s="129">
        <f t="shared" si="1"/>
        <v>6050.8</v>
      </c>
      <c r="AU94" s="129">
        <f t="shared" si="2"/>
        <v>504.23333333333335</v>
      </c>
    </row>
    <row r="95" spans="1:47" ht="14.25" hidden="1" customHeight="1">
      <c r="A95" s="22"/>
      <c r="B95" s="218">
        <v>90</v>
      </c>
      <c r="C95" s="222" t="s">
        <v>426</v>
      </c>
      <c r="D95" s="223" t="s">
        <v>791</v>
      </c>
      <c r="E95" s="224" t="s">
        <v>591</v>
      </c>
      <c r="F95" s="215">
        <v>1780</v>
      </c>
      <c r="G95" s="216">
        <v>712</v>
      </c>
      <c r="H95" s="217">
        <v>890</v>
      </c>
      <c r="I95" s="215">
        <v>1780</v>
      </c>
      <c r="J95" s="216">
        <v>712</v>
      </c>
      <c r="K95" s="217">
        <v>0</v>
      </c>
      <c r="L95" s="215">
        <v>1780</v>
      </c>
      <c r="M95" s="216">
        <v>712</v>
      </c>
      <c r="N95" s="217">
        <v>1780</v>
      </c>
      <c r="O95" s="215">
        <v>1780</v>
      </c>
      <c r="P95" s="216">
        <v>712</v>
      </c>
      <c r="Q95" s="217">
        <v>890</v>
      </c>
      <c r="R95" s="215">
        <v>1780</v>
      </c>
      <c r="S95" s="216">
        <v>712</v>
      </c>
      <c r="T95" s="217">
        <v>0</v>
      </c>
      <c r="U95" s="215">
        <v>1780</v>
      </c>
      <c r="V95" s="216">
        <v>712</v>
      </c>
      <c r="W95" s="217">
        <v>1780</v>
      </c>
      <c r="X95" s="215">
        <v>1780</v>
      </c>
      <c r="Y95" s="216">
        <v>712</v>
      </c>
      <c r="Z95" s="217">
        <v>0</v>
      </c>
      <c r="AA95" s="215">
        <v>1780</v>
      </c>
      <c r="AB95" s="216">
        <v>712</v>
      </c>
      <c r="AC95" s="217">
        <v>890</v>
      </c>
      <c r="AD95" s="215">
        <v>1780</v>
      </c>
      <c r="AE95" s="216">
        <v>712</v>
      </c>
      <c r="AF95" s="217">
        <v>1780</v>
      </c>
      <c r="AG95" s="215">
        <v>1780</v>
      </c>
      <c r="AH95" s="216">
        <v>0</v>
      </c>
      <c r="AI95" s="217">
        <v>0</v>
      </c>
      <c r="AJ95" s="215">
        <v>1780</v>
      </c>
      <c r="AK95" s="216">
        <v>1424</v>
      </c>
      <c r="AL95" s="217">
        <v>0</v>
      </c>
      <c r="AM95" s="215">
        <v>1780</v>
      </c>
      <c r="AN95" s="216">
        <v>712</v>
      </c>
      <c r="AO95" s="217">
        <v>1602</v>
      </c>
      <c r="AP95" s="215">
        <f t="shared" ref="AP95:AR95" si="91">F95+I95+L95+O95+R95+U95+X95+AA95+AD95+AG95+AJ95+AM95</f>
        <v>21360</v>
      </c>
      <c r="AQ95" s="215">
        <f t="shared" si="91"/>
        <v>8544</v>
      </c>
      <c r="AR95" s="215">
        <f t="shared" si="91"/>
        <v>9612</v>
      </c>
      <c r="AS95" s="223">
        <v>1017013793</v>
      </c>
      <c r="AT95" s="129">
        <f t="shared" si="1"/>
        <v>39516</v>
      </c>
      <c r="AU95" s="129">
        <f t="shared" si="2"/>
        <v>3293</v>
      </c>
    </row>
    <row r="96" spans="1:47" ht="14.25" hidden="1" customHeight="1">
      <c r="A96" s="22"/>
      <c r="B96" s="218">
        <v>91</v>
      </c>
      <c r="C96" s="222" t="s">
        <v>387</v>
      </c>
      <c r="D96" s="223" t="s">
        <v>792</v>
      </c>
      <c r="E96" s="224" t="s">
        <v>594</v>
      </c>
      <c r="F96" s="215">
        <v>1180</v>
      </c>
      <c r="G96" s="216">
        <v>0</v>
      </c>
      <c r="H96" s="217">
        <v>590</v>
      </c>
      <c r="I96" s="215">
        <v>1180</v>
      </c>
      <c r="J96" s="216">
        <v>0</v>
      </c>
      <c r="K96" s="217">
        <v>0</v>
      </c>
      <c r="L96" s="215">
        <v>1180</v>
      </c>
      <c r="M96" s="216">
        <v>0</v>
      </c>
      <c r="N96" s="217">
        <v>1180</v>
      </c>
      <c r="O96" s="215">
        <v>1180</v>
      </c>
      <c r="P96" s="216">
        <v>0</v>
      </c>
      <c r="Q96" s="217">
        <v>590</v>
      </c>
      <c r="R96" s="215">
        <v>1180</v>
      </c>
      <c r="S96" s="216">
        <v>0</v>
      </c>
      <c r="T96" s="217">
        <v>0</v>
      </c>
      <c r="U96" s="215">
        <v>1180</v>
      </c>
      <c r="V96" s="216">
        <v>0</v>
      </c>
      <c r="W96" s="217">
        <v>1180</v>
      </c>
      <c r="X96" s="215">
        <v>1180</v>
      </c>
      <c r="Y96" s="216">
        <v>0</v>
      </c>
      <c r="Z96" s="217">
        <v>0</v>
      </c>
      <c r="AA96" s="215">
        <v>1180</v>
      </c>
      <c r="AB96" s="216">
        <v>0</v>
      </c>
      <c r="AC96" s="217">
        <v>590</v>
      </c>
      <c r="AD96" s="215">
        <v>1242.6099999999999</v>
      </c>
      <c r="AE96" s="216">
        <v>0</v>
      </c>
      <c r="AF96" s="217">
        <v>1180</v>
      </c>
      <c r="AG96" s="215">
        <v>1181.04</v>
      </c>
      <c r="AH96" s="216">
        <v>0</v>
      </c>
      <c r="AI96" s="217">
        <v>0</v>
      </c>
      <c r="AJ96" s="215">
        <v>1185.05</v>
      </c>
      <c r="AK96" s="216">
        <v>0</v>
      </c>
      <c r="AL96" s="217">
        <v>0</v>
      </c>
      <c r="AM96" s="215">
        <v>1180</v>
      </c>
      <c r="AN96" s="216">
        <v>0</v>
      </c>
      <c r="AO96" s="217">
        <v>932</v>
      </c>
      <c r="AP96" s="215">
        <f t="shared" ref="AP96:AR96" si="92">F96+I96+L96+O96+R96+U96+X96+AA96+AD96+AG96+AJ96+AM96</f>
        <v>14228.7</v>
      </c>
      <c r="AQ96" s="215">
        <f t="shared" si="92"/>
        <v>0</v>
      </c>
      <c r="AR96" s="215">
        <f t="shared" si="92"/>
        <v>6242</v>
      </c>
      <c r="AS96" s="223">
        <v>41001000295</v>
      </c>
      <c r="AT96" s="129">
        <f t="shared" si="1"/>
        <v>20470.7</v>
      </c>
      <c r="AU96" s="129">
        <f t="shared" si="2"/>
        <v>1705.8916666666667</v>
      </c>
    </row>
    <row r="97" spans="1:47" ht="14.25" hidden="1" customHeight="1">
      <c r="A97" s="22"/>
      <c r="B97" s="218">
        <v>92</v>
      </c>
      <c r="C97" s="222" t="s">
        <v>401</v>
      </c>
      <c r="D97" s="223" t="s">
        <v>795</v>
      </c>
      <c r="E97" s="224" t="s">
        <v>598</v>
      </c>
      <c r="F97" s="215">
        <v>4747.82</v>
      </c>
      <c r="G97" s="216">
        <v>1050</v>
      </c>
      <c r="H97" s="217">
        <v>1050</v>
      </c>
      <c r="I97" s="215">
        <v>4200</v>
      </c>
      <c r="J97" s="216">
        <v>1050</v>
      </c>
      <c r="K97" s="217">
        <v>0</v>
      </c>
      <c r="L97" s="215">
        <v>4200</v>
      </c>
      <c r="M97" s="216">
        <v>1050</v>
      </c>
      <c r="N97" s="217">
        <v>2100</v>
      </c>
      <c r="O97" s="215">
        <v>4200</v>
      </c>
      <c r="P97" s="216">
        <v>1050</v>
      </c>
      <c r="Q97" s="217">
        <v>1050</v>
      </c>
      <c r="R97" s="215">
        <v>4772.7299999999996</v>
      </c>
      <c r="S97" s="216">
        <v>1050</v>
      </c>
      <c r="T97" s="217">
        <v>0</v>
      </c>
      <c r="U97" s="215">
        <v>3627.27</v>
      </c>
      <c r="V97" s="216">
        <v>1050</v>
      </c>
      <c r="W97" s="217">
        <v>2100</v>
      </c>
      <c r="X97" s="215">
        <v>4200</v>
      </c>
      <c r="Y97" s="216">
        <v>1050</v>
      </c>
      <c r="Z97" s="217">
        <v>0</v>
      </c>
      <c r="AA97" s="215">
        <v>3013.04</v>
      </c>
      <c r="AB97" s="216">
        <v>1050</v>
      </c>
      <c r="AC97" s="217">
        <v>1050</v>
      </c>
      <c r="AD97" s="215">
        <v>2100</v>
      </c>
      <c r="AE97" s="216">
        <v>1050</v>
      </c>
      <c r="AF97" s="217">
        <v>2100</v>
      </c>
      <c r="AG97" s="215">
        <v>2100</v>
      </c>
      <c r="AH97" s="216">
        <v>1050</v>
      </c>
      <c r="AI97" s="217">
        <v>0</v>
      </c>
      <c r="AJ97" s="215">
        <v>2100</v>
      </c>
      <c r="AK97" s="216">
        <v>1050</v>
      </c>
      <c r="AL97" s="217">
        <v>0</v>
      </c>
      <c r="AM97" s="215">
        <v>2100</v>
      </c>
      <c r="AN97" s="216">
        <v>1050</v>
      </c>
      <c r="AO97" s="217">
        <v>1890</v>
      </c>
      <c r="AP97" s="215">
        <f t="shared" ref="AP97:AR97" si="93">F97+I97+L97+O97+R97+U97+X97+AA97+AD97+AG97+AJ97+AM97</f>
        <v>41360.86</v>
      </c>
      <c r="AQ97" s="215">
        <f t="shared" si="93"/>
        <v>12600</v>
      </c>
      <c r="AR97" s="215">
        <f t="shared" si="93"/>
        <v>11340</v>
      </c>
      <c r="AS97" s="223">
        <v>1017015926</v>
      </c>
      <c r="AT97" s="129">
        <f t="shared" si="1"/>
        <v>65300.86</v>
      </c>
      <c r="AU97" s="129">
        <f t="shared" si="2"/>
        <v>5441.7383333333337</v>
      </c>
    </row>
    <row r="98" spans="1:47" ht="14.25" hidden="1" customHeight="1">
      <c r="A98" s="22"/>
      <c r="B98" s="218">
        <v>93</v>
      </c>
      <c r="C98" s="222" t="s">
        <v>387</v>
      </c>
      <c r="D98" s="223" t="s">
        <v>797</v>
      </c>
      <c r="E98" s="224" t="s">
        <v>604</v>
      </c>
      <c r="F98" s="215">
        <v>1180</v>
      </c>
      <c r="G98" s="216">
        <v>0</v>
      </c>
      <c r="H98" s="217">
        <v>590</v>
      </c>
      <c r="I98" s="215">
        <v>1180</v>
      </c>
      <c r="J98" s="216">
        <v>0</v>
      </c>
      <c r="K98" s="217">
        <v>0</v>
      </c>
      <c r="L98" s="215">
        <v>1180</v>
      </c>
      <c r="M98" s="216">
        <v>0</v>
      </c>
      <c r="N98" s="217">
        <v>1162</v>
      </c>
      <c r="O98" s="215">
        <v>1180</v>
      </c>
      <c r="P98" s="216">
        <v>0</v>
      </c>
      <c r="Q98" s="217">
        <v>590</v>
      </c>
      <c r="R98" s="215">
        <v>1180</v>
      </c>
      <c r="S98" s="216">
        <v>0</v>
      </c>
      <c r="T98" s="217">
        <v>0</v>
      </c>
      <c r="U98" s="215">
        <v>1180</v>
      </c>
      <c r="V98" s="216">
        <v>0</v>
      </c>
      <c r="W98" s="217">
        <v>1121</v>
      </c>
      <c r="X98" s="215">
        <v>1180</v>
      </c>
      <c r="Y98" s="216">
        <v>0</v>
      </c>
      <c r="Z98" s="217">
        <v>0</v>
      </c>
      <c r="AA98" s="215">
        <v>1026.08</v>
      </c>
      <c r="AB98" s="216">
        <v>0</v>
      </c>
      <c r="AC98" s="217">
        <v>590</v>
      </c>
      <c r="AD98" s="215">
        <v>1072.73</v>
      </c>
      <c r="AE98" s="216">
        <v>0</v>
      </c>
      <c r="AF98" s="217">
        <v>1180</v>
      </c>
      <c r="AG98" s="215">
        <v>1180</v>
      </c>
      <c r="AH98" s="216">
        <v>0</v>
      </c>
      <c r="AI98" s="217">
        <v>0</v>
      </c>
      <c r="AJ98" s="215">
        <v>786.67</v>
      </c>
      <c r="AK98" s="216">
        <v>0</v>
      </c>
      <c r="AL98" s="217">
        <v>0</v>
      </c>
      <c r="AM98" s="215">
        <v>0</v>
      </c>
      <c r="AN98" s="216">
        <v>0</v>
      </c>
      <c r="AO98" s="217">
        <v>0</v>
      </c>
      <c r="AP98" s="215">
        <f t="shared" ref="AP98:AR98" si="94">F98+I98+L98+O98+R98+U98+X98+AA98+AD98+AG98+AJ98+AM98</f>
        <v>12325.48</v>
      </c>
      <c r="AQ98" s="215">
        <f t="shared" si="94"/>
        <v>0</v>
      </c>
      <c r="AR98" s="215">
        <f t="shared" si="94"/>
        <v>5233</v>
      </c>
      <c r="AS98" s="223">
        <v>19001054087</v>
      </c>
      <c r="AT98" s="129">
        <f t="shared" si="1"/>
        <v>17558.48</v>
      </c>
      <c r="AU98" s="129">
        <f t="shared" si="2"/>
        <v>1463.2066666666667</v>
      </c>
    </row>
    <row r="99" spans="1:47" ht="14.25" hidden="1" customHeight="1">
      <c r="A99" s="22"/>
      <c r="B99" s="218">
        <v>94</v>
      </c>
      <c r="C99" s="222" t="s">
        <v>481</v>
      </c>
      <c r="D99" s="223" t="s">
        <v>799</v>
      </c>
      <c r="E99" s="224" t="s">
        <v>606</v>
      </c>
      <c r="F99" s="215">
        <v>830</v>
      </c>
      <c r="G99" s="216">
        <v>0</v>
      </c>
      <c r="H99" s="217">
        <v>415</v>
      </c>
      <c r="I99" s="215">
        <v>830</v>
      </c>
      <c r="J99" s="216">
        <v>0</v>
      </c>
      <c r="K99" s="217">
        <v>0</v>
      </c>
      <c r="L99" s="215">
        <v>830</v>
      </c>
      <c r="M99" s="216">
        <v>0</v>
      </c>
      <c r="N99" s="217">
        <v>830</v>
      </c>
      <c r="O99" s="215">
        <v>830</v>
      </c>
      <c r="P99" s="216">
        <v>0</v>
      </c>
      <c r="Q99" s="217">
        <v>415</v>
      </c>
      <c r="R99" s="215">
        <v>830</v>
      </c>
      <c r="S99" s="216">
        <v>0</v>
      </c>
      <c r="T99" s="217">
        <v>0</v>
      </c>
      <c r="U99" s="215">
        <v>830</v>
      </c>
      <c r="V99" s="216">
        <v>0</v>
      </c>
      <c r="W99" s="217">
        <v>830</v>
      </c>
      <c r="X99" s="215">
        <v>830</v>
      </c>
      <c r="Y99" s="216">
        <v>0</v>
      </c>
      <c r="Z99" s="217">
        <v>0</v>
      </c>
      <c r="AA99" s="215">
        <v>1082.6099999999999</v>
      </c>
      <c r="AB99" s="216">
        <v>0</v>
      </c>
      <c r="AC99" s="217">
        <v>415</v>
      </c>
      <c r="AD99" s="215">
        <v>577.39</v>
      </c>
      <c r="AE99" s="216">
        <v>0</v>
      </c>
      <c r="AF99" s="217">
        <v>830</v>
      </c>
      <c r="AG99" s="215">
        <v>830</v>
      </c>
      <c r="AH99" s="216">
        <v>0</v>
      </c>
      <c r="AI99" s="217">
        <v>0</v>
      </c>
      <c r="AJ99" s="215">
        <v>830</v>
      </c>
      <c r="AK99" s="216">
        <v>0</v>
      </c>
      <c r="AL99" s="217">
        <v>0</v>
      </c>
      <c r="AM99" s="215">
        <v>830</v>
      </c>
      <c r="AN99" s="216">
        <v>0</v>
      </c>
      <c r="AO99" s="217">
        <v>747</v>
      </c>
      <c r="AP99" s="215">
        <f t="shared" ref="AP99:AR99" si="95">F99+I99+L99+O99+R99+U99+X99+AA99+AD99+AG99+AJ99+AM99</f>
        <v>9960</v>
      </c>
      <c r="AQ99" s="215">
        <f t="shared" si="95"/>
        <v>0</v>
      </c>
      <c r="AR99" s="215">
        <f t="shared" si="95"/>
        <v>4482</v>
      </c>
      <c r="AS99" s="223">
        <v>59002002506</v>
      </c>
      <c r="AT99" s="129">
        <f t="shared" si="1"/>
        <v>14442</v>
      </c>
      <c r="AU99" s="129">
        <f t="shared" si="2"/>
        <v>1203.5</v>
      </c>
    </row>
    <row r="100" spans="1:47" ht="14.25" hidden="1" customHeight="1">
      <c r="A100" s="22"/>
      <c r="B100" s="218">
        <v>95</v>
      </c>
      <c r="C100" s="222" t="s">
        <v>481</v>
      </c>
      <c r="D100" s="223" t="s">
        <v>801</v>
      </c>
      <c r="E100" s="224" t="s">
        <v>609</v>
      </c>
      <c r="F100" s="215">
        <v>830</v>
      </c>
      <c r="G100" s="216">
        <v>0</v>
      </c>
      <c r="H100" s="217">
        <v>415</v>
      </c>
      <c r="I100" s="215">
        <v>830</v>
      </c>
      <c r="J100" s="216">
        <v>0</v>
      </c>
      <c r="K100" s="217">
        <v>0</v>
      </c>
      <c r="L100" s="215">
        <v>830</v>
      </c>
      <c r="M100" s="216">
        <v>0</v>
      </c>
      <c r="N100" s="217">
        <v>747</v>
      </c>
      <c r="O100" s="215">
        <v>830</v>
      </c>
      <c r="P100" s="216">
        <v>0</v>
      </c>
      <c r="Q100" s="217">
        <v>415</v>
      </c>
      <c r="R100" s="215">
        <v>830</v>
      </c>
      <c r="S100" s="216">
        <v>0</v>
      </c>
      <c r="T100" s="217">
        <v>0</v>
      </c>
      <c r="U100" s="215">
        <v>830</v>
      </c>
      <c r="V100" s="216">
        <v>0</v>
      </c>
      <c r="W100" s="217">
        <v>747</v>
      </c>
      <c r="X100" s="215">
        <v>1190.8699999999999</v>
      </c>
      <c r="Y100" s="216">
        <v>0</v>
      </c>
      <c r="Z100" s="217">
        <v>0</v>
      </c>
      <c r="AA100" s="215">
        <v>469.13</v>
      </c>
      <c r="AB100" s="216">
        <v>0</v>
      </c>
      <c r="AC100" s="217">
        <v>415</v>
      </c>
      <c r="AD100" s="215">
        <v>830</v>
      </c>
      <c r="AE100" s="216">
        <v>0</v>
      </c>
      <c r="AF100" s="217">
        <v>830</v>
      </c>
      <c r="AG100" s="215">
        <v>830</v>
      </c>
      <c r="AH100" s="216">
        <v>0</v>
      </c>
      <c r="AI100" s="217">
        <v>0</v>
      </c>
      <c r="AJ100" s="215">
        <v>830</v>
      </c>
      <c r="AK100" s="216">
        <v>0</v>
      </c>
      <c r="AL100" s="217">
        <v>0</v>
      </c>
      <c r="AM100" s="215">
        <v>830</v>
      </c>
      <c r="AN100" s="216">
        <v>0</v>
      </c>
      <c r="AO100" s="217">
        <v>664</v>
      </c>
      <c r="AP100" s="215">
        <f t="shared" ref="AP100:AR100" si="96">F100+I100+L100+O100+R100+U100+X100+AA100+AD100+AG100+AJ100+AM100</f>
        <v>9960</v>
      </c>
      <c r="AQ100" s="215">
        <f t="shared" si="96"/>
        <v>0</v>
      </c>
      <c r="AR100" s="215">
        <f t="shared" si="96"/>
        <v>4233</v>
      </c>
      <c r="AS100" s="223">
        <v>1011074273</v>
      </c>
      <c r="AT100" s="129">
        <f t="shared" si="1"/>
        <v>14193</v>
      </c>
      <c r="AU100" s="129">
        <f t="shared" si="2"/>
        <v>1182.75</v>
      </c>
    </row>
    <row r="101" spans="1:47" ht="14.25" hidden="1" customHeight="1">
      <c r="A101" s="22"/>
      <c r="B101" s="218">
        <v>96</v>
      </c>
      <c r="C101" s="222" t="s">
        <v>433</v>
      </c>
      <c r="D101" s="223" t="s">
        <v>803</v>
      </c>
      <c r="E101" s="224" t="s">
        <v>613</v>
      </c>
      <c r="F101" s="215">
        <v>1717.5</v>
      </c>
      <c r="G101" s="216">
        <v>664</v>
      </c>
      <c r="H101" s="217">
        <v>830</v>
      </c>
      <c r="I101" s="215">
        <v>1684.43</v>
      </c>
      <c r="J101" s="216">
        <v>664</v>
      </c>
      <c r="K101" s="217">
        <v>0</v>
      </c>
      <c r="L101" s="215">
        <v>1662</v>
      </c>
      <c r="M101" s="216">
        <v>664</v>
      </c>
      <c r="N101" s="217">
        <v>1660</v>
      </c>
      <c r="O101" s="215">
        <v>1765.8</v>
      </c>
      <c r="P101" s="216">
        <v>664</v>
      </c>
      <c r="Q101" s="217">
        <v>830</v>
      </c>
      <c r="R101" s="215">
        <v>1660</v>
      </c>
      <c r="S101" s="216">
        <v>664</v>
      </c>
      <c r="T101" s="217">
        <v>0</v>
      </c>
      <c r="U101" s="215">
        <v>1760</v>
      </c>
      <c r="V101" s="216">
        <v>664</v>
      </c>
      <c r="W101" s="217">
        <v>1660</v>
      </c>
      <c r="X101" s="215">
        <v>1785.71</v>
      </c>
      <c r="Y101" s="216">
        <v>664</v>
      </c>
      <c r="Z101" s="217">
        <v>0</v>
      </c>
      <c r="AA101" s="215">
        <v>1660</v>
      </c>
      <c r="AB101" s="216">
        <v>664</v>
      </c>
      <c r="AC101" s="217">
        <v>830</v>
      </c>
      <c r="AD101" s="215">
        <v>1852.43</v>
      </c>
      <c r="AE101" s="216">
        <v>664</v>
      </c>
      <c r="AF101" s="217">
        <v>1660</v>
      </c>
      <c r="AG101" s="215">
        <v>1660</v>
      </c>
      <c r="AH101" s="216">
        <v>664</v>
      </c>
      <c r="AI101" s="217">
        <v>0</v>
      </c>
      <c r="AJ101" s="215">
        <v>1932.38</v>
      </c>
      <c r="AK101" s="216">
        <v>664</v>
      </c>
      <c r="AL101" s="217">
        <v>0</v>
      </c>
      <c r="AM101" s="215">
        <v>1700</v>
      </c>
      <c r="AN101" s="216">
        <v>664</v>
      </c>
      <c r="AO101" s="217">
        <v>1494</v>
      </c>
      <c r="AP101" s="215">
        <f t="shared" ref="AP101:AR101" si="97">F101+I101+L101+O101+R101+U101+X101+AA101+AD101+AG101+AJ101+AM101</f>
        <v>20840.25</v>
      </c>
      <c r="AQ101" s="215">
        <f t="shared" si="97"/>
        <v>7968</v>
      </c>
      <c r="AR101" s="215">
        <f t="shared" si="97"/>
        <v>8964</v>
      </c>
      <c r="AS101" s="223">
        <v>1024000076</v>
      </c>
      <c r="AT101" s="129">
        <f t="shared" si="1"/>
        <v>37772.25</v>
      </c>
      <c r="AU101" s="129">
        <f t="shared" si="2"/>
        <v>3147.6875</v>
      </c>
    </row>
    <row r="102" spans="1:47" ht="14.25" hidden="1" customHeight="1">
      <c r="A102" s="22"/>
      <c r="B102" s="218">
        <v>97</v>
      </c>
      <c r="C102" s="222" t="s">
        <v>404</v>
      </c>
      <c r="D102" s="223" t="s">
        <v>805</v>
      </c>
      <c r="E102" s="224" t="s">
        <v>806</v>
      </c>
      <c r="F102" s="215">
        <v>1147.22</v>
      </c>
      <c r="G102" s="216">
        <v>0</v>
      </c>
      <c r="H102" s="217">
        <v>475</v>
      </c>
      <c r="I102" s="215">
        <v>1057.05</v>
      </c>
      <c r="J102" s="216">
        <v>0</v>
      </c>
      <c r="K102" s="217">
        <v>0</v>
      </c>
      <c r="L102" s="215">
        <v>983.8</v>
      </c>
      <c r="M102" s="216">
        <v>0</v>
      </c>
      <c r="N102" s="217">
        <v>950</v>
      </c>
      <c r="O102" s="215">
        <v>1017.61</v>
      </c>
      <c r="P102" s="216">
        <v>0</v>
      </c>
      <c r="Q102" s="217">
        <v>475</v>
      </c>
      <c r="R102" s="215">
        <v>965.43</v>
      </c>
      <c r="S102" s="216">
        <v>0</v>
      </c>
      <c r="T102" s="217">
        <v>0</v>
      </c>
      <c r="U102" s="215">
        <v>1089.79</v>
      </c>
      <c r="V102" s="216">
        <v>0</v>
      </c>
      <c r="W102" s="217">
        <v>950</v>
      </c>
      <c r="X102" s="215">
        <v>1345.24</v>
      </c>
      <c r="Y102" s="216">
        <v>0</v>
      </c>
      <c r="Z102" s="217">
        <v>0</v>
      </c>
      <c r="AA102" s="215">
        <v>1495.95</v>
      </c>
      <c r="AB102" s="216">
        <v>0</v>
      </c>
      <c r="AC102" s="217">
        <v>475</v>
      </c>
      <c r="AD102" s="215">
        <v>820.45</v>
      </c>
      <c r="AE102" s="216">
        <v>0</v>
      </c>
      <c r="AF102" s="217">
        <v>950</v>
      </c>
      <c r="AG102" s="215">
        <v>1053.27</v>
      </c>
      <c r="AH102" s="216">
        <v>0</v>
      </c>
      <c r="AI102" s="217">
        <v>0</v>
      </c>
      <c r="AJ102" s="215">
        <v>983.81</v>
      </c>
      <c r="AK102" s="216">
        <v>0</v>
      </c>
      <c r="AL102" s="217">
        <v>0</v>
      </c>
      <c r="AM102" s="215">
        <v>33.81</v>
      </c>
      <c r="AN102" s="216">
        <v>0</v>
      </c>
      <c r="AO102" s="217">
        <v>0</v>
      </c>
      <c r="AP102" s="215">
        <f t="shared" ref="AP102:AR102" si="98">F102+I102+L102+O102+R102+U102+X102+AA102+AD102+AG102+AJ102+AM102</f>
        <v>11993.43</v>
      </c>
      <c r="AQ102" s="215">
        <f t="shared" si="98"/>
        <v>0</v>
      </c>
      <c r="AR102" s="215">
        <f t="shared" si="98"/>
        <v>4275</v>
      </c>
      <c r="AS102" s="223">
        <v>35001094952</v>
      </c>
      <c r="AT102" s="129">
        <f t="shared" si="1"/>
        <v>16268.43</v>
      </c>
      <c r="AU102" s="129">
        <f t="shared" si="2"/>
        <v>1355.7025000000001</v>
      </c>
    </row>
    <row r="103" spans="1:47" ht="14.25" hidden="1" customHeight="1">
      <c r="A103" s="22"/>
      <c r="B103" s="218">
        <v>98</v>
      </c>
      <c r="C103" s="222" t="s">
        <v>387</v>
      </c>
      <c r="D103" s="223" t="s">
        <v>808</v>
      </c>
      <c r="E103" s="224" t="s">
        <v>614</v>
      </c>
      <c r="F103" s="215">
        <v>1180</v>
      </c>
      <c r="G103" s="216">
        <v>0</v>
      </c>
      <c r="H103" s="217">
        <v>590</v>
      </c>
      <c r="I103" s="215">
        <v>1180</v>
      </c>
      <c r="J103" s="216">
        <v>0</v>
      </c>
      <c r="K103" s="217">
        <v>0</v>
      </c>
      <c r="L103" s="215">
        <v>1180</v>
      </c>
      <c r="M103" s="216">
        <v>0</v>
      </c>
      <c r="N103" s="217">
        <v>1180</v>
      </c>
      <c r="O103" s="215">
        <v>1180</v>
      </c>
      <c r="P103" s="216">
        <v>0</v>
      </c>
      <c r="Q103" s="217">
        <v>590</v>
      </c>
      <c r="R103" s="215">
        <v>1180</v>
      </c>
      <c r="S103" s="216">
        <v>0</v>
      </c>
      <c r="T103" s="217">
        <v>0</v>
      </c>
      <c r="U103" s="215">
        <v>1180</v>
      </c>
      <c r="V103" s="216">
        <v>0</v>
      </c>
      <c r="W103" s="217">
        <v>1062</v>
      </c>
      <c r="X103" s="215">
        <v>1180</v>
      </c>
      <c r="Y103" s="216">
        <v>0</v>
      </c>
      <c r="Z103" s="217">
        <v>0</v>
      </c>
      <c r="AA103" s="215">
        <v>1180</v>
      </c>
      <c r="AB103" s="216">
        <v>0</v>
      </c>
      <c r="AC103" s="217">
        <v>590</v>
      </c>
      <c r="AD103" s="215">
        <v>1180</v>
      </c>
      <c r="AE103" s="216">
        <v>0</v>
      </c>
      <c r="AF103" s="217">
        <v>1156</v>
      </c>
      <c r="AG103" s="215">
        <v>1180</v>
      </c>
      <c r="AH103" s="216">
        <v>0</v>
      </c>
      <c r="AI103" s="217">
        <v>0</v>
      </c>
      <c r="AJ103" s="215">
        <v>1180</v>
      </c>
      <c r="AK103" s="216">
        <v>0</v>
      </c>
      <c r="AL103" s="217">
        <v>0</v>
      </c>
      <c r="AM103" s="215">
        <v>1180</v>
      </c>
      <c r="AN103" s="216">
        <v>0</v>
      </c>
      <c r="AO103" s="217">
        <v>1062</v>
      </c>
      <c r="AP103" s="215">
        <f t="shared" ref="AP103:AR103" si="99">F103+I103+L103+O103+R103+U103+X103+AA103+AD103+AG103+AJ103+AM103</f>
        <v>14160</v>
      </c>
      <c r="AQ103" s="215">
        <f t="shared" si="99"/>
        <v>0</v>
      </c>
      <c r="AR103" s="215">
        <f t="shared" si="99"/>
        <v>6230</v>
      </c>
      <c r="AS103" s="223">
        <v>14001000836</v>
      </c>
      <c r="AT103" s="129">
        <f t="shared" si="1"/>
        <v>20390</v>
      </c>
      <c r="AU103" s="129">
        <f t="shared" si="2"/>
        <v>1699.1666666666667</v>
      </c>
    </row>
    <row r="104" spans="1:47" ht="14.25" hidden="1" customHeight="1">
      <c r="A104" s="22"/>
      <c r="B104" s="218">
        <v>99</v>
      </c>
      <c r="C104" s="222" t="s">
        <v>387</v>
      </c>
      <c r="D104" s="223" t="s">
        <v>811</v>
      </c>
      <c r="E104" s="224" t="s">
        <v>618</v>
      </c>
      <c r="F104" s="215">
        <v>1180</v>
      </c>
      <c r="G104" s="216">
        <v>0</v>
      </c>
      <c r="H104" s="217">
        <v>590</v>
      </c>
      <c r="I104" s="215">
        <v>1180</v>
      </c>
      <c r="J104" s="216">
        <v>0</v>
      </c>
      <c r="K104" s="217">
        <v>0</v>
      </c>
      <c r="L104" s="215">
        <v>1180</v>
      </c>
      <c r="M104" s="216">
        <v>0</v>
      </c>
      <c r="N104" s="217">
        <v>1020</v>
      </c>
      <c r="O104" s="215">
        <v>1180</v>
      </c>
      <c r="P104" s="216">
        <v>0</v>
      </c>
      <c r="Q104" s="217">
        <v>590</v>
      </c>
      <c r="R104" s="215">
        <v>1180</v>
      </c>
      <c r="S104" s="216">
        <v>0</v>
      </c>
      <c r="T104" s="217">
        <v>0</v>
      </c>
      <c r="U104" s="215">
        <v>1180</v>
      </c>
      <c r="V104" s="216">
        <v>0</v>
      </c>
      <c r="W104" s="217">
        <v>1130</v>
      </c>
      <c r="X104" s="215">
        <v>1180</v>
      </c>
      <c r="Y104" s="216">
        <v>0</v>
      </c>
      <c r="Z104" s="217">
        <v>0</v>
      </c>
      <c r="AA104" s="215">
        <v>1180</v>
      </c>
      <c r="AB104" s="216">
        <v>0</v>
      </c>
      <c r="AC104" s="217">
        <v>590</v>
      </c>
      <c r="AD104" s="215">
        <v>1180</v>
      </c>
      <c r="AE104" s="216">
        <v>0</v>
      </c>
      <c r="AF104" s="217">
        <v>1070</v>
      </c>
      <c r="AG104" s="215">
        <v>1180</v>
      </c>
      <c r="AH104" s="216">
        <v>0</v>
      </c>
      <c r="AI104" s="217">
        <v>0</v>
      </c>
      <c r="AJ104" s="215">
        <v>1180</v>
      </c>
      <c r="AK104" s="216">
        <v>0</v>
      </c>
      <c r="AL104" s="217">
        <v>0</v>
      </c>
      <c r="AM104" s="215">
        <v>1180</v>
      </c>
      <c r="AN104" s="216">
        <v>0</v>
      </c>
      <c r="AO104" s="217">
        <v>800</v>
      </c>
      <c r="AP104" s="215">
        <f t="shared" ref="AP104:AR104" si="100">F104+I104+L104+O104+R104+U104+X104+AA104+AD104+AG104+AJ104+AM104</f>
        <v>14160</v>
      </c>
      <c r="AQ104" s="215">
        <f t="shared" si="100"/>
        <v>0</v>
      </c>
      <c r="AR104" s="215">
        <f t="shared" si="100"/>
        <v>5790</v>
      </c>
      <c r="AS104" s="223">
        <v>60002003094</v>
      </c>
      <c r="AT104" s="129">
        <f t="shared" si="1"/>
        <v>19950</v>
      </c>
      <c r="AU104" s="129">
        <f t="shared" si="2"/>
        <v>1662.5</v>
      </c>
    </row>
    <row r="105" spans="1:47" ht="14.25" hidden="1" customHeight="1">
      <c r="A105" s="22"/>
      <c r="B105" s="218">
        <v>100</v>
      </c>
      <c r="C105" s="222" t="s">
        <v>433</v>
      </c>
      <c r="D105" s="223" t="s">
        <v>813</v>
      </c>
      <c r="E105" s="224" t="s">
        <v>619</v>
      </c>
      <c r="F105" s="215">
        <v>1660</v>
      </c>
      <c r="G105" s="216">
        <v>498</v>
      </c>
      <c r="H105" s="217">
        <v>830</v>
      </c>
      <c r="I105" s="215">
        <v>1660</v>
      </c>
      <c r="J105" s="216">
        <v>498</v>
      </c>
      <c r="K105" s="217">
        <v>0</v>
      </c>
      <c r="L105" s="215">
        <v>1660</v>
      </c>
      <c r="M105" s="216">
        <v>498</v>
      </c>
      <c r="N105" s="217">
        <v>1420</v>
      </c>
      <c r="O105" s="215">
        <v>1660</v>
      </c>
      <c r="P105" s="216">
        <v>498</v>
      </c>
      <c r="Q105" s="217">
        <v>830</v>
      </c>
      <c r="R105" s="215">
        <v>1660</v>
      </c>
      <c r="S105" s="216">
        <v>498</v>
      </c>
      <c r="T105" s="217">
        <v>0</v>
      </c>
      <c r="U105" s="215">
        <v>1660</v>
      </c>
      <c r="V105" s="216">
        <v>498</v>
      </c>
      <c r="W105" s="217">
        <v>1480</v>
      </c>
      <c r="X105" s="215">
        <v>2020.87</v>
      </c>
      <c r="Y105" s="216">
        <v>498</v>
      </c>
      <c r="Z105" s="217">
        <v>0</v>
      </c>
      <c r="AA105" s="215">
        <v>1299.1300000000001</v>
      </c>
      <c r="AB105" s="216">
        <v>498</v>
      </c>
      <c r="AC105" s="217">
        <v>830</v>
      </c>
      <c r="AD105" s="215">
        <v>1660</v>
      </c>
      <c r="AE105" s="216">
        <v>498</v>
      </c>
      <c r="AF105" s="217">
        <v>1520</v>
      </c>
      <c r="AG105" s="215">
        <v>2292.38</v>
      </c>
      <c r="AH105" s="216">
        <v>0</v>
      </c>
      <c r="AI105" s="217">
        <v>0</v>
      </c>
      <c r="AJ105" s="215">
        <v>1027.6199999999999</v>
      </c>
      <c r="AK105" s="216">
        <v>996</v>
      </c>
      <c r="AL105" s="217">
        <v>0</v>
      </c>
      <c r="AM105" s="215">
        <v>1660</v>
      </c>
      <c r="AN105" s="216">
        <v>498</v>
      </c>
      <c r="AO105" s="217">
        <v>1220</v>
      </c>
      <c r="AP105" s="215">
        <f t="shared" ref="AP105:AR105" si="101">F105+I105+L105+O105+R105+U105+X105+AA105+AD105+AG105+AJ105+AM105</f>
        <v>19920</v>
      </c>
      <c r="AQ105" s="215">
        <f t="shared" si="101"/>
        <v>5976</v>
      </c>
      <c r="AR105" s="215">
        <f t="shared" si="101"/>
        <v>8130</v>
      </c>
      <c r="AS105" s="223">
        <v>1008011458</v>
      </c>
      <c r="AT105" s="129">
        <f t="shared" si="1"/>
        <v>34026</v>
      </c>
      <c r="AU105" s="129">
        <f t="shared" si="2"/>
        <v>2835.5</v>
      </c>
    </row>
    <row r="106" spans="1:47" ht="14.25" hidden="1" customHeight="1">
      <c r="A106" s="22"/>
      <c r="B106" s="218">
        <v>101</v>
      </c>
      <c r="C106" s="222" t="s">
        <v>8</v>
      </c>
      <c r="D106" s="223" t="s">
        <v>815</v>
      </c>
      <c r="E106" s="224" t="s">
        <v>623</v>
      </c>
      <c r="F106" s="215">
        <v>2720</v>
      </c>
      <c r="G106" s="216">
        <v>1360</v>
      </c>
      <c r="H106" s="217">
        <v>1360</v>
      </c>
      <c r="I106" s="215">
        <v>2720</v>
      </c>
      <c r="J106" s="216">
        <v>1360</v>
      </c>
      <c r="K106" s="217">
        <v>0</v>
      </c>
      <c r="L106" s="215">
        <v>2720</v>
      </c>
      <c r="M106" s="216">
        <v>1360</v>
      </c>
      <c r="N106" s="217">
        <v>2720</v>
      </c>
      <c r="O106" s="215">
        <v>2720</v>
      </c>
      <c r="P106" s="216">
        <v>1360</v>
      </c>
      <c r="Q106" s="217">
        <v>1360</v>
      </c>
      <c r="R106" s="215">
        <v>2720</v>
      </c>
      <c r="S106" s="216">
        <v>1360</v>
      </c>
      <c r="T106" s="217">
        <v>0</v>
      </c>
      <c r="U106" s="215">
        <v>2720</v>
      </c>
      <c r="V106" s="216">
        <v>1360</v>
      </c>
      <c r="W106" s="217">
        <v>2720</v>
      </c>
      <c r="X106" s="215">
        <v>2720</v>
      </c>
      <c r="Y106" s="216">
        <v>1360</v>
      </c>
      <c r="Z106" s="217">
        <v>0</v>
      </c>
      <c r="AA106" s="215">
        <v>2720</v>
      </c>
      <c r="AB106" s="216">
        <v>1360</v>
      </c>
      <c r="AC106" s="217">
        <v>1360</v>
      </c>
      <c r="AD106" s="215">
        <v>2720</v>
      </c>
      <c r="AE106" s="216">
        <v>1360</v>
      </c>
      <c r="AF106" s="217">
        <v>2720</v>
      </c>
      <c r="AG106" s="215">
        <v>2720</v>
      </c>
      <c r="AH106" s="216">
        <v>1360</v>
      </c>
      <c r="AI106" s="217">
        <v>0</v>
      </c>
      <c r="AJ106" s="215">
        <v>2720</v>
      </c>
      <c r="AK106" s="216">
        <v>1360</v>
      </c>
      <c r="AL106" s="217">
        <v>0</v>
      </c>
      <c r="AM106" s="215">
        <v>2720</v>
      </c>
      <c r="AN106" s="216">
        <v>1360</v>
      </c>
      <c r="AO106" s="217">
        <v>0</v>
      </c>
      <c r="AP106" s="215">
        <f t="shared" ref="AP106:AR106" si="102">F106+I106+L106+O106+R106+U106+X106+AA106+AD106+AG106+AJ106+AM106</f>
        <v>32640</v>
      </c>
      <c r="AQ106" s="215">
        <f t="shared" si="102"/>
        <v>16320</v>
      </c>
      <c r="AR106" s="215">
        <f t="shared" si="102"/>
        <v>12240</v>
      </c>
      <c r="AS106" s="223">
        <v>1030000417</v>
      </c>
      <c r="AT106" s="129">
        <f t="shared" si="1"/>
        <v>61200</v>
      </c>
      <c r="AU106" s="129">
        <f t="shared" si="2"/>
        <v>5100</v>
      </c>
    </row>
    <row r="107" spans="1:47" ht="14.25" hidden="1" customHeight="1">
      <c r="A107" s="22"/>
      <c r="B107" s="218">
        <v>102</v>
      </c>
      <c r="C107" s="222" t="s">
        <v>404</v>
      </c>
      <c r="D107" s="223" t="s">
        <v>816</v>
      </c>
      <c r="E107" s="224" t="s">
        <v>626</v>
      </c>
      <c r="F107" s="215">
        <v>950</v>
      </c>
      <c r="G107" s="216">
        <v>0</v>
      </c>
      <c r="H107" s="217">
        <v>475</v>
      </c>
      <c r="I107" s="215">
        <v>950</v>
      </c>
      <c r="J107" s="216">
        <v>0</v>
      </c>
      <c r="K107" s="217">
        <v>0</v>
      </c>
      <c r="L107" s="215">
        <v>950</v>
      </c>
      <c r="M107" s="216">
        <v>0</v>
      </c>
      <c r="N107" s="217">
        <v>808</v>
      </c>
      <c r="O107" s="215">
        <v>950</v>
      </c>
      <c r="P107" s="216">
        <v>0</v>
      </c>
      <c r="Q107" s="217">
        <v>475</v>
      </c>
      <c r="R107" s="215">
        <v>950</v>
      </c>
      <c r="S107" s="216">
        <v>0</v>
      </c>
      <c r="T107" s="217">
        <v>0</v>
      </c>
      <c r="U107" s="215">
        <v>950</v>
      </c>
      <c r="V107" s="216">
        <v>0</v>
      </c>
      <c r="W107" s="217">
        <v>760</v>
      </c>
      <c r="X107" s="215">
        <v>1569.57</v>
      </c>
      <c r="Y107" s="216">
        <v>0</v>
      </c>
      <c r="Z107" s="217">
        <v>0</v>
      </c>
      <c r="AA107" s="215">
        <v>499.48</v>
      </c>
      <c r="AB107" s="216">
        <v>0</v>
      </c>
      <c r="AC107" s="217">
        <v>475</v>
      </c>
      <c r="AD107" s="215">
        <v>950</v>
      </c>
      <c r="AE107" s="216">
        <v>0</v>
      </c>
      <c r="AF107" s="217">
        <v>760</v>
      </c>
      <c r="AG107" s="215">
        <v>950</v>
      </c>
      <c r="AH107" s="216">
        <v>0</v>
      </c>
      <c r="AI107" s="217">
        <v>0</v>
      </c>
      <c r="AJ107" s="215">
        <v>950</v>
      </c>
      <c r="AK107" s="216">
        <v>0</v>
      </c>
      <c r="AL107" s="217">
        <v>0</v>
      </c>
      <c r="AM107" s="215">
        <v>1014.54</v>
      </c>
      <c r="AN107" s="216">
        <v>0</v>
      </c>
      <c r="AO107" s="217">
        <v>767</v>
      </c>
      <c r="AP107" s="215">
        <f t="shared" ref="AP107:AR107" si="103">F107+I107+L107+O107+R107+U107+X107+AA107+AD107+AG107+AJ107+AM107</f>
        <v>11633.59</v>
      </c>
      <c r="AQ107" s="215">
        <f t="shared" si="103"/>
        <v>0</v>
      </c>
      <c r="AR107" s="215">
        <f t="shared" si="103"/>
        <v>4520</v>
      </c>
      <c r="AS107" s="223">
        <v>57001003862</v>
      </c>
      <c r="AT107" s="129">
        <f t="shared" si="1"/>
        <v>16153.59</v>
      </c>
      <c r="AU107" s="129">
        <f t="shared" si="2"/>
        <v>1346.1324999999999</v>
      </c>
    </row>
    <row r="108" spans="1:47" ht="14.25" hidden="1" customHeight="1">
      <c r="A108" s="22"/>
      <c r="B108" s="218">
        <v>103</v>
      </c>
      <c r="C108" s="222" t="s">
        <v>426</v>
      </c>
      <c r="D108" s="223" t="s">
        <v>819</v>
      </c>
      <c r="E108" s="224" t="s">
        <v>629</v>
      </c>
      <c r="F108" s="215">
        <v>1780</v>
      </c>
      <c r="G108" s="216">
        <v>890</v>
      </c>
      <c r="H108" s="217">
        <v>890</v>
      </c>
      <c r="I108" s="215">
        <v>1780</v>
      </c>
      <c r="J108" s="216">
        <v>890</v>
      </c>
      <c r="K108" s="217">
        <v>0</v>
      </c>
      <c r="L108" s="215">
        <v>1780</v>
      </c>
      <c r="M108" s="216">
        <v>890</v>
      </c>
      <c r="N108" s="217">
        <v>1780</v>
      </c>
      <c r="O108" s="215">
        <v>1780</v>
      </c>
      <c r="P108" s="216">
        <v>890</v>
      </c>
      <c r="Q108" s="217">
        <v>890</v>
      </c>
      <c r="R108" s="215">
        <v>1780</v>
      </c>
      <c r="S108" s="216">
        <v>890</v>
      </c>
      <c r="T108" s="217">
        <v>0</v>
      </c>
      <c r="U108" s="215">
        <v>1780</v>
      </c>
      <c r="V108" s="216">
        <v>890</v>
      </c>
      <c r="W108" s="217">
        <v>1780</v>
      </c>
      <c r="X108" s="215">
        <v>2553.91</v>
      </c>
      <c r="Y108" s="216">
        <v>890</v>
      </c>
      <c r="Z108" s="217">
        <v>0</v>
      </c>
      <c r="AA108" s="215">
        <v>1006.09</v>
      </c>
      <c r="AB108" s="216">
        <v>890</v>
      </c>
      <c r="AC108" s="217">
        <v>890</v>
      </c>
      <c r="AD108" s="215">
        <v>1780</v>
      </c>
      <c r="AE108" s="216">
        <v>890</v>
      </c>
      <c r="AF108" s="217">
        <v>1780</v>
      </c>
      <c r="AG108" s="215">
        <v>1780</v>
      </c>
      <c r="AH108" s="216">
        <v>890</v>
      </c>
      <c r="AI108" s="217">
        <v>0</v>
      </c>
      <c r="AJ108" s="215">
        <v>1780</v>
      </c>
      <c r="AK108" s="216">
        <v>890</v>
      </c>
      <c r="AL108" s="217">
        <v>0</v>
      </c>
      <c r="AM108" s="215">
        <v>1780</v>
      </c>
      <c r="AN108" s="216">
        <v>890</v>
      </c>
      <c r="AO108" s="217">
        <v>1602</v>
      </c>
      <c r="AP108" s="215">
        <f t="shared" ref="AP108:AR108" si="104">F108+I108+L108+O108+R108+U108+X108+AA108+AD108+AG108+AJ108+AM108</f>
        <v>21360</v>
      </c>
      <c r="AQ108" s="215">
        <f t="shared" si="104"/>
        <v>10680</v>
      </c>
      <c r="AR108" s="215">
        <f t="shared" si="104"/>
        <v>9612</v>
      </c>
      <c r="AS108" s="223">
        <v>1024025965</v>
      </c>
      <c r="AT108" s="129">
        <f t="shared" si="1"/>
        <v>41652</v>
      </c>
      <c r="AU108" s="129">
        <f t="shared" si="2"/>
        <v>3471</v>
      </c>
    </row>
    <row r="109" spans="1:47" ht="14.25" hidden="1" customHeight="1">
      <c r="A109" s="22"/>
      <c r="B109" s="218">
        <v>104</v>
      </c>
      <c r="C109" s="222" t="s">
        <v>433</v>
      </c>
      <c r="D109" s="223" t="s">
        <v>821</v>
      </c>
      <c r="E109" s="224" t="s">
        <v>632</v>
      </c>
      <c r="F109" s="215">
        <v>1660</v>
      </c>
      <c r="G109" s="216">
        <v>830</v>
      </c>
      <c r="H109" s="217">
        <v>830</v>
      </c>
      <c r="I109" s="215">
        <v>1660</v>
      </c>
      <c r="J109" s="216">
        <v>830</v>
      </c>
      <c r="K109" s="217">
        <v>0</v>
      </c>
      <c r="L109" s="215">
        <v>1660</v>
      </c>
      <c r="M109" s="216">
        <v>830</v>
      </c>
      <c r="N109" s="217">
        <v>1660</v>
      </c>
      <c r="O109" s="215">
        <v>1660</v>
      </c>
      <c r="P109" s="216">
        <v>830</v>
      </c>
      <c r="Q109" s="217">
        <v>830</v>
      </c>
      <c r="R109" s="215">
        <v>1660</v>
      </c>
      <c r="S109" s="216">
        <v>830</v>
      </c>
      <c r="T109" s="217">
        <v>0</v>
      </c>
      <c r="U109" s="215">
        <v>1660</v>
      </c>
      <c r="V109" s="216">
        <v>830</v>
      </c>
      <c r="W109" s="217">
        <v>1660</v>
      </c>
      <c r="X109" s="215">
        <v>1660</v>
      </c>
      <c r="Y109" s="216">
        <v>830</v>
      </c>
      <c r="Z109" s="217">
        <v>0</v>
      </c>
      <c r="AA109" s="215">
        <v>1660</v>
      </c>
      <c r="AB109" s="216">
        <v>830</v>
      </c>
      <c r="AC109" s="217">
        <v>830</v>
      </c>
      <c r="AD109" s="215">
        <v>1660</v>
      </c>
      <c r="AE109" s="216">
        <v>830</v>
      </c>
      <c r="AF109" s="217">
        <v>1660</v>
      </c>
      <c r="AG109" s="215">
        <v>1660</v>
      </c>
      <c r="AH109" s="216">
        <v>830</v>
      </c>
      <c r="AI109" s="217">
        <v>0</v>
      </c>
      <c r="AJ109" s="215">
        <v>1660</v>
      </c>
      <c r="AK109" s="216">
        <v>830</v>
      </c>
      <c r="AL109" s="217">
        <v>0</v>
      </c>
      <c r="AM109" s="215">
        <v>1660</v>
      </c>
      <c r="AN109" s="216">
        <v>830</v>
      </c>
      <c r="AO109" s="217">
        <v>1245</v>
      </c>
      <c r="AP109" s="215">
        <f t="shared" ref="AP109:AR109" si="105">F109+I109+L109+O109+R109+U109+X109+AA109+AD109+AG109+AJ109+AM109</f>
        <v>19920</v>
      </c>
      <c r="AQ109" s="215">
        <f t="shared" si="105"/>
        <v>9960</v>
      </c>
      <c r="AR109" s="215">
        <f t="shared" si="105"/>
        <v>8715</v>
      </c>
      <c r="AS109" s="223">
        <v>1029012636</v>
      </c>
      <c r="AT109" s="129">
        <f t="shared" si="1"/>
        <v>38595</v>
      </c>
      <c r="AU109" s="129">
        <f t="shared" si="2"/>
        <v>3216.25</v>
      </c>
    </row>
    <row r="110" spans="1:47" ht="14.25" hidden="1" customHeight="1">
      <c r="A110" s="22"/>
      <c r="B110" s="218">
        <v>105</v>
      </c>
      <c r="C110" s="222" t="s">
        <v>387</v>
      </c>
      <c r="D110" s="223" t="s">
        <v>824</v>
      </c>
      <c r="E110" s="224" t="s">
        <v>637</v>
      </c>
      <c r="F110" s="215">
        <v>1180</v>
      </c>
      <c r="G110" s="216">
        <v>0</v>
      </c>
      <c r="H110" s="217">
        <v>590</v>
      </c>
      <c r="I110" s="215">
        <v>1180</v>
      </c>
      <c r="J110" s="216">
        <v>0</v>
      </c>
      <c r="K110" s="217">
        <v>0</v>
      </c>
      <c r="L110" s="215">
        <v>1180</v>
      </c>
      <c r="M110" s="216">
        <v>0</v>
      </c>
      <c r="N110" s="217">
        <v>900</v>
      </c>
      <c r="O110" s="215">
        <v>1180</v>
      </c>
      <c r="P110" s="216">
        <v>0</v>
      </c>
      <c r="Q110" s="217">
        <v>590</v>
      </c>
      <c r="R110" s="215">
        <v>1180</v>
      </c>
      <c r="S110" s="216">
        <v>0</v>
      </c>
      <c r="T110" s="217">
        <v>0</v>
      </c>
      <c r="U110" s="215">
        <v>1180</v>
      </c>
      <c r="V110" s="216">
        <v>0</v>
      </c>
      <c r="W110" s="217">
        <v>1000</v>
      </c>
      <c r="X110" s="215">
        <v>1180</v>
      </c>
      <c r="Y110" s="216">
        <v>0</v>
      </c>
      <c r="Z110" s="217">
        <v>0</v>
      </c>
      <c r="AA110" s="215">
        <v>1180</v>
      </c>
      <c r="AB110" s="216">
        <v>0</v>
      </c>
      <c r="AC110" s="217">
        <v>590</v>
      </c>
      <c r="AD110" s="215">
        <v>1180</v>
      </c>
      <c r="AE110" s="216">
        <v>0</v>
      </c>
      <c r="AF110" s="217">
        <v>1000</v>
      </c>
      <c r="AG110" s="215">
        <v>1180</v>
      </c>
      <c r="AH110" s="216">
        <v>0</v>
      </c>
      <c r="AI110" s="217">
        <v>0</v>
      </c>
      <c r="AJ110" s="215">
        <v>1180</v>
      </c>
      <c r="AK110" s="216">
        <v>0</v>
      </c>
      <c r="AL110" s="217">
        <v>0</v>
      </c>
      <c r="AM110" s="215">
        <v>1180</v>
      </c>
      <c r="AN110" s="216">
        <v>0</v>
      </c>
      <c r="AO110" s="217">
        <v>700</v>
      </c>
      <c r="AP110" s="215">
        <f t="shared" ref="AP110:AR110" si="106">F110+I110+L110+O110+R110+U110+X110+AA110+AD110+AG110+AJ110+AM110</f>
        <v>14160</v>
      </c>
      <c r="AQ110" s="215">
        <f t="shared" si="106"/>
        <v>0</v>
      </c>
      <c r="AR110" s="215">
        <f t="shared" si="106"/>
        <v>5370</v>
      </c>
      <c r="AS110" s="223">
        <v>1019002681</v>
      </c>
      <c r="AT110" s="129">
        <f t="shared" si="1"/>
        <v>19530</v>
      </c>
      <c r="AU110" s="129">
        <f t="shared" si="2"/>
        <v>1627.5</v>
      </c>
    </row>
    <row r="111" spans="1:47" ht="14.25" hidden="1" customHeight="1">
      <c r="A111" s="22"/>
      <c r="B111" s="218">
        <v>106</v>
      </c>
      <c r="C111" s="222" t="s">
        <v>387</v>
      </c>
      <c r="D111" s="223" t="s">
        <v>826</v>
      </c>
      <c r="E111" s="224" t="s">
        <v>639</v>
      </c>
      <c r="F111" s="215">
        <v>1180</v>
      </c>
      <c r="G111" s="216">
        <v>0</v>
      </c>
      <c r="H111" s="217">
        <v>590</v>
      </c>
      <c r="I111" s="215">
        <v>1180</v>
      </c>
      <c r="J111" s="216">
        <v>0</v>
      </c>
      <c r="K111" s="217">
        <v>0</v>
      </c>
      <c r="L111" s="215">
        <v>1180</v>
      </c>
      <c r="M111" s="216">
        <v>0</v>
      </c>
      <c r="N111" s="217">
        <v>1003</v>
      </c>
      <c r="O111" s="215">
        <v>1180</v>
      </c>
      <c r="P111" s="216">
        <v>0</v>
      </c>
      <c r="Q111" s="217">
        <v>590</v>
      </c>
      <c r="R111" s="215">
        <v>1180</v>
      </c>
      <c r="S111" s="216">
        <v>0</v>
      </c>
      <c r="T111" s="217">
        <v>0</v>
      </c>
      <c r="U111" s="215">
        <v>1180</v>
      </c>
      <c r="V111" s="216">
        <v>0</v>
      </c>
      <c r="W111" s="217">
        <v>1062</v>
      </c>
      <c r="X111" s="215">
        <v>1180</v>
      </c>
      <c r="Y111" s="216">
        <v>0</v>
      </c>
      <c r="Z111" s="217">
        <v>0</v>
      </c>
      <c r="AA111" s="215">
        <v>1984.55</v>
      </c>
      <c r="AB111" s="216">
        <v>0</v>
      </c>
      <c r="AC111" s="217">
        <v>590</v>
      </c>
      <c r="AD111" s="215">
        <v>375.45</v>
      </c>
      <c r="AE111" s="216">
        <v>0</v>
      </c>
      <c r="AF111" s="217">
        <v>1086</v>
      </c>
      <c r="AG111" s="215">
        <v>1180</v>
      </c>
      <c r="AH111" s="216">
        <v>0</v>
      </c>
      <c r="AI111" s="217">
        <v>0</v>
      </c>
      <c r="AJ111" s="215">
        <v>1180</v>
      </c>
      <c r="AK111" s="216">
        <v>0</v>
      </c>
      <c r="AL111" s="217">
        <v>0</v>
      </c>
      <c r="AM111" s="215">
        <v>1180</v>
      </c>
      <c r="AN111" s="216">
        <v>0</v>
      </c>
      <c r="AO111" s="217">
        <v>826</v>
      </c>
      <c r="AP111" s="215">
        <f t="shared" ref="AP111:AR111" si="107">F111+I111+L111+O111+R111+U111+X111+AA111+AD111+AG111+AJ111+AM111</f>
        <v>14160</v>
      </c>
      <c r="AQ111" s="215">
        <f t="shared" si="107"/>
        <v>0</v>
      </c>
      <c r="AR111" s="215">
        <f t="shared" si="107"/>
        <v>5747</v>
      </c>
      <c r="AS111" s="223">
        <v>1019032399</v>
      </c>
      <c r="AT111" s="129">
        <f t="shared" si="1"/>
        <v>19907</v>
      </c>
      <c r="AU111" s="129">
        <f t="shared" si="2"/>
        <v>1658.9166666666667</v>
      </c>
    </row>
    <row r="112" spans="1:47" ht="14.25" hidden="1" customHeight="1">
      <c r="A112" s="22"/>
      <c r="B112" s="218">
        <v>107</v>
      </c>
      <c r="C112" s="222" t="s">
        <v>387</v>
      </c>
      <c r="D112" s="223" t="s">
        <v>829</v>
      </c>
      <c r="E112" s="224" t="s">
        <v>642</v>
      </c>
      <c r="F112" s="215">
        <v>1180</v>
      </c>
      <c r="G112" s="216">
        <v>0</v>
      </c>
      <c r="H112" s="217">
        <v>590</v>
      </c>
      <c r="I112" s="215">
        <v>1180</v>
      </c>
      <c r="J112" s="216">
        <v>0</v>
      </c>
      <c r="K112" s="217">
        <v>0</v>
      </c>
      <c r="L112" s="215">
        <v>1180</v>
      </c>
      <c r="M112" s="216">
        <v>0</v>
      </c>
      <c r="N112" s="217">
        <v>1180</v>
      </c>
      <c r="O112" s="215">
        <v>1252</v>
      </c>
      <c r="P112" s="216">
        <v>0</v>
      </c>
      <c r="Q112" s="217">
        <v>590</v>
      </c>
      <c r="R112" s="215">
        <v>1180</v>
      </c>
      <c r="S112" s="216">
        <v>0</v>
      </c>
      <c r="T112" s="217">
        <v>0</v>
      </c>
      <c r="U112" s="215">
        <v>1182.18</v>
      </c>
      <c r="V112" s="216">
        <v>0</v>
      </c>
      <c r="W112" s="217">
        <v>1121</v>
      </c>
      <c r="X112" s="215">
        <v>1180</v>
      </c>
      <c r="Y112" s="216">
        <v>0</v>
      </c>
      <c r="Z112" s="217">
        <v>0</v>
      </c>
      <c r="AA112" s="215">
        <v>1180</v>
      </c>
      <c r="AB112" s="216">
        <v>0</v>
      </c>
      <c r="AC112" s="217">
        <v>590</v>
      </c>
      <c r="AD112" s="215">
        <v>1180</v>
      </c>
      <c r="AE112" s="216">
        <v>0</v>
      </c>
      <c r="AF112" s="217">
        <v>1180</v>
      </c>
      <c r="AG112" s="215">
        <v>1180</v>
      </c>
      <c r="AH112" s="216">
        <v>0</v>
      </c>
      <c r="AI112" s="217">
        <v>0</v>
      </c>
      <c r="AJ112" s="215">
        <v>1180</v>
      </c>
      <c r="AK112" s="216">
        <v>0</v>
      </c>
      <c r="AL112" s="217">
        <v>0</v>
      </c>
      <c r="AM112" s="215">
        <v>1180</v>
      </c>
      <c r="AN112" s="216">
        <v>0</v>
      </c>
      <c r="AO112" s="217">
        <v>885</v>
      </c>
      <c r="AP112" s="215">
        <f t="shared" ref="AP112:AR112" si="108">F112+I112+L112+O112+R112+U112+X112+AA112+AD112+AG112+AJ112+AM112</f>
        <v>14234.18</v>
      </c>
      <c r="AQ112" s="215">
        <f t="shared" si="108"/>
        <v>0</v>
      </c>
      <c r="AR112" s="215">
        <f t="shared" si="108"/>
        <v>6136</v>
      </c>
      <c r="AS112" s="223">
        <v>1008047088</v>
      </c>
      <c r="AT112" s="129">
        <f t="shared" si="1"/>
        <v>20370.18</v>
      </c>
      <c r="AU112" s="129">
        <f t="shared" si="2"/>
        <v>1697.5150000000001</v>
      </c>
    </row>
    <row r="113" spans="1:47" ht="14.25" hidden="1" customHeight="1">
      <c r="A113" s="22"/>
      <c r="B113" s="218">
        <v>108</v>
      </c>
      <c r="C113" s="222" t="s">
        <v>404</v>
      </c>
      <c r="D113" s="223" t="s">
        <v>831</v>
      </c>
      <c r="E113" s="224" t="s">
        <v>645</v>
      </c>
      <c r="F113" s="215">
        <v>950</v>
      </c>
      <c r="G113" s="216">
        <v>0</v>
      </c>
      <c r="H113" s="217">
        <v>475</v>
      </c>
      <c r="I113" s="215">
        <v>950</v>
      </c>
      <c r="J113" s="216">
        <v>0</v>
      </c>
      <c r="K113" s="217">
        <v>0</v>
      </c>
      <c r="L113" s="215">
        <v>950</v>
      </c>
      <c r="M113" s="216">
        <v>0</v>
      </c>
      <c r="N113" s="217">
        <v>912</v>
      </c>
      <c r="O113" s="215">
        <v>950</v>
      </c>
      <c r="P113" s="216">
        <v>0</v>
      </c>
      <c r="Q113" s="217">
        <v>475</v>
      </c>
      <c r="R113" s="215">
        <v>950</v>
      </c>
      <c r="S113" s="216">
        <v>0</v>
      </c>
      <c r="T113" s="217">
        <v>0</v>
      </c>
      <c r="U113" s="215">
        <v>950</v>
      </c>
      <c r="V113" s="216">
        <v>0</v>
      </c>
      <c r="W113" s="217">
        <v>912</v>
      </c>
      <c r="X113" s="215">
        <v>950</v>
      </c>
      <c r="Y113" s="216">
        <v>0</v>
      </c>
      <c r="Z113" s="217">
        <v>0</v>
      </c>
      <c r="AA113" s="215">
        <v>950</v>
      </c>
      <c r="AB113" s="216">
        <v>0</v>
      </c>
      <c r="AC113" s="217">
        <v>475</v>
      </c>
      <c r="AD113" s="215">
        <v>950</v>
      </c>
      <c r="AE113" s="216">
        <v>0</v>
      </c>
      <c r="AF113" s="217">
        <v>950</v>
      </c>
      <c r="AG113" s="215">
        <v>950</v>
      </c>
      <c r="AH113" s="216">
        <v>0</v>
      </c>
      <c r="AI113" s="217">
        <v>0</v>
      </c>
      <c r="AJ113" s="215">
        <v>950</v>
      </c>
      <c r="AK113" s="216">
        <v>0</v>
      </c>
      <c r="AL113" s="217">
        <v>0</v>
      </c>
      <c r="AM113" s="215">
        <v>950</v>
      </c>
      <c r="AN113" s="216">
        <v>0</v>
      </c>
      <c r="AO113" s="217">
        <v>751</v>
      </c>
      <c r="AP113" s="215">
        <f t="shared" ref="AP113:AR113" si="109">F113+I113+L113+O113+R113+U113+X113+AA113+AD113+AG113+AJ113+AM113</f>
        <v>11400</v>
      </c>
      <c r="AQ113" s="215">
        <f t="shared" si="109"/>
        <v>0</v>
      </c>
      <c r="AR113" s="215">
        <f t="shared" si="109"/>
        <v>4950</v>
      </c>
      <c r="AS113" s="223">
        <v>1030021666</v>
      </c>
      <c r="AT113" s="129">
        <f t="shared" si="1"/>
        <v>16350</v>
      </c>
      <c r="AU113" s="129">
        <f t="shared" si="2"/>
        <v>1362.5</v>
      </c>
    </row>
    <row r="114" spans="1:47" ht="14.25" hidden="1" customHeight="1">
      <c r="A114" s="22"/>
      <c r="B114" s="218">
        <v>109</v>
      </c>
      <c r="C114" s="222" t="s">
        <v>387</v>
      </c>
      <c r="D114" s="223" t="s">
        <v>833</v>
      </c>
      <c r="E114" s="224" t="s">
        <v>648</v>
      </c>
      <c r="F114" s="215">
        <v>0</v>
      </c>
      <c r="G114" s="216">
        <v>0</v>
      </c>
      <c r="H114" s="217">
        <v>0</v>
      </c>
      <c r="I114" s="215">
        <v>0</v>
      </c>
      <c r="J114" s="216">
        <v>0</v>
      </c>
      <c r="K114" s="217">
        <v>0</v>
      </c>
      <c r="L114" s="215">
        <v>0</v>
      </c>
      <c r="M114" s="216">
        <v>0</v>
      </c>
      <c r="N114" s="217">
        <v>0</v>
      </c>
      <c r="O114" s="215">
        <v>0</v>
      </c>
      <c r="P114" s="216">
        <v>0</v>
      </c>
      <c r="Q114" s="217">
        <v>0</v>
      </c>
      <c r="R114" s="215">
        <v>0</v>
      </c>
      <c r="S114" s="216">
        <v>0</v>
      </c>
      <c r="T114" s="217">
        <v>0</v>
      </c>
      <c r="U114" s="215">
        <v>0</v>
      </c>
      <c r="V114" s="216">
        <v>0</v>
      </c>
      <c r="W114" s="217">
        <v>0</v>
      </c>
      <c r="X114" s="215">
        <v>1394.45</v>
      </c>
      <c r="Y114" s="216">
        <v>0</v>
      </c>
      <c r="Z114" s="217">
        <v>0</v>
      </c>
      <c r="AA114" s="215">
        <v>1180</v>
      </c>
      <c r="AB114" s="216">
        <v>0</v>
      </c>
      <c r="AC114" s="217">
        <v>590</v>
      </c>
      <c r="AD114" s="215">
        <v>1180</v>
      </c>
      <c r="AE114" s="216">
        <v>0</v>
      </c>
      <c r="AF114" s="217">
        <v>1062</v>
      </c>
      <c r="AG114" s="215">
        <v>1180</v>
      </c>
      <c r="AH114" s="216">
        <v>0</v>
      </c>
      <c r="AI114" s="217">
        <v>0</v>
      </c>
      <c r="AJ114" s="215">
        <v>1180</v>
      </c>
      <c r="AK114" s="216">
        <v>0</v>
      </c>
      <c r="AL114" s="217">
        <v>0</v>
      </c>
      <c r="AM114" s="215">
        <v>1180</v>
      </c>
      <c r="AN114" s="216">
        <v>0</v>
      </c>
      <c r="AO114" s="217">
        <v>826</v>
      </c>
      <c r="AP114" s="215">
        <f t="shared" ref="AP114:AR114" si="110">F114+I114+L114+O114+R114+U114+X114+AA114+AD114+AG114+AJ114+AM114</f>
        <v>7294.45</v>
      </c>
      <c r="AQ114" s="215">
        <f t="shared" si="110"/>
        <v>0</v>
      </c>
      <c r="AR114" s="215">
        <f t="shared" si="110"/>
        <v>2478</v>
      </c>
      <c r="AS114" s="223">
        <v>35001012214</v>
      </c>
      <c r="AT114" s="129">
        <f t="shared" si="1"/>
        <v>9772.4500000000007</v>
      </c>
      <c r="AU114" s="129">
        <f t="shared" si="2"/>
        <v>814.37083333333339</v>
      </c>
    </row>
    <row r="115" spans="1:47" ht="14.25" hidden="1" customHeight="1">
      <c r="A115" s="22"/>
      <c r="B115" s="218">
        <v>110</v>
      </c>
      <c r="C115" s="222" t="s">
        <v>387</v>
      </c>
      <c r="D115" s="223" t="s">
        <v>835</v>
      </c>
      <c r="E115" s="224" t="s">
        <v>652</v>
      </c>
      <c r="F115" s="215">
        <v>1180</v>
      </c>
      <c r="G115" s="216">
        <v>0</v>
      </c>
      <c r="H115" s="217">
        <v>590</v>
      </c>
      <c r="I115" s="215">
        <v>1180</v>
      </c>
      <c r="J115" s="216">
        <v>0</v>
      </c>
      <c r="K115" s="217">
        <v>0</v>
      </c>
      <c r="L115" s="215">
        <v>1180</v>
      </c>
      <c r="M115" s="216">
        <v>0</v>
      </c>
      <c r="N115" s="217">
        <v>1070</v>
      </c>
      <c r="O115" s="215">
        <v>1180</v>
      </c>
      <c r="P115" s="216">
        <v>0</v>
      </c>
      <c r="Q115" s="217">
        <v>590</v>
      </c>
      <c r="R115" s="215">
        <v>1180</v>
      </c>
      <c r="S115" s="216">
        <v>0</v>
      </c>
      <c r="T115" s="217">
        <v>0</v>
      </c>
      <c r="U115" s="215">
        <v>1180</v>
      </c>
      <c r="V115" s="216">
        <v>0</v>
      </c>
      <c r="W115" s="217">
        <v>1130</v>
      </c>
      <c r="X115" s="215">
        <v>1180</v>
      </c>
      <c r="Y115" s="216">
        <v>0</v>
      </c>
      <c r="Z115" s="217">
        <v>0</v>
      </c>
      <c r="AA115" s="215">
        <v>1180</v>
      </c>
      <c r="AB115" s="216">
        <v>0</v>
      </c>
      <c r="AC115" s="217">
        <v>590</v>
      </c>
      <c r="AD115" s="215">
        <v>1180</v>
      </c>
      <c r="AE115" s="216">
        <v>0</v>
      </c>
      <c r="AF115" s="217">
        <v>1140</v>
      </c>
      <c r="AG115" s="215">
        <v>1180</v>
      </c>
      <c r="AH115" s="216">
        <v>0</v>
      </c>
      <c r="AI115" s="217">
        <v>0</v>
      </c>
      <c r="AJ115" s="215">
        <v>1180</v>
      </c>
      <c r="AK115" s="216">
        <v>0</v>
      </c>
      <c r="AL115" s="217">
        <v>0</v>
      </c>
      <c r="AM115" s="215">
        <v>1180</v>
      </c>
      <c r="AN115" s="216">
        <v>0</v>
      </c>
      <c r="AO115" s="217">
        <v>840</v>
      </c>
      <c r="AP115" s="215">
        <f t="shared" ref="AP115:AR115" si="111">F115+I115+L115+O115+R115+U115+X115+AA115+AD115+AG115+AJ115+AM115</f>
        <v>14160</v>
      </c>
      <c r="AQ115" s="215">
        <f t="shared" si="111"/>
        <v>0</v>
      </c>
      <c r="AR115" s="215">
        <f t="shared" si="111"/>
        <v>5950</v>
      </c>
      <c r="AS115" s="223">
        <v>62001030537</v>
      </c>
      <c r="AT115" s="129">
        <f t="shared" si="1"/>
        <v>20110</v>
      </c>
      <c r="AU115" s="129">
        <f t="shared" si="2"/>
        <v>1675.8333333333333</v>
      </c>
    </row>
    <row r="116" spans="1:47" ht="14.25" hidden="1" customHeight="1">
      <c r="A116" s="22"/>
      <c r="B116" s="218">
        <v>111</v>
      </c>
      <c r="C116" s="222" t="s">
        <v>433</v>
      </c>
      <c r="D116" s="223" t="s">
        <v>837</v>
      </c>
      <c r="E116" s="224" t="s">
        <v>839</v>
      </c>
      <c r="F116" s="215">
        <v>1660</v>
      </c>
      <c r="G116" s="216">
        <v>498</v>
      </c>
      <c r="H116" s="217">
        <v>830</v>
      </c>
      <c r="I116" s="215">
        <v>1660</v>
      </c>
      <c r="J116" s="216">
        <v>498</v>
      </c>
      <c r="K116" s="217">
        <v>0</v>
      </c>
      <c r="L116" s="215">
        <v>1660</v>
      </c>
      <c r="M116" s="216">
        <v>498</v>
      </c>
      <c r="N116" s="217">
        <v>1577</v>
      </c>
      <c r="O116" s="215">
        <v>1660</v>
      </c>
      <c r="P116" s="216">
        <v>498</v>
      </c>
      <c r="Q116" s="217">
        <v>830</v>
      </c>
      <c r="R116" s="215">
        <v>1660</v>
      </c>
      <c r="S116" s="216">
        <v>498</v>
      </c>
      <c r="T116" s="217">
        <v>0</v>
      </c>
      <c r="U116" s="229">
        <v>-73.78</v>
      </c>
      <c r="V116" s="216">
        <v>0</v>
      </c>
      <c r="W116" s="217">
        <v>0</v>
      </c>
      <c r="X116" s="215">
        <v>0</v>
      </c>
      <c r="Y116" s="216">
        <v>0</v>
      </c>
      <c r="Z116" s="217">
        <v>0</v>
      </c>
      <c r="AA116" s="215">
        <v>0</v>
      </c>
      <c r="AB116" s="216">
        <v>0</v>
      </c>
      <c r="AC116" s="217">
        <v>0</v>
      </c>
      <c r="AD116" s="215">
        <v>0</v>
      </c>
      <c r="AE116" s="216">
        <v>0</v>
      </c>
      <c r="AF116" s="217">
        <v>0</v>
      </c>
      <c r="AG116" s="215">
        <v>0</v>
      </c>
      <c r="AH116" s="216">
        <v>0</v>
      </c>
      <c r="AI116" s="217">
        <v>0</v>
      </c>
      <c r="AJ116" s="215">
        <v>0</v>
      </c>
      <c r="AK116" s="216">
        <v>0</v>
      </c>
      <c r="AL116" s="217">
        <v>0</v>
      </c>
      <c r="AM116" s="215">
        <v>0</v>
      </c>
      <c r="AN116" s="216">
        <v>0</v>
      </c>
      <c r="AO116" s="217">
        <v>0</v>
      </c>
      <c r="AP116" s="215">
        <f t="shared" ref="AP116:AR116" si="112">F116+I116+L116+O116+R116+U116+X116+AA116+AD116+AG116+AJ116+AM116</f>
        <v>8226.2199999999993</v>
      </c>
      <c r="AQ116" s="215">
        <f t="shared" si="112"/>
        <v>2490</v>
      </c>
      <c r="AR116" s="215">
        <f t="shared" si="112"/>
        <v>3237</v>
      </c>
      <c r="AS116" s="223">
        <v>1019010413</v>
      </c>
      <c r="AT116" s="129">
        <f t="shared" si="1"/>
        <v>13953.22</v>
      </c>
      <c r="AU116" s="129">
        <f t="shared" si="2"/>
        <v>1162.7683333333332</v>
      </c>
    </row>
    <row r="117" spans="1:47" ht="14.25" hidden="1" customHeight="1">
      <c r="A117" s="22"/>
      <c r="B117" s="218">
        <v>112</v>
      </c>
      <c r="C117" s="222" t="s">
        <v>387</v>
      </c>
      <c r="D117" s="223" t="s">
        <v>841</v>
      </c>
      <c r="E117" s="224" t="s">
        <v>655</v>
      </c>
      <c r="F117" s="215">
        <v>1180</v>
      </c>
      <c r="G117" s="216">
        <v>0</v>
      </c>
      <c r="H117" s="217">
        <v>590</v>
      </c>
      <c r="I117" s="215">
        <v>1267.24</v>
      </c>
      <c r="J117" s="216">
        <v>0</v>
      </c>
      <c r="K117" s="217">
        <v>0</v>
      </c>
      <c r="L117" s="215">
        <v>1228.06</v>
      </c>
      <c r="M117" s="216">
        <v>0</v>
      </c>
      <c r="N117" s="217">
        <v>1180</v>
      </c>
      <c r="O117" s="215">
        <v>1186.76</v>
      </c>
      <c r="P117" s="216">
        <v>0</v>
      </c>
      <c r="Q117" s="217">
        <v>590</v>
      </c>
      <c r="R117" s="215">
        <v>1182.6199999999999</v>
      </c>
      <c r="S117" s="216">
        <v>0</v>
      </c>
      <c r="T117" s="217">
        <v>0</v>
      </c>
      <c r="U117" s="215">
        <v>1272.1199999999999</v>
      </c>
      <c r="V117" s="216">
        <v>0</v>
      </c>
      <c r="W117" s="217">
        <v>1180</v>
      </c>
      <c r="X117" s="215">
        <v>1489.58</v>
      </c>
      <c r="Y117" s="216">
        <v>0</v>
      </c>
      <c r="Z117" s="217">
        <v>0</v>
      </c>
      <c r="AA117" s="215">
        <v>1132.17</v>
      </c>
      <c r="AB117" s="216">
        <v>0</v>
      </c>
      <c r="AC117" s="217">
        <v>830</v>
      </c>
      <c r="AD117" s="215">
        <v>1660</v>
      </c>
      <c r="AE117" s="216">
        <v>664</v>
      </c>
      <c r="AF117" s="217">
        <v>1660</v>
      </c>
      <c r="AG117" s="215">
        <v>1660</v>
      </c>
      <c r="AH117" s="216">
        <v>0</v>
      </c>
      <c r="AI117" s="217">
        <v>0</v>
      </c>
      <c r="AJ117" s="215">
        <v>1660</v>
      </c>
      <c r="AK117" s="216">
        <v>1328</v>
      </c>
      <c r="AL117" s="217">
        <v>0</v>
      </c>
      <c r="AM117" s="215">
        <v>1660</v>
      </c>
      <c r="AN117" s="216">
        <v>664</v>
      </c>
      <c r="AO117" s="217">
        <v>1494</v>
      </c>
      <c r="AP117" s="215">
        <f t="shared" ref="AP117:AR117" si="113">F117+I117+L117+O117+R117+U117+X117+AA117+AD117+AG117+AJ117+AM117</f>
        <v>16578.55</v>
      </c>
      <c r="AQ117" s="215">
        <f t="shared" si="113"/>
        <v>2656</v>
      </c>
      <c r="AR117" s="215">
        <f t="shared" si="113"/>
        <v>7524</v>
      </c>
      <c r="AS117" s="223">
        <v>38001038532</v>
      </c>
      <c r="AT117" s="129">
        <f t="shared" si="1"/>
        <v>26758.55</v>
      </c>
      <c r="AU117" s="129">
        <f t="shared" si="2"/>
        <v>2229.8791666666666</v>
      </c>
    </row>
    <row r="118" spans="1:47" ht="14.25" hidden="1" customHeight="1">
      <c r="A118" s="22"/>
      <c r="B118" s="218">
        <v>113</v>
      </c>
      <c r="C118" s="222" t="s">
        <v>387</v>
      </c>
      <c r="D118" s="223" t="s">
        <v>843</v>
      </c>
      <c r="E118" s="224" t="s">
        <v>844</v>
      </c>
      <c r="F118" s="215">
        <v>1180</v>
      </c>
      <c r="G118" s="216">
        <v>0</v>
      </c>
      <c r="H118" s="217">
        <v>590</v>
      </c>
      <c r="I118" s="215">
        <v>1180</v>
      </c>
      <c r="J118" s="216">
        <v>0</v>
      </c>
      <c r="K118" s="217">
        <v>0</v>
      </c>
      <c r="L118" s="215">
        <v>1180</v>
      </c>
      <c r="M118" s="216">
        <v>0</v>
      </c>
      <c r="N118" s="217">
        <v>1003</v>
      </c>
      <c r="O118" s="215">
        <v>1180</v>
      </c>
      <c r="P118" s="216">
        <v>0</v>
      </c>
      <c r="Q118" s="217">
        <v>590</v>
      </c>
      <c r="R118" s="215">
        <v>917.78</v>
      </c>
      <c r="S118" s="216">
        <v>0</v>
      </c>
      <c r="T118" s="217">
        <v>0</v>
      </c>
      <c r="U118" s="215">
        <v>0</v>
      </c>
      <c r="V118" s="216">
        <v>0</v>
      </c>
      <c r="W118" s="217">
        <v>0</v>
      </c>
      <c r="X118" s="215">
        <v>0</v>
      </c>
      <c r="Y118" s="216">
        <v>0</v>
      </c>
      <c r="Z118" s="217">
        <v>0</v>
      </c>
      <c r="AA118" s="215">
        <v>1536.51</v>
      </c>
      <c r="AB118" s="216">
        <v>0</v>
      </c>
      <c r="AC118" s="217">
        <v>475</v>
      </c>
      <c r="AD118" s="215">
        <v>647.73</v>
      </c>
      <c r="AE118" s="216">
        <v>0</v>
      </c>
      <c r="AF118" s="217">
        <v>808</v>
      </c>
      <c r="AG118" s="215">
        <v>950</v>
      </c>
      <c r="AH118" s="216">
        <v>0</v>
      </c>
      <c r="AI118" s="217">
        <v>0</v>
      </c>
      <c r="AJ118" s="215">
        <v>950</v>
      </c>
      <c r="AK118" s="216">
        <v>0</v>
      </c>
      <c r="AL118" s="217">
        <v>0</v>
      </c>
      <c r="AM118" s="215">
        <v>906.82</v>
      </c>
      <c r="AN118" s="216">
        <v>0</v>
      </c>
      <c r="AO118" s="217">
        <v>428</v>
      </c>
      <c r="AP118" s="215">
        <f t="shared" ref="AP118:AR118" si="114">F118+I118+L118+O118+R118+U118+X118+AA118+AD118+AG118+AJ118+AM118</f>
        <v>10628.84</v>
      </c>
      <c r="AQ118" s="215">
        <f t="shared" si="114"/>
        <v>0</v>
      </c>
      <c r="AR118" s="215">
        <f t="shared" si="114"/>
        <v>3894</v>
      </c>
      <c r="AS118" s="223">
        <v>53001002091</v>
      </c>
      <c r="AT118" s="129">
        <f t="shared" si="1"/>
        <v>14522.84</v>
      </c>
      <c r="AU118" s="129">
        <f t="shared" si="2"/>
        <v>1210.2366666666667</v>
      </c>
    </row>
    <row r="119" spans="1:47" ht="14.25" hidden="1" customHeight="1">
      <c r="A119" s="22"/>
      <c r="B119" s="218">
        <v>114</v>
      </c>
      <c r="C119" s="222" t="s">
        <v>404</v>
      </c>
      <c r="D119" s="223" t="s">
        <v>845</v>
      </c>
      <c r="E119" s="224" t="s">
        <v>664</v>
      </c>
      <c r="F119" s="215">
        <v>0</v>
      </c>
      <c r="G119" s="216">
        <v>0</v>
      </c>
      <c r="H119" s="217">
        <v>0</v>
      </c>
      <c r="I119" s="215">
        <v>0</v>
      </c>
      <c r="J119" s="216">
        <v>0</v>
      </c>
      <c r="K119" s="217">
        <v>0</v>
      </c>
      <c r="L119" s="215">
        <v>0</v>
      </c>
      <c r="M119" s="216">
        <v>0</v>
      </c>
      <c r="N119" s="217">
        <v>0</v>
      </c>
      <c r="O119" s="215">
        <v>0</v>
      </c>
      <c r="P119" s="216">
        <v>0</v>
      </c>
      <c r="Q119" s="217">
        <v>0</v>
      </c>
      <c r="R119" s="215">
        <v>0</v>
      </c>
      <c r="S119" s="216">
        <v>0</v>
      </c>
      <c r="T119" s="217">
        <v>0</v>
      </c>
      <c r="U119" s="215">
        <v>0</v>
      </c>
      <c r="V119" s="216">
        <v>0</v>
      </c>
      <c r="W119" s="217">
        <v>0</v>
      </c>
      <c r="X119" s="215">
        <v>0</v>
      </c>
      <c r="Y119" s="216">
        <v>0</v>
      </c>
      <c r="Z119" s="217">
        <v>0</v>
      </c>
      <c r="AA119" s="215">
        <v>0</v>
      </c>
      <c r="AB119" s="216">
        <v>0</v>
      </c>
      <c r="AC119" s="217">
        <v>0</v>
      </c>
      <c r="AD119" s="215">
        <v>0</v>
      </c>
      <c r="AE119" s="216">
        <v>0</v>
      </c>
      <c r="AF119" s="217">
        <v>0</v>
      </c>
      <c r="AG119" s="215">
        <v>0</v>
      </c>
      <c r="AH119" s="216">
        <v>0</v>
      </c>
      <c r="AI119" s="217">
        <v>0</v>
      </c>
      <c r="AJ119" s="215">
        <v>950</v>
      </c>
      <c r="AK119" s="216">
        <v>0</v>
      </c>
      <c r="AL119" s="217">
        <v>0</v>
      </c>
      <c r="AM119" s="215">
        <v>1054.54</v>
      </c>
      <c r="AN119" s="216">
        <v>0</v>
      </c>
      <c r="AO119" s="217">
        <v>354</v>
      </c>
      <c r="AP119" s="215">
        <f t="shared" ref="AP119:AR119" si="115">F119+I119+L119+O119+R119+U119+X119+AA119+AD119+AG119+AJ119+AM119</f>
        <v>2004.54</v>
      </c>
      <c r="AQ119" s="215">
        <f t="shared" si="115"/>
        <v>0</v>
      </c>
      <c r="AR119" s="215">
        <f t="shared" si="115"/>
        <v>354</v>
      </c>
      <c r="AS119" s="223">
        <v>12001082411</v>
      </c>
      <c r="AT119" s="129">
        <f t="shared" si="1"/>
        <v>2358.54</v>
      </c>
      <c r="AU119" s="129">
        <f t="shared" si="2"/>
        <v>196.54499999999999</v>
      </c>
    </row>
    <row r="120" spans="1:47" ht="14.25" hidden="1" customHeight="1">
      <c r="A120" s="22"/>
      <c r="B120" s="218">
        <v>115</v>
      </c>
      <c r="C120" s="222" t="s">
        <v>387</v>
      </c>
      <c r="D120" s="223" t="s">
        <v>848</v>
      </c>
      <c r="E120" s="224" t="s">
        <v>665</v>
      </c>
      <c r="F120" s="215">
        <v>1180</v>
      </c>
      <c r="G120" s="216">
        <v>0</v>
      </c>
      <c r="H120" s="217">
        <v>590</v>
      </c>
      <c r="I120" s="215">
        <v>1180</v>
      </c>
      <c r="J120" s="216">
        <v>0</v>
      </c>
      <c r="K120" s="217">
        <v>0</v>
      </c>
      <c r="L120" s="215">
        <v>1362.84</v>
      </c>
      <c r="M120" s="216">
        <v>0</v>
      </c>
      <c r="N120" s="217">
        <v>995</v>
      </c>
      <c r="O120" s="215">
        <v>1180</v>
      </c>
      <c r="P120" s="216">
        <v>0</v>
      </c>
      <c r="Q120" s="217">
        <v>590</v>
      </c>
      <c r="R120" s="215">
        <v>1180</v>
      </c>
      <c r="S120" s="216">
        <v>0</v>
      </c>
      <c r="T120" s="217">
        <v>0</v>
      </c>
      <c r="U120" s="215">
        <v>1180</v>
      </c>
      <c r="V120" s="216">
        <v>0</v>
      </c>
      <c r="W120" s="217">
        <v>1070</v>
      </c>
      <c r="X120" s="215">
        <v>1180</v>
      </c>
      <c r="Y120" s="216">
        <v>0</v>
      </c>
      <c r="Z120" s="217">
        <v>0</v>
      </c>
      <c r="AA120" s="215">
        <v>1284.33</v>
      </c>
      <c r="AB120" s="216">
        <v>0</v>
      </c>
      <c r="AC120" s="217">
        <v>590</v>
      </c>
      <c r="AD120" s="215">
        <v>1657.15</v>
      </c>
      <c r="AE120" s="216">
        <v>747</v>
      </c>
      <c r="AF120" s="217">
        <v>1500</v>
      </c>
      <c r="AG120" s="215">
        <v>1660</v>
      </c>
      <c r="AH120" s="216">
        <v>747</v>
      </c>
      <c r="AI120" s="217">
        <v>0</v>
      </c>
      <c r="AJ120" s="215">
        <v>1660</v>
      </c>
      <c r="AK120" s="216">
        <v>747</v>
      </c>
      <c r="AL120" s="217">
        <v>0</v>
      </c>
      <c r="AM120" s="215">
        <v>1660</v>
      </c>
      <c r="AN120" s="216">
        <v>747</v>
      </c>
      <c r="AO120" s="217">
        <v>1410</v>
      </c>
      <c r="AP120" s="215">
        <f t="shared" ref="AP120:AR120" si="116">F120+I120+L120+O120+R120+U120+X120+AA120+AD120+AG120+AJ120+AM120</f>
        <v>16364.32</v>
      </c>
      <c r="AQ120" s="215">
        <f t="shared" si="116"/>
        <v>2988</v>
      </c>
      <c r="AR120" s="215">
        <f t="shared" si="116"/>
        <v>6745</v>
      </c>
      <c r="AS120" s="223">
        <v>62001024055</v>
      </c>
      <c r="AT120" s="129">
        <f t="shared" si="1"/>
        <v>26097.32</v>
      </c>
      <c r="AU120" s="129">
        <f t="shared" si="2"/>
        <v>2174.7766666666666</v>
      </c>
    </row>
    <row r="121" spans="1:47" ht="14.25" hidden="1" customHeight="1">
      <c r="A121" s="22"/>
      <c r="B121" s="218">
        <v>116</v>
      </c>
      <c r="C121" s="222" t="s">
        <v>387</v>
      </c>
      <c r="D121" s="223" t="s">
        <v>850</v>
      </c>
      <c r="E121" s="224" t="s">
        <v>666</v>
      </c>
      <c r="F121" s="215">
        <v>1180</v>
      </c>
      <c r="G121" s="216">
        <v>0</v>
      </c>
      <c r="H121" s="217">
        <v>590</v>
      </c>
      <c r="I121" s="215">
        <v>1180</v>
      </c>
      <c r="J121" s="216">
        <v>0</v>
      </c>
      <c r="K121" s="217">
        <v>0</v>
      </c>
      <c r="L121" s="215">
        <v>1180</v>
      </c>
      <c r="M121" s="216">
        <v>0</v>
      </c>
      <c r="N121" s="217">
        <v>950</v>
      </c>
      <c r="O121" s="215">
        <v>1180</v>
      </c>
      <c r="P121" s="216">
        <v>0</v>
      </c>
      <c r="Q121" s="217">
        <v>590</v>
      </c>
      <c r="R121" s="215">
        <v>1180</v>
      </c>
      <c r="S121" s="216">
        <v>0</v>
      </c>
      <c r="T121" s="217">
        <v>0</v>
      </c>
      <c r="U121" s="215">
        <v>1180</v>
      </c>
      <c r="V121" s="216">
        <v>0</v>
      </c>
      <c r="W121" s="217">
        <v>1030</v>
      </c>
      <c r="X121" s="215">
        <v>1180</v>
      </c>
      <c r="Y121" s="216">
        <v>0</v>
      </c>
      <c r="Z121" s="217">
        <v>0</v>
      </c>
      <c r="AA121" s="215">
        <v>1180</v>
      </c>
      <c r="AB121" s="216">
        <v>0</v>
      </c>
      <c r="AC121" s="217">
        <v>590</v>
      </c>
      <c r="AD121" s="215">
        <v>1180</v>
      </c>
      <c r="AE121" s="216">
        <v>0</v>
      </c>
      <c r="AF121" s="217">
        <v>1050</v>
      </c>
      <c r="AG121" s="215">
        <v>1180</v>
      </c>
      <c r="AH121" s="216">
        <v>0</v>
      </c>
      <c r="AI121" s="217">
        <v>0</v>
      </c>
      <c r="AJ121" s="215">
        <v>1180</v>
      </c>
      <c r="AK121" s="216">
        <v>0</v>
      </c>
      <c r="AL121" s="217">
        <v>0</v>
      </c>
      <c r="AM121" s="215">
        <v>1180</v>
      </c>
      <c r="AN121" s="216">
        <v>0</v>
      </c>
      <c r="AO121" s="217">
        <v>750</v>
      </c>
      <c r="AP121" s="215">
        <f t="shared" ref="AP121:AR121" si="117">F121+I121+L121+O121+R121+U121+X121+AA121+AD121+AG121+AJ121+AM121</f>
        <v>14160</v>
      </c>
      <c r="AQ121" s="215">
        <f t="shared" si="117"/>
        <v>0</v>
      </c>
      <c r="AR121" s="215">
        <f t="shared" si="117"/>
        <v>5550</v>
      </c>
      <c r="AS121" s="223">
        <v>1011047306</v>
      </c>
      <c r="AT121" s="129">
        <f t="shared" si="1"/>
        <v>19710</v>
      </c>
      <c r="AU121" s="129">
        <f t="shared" si="2"/>
        <v>1642.5</v>
      </c>
    </row>
    <row r="122" spans="1:47" ht="14.25" hidden="1" customHeight="1">
      <c r="A122" s="22"/>
      <c r="B122" s="218">
        <v>117</v>
      </c>
      <c r="C122" s="222" t="s">
        <v>387</v>
      </c>
      <c r="D122" s="223" t="s">
        <v>852</v>
      </c>
      <c r="E122" s="224" t="s">
        <v>668</v>
      </c>
      <c r="F122" s="215">
        <v>1180</v>
      </c>
      <c r="G122" s="216">
        <v>0</v>
      </c>
      <c r="H122" s="217">
        <v>590</v>
      </c>
      <c r="I122" s="215">
        <v>1180</v>
      </c>
      <c r="J122" s="216">
        <v>0</v>
      </c>
      <c r="K122" s="217">
        <v>0</v>
      </c>
      <c r="L122" s="215">
        <v>1180</v>
      </c>
      <c r="M122" s="216">
        <v>0</v>
      </c>
      <c r="N122" s="217">
        <v>1003</v>
      </c>
      <c r="O122" s="215">
        <v>1180</v>
      </c>
      <c r="P122" s="216">
        <v>0</v>
      </c>
      <c r="Q122" s="217">
        <v>590</v>
      </c>
      <c r="R122" s="215">
        <v>1180</v>
      </c>
      <c r="S122" s="216">
        <v>0</v>
      </c>
      <c r="T122" s="217">
        <v>0</v>
      </c>
      <c r="U122" s="215">
        <v>1180</v>
      </c>
      <c r="V122" s="216">
        <v>0</v>
      </c>
      <c r="W122" s="217">
        <v>1062</v>
      </c>
      <c r="X122" s="215">
        <v>1180</v>
      </c>
      <c r="Y122" s="216">
        <v>0</v>
      </c>
      <c r="Z122" s="217">
        <v>0</v>
      </c>
      <c r="AA122" s="215">
        <v>1180</v>
      </c>
      <c r="AB122" s="216">
        <v>0</v>
      </c>
      <c r="AC122" s="217">
        <v>590</v>
      </c>
      <c r="AD122" s="215">
        <v>1420</v>
      </c>
      <c r="AE122" s="216">
        <v>0</v>
      </c>
      <c r="AF122" s="217">
        <v>1660</v>
      </c>
      <c r="AG122" s="215">
        <v>1600</v>
      </c>
      <c r="AH122" s="216">
        <v>664</v>
      </c>
      <c r="AI122" s="217">
        <v>0</v>
      </c>
      <c r="AJ122" s="215">
        <v>1485.71</v>
      </c>
      <c r="AK122" s="216">
        <v>664</v>
      </c>
      <c r="AL122" s="217">
        <v>0</v>
      </c>
      <c r="AM122" s="215">
        <v>1209.26</v>
      </c>
      <c r="AN122" s="216">
        <v>0</v>
      </c>
      <c r="AO122" s="217">
        <v>826</v>
      </c>
      <c r="AP122" s="215">
        <f t="shared" ref="AP122:AR122" si="118">F122+I122+L122+O122+R122+U122+X122+AA122+AD122+AG122+AJ122+AM122</f>
        <v>15154.97</v>
      </c>
      <c r="AQ122" s="215">
        <f t="shared" si="118"/>
        <v>1328</v>
      </c>
      <c r="AR122" s="215">
        <f t="shared" si="118"/>
        <v>6321</v>
      </c>
      <c r="AS122" s="223">
        <v>1008014299</v>
      </c>
      <c r="AT122" s="129">
        <f t="shared" si="1"/>
        <v>22803.97</v>
      </c>
      <c r="AU122" s="129">
        <f t="shared" si="2"/>
        <v>1900.3308333333334</v>
      </c>
    </row>
    <row r="123" spans="1:47" ht="14.25" hidden="1" customHeight="1">
      <c r="A123" s="22"/>
      <c r="B123" s="218">
        <v>118</v>
      </c>
      <c r="C123" s="222" t="s">
        <v>8</v>
      </c>
      <c r="D123" s="223" t="s">
        <v>855</v>
      </c>
      <c r="E123" s="224" t="s">
        <v>670</v>
      </c>
      <c r="F123" s="215">
        <v>0</v>
      </c>
      <c r="G123" s="216">
        <v>0</v>
      </c>
      <c r="H123" s="217">
        <v>0</v>
      </c>
      <c r="I123" s="215">
        <v>0</v>
      </c>
      <c r="J123" s="216">
        <v>0</v>
      </c>
      <c r="K123" s="217">
        <v>0</v>
      </c>
      <c r="L123" s="215">
        <v>0</v>
      </c>
      <c r="M123" s="216">
        <v>0</v>
      </c>
      <c r="N123" s="217">
        <v>0</v>
      </c>
      <c r="O123" s="215">
        <v>0</v>
      </c>
      <c r="P123" s="216">
        <v>0</v>
      </c>
      <c r="Q123" s="217">
        <v>0</v>
      </c>
      <c r="R123" s="215">
        <v>0</v>
      </c>
      <c r="S123" s="216">
        <v>0</v>
      </c>
      <c r="T123" s="217">
        <v>0</v>
      </c>
      <c r="U123" s="215">
        <v>0</v>
      </c>
      <c r="V123" s="216">
        <v>0</v>
      </c>
      <c r="W123" s="217">
        <v>0</v>
      </c>
      <c r="X123" s="215">
        <v>0</v>
      </c>
      <c r="Y123" s="216">
        <v>0</v>
      </c>
      <c r="Z123" s="217">
        <v>0</v>
      </c>
      <c r="AA123" s="215">
        <v>0</v>
      </c>
      <c r="AB123" s="216">
        <v>0</v>
      </c>
      <c r="AC123" s="217">
        <v>0</v>
      </c>
      <c r="AD123" s="215">
        <v>0</v>
      </c>
      <c r="AE123" s="216">
        <v>0</v>
      </c>
      <c r="AF123" s="217">
        <v>0</v>
      </c>
      <c r="AG123" s="215">
        <v>0</v>
      </c>
      <c r="AH123" s="216">
        <v>0</v>
      </c>
      <c r="AI123" s="217">
        <v>0</v>
      </c>
      <c r="AJ123" s="215">
        <v>0</v>
      </c>
      <c r="AK123" s="216">
        <v>0</v>
      </c>
      <c r="AL123" s="217">
        <v>0</v>
      </c>
      <c r="AM123" s="215">
        <v>3108.57</v>
      </c>
      <c r="AN123" s="216">
        <v>1360</v>
      </c>
      <c r="AO123" s="217">
        <v>0</v>
      </c>
      <c r="AP123" s="215">
        <f t="shared" ref="AP123:AR123" si="119">F123+I123+L123+O123+R123+U123+X123+AA123+AD123+AG123+AJ123+AM123</f>
        <v>3108.57</v>
      </c>
      <c r="AQ123" s="215">
        <f t="shared" si="119"/>
        <v>1360</v>
      </c>
      <c r="AR123" s="215">
        <f t="shared" si="119"/>
        <v>0</v>
      </c>
      <c r="AS123" s="223">
        <v>1019020642</v>
      </c>
      <c r="AT123" s="129">
        <f t="shared" si="1"/>
        <v>4468.57</v>
      </c>
      <c r="AU123" s="129">
        <f t="shared" si="2"/>
        <v>372.38083333333333</v>
      </c>
    </row>
    <row r="124" spans="1:47" ht="14.25" hidden="1" customHeight="1">
      <c r="A124" s="22"/>
      <c r="B124" s="218">
        <v>119</v>
      </c>
      <c r="C124" s="222" t="s">
        <v>387</v>
      </c>
      <c r="D124" s="223" t="s">
        <v>856</v>
      </c>
      <c r="E124" s="224" t="s">
        <v>857</v>
      </c>
      <c r="F124" s="215">
        <v>1180</v>
      </c>
      <c r="G124" s="216">
        <v>0</v>
      </c>
      <c r="H124" s="217">
        <v>590</v>
      </c>
      <c r="I124" s="215">
        <v>1180</v>
      </c>
      <c r="J124" s="216">
        <v>0</v>
      </c>
      <c r="K124" s="217">
        <v>0</v>
      </c>
      <c r="L124" s="215">
        <v>1180</v>
      </c>
      <c r="M124" s="216">
        <v>0</v>
      </c>
      <c r="N124" s="217">
        <v>1150</v>
      </c>
      <c r="O124" s="215">
        <v>1180</v>
      </c>
      <c r="P124" s="216">
        <v>0</v>
      </c>
      <c r="Q124" s="217">
        <v>590</v>
      </c>
      <c r="R124" s="215">
        <v>1180</v>
      </c>
      <c r="S124" s="216">
        <v>0</v>
      </c>
      <c r="T124" s="217">
        <v>0</v>
      </c>
      <c r="U124" s="215">
        <v>1180</v>
      </c>
      <c r="V124" s="216">
        <v>0</v>
      </c>
      <c r="W124" s="217">
        <v>1060</v>
      </c>
      <c r="X124" s="215">
        <v>1180</v>
      </c>
      <c r="Y124" s="216">
        <v>0</v>
      </c>
      <c r="Z124" s="217">
        <v>0</v>
      </c>
      <c r="AA124" s="215">
        <v>1180</v>
      </c>
      <c r="AB124" s="216">
        <v>0</v>
      </c>
      <c r="AC124" s="217">
        <v>590</v>
      </c>
      <c r="AD124" s="215">
        <v>1180</v>
      </c>
      <c r="AE124" s="216">
        <v>0</v>
      </c>
      <c r="AF124" s="217">
        <v>1160</v>
      </c>
      <c r="AG124" s="215">
        <v>1180</v>
      </c>
      <c r="AH124" s="216">
        <v>0</v>
      </c>
      <c r="AI124" s="217">
        <v>0</v>
      </c>
      <c r="AJ124" s="215">
        <v>0</v>
      </c>
      <c r="AK124" s="216">
        <v>0</v>
      </c>
      <c r="AL124" s="217">
        <v>0</v>
      </c>
      <c r="AM124" s="215">
        <v>0</v>
      </c>
      <c r="AN124" s="216">
        <v>0</v>
      </c>
      <c r="AO124" s="217">
        <v>0</v>
      </c>
      <c r="AP124" s="215">
        <f t="shared" ref="AP124:AR124" si="120">F124+I124+L124+O124+R124+U124+X124+AA124+AD124+AG124+AJ124+AM124</f>
        <v>11800</v>
      </c>
      <c r="AQ124" s="215">
        <f t="shared" si="120"/>
        <v>0</v>
      </c>
      <c r="AR124" s="215">
        <f t="shared" si="120"/>
        <v>5140</v>
      </c>
      <c r="AS124" s="223">
        <v>1008031125</v>
      </c>
      <c r="AT124" s="129">
        <f t="shared" si="1"/>
        <v>16940</v>
      </c>
      <c r="AU124" s="129">
        <f t="shared" si="2"/>
        <v>1411.6666666666667</v>
      </c>
    </row>
    <row r="125" spans="1:47" ht="14.25" hidden="1" customHeight="1">
      <c r="A125" s="22"/>
      <c r="B125" s="218">
        <v>120</v>
      </c>
      <c r="C125" s="222" t="s">
        <v>387</v>
      </c>
      <c r="D125" s="223" t="s">
        <v>860</v>
      </c>
      <c r="E125" s="224" t="s">
        <v>672</v>
      </c>
      <c r="F125" s="215">
        <v>1180</v>
      </c>
      <c r="G125" s="216">
        <v>0</v>
      </c>
      <c r="H125" s="217">
        <v>590</v>
      </c>
      <c r="I125" s="215">
        <v>1180</v>
      </c>
      <c r="J125" s="216">
        <v>0</v>
      </c>
      <c r="K125" s="217">
        <v>0</v>
      </c>
      <c r="L125" s="215">
        <v>1180</v>
      </c>
      <c r="M125" s="216">
        <v>0</v>
      </c>
      <c r="N125" s="217">
        <v>915</v>
      </c>
      <c r="O125" s="215">
        <v>1180</v>
      </c>
      <c r="P125" s="216">
        <v>0</v>
      </c>
      <c r="Q125" s="217">
        <v>590</v>
      </c>
      <c r="R125" s="215">
        <v>1180</v>
      </c>
      <c r="S125" s="216">
        <v>0</v>
      </c>
      <c r="T125" s="217">
        <v>0</v>
      </c>
      <c r="U125" s="215">
        <v>1180</v>
      </c>
      <c r="V125" s="216">
        <v>0</v>
      </c>
      <c r="W125" s="217">
        <v>1155</v>
      </c>
      <c r="X125" s="215">
        <v>1180</v>
      </c>
      <c r="Y125" s="216">
        <v>0</v>
      </c>
      <c r="Z125" s="217">
        <v>0</v>
      </c>
      <c r="AA125" s="215">
        <v>1180</v>
      </c>
      <c r="AB125" s="216">
        <v>0</v>
      </c>
      <c r="AC125" s="217">
        <v>590</v>
      </c>
      <c r="AD125" s="215">
        <v>1180</v>
      </c>
      <c r="AE125" s="216">
        <v>0</v>
      </c>
      <c r="AF125" s="217">
        <v>1000</v>
      </c>
      <c r="AG125" s="215">
        <v>1180</v>
      </c>
      <c r="AH125" s="216">
        <v>0</v>
      </c>
      <c r="AI125" s="217">
        <v>0</v>
      </c>
      <c r="AJ125" s="215">
        <v>1180</v>
      </c>
      <c r="AK125" s="216">
        <v>0</v>
      </c>
      <c r="AL125" s="217">
        <v>0</v>
      </c>
      <c r="AM125" s="215">
        <v>1180</v>
      </c>
      <c r="AN125" s="216">
        <v>0</v>
      </c>
      <c r="AO125" s="217">
        <v>710</v>
      </c>
      <c r="AP125" s="215">
        <f t="shared" ref="AP125:AR125" si="121">F125+I125+L125+O125+R125+U125+X125+AA125+AD125+AG125+AJ125+AM125</f>
        <v>14160</v>
      </c>
      <c r="AQ125" s="215">
        <f t="shared" si="121"/>
        <v>0</v>
      </c>
      <c r="AR125" s="215">
        <f t="shared" si="121"/>
        <v>5550</v>
      </c>
      <c r="AS125" s="223">
        <v>1009018951</v>
      </c>
      <c r="AT125" s="129">
        <f t="shared" si="1"/>
        <v>19710</v>
      </c>
      <c r="AU125" s="129">
        <f t="shared" si="2"/>
        <v>1642.5</v>
      </c>
    </row>
    <row r="126" spans="1:47" ht="14.25" hidden="1" customHeight="1">
      <c r="A126" s="22"/>
      <c r="B126" s="218">
        <v>121</v>
      </c>
      <c r="C126" s="222" t="s">
        <v>387</v>
      </c>
      <c r="D126" s="223" t="s">
        <v>862</v>
      </c>
      <c r="E126" s="224" t="s">
        <v>229</v>
      </c>
      <c r="F126" s="215">
        <v>1180</v>
      </c>
      <c r="G126" s="216">
        <v>0</v>
      </c>
      <c r="H126" s="217">
        <v>590</v>
      </c>
      <c r="I126" s="215">
        <v>1180</v>
      </c>
      <c r="J126" s="216">
        <v>0</v>
      </c>
      <c r="K126" s="217">
        <v>0</v>
      </c>
      <c r="L126" s="215">
        <v>1180</v>
      </c>
      <c r="M126" s="216">
        <v>0</v>
      </c>
      <c r="N126" s="217">
        <v>1180</v>
      </c>
      <c r="O126" s="215">
        <v>1180</v>
      </c>
      <c r="P126" s="216">
        <v>0</v>
      </c>
      <c r="Q126" s="217">
        <v>590</v>
      </c>
      <c r="R126" s="215">
        <v>1180</v>
      </c>
      <c r="S126" s="216">
        <v>0</v>
      </c>
      <c r="T126" s="217">
        <v>0</v>
      </c>
      <c r="U126" s="215">
        <v>1180</v>
      </c>
      <c r="V126" s="216">
        <v>0</v>
      </c>
      <c r="W126" s="217">
        <v>1180</v>
      </c>
      <c r="X126" s="215">
        <v>1693.04</v>
      </c>
      <c r="Y126" s="216">
        <v>0</v>
      </c>
      <c r="Z126" s="217">
        <v>0</v>
      </c>
      <c r="AA126" s="215">
        <v>875.65</v>
      </c>
      <c r="AB126" s="216">
        <v>0</v>
      </c>
      <c r="AC126" s="217">
        <v>590</v>
      </c>
      <c r="AD126" s="215">
        <v>1180</v>
      </c>
      <c r="AE126" s="216">
        <v>0</v>
      </c>
      <c r="AF126" s="217">
        <v>1180</v>
      </c>
      <c r="AG126" s="215">
        <v>1180</v>
      </c>
      <c r="AH126" s="216">
        <v>0</v>
      </c>
      <c r="AI126" s="217">
        <v>0</v>
      </c>
      <c r="AJ126" s="215">
        <v>1180</v>
      </c>
      <c r="AK126" s="216">
        <v>0</v>
      </c>
      <c r="AL126" s="217">
        <v>0</v>
      </c>
      <c r="AM126" s="215">
        <v>1267.27</v>
      </c>
      <c r="AN126" s="216">
        <v>0</v>
      </c>
      <c r="AO126" s="217">
        <v>885</v>
      </c>
      <c r="AP126" s="215">
        <f t="shared" ref="AP126:AR126" si="122">F126+I126+L126+O126+R126+U126+X126+AA126+AD126+AG126+AJ126+AM126</f>
        <v>14455.960000000001</v>
      </c>
      <c r="AQ126" s="215">
        <f t="shared" si="122"/>
        <v>0</v>
      </c>
      <c r="AR126" s="215">
        <f t="shared" si="122"/>
        <v>6195</v>
      </c>
      <c r="AS126" s="223">
        <v>58001030875</v>
      </c>
      <c r="AT126" s="129">
        <f t="shared" si="1"/>
        <v>20650.96</v>
      </c>
      <c r="AU126" s="129">
        <f t="shared" si="2"/>
        <v>1720.9133333333332</v>
      </c>
    </row>
    <row r="127" spans="1:47" ht="14.25" hidden="1" customHeight="1">
      <c r="A127" s="22"/>
      <c r="B127" s="218">
        <v>122</v>
      </c>
      <c r="C127" s="222" t="s">
        <v>433</v>
      </c>
      <c r="D127" s="223" t="s">
        <v>865</v>
      </c>
      <c r="E127" s="224" t="s">
        <v>674</v>
      </c>
      <c r="F127" s="215">
        <v>1660</v>
      </c>
      <c r="G127" s="216">
        <v>664</v>
      </c>
      <c r="H127" s="217">
        <v>830</v>
      </c>
      <c r="I127" s="215">
        <v>1660</v>
      </c>
      <c r="J127" s="216">
        <v>664</v>
      </c>
      <c r="K127" s="217">
        <v>0</v>
      </c>
      <c r="L127" s="215">
        <v>1660</v>
      </c>
      <c r="M127" s="216">
        <v>664</v>
      </c>
      <c r="N127" s="217">
        <v>1660</v>
      </c>
      <c r="O127" s="215">
        <v>1660</v>
      </c>
      <c r="P127" s="216">
        <v>664</v>
      </c>
      <c r="Q127" s="217">
        <v>830</v>
      </c>
      <c r="R127" s="215">
        <v>1660</v>
      </c>
      <c r="S127" s="216">
        <v>664</v>
      </c>
      <c r="T127" s="217">
        <v>0</v>
      </c>
      <c r="U127" s="215">
        <v>1660</v>
      </c>
      <c r="V127" s="216">
        <v>664</v>
      </c>
      <c r="W127" s="217">
        <v>1660</v>
      </c>
      <c r="X127" s="215">
        <v>1660</v>
      </c>
      <c r="Y127" s="216">
        <v>664</v>
      </c>
      <c r="Z127" s="217">
        <v>0</v>
      </c>
      <c r="AA127" s="215">
        <v>1660</v>
      </c>
      <c r="AB127" s="216">
        <v>664</v>
      </c>
      <c r="AC127" s="217">
        <v>830</v>
      </c>
      <c r="AD127" s="215">
        <v>1660</v>
      </c>
      <c r="AE127" s="216">
        <v>664</v>
      </c>
      <c r="AF127" s="217">
        <v>1660</v>
      </c>
      <c r="AG127" s="215">
        <v>1660</v>
      </c>
      <c r="AH127" s="216">
        <v>664</v>
      </c>
      <c r="AI127" s="217">
        <v>0</v>
      </c>
      <c r="AJ127" s="215">
        <v>1660</v>
      </c>
      <c r="AK127" s="216">
        <v>664</v>
      </c>
      <c r="AL127" s="217">
        <v>0</v>
      </c>
      <c r="AM127" s="215">
        <v>1660</v>
      </c>
      <c r="AN127" s="216">
        <v>664</v>
      </c>
      <c r="AO127" s="217">
        <v>1494</v>
      </c>
      <c r="AP127" s="215">
        <f t="shared" ref="AP127:AR127" si="123">F127+I127+L127+O127+R127+U127+X127+AA127+AD127+AG127+AJ127+AM127</f>
        <v>19920</v>
      </c>
      <c r="AQ127" s="215">
        <f t="shared" si="123"/>
        <v>7968</v>
      </c>
      <c r="AR127" s="215">
        <f t="shared" si="123"/>
        <v>8964</v>
      </c>
      <c r="AS127" s="223">
        <v>1023004737</v>
      </c>
      <c r="AT127" s="129">
        <f t="shared" si="1"/>
        <v>36852</v>
      </c>
      <c r="AU127" s="129">
        <f t="shared" si="2"/>
        <v>3071</v>
      </c>
    </row>
    <row r="128" spans="1:47" ht="14.25" hidden="1" customHeight="1">
      <c r="A128" s="22"/>
      <c r="B128" s="218">
        <v>123</v>
      </c>
      <c r="C128" s="222" t="s">
        <v>7</v>
      </c>
      <c r="D128" s="223" t="s">
        <v>867</v>
      </c>
      <c r="E128" s="224" t="s">
        <v>676</v>
      </c>
      <c r="F128" s="215">
        <v>2950</v>
      </c>
      <c r="G128" s="216">
        <v>1475</v>
      </c>
      <c r="H128" s="217">
        <v>1475</v>
      </c>
      <c r="I128" s="215">
        <v>2950</v>
      </c>
      <c r="J128" s="216">
        <v>1475</v>
      </c>
      <c r="K128" s="217">
        <v>0</v>
      </c>
      <c r="L128" s="215">
        <v>2950</v>
      </c>
      <c r="M128" s="216">
        <v>1475</v>
      </c>
      <c r="N128" s="217">
        <v>2950</v>
      </c>
      <c r="O128" s="215">
        <v>2950</v>
      </c>
      <c r="P128" s="216">
        <v>1475</v>
      </c>
      <c r="Q128" s="217">
        <v>1475</v>
      </c>
      <c r="R128" s="215">
        <v>2950</v>
      </c>
      <c r="S128" s="216">
        <v>1475</v>
      </c>
      <c r="T128" s="217">
        <v>0</v>
      </c>
      <c r="U128" s="215">
        <v>2950</v>
      </c>
      <c r="V128" s="216">
        <v>1475</v>
      </c>
      <c r="W128" s="217">
        <v>2950</v>
      </c>
      <c r="X128" s="215">
        <v>2950</v>
      </c>
      <c r="Y128" s="216">
        <v>1475</v>
      </c>
      <c r="Z128" s="217">
        <v>0</v>
      </c>
      <c r="AA128" s="215">
        <v>2950</v>
      </c>
      <c r="AB128" s="216">
        <v>1475</v>
      </c>
      <c r="AC128" s="217">
        <v>1475</v>
      </c>
      <c r="AD128" s="215">
        <v>2950</v>
      </c>
      <c r="AE128" s="216">
        <v>1475</v>
      </c>
      <c r="AF128" s="217">
        <v>2950</v>
      </c>
      <c r="AG128" s="215">
        <v>2950</v>
      </c>
      <c r="AH128" s="216">
        <v>1475</v>
      </c>
      <c r="AI128" s="217">
        <v>0</v>
      </c>
      <c r="AJ128" s="215">
        <v>2950</v>
      </c>
      <c r="AK128" s="216">
        <v>1475</v>
      </c>
      <c r="AL128" s="217">
        <v>0</v>
      </c>
      <c r="AM128" s="215">
        <v>2950</v>
      </c>
      <c r="AN128" s="216">
        <v>1475</v>
      </c>
      <c r="AO128" s="217">
        <v>0</v>
      </c>
      <c r="AP128" s="215">
        <f t="shared" ref="AP128:AR128" si="124">F128+I128+L128+O128+R128+U128+X128+AA128+AD128+AG128+AJ128+AM128</f>
        <v>35400</v>
      </c>
      <c r="AQ128" s="215">
        <f t="shared" si="124"/>
        <v>17700</v>
      </c>
      <c r="AR128" s="215">
        <f t="shared" si="124"/>
        <v>13275</v>
      </c>
      <c r="AS128" s="223">
        <v>1026004683</v>
      </c>
      <c r="AT128" s="129">
        <f t="shared" si="1"/>
        <v>66375</v>
      </c>
      <c r="AU128" s="129">
        <f t="shared" si="2"/>
        <v>5531.25</v>
      </c>
    </row>
    <row r="129" spans="1:47" ht="14.25" hidden="1" customHeight="1">
      <c r="A129" s="22"/>
      <c r="B129" s="218">
        <v>124</v>
      </c>
      <c r="C129" s="222" t="s">
        <v>387</v>
      </c>
      <c r="D129" s="223" t="s">
        <v>870</v>
      </c>
      <c r="E129" s="224" t="s">
        <v>678</v>
      </c>
      <c r="F129" s="215">
        <v>0</v>
      </c>
      <c r="G129" s="216">
        <v>0</v>
      </c>
      <c r="H129" s="217">
        <v>0</v>
      </c>
      <c r="I129" s="215">
        <v>0</v>
      </c>
      <c r="J129" s="216">
        <v>0</v>
      </c>
      <c r="K129" s="217">
        <v>0</v>
      </c>
      <c r="L129" s="215">
        <v>0</v>
      </c>
      <c r="M129" s="216">
        <v>0</v>
      </c>
      <c r="N129" s="217">
        <v>0</v>
      </c>
      <c r="O129" s="215">
        <v>0</v>
      </c>
      <c r="P129" s="216">
        <v>0</v>
      </c>
      <c r="Q129" s="217">
        <v>0</v>
      </c>
      <c r="R129" s="215">
        <v>0</v>
      </c>
      <c r="S129" s="216">
        <v>0</v>
      </c>
      <c r="T129" s="217">
        <v>0</v>
      </c>
      <c r="U129" s="215">
        <v>0</v>
      </c>
      <c r="V129" s="216">
        <v>0</v>
      </c>
      <c r="W129" s="217">
        <v>0</v>
      </c>
      <c r="X129" s="215">
        <v>0</v>
      </c>
      <c r="Y129" s="216">
        <v>0</v>
      </c>
      <c r="Z129" s="217">
        <v>0</v>
      </c>
      <c r="AA129" s="215">
        <v>0</v>
      </c>
      <c r="AB129" s="216">
        <v>0</v>
      </c>
      <c r="AC129" s="217">
        <v>0</v>
      </c>
      <c r="AD129" s="215">
        <v>0</v>
      </c>
      <c r="AE129" s="216">
        <v>0</v>
      </c>
      <c r="AF129" s="217">
        <v>0</v>
      </c>
      <c r="AG129" s="215">
        <v>1062</v>
      </c>
      <c r="AH129" s="216">
        <v>0</v>
      </c>
      <c r="AI129" s="217">
        <v>0</v>
      </c>
      <c r="AJ129" s="215">
        <v>1180</v>
      </c>
      <c r="AK129" s="216">
        <v>0</v>
      </c>
      <c r="AL129" s="217">
        <v>0</v>
      </c>
      <c r="AM129" s="215">
        <v>1180</v>
      </c>
      <c r="AN129" s="216">
        <v>0</v>
      </c>
      <c r="AO129" s="217">
        <v>590</v>
      </c>
      <c r="AP129" s="215">
        <f t="shared" ref="AP129:AR129" si="125">F129+I129+L129+O129+R129+U129+X129+AA129+AD129+AG129+AJ129+AM129</f>
        <v>3422</v>
      </c>
      <c r="AQ129" s="215">
        <f t="shared" si="125"/>
        <v>0</v>
      </c>
      <c r="AR129" s="215">
        <f t="shared" si="125"/>
        <v>590</v>
      </c>
      <c r="AS129" s="223">
        <v>1011076419</v>
      </c>
      <c r="AT129" s="129">
        <f t="shared" si="1"/>
        <v>4012</v>
      </c>
      <c r="AU129" s="129">
        <f t="shared" si="2"/>
        <v>334.33333333333331</v>
      </c>
    </row>
    <row r="130" spans="1:47" ht="14.25" hidden="1" customHeight="1">
      <c r="A130" s="22"/>
      <c r="B130" s="218">
        <v>125</v>
      </c>
      <c r="C130" s="222" t="s">
        <v>481</v>
      </c>
      <c r="D130" s="223" t="s">
        <v>873</v>
      </c>
      <c r="E130" s="224" t="s">
        <v>680</v>
      </c>
      <c r="F130" s="215">
        <v>830</v>
      </c>
      <c r="G130" s="216">
        <v>0</v>
      </c>
      <c r="H130" s="217">
        <v>415</v>
      </c>
      <c r="I130" s="215">
        <v>830</v>
      </c>
      <c r="J130" s="216">
        <v>0</v>
      </c>
      <c r="K130" s="217">
        <v>0</v>
      </c>
      <c r="L130" s="215">
        <v>830</v>
      </c>
      <c r="M130" s="216">
        <v>0</v>
      </c>
      <c r="N130" s="217">
        <v>747</v>
      </c>
      <c r="O130" s="215">
        <v>830</v>
      </c>
      <c r="P130" s="216">
        <v>0</v>
      </c>
      <c r="Q130" s="217">
        <v>415</v>
      </c>
      <c r="R130" s="215">
        <v>830</v>
      </c>
      <c r="S130" s="216">
        <v>0</v>
      </c>
      <c r="T130" s="217">
        <v>0</v>
      </c>
      <c r="U130" s="215">
        <v>830</v>
      </c>
      <c r="V130" s="216">
        <v>0</v>
      </c>
      <c r="W130" s="217">
        <v>747</v>
      </c>
      <c r="X130" s="215">
        <v>1190.8699999999999</v>
      </c>
      <c r="Y130" s="216">
        <v>0</v>
      </c>
      <c r="Z130" s="217">
        <v>0</v>
      </c>
      <c r="AA130" s="215">
        <v>469.13</v>
      </c>
      <c r="AB130" s="216">
        <v>0</v>
      </c>
      <c r="AC130" s="217">
        <v>415</v>
      </c>
      <c r="AD130" s="215">
        <v>830</v>
      </c>
      <c r="AE130" s="216">
        <v>0</v>
      </c>
      <c r="AF130" s="217">
        <v>830</v>
      </c>
      <c r="AG130" s="215">
        <v>830</v>
      </c>
      <c r="AH130" s="216">
        <v>0</v>
      </c>
      <c r="AI130" s="217">
        <v>0</v>
      </c>
      <c r="AJ130" s="215">
        <v>830</v>
      </c>
      <c r="AK130" s="216">
        <v>0</v>
      </c>
      <c r="AL130" s="217">
        <v>0</v>
      </c>
      <c r="AM130" s="215">
        <v>830</v>
      </c>
      <c r="AN130" s="216">
        <v>0</v>
      </c>
      <c r="AO130" s="217">
        <v>656</v>
      </c>
      <c r="AP130" s="215">
        <f t="shared" ref="AP130:AR130" si="126">F130+I130+L130+O130+R130+U130+X130+AA130+AD130+AG130+AJ130+AM130</f>
        <v>9960</v>
      </c>
      <c r="AQ130" s="215">
        <f t="shared" si="126"/>
        <v>0</v>
      </c>
      <c r="AR130" s="215">
        <f t="shared" si="126"/>
        <v>4225</v>
      </c>
      <c r="AS130" s="223">
        <v>1030034384</v>
      </c>
      <c r="AT130" s="129">
        <f t="shared" si="1"/>
        <v>14185</v>
      </c>
      <c r="AU130" s="129">
        <f t="shared" si="2"/>
        <v>1182.0833333333333</v>
      </c>
    </row>
    <row r="131" spans="1:47" ht="14.25" hidden="1" customHeight="1">
      <c r="A131" s="22"/>
      <c r="B131" s="218">
        <v>126</v>
      </c>
      <c r="C131" s="222" t="s">
        <v>387</v>
      </c>
      <c r="D131" s="223" t="s">
        <v>874</v>
      </c>
      <c r="E131" s="224" t="s">
        <v>875</v>
      </c>
      <c r="F131" s="215">
        <v>0</v>
      </c>
      <c r="G131" s="216">
        <v>0</v>
      </c>
      <c r="H131" s="217">
        <v>0</v>
      </c>
      <c r="I131" s="215">
        <v>0</v>
      </c>
      <c r="J131" s="216">
        <v>0</v>
      </c>
      <c r="K131" s="217">
        <v>0</v>
      </c>
      <c r="L131" s="215">
        <v>0</v>
      </c>
      <c r="M131" s="216">
        <v>0</v>
      </c>
      <c r="N131" s="217">
        <v>0</v>
      </c>
      <c r="O131" s="215">
        <v>0</v>
      </c>
      <c r="P131" s="216">
        <v>0</v>
      </c>
      <c r="Q131" s="217">
        <v>0</v>
      </c>
      <c r="R131" s="215">
        <v>0</v>
      </c>
      <c r="S131" s="216">
        <v>0</v>
      </c>
      <c r="T131" s="217">
        <v>0</v>
      </c>
      <c r="U131" s="215">
        <v>0</v>
      </c>
      <c r="V131" s="216">
        <v>0</v>
      </c>
      <c r="W131" s="217">
        <v>0</v>
      </c>
      <c r="X131" s="215">
        <v>0</v>
      </c>
      <c r="Y131" s="216">
        <v>0</v>
      </c>
      <c r="Z131" s="217">
        <v>0</v>
      </c>
      <c r="AA131" s="215">
        <v>0</v>
      </c>
      <c r="AB131" s="216">
        <v>0</v>
      </c>
      <c r="AC131" s="217">
        <v>0</v>
      </c>
      <c r="AD131" s="215">
        <v>0</v>
      </c>
      <c r="AE131" s="216">
        <v>0</v>
      </c>
      <c r="AF131" s="217">
        <v>0</v>
      </c>
      <c r="AG131" s="215">
        <v>0</v>
      </c>
      <c r="AH131" s="216">
        <v>0</v>
      </c>
      <c r="AI131" s="217">
        <v>0</v>
      </c>
      <c r="AJ131" s="215">
        <v>1416</v>
      </c>
      <c r="AK131" s="216">
        <v>0</v>
      </c>
      <c r="AL131" s="217">
        <v>0</v>
      </c>
      <c r="AM131" s="215">
        <v>1180</v>
      </c>
      <c r="AN131" s="216">
        <v>0</v>
      </c>
      <c r="AO131" s="217">
        <v>708</v>
      </c>
      <c r="AP131" s="215">
        <f t="shared" ref="AP131:AR131" si="127">F131+I131+L131+O131+R131+U131+X131+AA131+AD131+AG131+AJ131+AM131</f>
        <v>2596</v>
      </c>
      <c r="AQ131" s="215">
        <f t="shared" si="127"/>
        <v>0</v>
      </c>
      <c r="AR131" s="215">
        <f t="shared" si="127"/>
        <v>708</v>
      </c>
      <c r="AS131" s="223">
        <v>1017007677</v>
      </c>
      <c r="AT131" s="129">
        <f t="shared" si="1"/>
        <v>3304</v>
      </c>
      <c r="AU131" s="129">
        <f t="shared" si="2"/>
        <v>275.33333333333331</v>
      </c>
    </row>
    <row r="132" spans="1:47" ht="14.25" hidden="1" customHeight="1">
      <c r="A132" s="22"/>
      <c r="B132" s="218">
        <v>127</v>
      </c>
      <c r="C132" s="222" t="s">
        <v>387</v>
      </c>
      <c r="D132" s="223" t="s">
        <v>878</v>
      </c>
      <c r="E132" s="224" t="s">
        <v>681</v>
      </c>
      <c r="F132" s="215">
        <v>1313.33</v>
      </c>
      <c r="G132" s="216">
        <v>0</v>
      </c>
      <c r="H132" s="217">
        <v>590</v>
      </c>
      <c r="I132" s="215">
        <v>1202.8399999999999</v>
      </c>
      <c r="J132" s="216">
        <v>0</v>
      </c>
      <c r="K132" s="217">
        <v>0</v>
      </c>
      <c r="L132" s="215">
        <v>1251.02</v>
      </c>
      <c r="M132" s="216">
        <v>0</v>
      </c>
      <c r="N132" s="217">
        <v>1050</v>
      </c>
      <c r="O132" s="215">
        <v>1180</v>
      </c>
      <c r="P132" s="216">
        <v>0</v>
      </c>
      <c r="Q132" s="217">
        <v>590</v>
      </c>
      <c r="R132" s="215">
        <v>1180</v>
      </c>
      <c r="S132" s="216">
        <v>0</v>
      </c>
      <c r="T132" s="217">
        <v>0</v>
      </c>
      <c r="U132" s="215">
        <v>1289.08</v>
      </c>
      <c r="V132" s="216">
        <v>0</v>
      </c>
      <c r="W132" s="217">
        <v>1140</v>
      </c>
      <c r="X132" s="215">
        <v>1180</v>
      </c>
      <c r="Y132" s="216">
        <v>0</v>
      </c>
      <c r="Z132" s="217">
        <v>0</v>
      </c>
      <c r="AA132" s="215">
        <v>1180</v>
      </c>
      <c r="AB132" s="216">
        <v>0</v>
      </c>
      <c r="AC132" s="217">
        <v>590</v>
      </c>
      <c r="AD132" s="215">
        <v>1289.0899999999999</v>
      </c>
      <c r="AE132" s="216">
        <v>0</v>
      </c>
      <c r="AF132" s="217">
        <v>1130</v>
      </c>
      <c r="AG132" s="215">
        <v>1180</v>
      </c>
      <c r="AH132" s="216">
        <v>0</v>
      </c>
      <c r="AI132" s="217">
        <v>0</v>
      </c>
      <c r="AJ132" s="215">
        <v>1180</v>
      </c>
      <c r="AK132" s="216">
        <v>0</v>
      </c>
      <c r="AL132" s="217">
        <v>0</v>
      </c>
      <c r="AM132" s="215">
        <v>1180</v>
      </c>
      <c r="AN132" s="216">
        <v>0</v>
      </c>
      <c r="AO132" s="217">
        <v>815</v>
      </c>
      <c r="AP132" s="215">
        <f t="shared" ref="AP132:AR132" si="128">F132+I132+L132+O132+R132+U132+X132+AA132+AD132+AG132+AJ132+AM132</f>
        <v>14605.36</v>
      </c>
      <c r="AQ132" s="215">
        <f t="shared" si="128"/>
        <v>0</v>
      </c>
      <c r="AR132" s="215">
        <f t="shared" si="128"/>
        <v>5905</v>
      </c>
      <c r="AS132" s="223">
        <v>1030004814</v>
      </c>
      <c r="AT132" s="129">
        <f t="shared" si="1"/>
        <v>20510.36</v>
      </c>
      <c r="AU132" s="129">
        <f t="shared" si="2"/>
        <v>1709.1966666666667</v>
      </c>
    </row>
    <row r="133" spans="1:47" ht="14.25" hidden="1" customHeight="1">
      <c r="A133" s="22"/>
      <c r="B133" s="218">
        <v>128</v>
      </c>
      <c r="C133" s="222" t="s">
        <v>387</v>
      </c>
      <c r="D133" s="223" t="s">
        <v>881</v>
      </c>
      <c r="E133" s="224" t="s">
        <v>683</v>
      </c>
      <c r="F133" s="215">
        <v>1180</v>
      </c>
      <c r="G133" s="216">
        <v>0</v>
      </c>
      <c r="H133" s="217">
        <v>590</v>
      </c>
      <c r="I133" s="215">
        <v>1292.3800000000001</v>
      </c>
      <c r="J133" s="216">
        <v>0</v>
      </c>
      <c r="K133" s="217">
        <v>0</v>
      </c>
      <c r="L133" s="215">
        <v>1067.6199999999999</v>
      </c>
      <c r="M133" s="216">
        <v>0</v>
      </c>
      <c r="N133" s="217">
        <v>1062</v>
      </c>
      <c r="O133" s="215">
        <v>1180</v>
      </c>
      <c r="P133" s="216">
        <v>0</v>
      </c>
      <c r="Q133" s="217">
        <v>590</v>
      </c>
      <c r="R133" s="215">
        <v>1180</v>
      </c>
      <c r="S133" s="216">
        <v>0</v>
      </c>
      <c r="T133" s="217">
        <v>0</v>
      </c>
      <c r="U133" s="215">
        <v>1180</v>
      </c>
      <c r="V133" s="216">
        <v>0</v>
      </c>
      <c r="W133" s="217">
        <v>1003</v>
      </c>
      <c r="X133" s="215">
        <v>1180</v>
      </c>
      <c r="Y133" s="216">
        <v>0</v>
      </c>
      <c r="Z133" s="217">
        <v>0</v>
      </c>
      <c r="AA133" s="215">
        <v>1555.45</v>
      </c>
      <c r="AB133" s="216">
        <v>0</v>
      </c>
      <c r="AC133" s="217">
        <v>590</v>
      </c>
      <c r="AD133" s="215">
        <v>804.55</v>
      </c>
      <c r="AE133" s="216">
        <v>0</v>
      </c>
      <c r="AF133" s="217">
        <v>944</v>
      </c>
      <c r="AG133" s="215">
        <v>1180</v>
      </c>
      <c r="AH133" s="216">
        <v>0</v>
      </c>
      <c r="AI133" s="217">
        <v>0</v>
      </c>
      <c r="AJ133" s="215">
        <v>1180</v>
      </c>
      <c r="AK133" s="216">
        <v>0</v>
      </c>
      <c r="AL133" s="217">
        <v>0</v>
      </c>
      <c r="AM133" s="215">
        <v>1180</v>
      </c>
      <c r="AN133" s="216">
        <v>0</v>
      </c>
      <c r="AO133" s="217">
        <v>885</v>
      </c>
      <c r="AP133" s="215">
        <f t="shared" ref="AP133:AR133" si="129">F133+I133+L133+O133+R133+U133+X133+AA133+AD133+AG133+AJ133+AM133</f>
        <v>14160</v>
      </c>
      <c r="AQ133" s="215">
        <f t="shared" si="129"/>
        <v>0</v>
      </c>
      <c r="AR133" s="215">
        <f t="shared" si="129"/>
        <v>5664</v>
      </c>
      <c r="AS133" s="223">
        <v>62003001544</v>
      </c>
      <c r="AT133" s="129">
        <f t="shared" si="1"/>
        <v>19824</v>
      </c>
      <c r="AU133" s="129">
        <f t="shared" si="2"/>
        <v>1652</v>
      </c>
    </row>
    <row r="134" spans="1:47" ht="14.25" hidden="1" customHeight="1">
      <c r="A134" s="22"/>
      <c r="B134" s="218">
        <v>129</v>
      </c>
      <c r="C134" s="222" t="s">
        <v>401</v>
      </c>
      <c r="D134" s="223" t="s">
        <v>884</v>
      </c>
      <c r="E134" s="224" t="s">
        <v>688</v>
      </c>
      <c r="F134" s="215">
        <v>2100</v>
      </c>
      <c r="G134" s="216">
        <v>1050</v>
      </c>
      <c r="H134" s="217">
        <v>1050</v>
      </c>
      <c r="I134" s="215">
        <v>2100</v>
      </c>
      <c r="J134" s="216">
        <v>1050</v>
      </c>
      <c r="K134" s="217">
        <v>0</v>
      </c>
      <c r="L134" s="215">
        <v>2100</v>
      </c>
      <c r="M134" s="216">
        <v>1050</v>
      </c>
      <c r="N134" s="217">
        <v>2100</v>
      </c>
      <c r="O134" s="215">
        <v>2100</v>
      </c>
      <c r="P134" s="216">
        <v>1050</v>
      </c>
      <c r="Q134" s="217">
        <v>1050</v>
      </c>
      <c r="R134" s="215">
        <v>2100</v>
      </c>
      <c r="S134" s="216">
        <v>1050</v>
      </c>
      <c r="T134" s="217">
        <v>0</v>
      </c>
      <c r="U134" s="215">
        <v>2100</v>
      </c>
      <c r="V134" s="216">
        <v>1050</v>
      </c>
      <c r="W134" s="217">
        <v>2100</v>
      </c>
      <c r="X134" s="215">
        <v>2100</v>
      </c>
      <c r="Y134" s="216">
        <v>1050</v>
      </c>
      <c r="Z134" s="217">
        <v>0</v>
      </c>
      <c r="AA134" s="215">
        <v>2100</v>
      </c>
      <c r="AB134" s="216">
        <v>1050</v>
      </c>
      <c r="AC134" s="217">
        <v>1050</v>
      </c>
      <c r="AD134" s="215">
        <v>2100</v>
      </c>
      <c r="AE134" s="216">
        <v>1050</v>
      </c>
      <c r="AF134" s="217">
        <v>2100</v>
      </c>
      <c r="AG134" s="215">
        <v>2100</v>
      </c>
      <c r="AH134" s="216">
        <v>1050</v>
      </c>
      <c r="AI134" s="217">
        <v>0</v>
      </c>
      <c r="AJ134" s="215">
        <v>2100</v>
      </c>
      <c r="AK134" s="216">
        <v>1050</v>
      </c>
      <c r="AL134" s="217">
        <v>0</v>
      </c>
      <c r="AM134" s="215">
        <v>2100</v>
      </c>
      <c r="AN134" s="216">
        <v>1050</v>
      </c>
      <c r="AO134" s="217">
        <v>1890</v>
      </c>
      <c r="AP134" s="215">
        <f t="shared" ref="AP134:AR134" si="130">F134+I134+L134+O134+R134+U134+X134+AA134+AD134+AG134+AJ134+AM134</f>
        <v>25200</v>
      </c>
      <c r="AQ134" s="215">
        <f t="shared" si="130"/>
        <v>12600</v>
      </c>
      <c r="AR134" s="215">
        <f t="shared" si="130"/>
        <v>11340</v>
      </c>
      <c r="AS134" s="223">
        <v>1008018740</v>
      </c>
      <c r="AT134" s="129">
        <f t="shared" si="1"/>
        <v>49140</v>
      </c>
      <c r="AU134" s="129">
        <f t="shared" si="2"/>
        <v>4095</v>
      </c>
    </row>
    <row r="135" spans="1:47" ht="14.25" hidden="1" customHeight="1">
      <c r="A135" s="22"/>
      <c r="B135" s="218">
        <v>130</v>
      </c>
      <c r="C135" s="222" t="s">
        <v>404</v>
      </c>
      <c r="D135" s="223" t="s">
        <v>886</v>
      </c>
      <c r="E135" s="224" t="s">
        <v>887</v>
      </c>
      <c r="F135" s="215">
        <v>263.89</v>
      </c>
      <c r="G135" s="216">
        <v>0</v>
      </c>
      <c r="H135" s="217">
        <v>475</v>
      </c>
      <c r="I135" s="215">
        <v>0</v>
      </c>
      <c r="J135" s="216">
        <v>0</v>
      </c>
      <c r="K135" s="217">
        <v>0</v>
      </c>
      <c r="L135" s="215">
        <v>0</v>
      </c>
      <c r="M135" s="216">
        <v>0</v>
      </c>
      <c r="N135" s="217">
        <v>0</v>
      </c>
      <c r="O135" s="215">
        <v>0</v>
      </c>
      <c r="P135" s="216">
        <v>0</v>
      </c>
      <c r="Q135" s="217">
        <v>0</v>
      </c>
      <c r="R135" s="215">
        <v>0</v>
      </c>
      <c r="S135" s="216">
        <v>0</v>
      </c>
      <c r="T135" s="217">
        <v>0</v>
      </c>
      <c r="U135" s="215">
        <v>0</v>
      </c>
      <c r="V135" s="216">
        <v>0</v>
      </c>
      <c r="W135" s="217">
        <v>0</v>
      </c>
      <c r="X135" s="215">
        <v>0</v>
      </c>
      <c r="Y135" s="216">
        <v>0</v>
      </c>
      <c r="Z135" s="217">
        <v>0</v>
      </c>
      <c r="AA135" s="215">
        <v>0</v>
      </c>
      <c r="AB135" s="216">
        <v>0</v>
      </c>
      <c r="AC135" s="217">
        <v>0</v>
      </c>
      <c r="AD135" s="215">
        <v>0</v>
      </c>
      <c r="AE135" s="216">
        <v>0</v>
      </c>
      <c r="AF135" s="217">
        <v>0</v>
      </c>
      <c r="AG135" s="215">
        <v>0</v>
      </c>
      <c r="AH135" s="216">
        <v>0</v>
      </c>
      <c r="AI135" s="217">
        <v>0</v>
      </c>
      <c r="AJ135" s="215">
        <v>0</v>
      </c>
      <c r="AK135" s="216">
        <v>0</v>
      </c>
      <c r="AL135" s="217">
        <v>0</v>
      </c>
      <c r="AM135" s="215">
        <v>0</v>
      </c>
      <c r="AN135" s="216">
        <v>0</v>
      </c>
      <c r="AO135" s="217">
        <v>0</v>
      </c>
      <c r="AP135" s="215">
        <f t="shared" ref="AP135:AR135" si="131">F135+I135+L135+O135+R135+U135+X135+AA135+AD135+AG135+AJ135+AM135</f>
        <v>263.89</v>
      </c>
      <c r="AQ135" s="215">
        <f t="shared" si="131"/>
        <v>0</v>
      </c>
      <c r="AR135" s="215">
        <f t="shared" si="131"/>
        <v>475</v>
      </c>
      <c r="AS135" s="223">
        <v>45001013822</v>
      </c>
      <c r="AT135" s="129">
        <f t="shared" si="1"/>
        <v>738.89</v>
      </c>
      <c r="AU135" s="129">
        <f t="shared" si="2"/>
        <v>61.574166666666663</v>
      </c>
    </row>
    <row r="136" spans="1:47" ht="14.25" hidden="1" customHeight="1">
      <c r="A136" s="22"/>
      <c r="B136" s="218">
        <v>131</v>
      </c>
      <c r="C136" s="222" t="s">
        <v>433</v>
      </c>
      <c r="D136" s="223" t="s">
        <v>889</v>
      </c>
      <c r="E136" s="224" t="s">
        <v>691</v>
      </c>
      <c r="F136" s="215">
        <v>1660</v>
      </c>
      <c r="G136" s="216">
        <v>664</v>
      </c>
      <c r="H136" s="217">
        <v>830</v>
      </c>
      <c r="I136" s="215">
        <v>1660</v>
      </c>
      <c r="J136" s="216">
        <v>664</v>
      </c>
      <c r="K136" s="217">
        <v>0</v>
      </c>
      <c r="L136" s="215">
        <v>1660</v>
      </c>
      <c r="M136" s="216">
        <v>664</v>
      </c>
      <c r="N136" s="217">
        <v>1660</v>
      </c>
      <c r="O136" s="215">
        <v>1660</v>
      </c>
      <c r="P136" s="216">
        <v>664</v>
      </c>
      <c r="Q136" s="217">
        <v>830</v>
      </c>
      <c r="R136" s="215">
        <v>1660</v>
      </c>
      <c r="S136" s="216">
        <v>664</v>
      </c>
      <c r="T136" s="217">
        <v>0</v>
      </c>
      <c r="U136" s="215">
        <v>1660</v>
      </c>
      <c r="V136" s="216">
        <v>664</v>
      </c>
      <c r="W136" s="217">
        <v>1660</v>
      </c>
      <c r="X136" s="215">
        <v>1660</v>
      </c>
      <c r="Y136" s="216">
        <v>664</v>
      </c>
      <c r="Z136" s="217">
        <v>0</v>
      </c>
      <c r="AA136" s="215">
        <v>1660</v>
      </c>
      <c r="AB136" s="216">
        <v>664</v>
      </c>
      <c r="AC136" s="217">
        <v>830</v>
      </c>
      <c r="AD136" s="215">
        <v>1660</v>
      </c>
      <c r="AE136" s="216">
        <v>664</v>
      </c>
      <c r="AF136" s="217">
        <v>1660</v>
      </c>
      <c r="AG136" s="215">
        <v>1660</v>
      </c>
      <c r="AH136" s="216">
        <v>664</v>
      </c>
      <c r="AI136" s="217">
        <v>0</v>
      </c>
      <c r="AJ136" s="215">
        <v>1660</v>
      </c>
      <c r="AK136" s="216">
        <v>664</v>
      </c>
      <c r="AL136" s="217">
        <v>0</v>
      </c>
      <c r="AM136" s="215">
        <v>1660</v>
      </c>
      <c r="AN136" s="216">
        <v>664</v>
      </c>
      <c r="AO136" s="217">
        <v>1494</v>
      </c>
      <c r="AP136" s="215">
        <f t="shared" ref="AP136:AR136" si="132">F136+I136+L136+O136+R136+U136+X136+AA136+AD136+AG136+AJ136+AM136</f>
        <v>19920</v>
      </c>
      <c r="AQ136" s="215">
        <f t="shared" si="132"/>
        <v>7968</v>
      </c>
      <c r="AR136" s="215">
        <f t="shared" si="132"/>
        <v>8964</v>
      </c>
      <c r="AS136" s="223">
        <v>1017001595</v>
      </c>
      <c r="AT136" s="129">
        <f t="shared" si="1"/>
        <v>36852</v>
      </c>
      <c r="AU136" s="129">
        <f t="shared" si="2"/>
        <v>3071</v>
      </c>
    </row>
    <row r="137" spans="1:47" ht="14.25" hidden="1" customHeight="1">
      <c r="A137" s="22"/>
      <c r="B137" s="218">
        <v>132</v>
      </c>
      <c r="C137" s="222" t="s">
        <v>433</v>
      </c>
      <c r="D137" s="223" t="s">
        <v>891</v>
      </c>
      <c r="E137" s="224" t="s">
        <v>696</v>
      </c>
      <c r="F137" s="215">
        <v>1660</v>
      </c>
      <c r="G137" s="216">
        <v>747</v>
      </c>
      <c r="H137" s="217">
        <v>830</v>
      </c>
      <c r="I137" s="215">
        <v>1806.66</v>
      </c>
      <c r="J137" s="216">
        <v>747</v>
      </c>
      <c r="K137" s="217">
        <v>0</v>
      </c>
      <c r="L137" s="215">
        <v>1660</v>
      </c>
      <c r="M137" s="216">
        <v>747</v>
      </c>
      <c r="N137" s="217">
        <v>1660</v>
      </c>
      <c r="O137" s="215">
        <v>1660</v>
      </c>
      <c r="P137" s="216">
        <v>747</v>
      </c>
      <c r="Q137" s="217">
        <v>830</v>
      </c>
      <c r="R137" s="215">
        <v>1660</v>
      </c>
      <c r="S137" s="216">
        <v>747</v>
      </c>
      <c r="T137" s="217">
        <v>0</v>
      </c>
      <c r="U137" s="215">
        <v>1660</v>
      </c>
      <c r="V137" s="216">
        <v>747</v>
      </c>
      <c r="W137" s="217">
        <v>1660</v>
      </c>
      <c r="X137" s="215">
        <v>1660</v>
      </c>
      <c r="Y137" s="216">
        <v>747</v>
      </c>
      <c r="Z137" s="217">
        <v>0</v>
      </c>
      <c r="AA137" s="215">
        <v>1813.04</v>
      </c>
      <c r="AB137" s="216">
        <v>747</v>
      </c>
      <c r="AC137" s="217">
        <v>830</v>
      </c>
      <c r="AD137" s="215">
        <v>1602.61</v>
      </c>
      <c r="AE137" s="216">
        <v>747</v>
      </c>
      <c r="AF137" s="217">
        <v>1660</v>
      </c>
      <c r="AG137" s="215">
        <v>1744.84</v>
      </c>
      <c r="AH137" s="216">
        <v>747</v>
      </c>
      <c r="AI137" s="217">
        <v>0</v>
      </c>
      <c r="AJ137" s="215">
        <v>1660</v>
      </c>
      <c r="AK137" s="216">
        <v>747</v>
      </c>
      <c r="AL137" s="217">
        <v>0</v>
      </c>
      <c r="AM137" s="215">
        <v>1660</v>
      </c>
      <c r="AN137" s="216">
        <v>747</v>
      </c>
      <c r="AO137" s="217">
        <v>1494</v>
      </c>
      <c r="AP137" s="215">
        <f t="shared" ref="AP137:AR137" si="133">F137+I137+L137+O137+R137+U137+X137+AA137+AD137+AG137+AJ137+AM137</f>
        <v>20247.150000000001</v>
      </c>
      <c r="AQ137" s="215">
        <f t="shared" si="133"/>
        <v>8964</v>
      </c>
      <c r="AR137" s="215">
        <f t="shared" si="133"/>
        <v>8964</v>
      </c>
      <c r="AS137" s="223">
        <v>1009020172</v>
      </c>
      <c r="AT137" s="129">
        <f t="shared" si="1"/>
        <v>38175.15</v>
      </c>
      <c r="AU137" s="129">
        <f t="shared" si="2"/>
        <v>3181.2625000000003</v>
      </c>
    </row>
    <row r="138" spans="1:47" ht="14.25" hidden="1" customHeight="1">
      <c r="A138" s="22"/>
      <c r="B138" s="218">
        <v>133</v>
      </c>
      <c r="C138" s="222" t="s">
        <v>387</v>
      </c>
      <c r="D138" s="223" t="s">
        <v>894</v>
      </c>
      <c r="E138" s="224" t="s">
        <v>698</v>
      </c>
      <c r="F138" s="215">
        <v>1180</v>
      </c>
      <c r="G138" s="216">
        <v>0</v>
      </c>
      <c r="H138" s="217">
        <v>590</v>
      </c>
      <c r="I138" s="215">
        <v>1180</v>
      </c>
      <c r="J138" s="216">
        <v>0</v>
      </c>
      <c r="K138" s="217">
        <v>0</v>
      </c>
      <c r="L138" s="215">
        <v>1180</v>
      </c>
      <c r="M138" s="216">
        <v>0</v>
      </c>
      <c r="N138" s="217">
        <v>1003</v>
      </c>
      <c r="O138" s="215">
        <v>1180</v>
      </c>
      <c r="P138" s="216">
        <v>0</v>
      </c>
      <c r="Q138" s="217">
        <v>590</v>
      </c>
      <c r="R138" s="215">
        <v>1180</v>
      </c>
      <c r="S138" s="216">
        <v>0</v>
      </c>
      <c r="T138" s="217">
        <v>0</v>
      </c>
      <c r="U138" s="215">
        <v>1180</v>
      </c>
      <c r="V138" s="216">
        <v>0</v>
      </c>
      <c r="W138" s="217">
        <v>1062</v>
      </c>
      <c r="X138" s="215">
        <v>1180</v>
      </c>
      <c r="Y138" s="216">
        <v>0</v>
      </c>
      <c r="Z138" s="217">
        <v>0</v>
      </c>
      <c r="AA138" s="215">
        <v>1233.6400000000001</v>
      </c>
      <c r="AB138" s="216">
        <v>0</v>
      </c>
      <c r="AC138" s="217">
        <v>590</v>
      </c>
      <c r="AD138" s="215">
        <v>1126.3599999999999</v>
      </c>
      <c r="AE138" s="216">
        <v>0</v>
      </c>
      <c r="AF138" s="217">
        <v>1003</v>
      </c>
      <c r="AG138" s="215">
        <v>1180</v>
      </c>
      <c r="AH138" s="216">
        <v>0</v>
      </c>
      <c r="AI138" s="217">
        <v>0</v>
      </c>
      <c r="AJ138" s="215">
        <v>1180</v>
      </c>
      <c r="AK138" s="216">
        <v>0</v>
      </c>
      <c r="AL138" s="217">
        <v>0</v>
      </c>
      <c r="AM138" s="215">
        <v>1180</v>
      </c>
      <c r="AN138" s="216">
        <v>0</v>
      </c>
      <c r="AO138" s="217">
        <v>708</v>
      </c>
      <c r="AP138" s="215">
        <f t="shared" ref="AP138:AR138" si="134">F138+I138+L138+O138+R138+U138+X138+AA138+AD138+AG138+AJ138+AM138</f>
        <v>14160</v>
      </c>
      <c r="AQ138" s="215">
        <f t="shared" si="134"/>
        <v>0</v>
      </c>
      <c r="AR138" s="215">
        <f t="shared" si="134"/>
        <v>5546</v>
      </c>
      <c r="AS138" s="223">
        <v>62007000736</v>
      </c>
      <c r="AT138" s="129">
        <f t="shared" si="1"/>
        <v>19706</v>
      </c>
      <c r="AU138" s="129">
        <f t="shared" si="2"/>
        <v>1642.1666666666667</v>
      </c>
    </row>
    <row r="139" spans="1:47" ht="14.25" hidden="1" customHeight="1">
      <c r="A139" s="22"/>
      <c r="B139" s="218">
        <v>134</v>
      </c>
      <c r="C139" s="222" t="s">
        <v>387</v>
      </c>
      <c r="D139" s="223" t="s">
        <v>896</v>
      </c>
      <c r="E139" s="224" t="s">
        <v>700</v>
      </c>
      <c r="F139" s="215">
        <v>1183.6600000000001</v>
      </c>
      <c r="G139" s="216">
        <v>0</v>
      </c>
      <c r="H139" s="217">
        <v>590</v>
      </c>
      <c r="I139" s="215">
        <v>1180</v>
      </c>
      <c r="J139" s="216">
        <v>0</v>
      </c>
      <c r="K139" s="217">
        <v>0</v>
      </c>
      <c r="L139" s="215">
        <v>1180</v>
      </c>
      <c r="M139" s="216">
        <v>0</v>
      </c>
      <c r="N139" s="217">
        <v>1180</v>
      </c>
      <c r="O139" s="215">
        <v>1180</v>
      </c>
      <c r="P139" s="216">
        <v>0</v>
      </c>
      <c r="Q139" s="217">
        <v>590</v>
      </c>
      <c r="R139" s="215">
        <v>1260</v>
      </c>
      <c r="S139" s="216">
        <v>0</v>
      </c>
      <c r="T139" s="217">
        <v>0</v>
      </c>
      <c r="U139" s="215">
        <v>1289.08</v>
      </c>
      <c r="V139" s="216">
        <v>0</v>
      </c>
      <c r="W139" s="217">
        <v>1180</v>
      </c>
      <c r="X139" s="215">
        <v>1180</v>
      </c>
      <c r="Y139" s="216">
        <v>0</v>
      </c>
      <c r="Z139" s="217">
        <v>0</v>
      </c>
      <c r="AA139" s="215">
        <v>1180</v>
      </c>
      <c r="AB139" s="216">
        <v>0</v>
      </c>
      <c r="AC139" s="217">
        <v>590</v>
      </c>
      <c r="AD139" s="215">
        <v>1180</v>
      </c>
      <c r="AE139" s="216">
        <v>0</v>
      </c>
      <c r="AF139" s="217">
        <v>1180</v>
      </c>
      <c r="AG139" s="215">
        <v>1276</v>
      </c>
      <c r="AH139" s="216">
        <v>0</v>
      </c>
      <c r="AI139" s="217">
        <v>0</v>
      </c>
      <c r="AJ139" s="215">
        <v>1180</v>
      </c>
      <c r="AK139" s="216">
        <v>0</v>
      </c>
      <c r="AL139" s="217">
        <v>0</v>
      </c>
      <c r="AM139" s="215">
        <v>1194.53</v>
      </c>
      <c r="AN139" s="216">
        <v>0</v>
      </c>
      <c r="AO139" s="217">
        <v>1003</v>
      </c>
      <c r="AP139" s="215">
        <f t="shared" ref="AP139:AR139" si="135">F139+I139+L139+O139+R139+U139+X139+AA139+AD139+AG139+AJ139+AM139</f>
        <v>14463.27</v>
      </c>
      <c r="AQ139" s="215">
        <f t="shared" si="135"/>
        <v>0</v>
      </c>
      <c r="AR139" s="215">
        <f t="shared" si="135"/>
        <v>6313</v>
      </c>
      <c r="AS139" s="223">
        <v>1001009537</v>
      </c>
      <c r="AT139" s="129">
        <f t="shared" si="1"/>
        <v>20776.27</v>
      </c>
      <c r="AU139" s="129">
        <f t="shared" si="2"/>
        <v>1731.3558333333333</v>
      </c>
    </row>
    <row r="140" spans="1:47" ht="14.25" hidden="1" customHeight="1">
      <c r="A140" s="22"/>
      <c r="B140" s="218">
        <v>135</v>
      </c>
      <c r="C140" s="222" t="s">
        <v>404</v>
      </c>
      <c r="D140" s="223" t="s">
        <v>899</v>
      </c>
      <c r="E140" s="224" t="s">
        <v>702</v>
      </c>
      <c r="F140" s="215">
        <v>950</v>
      </c>
      <c r="G140" s="216">
        <v>0</v>
      </c>
      <c r="H140" s="217">
        <v>475</v>
      </c>
      <c r="I140" s="215">
        <v>950</v>
      </c>
      <c r="J140" s="216">
        <v>0</v>
      </c>
      <c r="K140" s="217">
        <v>0</v>
      </c>
      <c r="L140" s="215">
        <v>1103.32</v>
      </c>
      <c r="M140" s="216">
        <v>0</v>
      </c>
      <c r="N140" s="217">
        <v>1180</v>
      </c>
      <c r="O140" s="215">
        <v>1180</v>
      </c>
      <c r="P140" s="216">
        <v>0</v>
      </c>
      <c r="Q140" s="217">
        <v>590</v>
      </c>
      <c r="R140" s="229">
        <v>917.78</v>
      </c>
      <c r="S140" s="216">
        <v>0</v>
      </c>
      <c r="T140" s="217">
        <v>0</v>
      </c>
      <c r="U140" s="215">
        <v>1180</v>
      </c>
      <c r="V140" s="216">
        <v>0</v>
      </c>
      <c r="W140" s="217">
        <v>1180</v>
      </c>
      <c r="X140" s="215">
        <v>1180</v>
      </c>
      <c r="Y140" s="216">
        <v>0</v>
      </c>
      <c r="Z140" s="217">
        <v>0</v>
      </c>
      <c r="AA140" s="215">
        <v>1590.43</v>
      </c>
      <c r="AB140" s="216">
        <v>0</v>
      </c>
      <c r="AC140" s="217">
        <v>590</v>
      </c>
      <c r="AD140" s="215">
        <v>1180</v>
      </c>
      <c r="AE140" s="216">
        <v>0</v>
      </c>
      <c r="AF140" s="217">
        <v>1180</v>
      </c>
      <c r="AG140" s="215">
        <v>1180</v>
      </c>
      <c r="AH140" s="216">
        <v>0</v>
      </c>
      <c r="AI140" s="217">
        <v>0</v>
      </c>
      <c r="AJ140" s="215">
        <v>1180</v>
      </c>
      <c r="AK140" s="216">
        <v>0</v>
      </c>
      <c r="AL140" s="217">
        <v>0</v>
      </c>
      <c r="AM140" s="230">
        <v>1201.81</v>
      </c>
      <c r="AN140" s="216">
        <v>0</v>
      </c>
      <c r="AO140" s="217">
        <v>885</v>
      </c>
      <c r="AP140" s="215">
        <f t="shared" ref="AP140:AR140" si="136">F140+I140+L140+O140+R140+U140+X140+AA140+AD140+AG140+AJ140+AM140</f>
        <v>13793.339999999998</v>
      </c>
      <c r="AQ140" s="215">
        <f t="shared" si="136"/>
        <v>0</v>
      </c>
      <c r="AR140" s="215">
        <f t="shared" si="136"/>
        <v>6080</v>
      </c>
      <c r="AS140" s="223">
        <v>10001071041</v>
      </c>
      <c r="AT140" s="129">
        <f t="shared" si="1"/>
        <v>19873.339999999997</v>
      </c>
      <c r="AU140" s="129">
        <f t="shared" si="2"/>
        <v>1656.1116666666665</v>
      </c>
    </row>
    <row r="141" spans="1:47" ht="14.25" hidden="1" customHeight="1">
      <c r="A141" s="22"/>
      <c r="B141" s="218">
        <v>136</v>
      </c>
      <c r="C141" s="222" t="s">
        <v>387</v>
      </c>
      <c r="D141" s="223" t="s">
        <v>902</v>
      </c>
      <c r="E141" s="224" t="s">
        <v>705</v>
      </c>
      <c r="F141" s="215">
        <v>1180</v>
      </c>
      <c r="G141" s="216">
        <v>0</v>
      </c>
      <c r="H141" s="217">
        <v>590</v>
      </c>
      <c r="I141" s="215">
        <v>1180</v>
      </c>
      <c r="J141" s="216">
        <v>0</v>
      </c>
      <c r="K141" s="217">
        <v>0</v>
      </c>
      <c r="L141" s="215">
        <v>1180</v>
      </c>
      <c r="M141" s="216">
        <v>0</v>
      </c>
      <c r="N141" s="217">
        <v>1180</v>
      </c>
      <c r="O141" s="215">
        <v>1180</v>
      </c>
      <c r="P141" s="216">
        <v>0</v>
      </c>
      <c r="Q141" s="217">
        <v>590</v>
      </c>
      <c r="R141" s="215">
        <v>1180</v>
      </c>
      <c r="S141" s="216">
        <v>0</v>
      </c>
      <c r="T141" s="217">
        <v>0</v>
      </c>
      <c r="U141" s="215">
        <v>1180</v>
      </c>
      <c r="V141" s="216">
        <v>0</v>
      </c>
      <c r="W141" s="217">
        <v>1180</v>
      </c>
      <c r="X141" s="215">
        <v>1180</v>
      </c>
      <c r="Y141" s="216">
        <v>0</v>
      </c>
      <c r="Z141" s="217">
        <v>0</v>
      </c>
      <c r="AA141" s="215">
        <v>1180</v>
      </c>
      <c r="AB141" s="216">
        <v>0</v>
      </c>
      <c r="AC141" s="217">
        <v>590</v>
      </c>
      <c r="AD141" s="215">
        <v>1180</v>
      </c>
      <c r="AE141" s="216">
        <v>0</v>
      </c>
      <c r="AF141" s="217">
        <v>1180</v>
      </c>
      <c r="AG141" s="215">
        <v>1180</v>
      </c>
      <c r="AH141" s="216">
        <v>0</v>
      </c>
      <c r="AI141" s="217">
        <v>0</v>
      </c>
      <c r="AJ141" s="215">
        <v>1180</v>
      </c>
      <c r="AK141" s="216">
        <v>0</v>
      </c>
      <c r="AL141" s="217">
        <v>0</v>
      </c>
      <c r="AM141" s="215">
        <v>1180</v>
      </c>
      <c r="AN141" s="216">
        <v>0</v>
      </c>
      <c r="AO141" s="217">
        <v>1062</v>
      </c>
      <c r="AP141" s="215">
        <f t="shared" ref="AP141:AR141" si="137">F141+I141+L141+O141+R141+U141+X141+AA141+AD141+AG141+AJ141+AM141</f>
        <v>14160</v>
      </c>
      <c r="AQ141" s="215">
        <f t="shared" si="137"/>
        <v>0</v>
      </c>
      <c r="AR141" s="215">
        <f t="shared" si="137"/>
        <v>6372</v>
      </c>
      <c r="AS141" s="223">
        <v>45001009084</v>
      </c>
      <c r="AT141" s="129">
        <f t="shared" si="1"/>
        <v>20532</v>
      </c>
      <c r="AU141" s="129">
        <f t="shared" si="2"/>
        <v>1711</v>
      </c>
    </row>
    <row r="142" spans="1:47" ht="14.25" hidden="1" customHeight="1">
      <c r="A142" s="22"/>
      <c r="B142" s="218">
        <v>137</v>
      </c>
      <c r="C142" s="222" t="s">
        <v>387</v>
      </c>
      <c r="D142" s="223" t="s">
        <v>904</v>
      </c>
      <c r="E142" s="224" t="s">
        <v>707</v>
      </c>
      <c r="F142" s="215">
        <v>1180</v>
      </c>
      <c r="G142" s="216">
        <v>0</v>
      </c>
      <c r="H142" s="217">
        <v>590</v>
      </c>
      <c r="I142" s="215">
        <v>1180</v>
      </c>
      <c r="J142" s="216">
        <v>0</v>
      </c>
      <c r="K142" s="217">
        <v>0</v>
      </c>
      <c r="L142" s="215">
        <v>1180</v>
      </c>
      <c r="M142" s="216">
        <v>0</v>
      </c>
      <c r="N142" s="217">
        <v>1062</v>
      </c>
      <c r="O142" s="215">
        <v>1180</v>
      </c>
      <c r="P142" s="216">
        <v>0</v>
      </c>
      <c r="Q142" s="217">
        <v>590</v>
      </c>
      <c r="R142" s="215">
        <v>1180</v>
      </c>
      <c r="S142" s="216">
        <v>0</v>
      </c>
      <c r="T142" s="217">
        <v>0</v>
      </c>
      <c r="U142" s="215">
        <v>1180</v>
      </c>
      <c r="V142" s="216">
        <v>0</v>
      </c>
      <c r="W142" s="217">
        <v>1062</v>
      </c>
      <c r="X142" s="215">
        <v>1180</v>
      </c>
      <c r="Y142" s="216">
        <v>0</v>
      </c>
      <c r="Z142" s="217">
        <v>0</v>
      </c>
      <c r="AA142" s="215">
        <v>1180</v>
      </c>
      <c r="AB142" s="216">
        <v>0</v>
      </c>
      <c r="AC142" s="217">
        <v>590</v>
      </c>
      <c r="AD142" s="215">
        <v>1180</v>
      </c>
      <c r="AE142" s="216">
        <v>0</v>
      </c>
      <c r="AF142" s="217">
        <v>1062</v>
      </c>
      <c r="AG142" s="215">
        <v>1180</v>
      </c>
      <c r="AH142" s="216">
        <v>0</v>
      </c>
      <c r="AI142" s="217">
        <v>0</v>
      </c>
      <c r="AJ142" s="215">
        <v>1180</v>
      </c>
      <c r="AK142" s="216">
        <v>0</v>
      </c>
      <c r="AL142" s="217">
        <v>0</v>
      </c>
      <c r="AM142" s="215">
        <v>1180</v>
      </c>
      <c r="AN142" s="216">
        <v>0</v>
      </c>
      <c r="AO142" s="217">
        <v>1062</v>
      </c>
      <c r="AP142" s="215">
        <f t="shared" ref="AP142:AR142" si="138">F142+I142+L142+O142+R142+U142+X142+AA142+AD142+AG142+AJ142+AM142</f>
        <v>14160</v>
      </c>
      <c r="AQ142" s="215">
        <f t="shared" si="138"/>
        <v>0</v>
      </c>
      <c r="AR142" s="215">
        <f t="shared" si="138"/>
        <v>6018</v>
      </c>
      <c r="AS142" s="223">
        <v>1015020712</v>
      </c>
      <c r="AT142" s="129">
        <f t="shared" si="1"/>
        <v>20178</v>
      </c>
      <c r="AU142" s="129">
        <f t="shared" si="2"/>
        <v>1681.5</v>
      </c>
    </row>
    <row r="143" spans="1:47" ht="14.25" hidden="1" customHeight="1">
      <c r="A143" s="22"/>
      <c r="B143" s="218">
        <v>138</v>
      </c>
      <c r="C143" s="222" t="s">
        <v>387</v>
      </c>
      <c r="D143" s="223" t="s">
        <v>906</v>
      </c>
      <c r="E143" s="224" t="s">
        <v>708</v>
      </c>
      <c r="F143" s="215">
        <v>1180</v>
      </c>
      <c r="G143" s="216">
        <v>0</v>
      </c>
      <c r="H143" s="217">
        <v>590</v>
      </c>
      <c r="I143" s="215">
        <v>1180</v>
      </c>
      <c r="J143" s="216">
        <v>0</v>
      </c>
      <c r="K143" s="217">
        <v>0</v>
      </c>
      <c r="L143" s="215">
        <v>1180</v>
      </c>
      <c r="M143" s="216">
        <v>0</v>
      </c>
      <c r="N143" s="217">
        <v>1003</v>
      </c>
      <c r="O143" s="215">
        <v>1180</v>
      </c>
      <c r="P143" s="216">
        <v>0</v>
      </c>
      <c r="Q143" s="217">
        <v>590</v>
      </c>
      <c r="R143" s="215">
        <v>1180</v>
      </c>
      <c r="S143" s="216">
        <v>0</v>
      </c>
      <c r="T143" s="217">
        <v>0</v>
      </c>
      <c r="U143" s="215">
        <v>1180</v>
      </c>
      <c r="V143" s="216">
        <v>0</v>
      </c>
      <c r="W143" s="217">
        <v>944</v>
      </c>
      <c r="X143" s="215">
        <v>1693.04</v>
      </c>
      <c r="Y143" s="216">
        <v>0</v>
      </c>
      <c r="Z143" s="217">
        <v>0</v>
      </c>
      <c r="AA143" s="215">
        <v>666.96</v>
      </c>
      <c r="AB143" s="216">
        <v>0</v>
      </c>
      <c r="AC143" s="217">
        <v>590</v>
      </c>
      <c r="AD143" s="215">
        <v>1180</v>
      </c>
      <c r="AE143" s="216">
        <v>0</v>
      </c>
      <c r="AF143" s="217">
        <v>1003</v>
      </c>
      <c r="AG143" s="215">
        <v>1180</v>
      </c>
      <c r="AH143" s="216">
        <v>0</v>
      </c>
      <c r="AI143" s="217">
        <v>0</v>
      </c>
      <c r="AJ143" s="215">
        <v>1180</v>
      </c>
      <c r="AK143" s="216">
        <v>0</v>
      </c>
      <c r="AL143" s="217">
        <v>0</v>
      </c>
      <c r="AM143" s="215">
        <v>1180</v>
      </c>
      <c r="AN143" s="216">
        <v>0</v>
      </c>
      <c r="AO143" s="217">
        <v>885</v>
      </c>
      <c r="AP143" s="215">
        <f t="shared" ref="AP143:AR143" si="139">F143+I143+L143+O143+R143+U143+X143+AA143+AD143+AG143+AJ143+AM143</f>
        <v>14160</v>
      </c>
      <c r="AQ143" s="215">
        <f t="shared" si="139"/>
        <v>0</v>
      </c>
      <c r="AR143" s="215">
        <f t="shared" si="139"/>
        <v>5605</v>
      </c>
      <c r="AS143" s="223">
        <v>1010005686</v>
      </c>
      <c r="AT143" s="129">
        <f t="shared" si="1"/>
        <v>19765</v>
      </c>
      <c r="AU143" s="129">
        <f t="shared" si="2"/>
        <v>1647.0833333333333</v>
      </c>
    </row>
    <row r="144" spans="1:47" ht="14.25" hidden="1" customHeight="1">
      <c r="A144" s="22"/>
      <c r="B144" s="218">
        <v>139</v>
      </c>
      <c r="C144" s="222" t="s">
        <v>433</v>
      </c>
      <c r="D144" s="223" t="s">
        <v>907</v>
      </c>
      <c r="E144" s="224" t="s">
        <v>710</v>
      </c>
      <c r="F144" s="215">
        <v>1660</v>
      </c>
      <c r="G144" s="216">
        <v>498</v>
      </c>
      <c r="H144" s="217">
        <v>830</v>
      </c>
      <c r="I144" s="215">
        <v>1383.33</v>
      </c>
      <c r="J144" s="216">
        <v>498</v>
      </c>
      <c r="K144" s="217">
        <v>0</v>
      </c>
      <c r="L144" s="215">
        <v>1660</v>
      </c>
      <c r="M144" s="216">
        <v>498</v>
      </c>
      <c r="N144" s="217">
        <v>1577</v>
      </c>
      <c r="O144" s="215">
        <v>1660</v>
      </c>
      <c r="P144" s="216">
        <v>498</v>
      </c>
      <c r="Q144" s="217">
        <v>830</v>
      </c>
      <c r="R144" s="215">
        <v>1660</v>
      </c>
      <c r="S144" s="216">
        <v>498</v>
      </c>
      <c r="T144" s="217">
        <v>0</v>
      </c>
      <c r="U144" s="215">
        <v>1660</v>
      </c>
      <c r="V144" s="216">
        <v>498</v>
      </c>
      <c r="W144" s="217">
        <v>1577</v>
      </c>
      <c r="X144" s="215">
        <v>1660</v>
      </c>
      <c r="Y144" s="216">
        <v>498</v>
      </c>
      <c r="Z144" s="217">
        <v>0</v>
      </c>
      <c r="AA144" s="215">
        <v>1810.91</v>
      </c>
      <c r="AB144" s="216">
        <v>498</v>
      </c>
      <c r="AC144" s="217">
        <v>830</v>
      </c>
      <c r="AD144" s="215">
        <v>1509.09</v>
      </c>
      <c r="AE144" s="216">
        <v>498</v>
      </c>
      <c r="AF144" s="217">
        <v>1494</v>
      </c>
      <c r="AG144" s="215">
        <v>1660</v>
      </c>
      <c r="AH144" s="216">
        <v>498</v>
      </c>
      <c r="AI144" s="217">
        <v>0</v>
      </c>
      <c r="AJ144" s="215">
        <v>1660</v>
      </c>
      <c r="AK144" s="216">
        <v>498</v>
      </c>
      <c r="AL144" s="217">
        <v>0</v>
      </c>
      <c r="AM144" s="215">
        <v>1660</v>
      </c>
      <c r="AN144" s="216">
        <v>498</v>
      </c>
      <c r="AO144" s="217">
        <v>1162</v>
      </c>
      <c r="AP144" s="215">
        <f t="shared" ref="AP144:AR144" si="140">F144+I144+L144+O144+R144+U144+X144+AA144+AD144+AG144+AJ144+AM144</f>
        <v>19643.330000000002</v>
      </c>
      <c r="AQ144" s="215">
        <f t="shared" si="140"/>
        <v>5976</v>
      </c>
      <c r="AR144" s="215">
        <f t="shared" si="140"/>
        <v>8300</v>
      </c>
      <c r="AS144" s="223">
        <v>1026001118</v>
      </c>
      <c r="AT144" s="129">
        <f t="shared" si="1"/>
        <v>33919.33</v>
      </c>
      <c r="AU144" s="129">
        <f t="shared" si="2"/>
        <v>2826.6108333333336</v>
      </c>
    </row>
    <row r="145" spans="1:47" ht="14.25" hidden="1" customHeight="1">
      <c r="A145" s="22"/>
      <c r="B145" s="218">
        <v>140</v>
      </c>
      <c r="C145" s="222" t="s">
        <v>433</v>
      </c>
      <c r="D145" s="223" t="s">
        <v>910</v>
      </c>
      <c r="E145" s="224" t="s">
        <v>714</v>
      </c>
      <c r="F145" s="215">
        <v>1666.71</v>
      </c>
      <c r="G145" s="216">
        <v>747</v>
      </c>
      <c r="H145" s="217">
        <v>830</v>
      </c>
      <c r="I145" s="215">
        <v>1660</v>
      </c>
      <c r="J145" s="216">
        <v>747</v>
      </c>
      <c r="K145" s="217">
        <v>0</v>
      </c>
      <c r="L145" s="215">
        <v>1660</v>
      </c>
      <c r="M145" s="216">
        <v>747</v>
      </c>
      <c r="N145" s="217">
        <v>1660</v>
      </c>
      <c r="O145" s="215">
        <v>1660</v>
      </c>
      <c r="P145" s="216">
        <v>747</v>
      </c>
      <c r="Q145" s="217">
        <v>830</v>
      </c>
      <c r="R145" s="215">
        <v>1733.33</v>
      </c>
      <c r="S145" s="216">
        <v>747</v>
      </c>
      <c r="T145" s="217">
        <v>0</v>
      </c>
      <c r="U145" s="215">
        <v>1720</v>
      </c>
      <c r="V145" s="216">
        <v>747</v>
      </c>
      <c r="W145" s="217">
        <v>1660</v>
      </c>
      <c r="X145" s="215">
        <v>1743.8</v>
      </c>
      <c r="Y145" s="216">
        <v>747</v>
      </c>
      <c r="Z145" s="217">
        <v>0</v>
      </c>
      <c r="AA145" s="215">
        <v>2287.73</v>
      </c>
      <c r="AB145" s="216">
        <v>747</v>
      </c>
      <c r="AC145" s="217">
        <v>830</v>
      </c>
      <c r="AD145" s="215">
        <v>1228.17</v>
      </c>
      <c r="AE145" s="216">
        <v>801</v>
      </c>
      <c r="AF145" s="217">
        <v>1780</v>
      </c>
      <c r="AG145" s="215">
        <v>1780</v>
      </c>
      <c r="AH145" s="216">
        <v>801</v>
      </c>
      <c r="AI145" s="217">
        <v>0</v>
      </c>
      <c r="AJ145" s="215">
        <v>1779.29</v>
      </c>
      <c r="AK145" s="216">
        <v>801</v>
      </c>
      <c r="AL145" s="217">
        <v>0</v>
      </c>
      <c r="AM145" s="215">
        <v>1780</v>
      </c>
      <c r="AN145" s="216">
        <v>801</v>
      </c>
      <c r="AO145" s="217">
        <v>1602</v>
      </c>
      <c r="AP145" s="215">
        <f t="shared" ref="AP145:AR145" si="141">F145+I145+L145+O145+R145+U145+X145+AA145+AD145+AG145+AJ145+AM145</f>
        <v>20699.03</v>
      </c>
      <c r="AQ145" s="215">
        <f t="shared" si="141"/>
        <v>9180</v>
      </c>
      <c r="AR145" s="215">
        <f t="shared" si="141"/>
        <v>9192</v>
      </c>
      <c r="AS145" s="223">
        <v>28001008336</v>
      </c>
      <c r="AT145" s="129">
        <f t="shared" si="1"/>
        <v>39071.03</v>
      </c>
      <c r="AU145" s="129">
        <f t="shared" si="2"/>
        <v>3255.9191666666666</v>
      </c>
    </row>
    <row r="146" spans="1:47" ht="14.25" hidden="1" customHeight="1">
      <c r="A146" s="22"/>
      <c r="B146" s="218">
        <v>141</v>
      </c>
      <c r="C146" s="222" t="s">
        <v>6</v>
      </c>
      <c r="D146" s="223" t="s">
        <v>912</v>
      </c>
      <c r="E146" s="224" t="s">
        <v>913</v>
      </c>
      <c r="F146" s="215">
        <v>3540</v>
      </c>
      <c r="G146" s="216">
        <v>2710</v>
      </c>
      <c r="H146" s="217">
        <v>0</v>
      </c>
      <c r="I146" s="215">
        <v>3540</v>
      </c>
      <c r="J146" s="216">
        <v>2710</v>
      </c>
      <c r="K146" s="217">
        <v>0</v>
      </c>
      <c r="L146" s="215">
        <v>3540</v>
      </c>
      <c r="M146" s="216">
        <v>2710</v>
      </c>
      <c r="N146" s="217">
        <v>0</v>
      </c>
      <c r="O146" s="215">
        <v>3540</v>
      </c>
      <c r="P146" s="216">
        <v>2710</v>
      </c>
      <c r="Q146" s="217">
        <v>0</v>
      </c>
      <c r="R146" s="215">
        <v>3540</v>
      </c>
      <c r="S146" s="216">
        <v>2710</v>
      </c>
      <c r="T146" s="217">
        <v>0</v>
      </c>
      <c r="U146" s="215">
        <v>321.82</v>
      </c>
      <c r="V146" s="216">
        <v>0</v>
      </c>
      <c r="W146" s="217">
        <v>0</v>
      </c>
      <c r="X146" s="215">
        <v>0</v>
      </c>
      <c r="Y146" s="216">
        <v>0</v>
      </c>
      <c r="Z146" s="217">
        <v>0</v>
      </c>
      <c r="AA146" s="215">
        <v>0</v>
      </c>
      <c r="AB146" s="216">
        <v>0</v>
      </c>
      <c r="AC146" s="217">
        <v>0</v>
      </c>
      <c r="AD146" s="215">
        <v>0</v>
      </c>
      <c r="AE146" s="216">
        <v>0</v>
      </c>
      <c r="AF146" s="217">
        <v>0</v>
      </c>
      <c r="AG146" s="215">
        <v>0</v>
      </c>
      <c r="AH146" s="216">
        <v>0</v>
      </c>
      <c r="AI146" s="217">
        <v>0</v>
      </c>
      <c r="AJ146" s="215">
        <v>0</v>
      </c>
      <c r="AK146" s="216">
        <v>0</v>
      </c>
      <c r="AL146" s="217">
        <v>0</v>
      </c>
      <c r="AM146" s="215">
        <v>0</v>
      </c>
      <c r="AN146" s="216">
        <v>0</v>
      </c>
      <c r="AO146" s="217">
        <v>0</v>
      </c>
      <c r="AP146" s="215">
        <f t="shared" ref="AP146:AR146" si="142">F146+I146+L146+O146+R146+U146+X146+AA146+AD146+AG146+AJ146+AM146</f>
        <v>18021.82</v>
      </c>
      <c r="AQ146" s="215">
        <f t="shared" si="142"/>
        <v>13550</v>
      </c>
      <c r="AR146" s="215">
        <f t="shared" si="142"/>
        <v>0</v>
      </c>
      <c r="AS146" s="223">
        <v>1003001689</v>
      </c>
      <c r="AT146" s="129">
        <f t="shared" si="1"/>
        <v>31571.82</v>
      </c>
      <c r="AU146" s="129">
        <f t="shared" si="2"/>
        <v>2630.9850000000001</v>
      </c>
    </row>
    <row r="147" spans="1:47" ht="14.25" hidden="1" customHeight="1">
      <c r="A147" s="22"/>
      <c r="B147" s="218">
        <v>142</v>
      </c>
      <c r="C147" s="222" t="s">
        <v>404</v>
      </c>
      <c r="D147" s="223" t="s">
        <v>916</v>
      </c>
      <c r="E147" s="224" t="s">
        <v>716</v>
      </c>
      <c r="F147" s="215">
        <v>950</v>
      </c>
      <c r="G147" s="216">
        <v>0</v>
      </c>
      <c r="H147" s="217">
        <v>475</v>
      </c>
      <c r="I147" s="215">
        <v>950</v>
      </c>
      <c r="J147" s="216">
        <v>0</v>
      </c>
      <c r="K147" s="217">
        <v>0</v>
      </c>
      <c r="L147" s="215">
        <v>950</v>
      </c>
      <c r="M147" s="216">
        <v>0</v>
      </c>
      <c r="N147" s="217">
        <v>900</v>
      </c>
      <c r="O147" s="215">
        <v>950</v>
      </c>
      <c r="P147" s="216">
        <v>0</v>
      </c>
      <c r="Q147" s="217">
        <v>475</v>
      </c>
      <c r="R147" s="215">
        <v>950</v>
      </c>
      <c r="S147" s="216">
        <v>0</v>
      </c>
      <c r="T147" s="217">
        <v>0</v>
      </c>
      <c r="U147" s="215">
        <v>950</v>
      </c>
      <c r="V147" s="216">
        <v>0</v>
      </c>
      <c r="W147" s="217">
        <v>890</v>
      </c>
      <c r="X147" s="215">
        <v>950</v>
      </c>
      <c r="Y147" s="216">
        <v>0</v>
      </c>
      <c r="Z147" s="217">
        <v>0</v>
      </c>
      <c r="AA147" s="215">
        <v>950</v>
      </c>
      <c r="AB147" s="216">
        <v>0</v>
      </c>
      <c r="AC147" s="217">
        <v>475</v>
      </c>
      <c r="AD147" s="215">
        <v>950</v>
      </c>
      <c r="AE147" s="216">
        <v>0</v>
      </c>
      <c r="AF147" s="217">
        <v>900</v>
      </c>
      <c r="AG147" s="215">
        <v>950</v>
      </c>
      <c r="AH147" s="216">
        <v>0</v>
      </c>
      <c r="AI147" s="217">
        <v>0</v>
      </c>
      <c r="AJ147" s="215">
        <v>950</v>
      </c>
      <c r="AK147" s="216">
        <v>0</v>
      </c>
      <c r="AL147" s="217">
        <v>0</v>
      </c>
      <c r="AM147" s="215">
        <v>950</v>
      </c>
      <c r="AN147" s="216">
        <v>0</v>
      </c>
      <c r="AO147" s="217">
        <v>690</v>
      </c>
      <c r="AP147" s="215">
        <f t="shared" ref="AP147:AR147" si="143">F147+I147+L147+O147+R147+U147+X147+AA147+AD147+AG147+AJ147+AM147</f>
        <v>11400</v>
      </c>
      <c r="AQ147" s="215">
        <f t="shared" si="143"/>
        <v>0</v>
      </c>
      <c r="AR147" s="215">
        <f t="shared" si="143"/>
        <v>4805</v>
      </c>
      <c r="AS147" s="223">
        <v>1013015716</v>
      </c>
      <c r="AT147" s="129">
        <f t="shared" si="1"/>
        <v>16205</v>
      </c>
      <c r="AU147" s="129">
        <f t="shared" si="2"/>
        <v>1350.4166666666667</v>
      </c>
    </row>
    <row r="148" spans="1:47" ht="14.25" hidden="1" customHeight="1">
      <c r="A148" s="22"/>
      <c r="B148" s="218">
        <v>143</v>
      </c>
      <c r="C148" s="222" t="s">
        <v>401</v>
      </c>
      <c r="D148" s="223" t="s">
        <v>918</v>
      </c>
      <c r="E148" s="224" t="s">
        <v>721</v>
      </c>
      <c r="F148" s="215">
        <v>2100</v>
      </c>
      <c r="G148" s="216">
        <v>1050</v>
      </c>
      <c r="H148" s="217">
        <v>1050</v>
      </c>
      <c r="I148" s="215">
        <v>2100</v>
      </c>
      <c r="J148" s="216">
        <v>1050</v>
      </c>
      <c r="K148" s="217">
        <v>0</v>
      </c>
      <c r="L148" s="215">
        <v>2100</v>
      </c>
      <c r="M148" s="216">
        <v>1050</v>
      </c>
      <c r="N148" s="217">
        <v>2100</v>
      </c>
      <c r="O148" s="215">
        <v>2100</v>
      </c>
      <c r="P148" s="216">
        <v>1050</v>
      </c>
      <c r="Q148" s="217">
        <v>1050</v>
      </c>
      <c r="R148" s="215">
        <v>2100</v>
      </c>
      <c r="S148" s="216">
        <v>1050</v>
      </c>
      <c r="T148" s="217">
        <v>0</v>
      </c>
      <c r="U148" s="215">
        <v>2100</v>
      </c>
      <c r="V148" s="216">
        <v>1050</v>
      </c>
      <c r="W148" s="217">
        <v>2100</v>
      </c>
      <c r="X148" s="215">
        <v>2100</v>
      </c>
      <c r="Y148" s="216">
        <v>1050</v>
      </c>
      <c r="Z148" s="217">
        <v>0</v>
      </c>
      <c r="AA148" s="215">
        <v>2100</v>
      </c>
      <c r="AB148" s="216">
        <v>1050</v>
      </c>
      <c r="AC148" s="217">
        <v>1050</v>
      </c>
      <c r="AD148" s="215">
        <v>2100</v>
      </c>
      <c r="AE148" s="216">
        <v>1050</v>
      </c>
      <c r="AF148" s="217">
        <v>2100</v>
      </c>
      <c r="AG148" s="215">
        <v>2100</v>
      </c>
      <c r="AH148" s="216">
        <v>1050</v>
      </c>
      <c r="AI148" s="217">
        <v>0</v>
      </c>
      <c r="AJ148" s="215">
        <v>2100</v>
      </c>
      <c r="AK148" s="216">
        <v>1050</v>
      </c>
      <c r="AL148" s="217">
        <v>0</v>
      </c>
      <c r="AM148" s="215">
        <v>2100</v>
      </c>
      <c r="AN148" s="216">
        <v>1050</v>
      </c>
      <c r="AO148" s="217">
        <v>1890</v>
      </c>
      <c r="AP148" s="215">
        <f t="shared" ref="AP148:AR148" si="144">F148+I148+L148+O148+R148+U148+X148+AA148+AD148+AG148+AJ148+AM148</f>
        <v>25200</v>
      </c>
      <c r="AQ148" s="215">
        <f t="shared" si="144"/>
        <v>12600</v>
      </c>
      <c r="AR148" s="215">
        <f t="shared" si="144"/>
        <v>11340</v>
      </c>
      <c r="AS148" s="223">
        <v>1017025022</v>
      </c>
      <c r="AT148" s="129">
        <f t="shared" si="1"/>
        <v>49140</v>
      </c>
      <c r="AU148" s="129">
        <f t="shared" si="2"/>
        <v>4095</v>
      </c>
    </row>
    <row r="149" spans="1:47" ht="14.25" hidden="1" customHeight="1">
      <c r="A149" s="22"/>
      <c r="B149" s="218">
        <v>144</v>
      </c>
      <c r="C149" s="222" t="s">
        <v>920</v>
      </c>
      <c r="D149" s="223" t="s">
        <v>921</v>
      </c>
      <c r="E149" s="224" t="s">
        <v>922</v>
      </c>
      <c r="F149" s="215">
        <v>1180</v>
      </c>
      <c r="G149" s="216">
        <v>0</v>
      </c>
      <c r="H149" s="217">
        <v>0</v>
      </c>
      <c r="I149" s="215">
        <v>1180</v>
      </c>
      <c r="J149" s="216">
        <v>0</v>
      </c>
      <c r="K149" s="217">
        <v>0</v>
      </c>
      <c r="L149" s="215">
        <v>1180</v>
      </c>
      <c r="M149" s="216">
        <v>0</v>
      </c>
      <c r="N149" s="217">
        <v>0</v>
      </c>
      <c r="O149" s="215">
        <v>1180</v>
      </c>
      <c r="P149" s="216">
        <v>0</v>
      </c>
      <c r="Q149" s="217">
        <v>0</v>
      </c>
      <c r="R149" s="215">
        <v>1180</v>
      </c>
      <c r="S149" s="216">
        <v>0</v>
      </c>
      <c r="T149" s="217">
        <v>0</v>
      </c>
      <c r="U149" s="215">
        <v>107.27</v>
      </c>
      <c r="V149" s="216">
        <v>0</v>
      </c>
      <c r="W149" s="217">
        <v>0</v>
      </c>
      <c r="X149" s="215">
        <v>0</v>
      </c>
      <c r="Y149" s="216">
        <v>0</v>
      </c>
      <c r="Z149" s="217">
        <v>0</v>
      </c>
      <c r="AA149" s="215">
        <v>0</v>
      </c>
      <c r="AB149" s="216">
        <v>0</v>
      </c>
      <c r="AC149" s="217">
        <v>0</v>
      </c>
      <c r="AD149" s="215">
        <v>0</v>
      </c>
      <c r="AE149" s="216">
        <v>0</v>
      </c>
      <c r="AF149" s="217">
        <v>0</v>
      </c>
      <c r="AG149" s="215">
        <v>0</v>
      </c>
      <c r="AH149" s="216">
        <v>0</v>
      </c>
      <c r="AI149" s="217">
        <v>0</v>
      </c>
      <c r="AJ149" s="215">
        <v>0</v>
      </c>
      <c r="AK149" s="216">
        <v>0</v>
      </c>
      <c r="AL149" s="217">
        <v>0</v>
      </c>
      <c r="AM149" s="215">
        <v>0</v>
      </c>
      <c r="AN149" s="216">
        <v>0</v>
      </c>
      <c r="AO149" s="217">
        <v>0</v>
      </c>
      <c r="AP149" s="215">
        <f t="shared" ref="AP149:AR149" si="145">F149+I149+L149+O149+R149+U149+X149+AA149+AD149+AG149+AJ149+AM149</f>
        <v>6007.27</v>
      </c>
      <c r="AQ149" s="215">
        <f t="shared" si="145"/>
        <v>0</v>
      </c>
      <c r="AR149" s="215">
        <f t="shared" si="145"/>
        <v>0</v>
      </c>
      <c r="AS149" s="223">
        <v>1008006608</v>
      </c>
      <c r="AT149" s="129">
        <f t="shared" si="1"/>
        <v>6007.27</v>
      </c>
      <c r="AU149" s="129">
        <f t="shared" si="2"/>
        <v>500.60583333333335</v>
      </c>
    </row>
    <row r="150" spans="1:47" ht="14.25" hidden="1" customHeight="1">
      <c r="A150" s="22"/>
      <c r="B150" s="218">
        <v>145</v>
      </c>
      <c r="C150" s="222" t="s">
        <v>387</v>
      </c>
      <c r="D150" s="223" t="s">
        <v>925</v>
      </c>
      <c r="E150" s="224" t="s">
        <v>722</v>
      </c>
      <c r="F150" s="215">
        <v>1180</v>
      </c>
      <c r="G150" s="216">
        <v>0</v>
      </c>
      <c r="H150" s="217">
        <v>590</v>
      </c>
      <c r="I150" s="215">
        <v>1180</v>
      </c>
      <c r="J150" s="216">
        <v>0</v>
      </c>
      <c r="K150" s="217">
        <v>0</v>
      </c>
      <c r="L150" s="215">
        <v>1180</v>
      </c>
      <c r="M150" s="216">
        <v>0</v>
      </c>
      <c r="N150" s="217">
        <v>1062</v>
      </c>
      <c r="O150" s="215">
        <v>1180</v>
      </c>
      <c r="P150" s="216">
        <v>0</v>
      </c>
      <c r="Q150" s="217">
        <v>590</v>
      </c>
      <c r="R150" s="215">
        <v>1180</v>
      </c>
      <c r="S150" s="216">
        <v>0</v>
      </c>
      <c r="T150" s="217">
        <v>0</v>
      </c>
      <c r="U150" s="215">
        <v>1180</v>
      </c>
      <c r="V150" s="216">
        <v>0</v>
      </c>
      <c r="W150" s="217">
        <v>1003</v>
      </c>
      <c r="X150" s="215">
        <v>1180</v>
      </c>
      <c r="Y150" s="216">
        <v>0</v>
      </c>
      <c r="Z150" s="217">
        <v>0</v>
      </c>
      <c r="AA150" s="215">
        <v>1233.6400000000001</v>
      </c>
      <c r="AB150" s="216">
        <v>0</v>
      </c>
      <c r="AC150" s="217">
        <v>590</v>
      </c>
      <c r="AD150" s="215">
        <v>1072.73</v>
      </c>
      <c r="AE150" s="216">
        <v>0</v>
      </c>
      <c r="AF150" s="217">
        <v>1062</v>
      </c>
      <c r="AG150" s="215">
        <v>1180</v>
      </c>
      <c r="AH150" s="216">
        <v>0</v>
      </c>
      <c r="AI150" s="217">
        <v>0</v>
      </c>
      <c r="AJ150" s="215">
        <v>1180</v>
      </c>
      <c r="AK150" s="216">
        <v>0</v>
      </c>
      <c r="AL150" s="217">
        <v>0</v>
      </c>
      <c r="AM150" s="215">
        <v>1180</v>
      </c>
      <c r="AN150" s="216">
        <v>0</v>
      </c>
      <c r="AO150" s="217">
        <v>826</v>
      </c>
      <c r="AP150" s="215">
        <f t="shared" ref="AP150:AR150" si="146">F150+I150+L150+O150+R150+U150+X150+AA150+AD150+AG150+AJ150+AM150</f>
        <v>14106.369999999999</v>
      </c>
      <c r="AQ150" s="215">
        <f t="shared" si="146"/>
        <v>0</v>
      </c>
      <c r="AR150" s="215">
        <f t="shared" si="146"/>
        <v>5723</v>
      </c>
      <c r="AS150" s="223">
        <v>60002004742</v>
      </c>
      <c r="AT150" s="129">
        <f t="shared" si="1"/>
        <v>19829.37</v>
      </c>
      <c r="AU150" s="129">
        <f t="shared" si="2"/>
        <v>1652.4475</v>
      </c>
    </row>
    <row r="151" spans="1:47" ht="14.25" hidden="1" customHeight="1">
      <c r="A151" s="22"/>
      <c r="B151" s="218">
        <v>146</v>
      </c>
      <c r="C151" s="222" t="s">
        <v>387</v>
      </c>
      <c r="D151" s="223" t="s">
        <v>926</v>
      </c>
      <c r="E151" s="224" t="s">
        <v>927</v>
      </c>
      <c r="F151" s="215">
        <v>1180</v>
      </c>
      <c r="G151" s="216">
        <v>0</v>
      </c>
      <c r="H151" s="217">
        <v>590</v>
      </c>
      <c r="I151" s="215">
        <v>1180</v>
      </c>
      <c r="J151" s="216">
        <v>0</v>
      </c>
      <c r="K151" s="217">
        <v>0</v>
      </c>
      <c r="L151" s="215">
        <v>1180</v>
      </c>
      <c r="M151" s="216">
        <v>0</v>
      </c>
      <c r="N151" s="217">
        <v>590</v>
      </c>
      <c r="O151" s="215">
        <v>1180</v>
      </c>
      <c r="P151" s="216">
        <v>0</v>
      </c>
      <c r="Q151" s="217">
        <v>590</v>
      </c>
      <c r="R151" s="215">
        <v>1340.91</v>
      </c>
      <c r="S151" s="216">
        <v>0</v>
      </c>
      <c r="T151" s="217">
        <v>0</v>
      </c>
      <c r="U151" s="215">
        <v>1019.09</v>
      </c>
      <c r="V151" s="216">
        <v>0</v>
      </c>
      <c r="W151" s="217">
        <v>0</v>
      </c>
      <c r="X151" s="215">
        <v>56.19</v>
      </c>
      <c r="Y151" s="216">
        <v>0</v>
      </c>
      <c r="Z151" s="217">
        <v>0</v>
      </c>
      <c r="AA151" s="215">
        <v>0</v>
      </c>
      <c r="AB151" s="216">
        <v>0</v>
      </c>
      <c r="AC151" s="217">
        <v>0</v>
      </c>
      <c r="AD151" s="215">
        <v>0</v>
      </c>
      <c r="AE151" s="216">
        <v>0</v>
      </c>
      <c r="AF151" s="217">
        <v>0</v>
      </c>
      <c r="AG151" s="215">
        <v>0</v>
      </c>
      <c r="AH151" s="216">
        <v>0</v>
      </c>
      <c r="AI151" s="217">
        <v>0</v>
      </c>
      <c r="AJ151" s="215">
        <v>0</v>
      </c>
      <c r="AK151" s="216">
        <v>0</v>
      </c>
      <c r="AL151" s="217">
        <v>0</v>
      </c>
      <c r="AM151" s="215">
        <v>0</v>
      </c>
      <c r="AN151" s="216">
        <v>0</v>
      </c>
      <c r="AO151" s="217">
        <v>0</v>
      </c>
      <c r="AP151" s="215">
        <f t="shared" ref="AP151:AR151" si="147">F151+I151+L151+O151+R151+U151+X151+AA151+AD151+AG151+AJ151+AM151</f>
        <v>7136.19</v>
      </c>
      <c r="AQ151" s="215">
        <f t="shared" si="147"/>
        <v>0</v>
      </c>
      <c r="AR151" s="215">
        <f t="shared" si="147"/>
        <v>1770</v>
      </c>
      <c r="AS151" s="223">
        <v>40001000804</v>
      </c>
      <c r="AT151" s="129">
        <f t="shared" si="1"/>
        <v>8906.1899999999987</v>
      </c>
      <c r="AU151" s="129">
        <f t="shared" si="2"/>
        <v>742.18249999999989</v>
      </c>
    </row>
    <row r="152" spans="1:47" ht="14.25" hidden="1" customHeight="1">
      <c r="A152" s="22"/>
      <c r="B152" s="218">
        <v>147</v>
      </c>
      <c r="C152" s="222" t="s">
        <v>387</v>
      </c>
      <c r="D152" s="223" t="s">
        <v>929</v>
      </c>
      <c r="E152" s="224" t="s">
        <v>726</v>
      </c>
      <c r="F152" s="215">
        <v>1180</v>
      </c>
      <c r="G152" s="216">
        <v>0</v>
      </c>
      <c r="H152" s="217">
        <v>590</v>
      </c>
      <c r="I152" s="215">
        <v>1180</v>
      </c>
      <c r="J152" s="216">
        <v>0</v>
      </c>
      <c r="K152" s="217">
        <v>0</v>
      </c>
      <c r="L152" s="215">
        <v>1180</v>
      </c>
      <c r="M152" s="216">
        <v>0</v>
      </c>
      <c r="N152" s="217">
        <v>1003</v>
      </c>
      <c r="O152" s="215">
        <v>1180</v>
      </c>
      <c r="P152" s="216">
        <v>0</v>
      </c>
      <c r="Q152" s="217">
        <v>590</v>
      </c>
      <c r="R152" s="215">
        <v>1180</v>
      </c>
      <c r="S152" s="216">
        <v>0</v>
      </c>
      <c r="T152" s="217">
        <v>0</v>
      </c>
      <c r="U152" s="215">
        <v>1180</v>
      </c>
      <c r="V152" s="216">
        <v>0</v>
      </c>
      <c r="W152" s="217">
        <v>1062</v>
      </c>
      <c r="X152" s="215">
        <v>1436.52</v>
      </c>
      <c r="Y152" s="216">
        <v>0</v>
      </c>
      <c r="Z152" s="217">
        <v>0</v>
      </c>
      <c r="AA152" s="215">
        <v>923.48</v>
      </c>
      <c r="AB152" s="216">
        <v>0</v>
      </c>
      <c r="AC152" s="217">
        <v>590</v>
      </c>
      <c r="AD152" s="215">
        <v>1180</v>
      </c>
      <c r="AE152" s="216">
        <v>0</v>
      </c>
      <c r="AF152" s="217">
        <v>1062</v>
      </c>
      <c r="AG152" s="215">
        <v>1180</v>
      </c>
      <c r="AH152" s="216">
        <v>0</v>
      </c>
      <c r="AI152" s="217">
        <v>0</v>
      </c>
      <c r="AJ152" s="215">
        <v>1180</v>
      </c>
      <c r="AK152" s="216">
        <v>0</v>
      </c>
      <c r="AL152" s="217">
        <v>0</v>
      </c>
      <c r="AM152" s="215">
        <v>1180</v>
      </c>
      <c r="AN152" s="216">
        <v>0</v>
      </c>
      <c r="AO152" s="217">
        <v>708</v>
      </c>
      <c r="AP152" s="215">
        <f t="shared" ref="AP152:AR152" si="148">F152+I152+L152+O152+R152+U152+X152+AA152+AD152+AG152+AJ152+AM152</f>
        <v>14160</v>
      </c>
      <c r="AQ152" s="215">
        <f t="shared" si="148"/>
        <v>0</v>
      </c>
      <c r="AR152" s="215">
        <f t="shared" si="148"/>
        <v>5605</v>
      </c>
      <c r="AS152" s="223">
        <v>62001010841</v>
      </c>
      <c r="AT152" s="129">
        <f t="shared" si="1"/>
        <v>19765</v>
      </c>
      <c r="AU152" s="129">
        <f t="shared" si="2"/>
        <v>1647.0833333333333</v>
      </c>
    </row>
    <row r="153" spans="1:47" ht="14.25" hidden="1" customHeight="1">
      <c r="A153" s="22"/>
      <c r="B153" s="218">
        <v>148</v>
      </c>
      <c r="C153" s="222" t="s">
        <v>433</v>
      </c>
      <c r="D153" s="223" t="s">
        <v>932</v>
      </c>
      <c r="E153" s="224" t="s">
        <v>727</v>
      </c>
      <c r="F153" s="215">
        <v>1660</v>
      </c>
      <c r="G153" s="216">
        <v>498</v>
      </c>
      <c r="H153" s="217">
        <v>830</v>
      </c>
      <c r="I153" s="215">
        <v>1660</v>
      </c>
      <c r="J153" s="216">
        <v>498</v>
      </c>
      <c r="K153" s="217">
        <v>0</v>
      </c>
      <c r="L153" s="215">
        <v>1660</v>
      </c>
      <c r="M153" s="216">
        <v>498</v>
      </c>
      <c r="N153" s="217">
        <v>1660</v>
      </c>
      <c r="O153" s="215">
        <v>1660</v>
      </c>
      <c r="P153" s="216">
        <v>498</v>
      </c>
      <c r="Q153" s="217">
        <v>830</v>
      </c>
      <c r="R153" s="215">
        <v>1660</v>
      </c>
      <c r="S153" s="216">
        <v>498</v>
      </c>
      <c r="T153" s="217">
        <v>0</v>
      </c>
      <c r="U153" s="215">
        <v>1660</v>
      </c>
      <c r="V153" s="216">
        <v>498</v>
      </c>
      <c r="W153" s="217">
        <v>1660</v>
      </c>
      <c r="X153" s="215">
        <v>1660</v>
      </c>
      <c r="Y153" s="216">
        <v>498</v>
      </c>
      <c r="Z153" s="217">
        <v>0</v>
      </c>
      <c r="AA153" s="215">
        <v>1660</v>
      </c>
      <c r="AB153" s="216">
        <v>498</v>
      </c>
      <c r="AC153" s="217">
        <v>830</v>
      </c>
      <c r="AD153" s="215">
        <v>1660</v>
      </c>
      <c r="AE153" s="216">
        <v>498</v>
      </c>
      <c r="AF153" s="217">
        <v>1660</v>
      </c>
      <c r="AG153" s="215">
        <v>1760</v>
      </c>
      <c r="AH153" s="216">
        <v>498</v>
      </c>
      <c r="AI153" s="217">
        <v>0</v>
      </c>
      <c r="AJ153" s="215">
        <v>2190.09</v>
      </c>
      <c r="AK153" s="216">
        <v>630</v>
      </c>
      <c r="AL153" s="217">
        <v>0</v>
      </c>
      <c r="AM153" s="215">
        <v>2000</v>
      </c>
      <c r="AN153" s="216">
        <v>630</v>
      </c>
      <c r="AO153" s="217">
        <v>1494</v>
      </c>
      <c r="AP153" s="215">
        <f t="shared" ref="AP153:AR153" si="149">F153+I153+L153+O153+R153+U153+X153+AA153+AD153+AG153+AJ153+AM153</f>
        <v>20890.09</v>
      </c>
      <c r="AQ153" s="215">
        <f t="shared" si="149"/>
        <v>6240</v>
      </c>
      <c r="AR153" s="215">
        <f t="shared" si="149"/>
        <v>8964</v>
      </c>
      <c r="AS153" s="223">
        <v>1024036166</v>
      </c>
      <c r="AT153" s="129">
        <f t="shared" si="1"/>
        <v>36094.089999999997</v>
      </c>
      <c r="AU153" s="129">
        <f t="shared" si="2"/>
        <v>3007.8408333333332</v>
      </c>
    </row>
    <row r="154" spans="1:47" ht="14.25" hidden="1" customHeight="1">
      <c r="A154" s="22"/>
      <c r="B154" s="218">
        <v>149</v>
      </c>
      <c r="C154" s="222" t="s">
        <v>433</v>
      </c>
      <c r="D154" s="223" t="s">
        <v>933</v>
      </c>
      <c r="E154" s="224" t="s">
        <v>730</v>
      </c>
      <c r="F154" s="215">
        <v>1660</v>
      </c>
      <c r="G154" s="216">
        <v>747</v>
      </c>
      <c r="H154" s="217">
        <v>830</v>
      </c>
      <c r="I154" s="215">
        <v>1660</v>
      </c>
      <c r="J154" s="216">
        <v>747</v>
      </c>
      <c r="K154" s="217">
        <v>0</v>
      </c>
      <c r="L154" s="215">
        <v>1660</v>
      </c>
      <c r="M154" s="216">
        <v>747</v>
      </c>
      <c r="N154" s="217">
        <v>1660</v>
      </c>
      <c r="O154" s="215">
        <v>1660</v>
      </c>
      <c r="P154" s="216">
        <v>747</v>
      </c>
      <c r="Q154" s="217">
        <v>830</v>
      </c>
      <c r="R154" s="215">
        <v>1660</v>
      </c>
      <c r="S154" s="216">
        <v>747</v>
      </c>
      <c r="T154" s="217">
        <v>0</v>
      </c>
      <c r="U154" s="215">
        <v>1660</v>
      </c>
      <c r="V154" s="216">
        <v>747</v>
      </c>
      <c r="W154" s="217">
        <v>1660</v>
      </c>
      <c r="X154" s="215">
        <v>1660</v>
      </c>
      <c r="Y154" s="216">
        <v>747</v>
      </c>
      <c r="Z154" s="217">
        <v>0</v>
      </c>
      <c r="AA154" s="215">
        <v>1660</v>
      </c>
      <c r="AB154" s="216">
        <v>747</v>
      </c>
      <c r="AC154" s="217">
        <v>830</v>
      </c>
      <c r="AD154" s="215">
        <v>1660</v>
      </c>
      <c r="AE154" s="216">
        <v>747</v>
      </c>
      <c r="AF154" s="217">
        <v>1660</v>
      </c>
      <c r="AG154" s="215">
        <v>1660</v>
      </c>
      <c r="AH154" s="216">
        <v>747</v>
      </c>
      <c r="AI154" s="217">
        <v>0</v>
      </c>
      <c r="AJ154" s="215">
        <v>1660</v>
      </c>
      <c r="AK154" s="216">
        <v>747</v>
      </c>
      <c r="AL154" s="217">
        <v>0</v>
      </c>
      <c r="AM154" s="215">
        <v>1660</v>
      </c>
      <c r="AN154" s="216">
        <v>747</v>
      </c>
      <c r="AO154" s="217">
        <v>1490</v>
      </c>
      <c r="AP154" s="215">
        <f t="shared" ref="AP154:AR154" si="150">F154+I154+L154+O154+R154+U154+X154+AA154+AD154+AG154+AJ154+AM154</f>
        <v>19920</v>
      </c>
      <c r="AQ154" s="215">
        <f t="shared" si="150"/>
        <v>8964</v>
      </c>
      <c r="AR154" s="215">
        <f t="shared" si="150"/>
        <v>8960</v>
      </c>
      <c r="AS154" s="223">
        <v>1024027632</v>
      </c>
      <c r="AT154" s="129">
        <f t="shared" si="1"/>
        <v>37844</v>
      </c>
      <c r="AU154" s="129">
        <f t="shared" si="2"/>
        <v>3153.6666666666665</v>
      </c>
    </row>
    <row r="155" spans="1:47" ht="14.25" hidden="1" customHeight="1">
      <c r="A155" s="22"/>
      <c r="B155" s="218">
        <v>150</v>
      </c>
      <c r="C155" s="222" t="s">
        <v>387</v>
      </c>
      <c r="D155" s="223" t="s">
        <v>935</v>
      </c>
      <c r="E155" s="224" t="s">
        <v>732</v>
      </c>
      <c r="F155" s="215">
        <v>1180</v>
      </c>
      <c r="G155" s="216">
        <v>0</v>
      </c>
      <c r="H155" s="217">
        <v>590</v>
      </c>
      <c r="I155" s="215">
        <v>1180</v>
      </c>
      <c r="J155" s="216">
        <v>0</v>
      </c>
      <c r="K155" s="217">
        <v>0</v>
      </c>
      <c r="L155" s="215">
        <v>1180</v>
      </c>
      <c r="M155" s="216">
        <v>0</v>
      </c>
      <c r="N155" s="217">
        <v>1150</v>
      </c>
      <c r="O155" s="215">
        <v>1636</v>
      </c>
      <c r="P155" s="216">
        <v>830</v>
      </c>
      <c r="Q155" s="217">
        <v>590</v>
      </c>
      <c r="R155" s="215">
        <v>1196</v>
      </c>
      <c r="S155" s="216">
        <v>0</v>
      </c>
      <c r="T155" s="217">
        <v>0</v>
      </c>
      <c r="U155" s="215">
        <v>1180</v>
      </c>
      <c r="V155" s="216">
        <v>0</v>
      </c>
      <c r="W155" s="217">
        <v>1125</v>
      </c>
      <c r="X155" s="215">
        <v>1180</v>
      </c>
      <c r="Y155" s="216">
        <v>0</v>
      </c>
      <c r="Z155" s="217">
        <v>0</v>
      </c>
      <c r="AA155" s="215">
        <v>1182.32</v>
      </c>
      <c r="AB155" s="216">
        <v>0</v>
      </c>
      <c r="AC155" s="217">
        <v>590</v>
      </c>
      <c r="AD155" s="215">
        <v>1180</v>
      </c>
      <c r="AE155" s="216">
        <v>0</v>
      </c>
      <c r="AF155" s="217">
        <v>1160</v>
      </c>
      <c r="AG155" s="215">
        <v>1180</v>
      </c>
      <c r="AH155" s="216">
        <v>0</v>
      </c>
      <c r="AI155" s="217">
        <v>0</v>
      </c>
      <c r="AJ155" s="215">
        <v>1180</v>
      </c>
      <c r="AK155" s="216">
        <v>0</v>
      </c>
      <c r="AL155" s="217">
        <v>0</v>
      </c>
      <c r="AM155" s="215">
        <v>1180</v>
      </c>
      <c r="AN155" s="216">
        <v>0</v>
      </c>
      <c r="AO155" s="217">
        <v>870</v>
      </c>
      <c r="AP155" s="215">
        <f t="shared" ref="AP155:AR155" si="151">F155+I155+L155+O155+R155+U155+X155+AA155+AD155+AG155+AJ155+AM155</f>
        <v>14634.32</v>
      </c>
      <c r="AQ155" s="215">
        <f t="shared" si="151"/>
        <v>830</v>
      </c>
      <c r="AR155" s="215">
        <f t="shared" si="151"/>
        <v>6075</v>
      </c>
      <c r="AS155" s="223">
        <v>1019045297</v>
      </c>
      <c r="AT155" s="129">
        <f t="shared" si="1"/>
        <v>21539.32</v>
      </c>
      <c r="AU155" s="129">
        <f t="shared" si="2"/>
        <v>1794.9433333333334</v>
      </c>
    </row>
    <row r="156" spans="1:47" ht="14.25" hidden="1" customHeight="1">
      <c r="A156" s="22"/>
      <c r="B156" s="218">
        <v>151</v>
      </c>
      <c r="C156" s="222" t="s">
        <v>387</v>
      </c>
      <c r="D156" s="223" t="s">
        <v>937</v>
      </c>
      <c r="E156" s="224" t="s">
        <v>733</v>
      </c>
      <c r="F156" s="215">
        <v>1180</v>
      </c>
      <c r="G156" s="216">
        <v>0</v>
      </c>
      <c r="H156" s="217">
        <v>590</v>
      </c>
      <c r="I156" s="215">
        <v>1180</v>
      </c>
      <c r="J156" s="216">
        <v>0</v>
      </c>
      <c r="K156" s="217">
        <v>0</v>
      </c>
      <c r="L156" s="215">
        <v>1180</v>
      </c>
      <c r="M156" s="216">
        <v>0</v>
      </c>
      <c r="N156" s="217">
        <v>1062</v>
      </c>
      <c r="O156" s="215">
        <v>1180</v>
      </c>
      <c r="P156" s="216">
        <v>0</v>
      </c>
      <c r="Q156" s="217">
        <v>590</v>
      </c>
      <c r="R156" s="215">
        <v>1180</v>
      </c>
      <c r="S156" s="216">
        <v>0</v>
      </c>
      <c r="T156" s="217">
        <v>0</v>
      </c>
      <c r="U156" s="215">
        <v>1180</v>
      </c>
      <c r="V156" s="216">
        <v>0</v>
      </c>
      <c r="W156" s="217">
        <v>1003</v>
      </c>
      <c r="X156" s="215">
        <v>1436.52</v>
      </c>
      <c r="Y156" s="216">
        <v>0</v>
      </c>
      <c r="Z156" s="217">
        <v>0</v>
      </c>
      <c r="AA156" s="215">
        <v>1236.51</v>
      </c>
      <c r="AB156" s="216">
        <v>0</v>
      </c>
      <c r="AC156" s="217">
        <v>590</v>
      </c>
      <c r="AD156" s="215">
        <v>1180</v>
      </c>
      <c r="AE156" s="216">
        <v>0</v>
      </c>
      <c r="AF156" s="217">
        <v>1180</v>
      </c>
      <c r="AG156" s="215">
        <v>1180</v>
      </c>
      <c r="AH156" s="216">
        <v>0</v>
      </c>
      <c r="AI156" s="217">
        <v>0</v>
      </c>
      <c r="AJ156" s="215">
        <v>1182.68</v>
      </c>
      <c r="AK156" s="216">
        <v>0</v>
      </c>
      <c r="AL156" s="217">
        <v>0</v>
      </c>
      <c r="AM156" s="215">
        <v>1182.05</v>
      </c>
      <c r="AN156" s="216">
        <v>0</v>
      </c>
      <c r="AO156" s="217">
        <v>885</v>
      </c>
      <c r="AP156" s="215">
        <f t="shared" ref="AP156:AR156" si="152">F156+I156+L156+O156+R156+U156+X156+AA156+AD156+AG156+AJ156+AM156</f>
        <v>14477.76</v>
      </c>
      <c r="AQ156" s="215">
        <f t="shared" si="152"/>
        <v>0</v>
      </c>
      <c r="AR156" s="215">
        <f t="shared" si="152"/>
        <v>5900</v>
      </c>
      <c r="AS156" s="223">
        <v>1011018682</v>
      </c>
      <c r="AT156" s="129">
        <f t="shared" si="1"/>
        <v>20377.760000000002</v>
      </c>
      <c r="AU156" s="129">
        <f t="shared" si="2"/>
        <v>1698.1466666666668</v>
      </c>
    </row>
    <row r="157" spans="1:47" ht="14.25" hidden="1" customHeight="1">
      <c r="A157" s="22"/>
      <c r="B157" s="218">
        <v>152</v>
      </c>
      <c r="C157" s="222" t="s">
        <v>387</v>
      </c>
      <c r="D157" s="223" t="s">
        <v>939</v>
      </c>
      <c r="E157" s="224" t="s">
        <v>736</v>
      </c>
      <c r="F157" s="215">
        <v>1180</v>
      </c>
      <c r="G157" s="216">
        <v>0</v>
      </c>
      <c r="H157" s="217">
        <v>590</v>
      </c>
      <c r="I157" s="215">
        <v>1180</v>
      </c>
      <c r="J157" s="216">
        <v>0</v>
      </c>
      <c r="K157" s="217">
        <v>0</v>
      </c>
      <c r="L157" s="215">
        <v>1180</v>
      </c>
      <c r="M157" s="216">
        <v>0</v>
      </c>
      <c r="N157" s="217">
        <v>1121</v>
      </c>
      <c r="O157" s="215">
        <v>1276</v>
      </c>
      <c r="P157" s="216">
        <v>0</v>
      </c>
      <c r="Q157" s="217">
        <v>590</v>
      </c>
      <c r="R157" s="215">
        <v>1180</v>
      </c>
      <c r="S157" s="216">
        <v>0</v>
      </c>
      <c r="T157" s="217">
        <v>0</v>
      </c>
      <c r="U157" s="215">
        <v>1182.9100000000001</v>
      </c>
      <c r="V157" s="216">
        <v>0</v>
      </c>
      <c r="W157" s="217">
        <v>1121</v>
      </c>
      <c r="X157" s="215">
        <v>1195.7</v>
      </c>
      <c r="Y157" s="216">
        <v>0</v>
      </c>
      <c r="Z157" s="217">
        <v>0</v>
      </c>
      <c r="AA157" s="215">
        <v>1430.43</v>
      </c>
      <c r="AB157" s="216">
        <v>0</v>
      </c>
      <c r="AC157" s="217">
        <v>590</v>
      </c>
      <c r="AD157" s="215">
        <v>1180</v>
      </c>
      <c r="AE157" s="216">
        <v>0</v>
      </c>
      <c r="AF157" s="217">
        <v>1003</v>
      </c>
      <c r="AG157" s="215">
        <v>1298.18</v>
      </c>
      <c r="AH157" s="216">
        <v>0</v>
      </c>
      <c r="AI157" s="217">
        <v>0</v>
      </c>
      <c r="AJ157" s="215">
        <v>1180</v>
      </c>
      <c r="AK157" s="216">
        <v>0</v>
      </c>
      <c r="AL157" s="217">
        <v>0</v>
      </c>
      <c r="AM157" s="215">
        <v>1191.69</v>
      </c>
      <c r="AN157" s="216">
        <v>0</v>
      </c>
      <c r="AO157" s="217">
        <v>708</v>
      </c>
      <c r="AP157" s="215">
        <f t="shared" ref="AP157:AR157" si="153">F157+I157+L157+O157+R157+U157+X157+AA157+AD157+AG157+AJ157+AM157</f>
        <v>14654.910000000002</v>
      </c>
      <c r="AQ157" s="215">
        <f t="shared" si="153"/>
        <v>0</v>
      </c>
      <c r="AR157" s="215">
        <f t="shared" si="153"/>
        <v>5723</v>
      </c>
      <c r="AS157" s="223">
        <v>1017030638</v>
      </c>
      <c r="AT157" s="129">
        <f t="shared" si="1"/>
        <v>20377.910000000003</v>
      </c>
      <c r="AU157" s="129">
        <f t="shared" si="2"/>
        <v>1698.159166666667</v>
      </c>
    </row>
    <row r="158" spans="1:47" ht="14.25" hidden="1" customHeight="1">
      <c r="A158" s="22"/>
      <c r="B158" s="218">
        <v>153</v>
      </c>
      <c r="C158" s="222" t="s">
        <v>387</v>
      </c>
      <c r="D158" s="223" t="s">
        <v>941</v>
      </c>
      <c r="E158" s="224" t="s">
        <v>739</v>
      </c>
      <c r="F158" s="215">
        <v>1180</v>
      </c>
      <c r="G158" s="216">
        <v>0</v>
      </c>
      <c r="H158" s="217">
        <v>590</v>
      </c>
      <c r="I158" s="215">
        <v>1180</v>
      </c>
      <c r="J158" s="216">
        <v>0</v>
      </c>
      <c r="K158" s="217">
        <v>0</v>
      </c>
      <c r="L158" s="215">
        <v>1180</v>
      </c>
      <c r="M158" s="216">
        <v>0</v>
      </c>
      <c r="N158" s="217">
        <v>1062</v>
      </c>
      <c r="O158" s="215">
        <v>1180</v>
      </c>
      <c r="P158" s="216">
        <v>0</v>
      </c>
      <c r="Q158" s="217">
        <v>590</v>
      </c>
      <c r="R158" s="215">
        <v>1180</v>
      </c>
      <c r="S158" s="216">
        <v>0</v>
      </c>
      <c r="T158" s="217">
        <v>0</v>
      </c>
      <c r="U158" s="215">
        <v>1180</v>
      </c>
      <c r="V158" s="216">
        <v>0</v>
      </c>
      <c r="W158" s="217">
        <v>1003</v>
      </c>
      <c r="X158" s="215">
        <v>1180</v>
      </c>
      <c r="Y158" s="216">
        <v>0</v>
      </c>
      <c r="Z158" s="217">
        <v>0</v>
      </c>
      <c r="AA158" s="215">
        <v>1180</v>
      </c>
      <c r="AB158" s="216">
        <v>0</v>
      </c>
      <c r="AC158" s="217">
        <v>590</v>
      </c>
      <c r="AD158" s="215">
        <v>1180</v>
      </c>
      <c r="AE158" s="216">
        <v>0</v>
      </c>
      <c r="AF158" s="217">
        <v>1180</v>
      </c>
      <c r="AG158" s="215">
        <v>1180</v>
      </c>
      <c r="AH158" s="216">
        <v>0</v>
      </c>
      <c r="AI158" s="217">
        <v>0</v>
      </c>
      <c r="AJ158" s="215">
        <v>1180</v>
      </c>
      <c r="AK158" s="216">
        <v>0</v>
      </c>
      <c r="AL158" s="217">
        <v>0</v>
      </c>
      <c r="AM158" s="215">
        <v>1180</v>
      </c>
      <c r="AN158" s="216">
        <v>0</v>
      </c>
      <c r="AO158" s="217">
        <v>826</v>
      </c>
      <c r="AP158" s="215">
        <f t="shared" ref="AP158:AR158" si="154">F158+I158+L158+O158+R158+U158+X158+AA158+AD158+AG158+AJ158+AM158</f>
        <v>14160</v>
      </c>
      <c r="AQ158" s="215">
        <f t="shared" si="154"/>
        <v>0</v>
      </c>
      <c r="AR158" s="215">
        <f t="shared" si="154"/>
        <v>5841</v>
      </c>
      <c r="AS158" s="223">
        <v>14001001322</v>
      </c>
      <c r="AT158" s="129">
        <f t="shared" si="1"/>
        <v>20001</v>
      </c>
      <c r="AU158" s="129">
        <f t="shared" si="2"/>
        <v>1666.75</v>
      </c>
    </row>
    <row r="159" spans="1:47" ht="14.25" hidden="1" customHeight="1">
      <c r="A159" s="22"/>
      <c r="B159" s="218">
        <v>154</v>
      </c>
      <c r="C159" s="222" t="s">
        <v>387</v>
      </c>
      <c r="D159" s="223" t="s">
        <v>942</v>
      </c>
      <c r="E159" s="224" t="s">
        <v>742</v>
      </c>
      <c r="F159" s="215">
        <v>1180</v>
      </c>
      <c r="G159" s="216">
        <v>0</v>
      </c>
      <c r="H159" s="217">
        <v>590</v>
      </c>
      <c r="I159" s="215">
        <v>1180</v>
      </c>
      <c r="J159" s="216">
        <v>0</v>
      </c>
      <c r="K159" s="217">
        <v>0</v>
      </c>
      <c r="L159" s="215">
        <v>1180</v>
      </c>
      <c r="M159" s="216">
        <v>0</v>
      </c>
      <c r="N159" s="217">
        <v>1000</v>
      </c>
      <c r="O159" s="215">
        <v>1180</v>
      </c>
      <c r="P159" s="216">
        <v>0</v>
      </c>
      <c r="Q159" s="217">
        <v>590</v>
      </c>
      <c r="R159" s="215">
        <v>1180</v>
      </c>
      <c r="S159" s="216">
        <v>0</v>
      </c>
      <c r="T159" s="217">
        <v>0</v>
      </c>
      <c r="U159" s="215">
        <v>1180</v>
      </c>
      <c r="V159" s="216">
        <v>0</v>
      </c>
      <c r="W159" s="217">
        <v>1050</v>
      </c>
      <c r="X159" s="215">
        <v>1180</v>
      </c>
      <c r="Y159" s="216">
        <v>0</v>
      </c>
      <c r="Z159" s="217">
        <v>0</v>
      </c>
      <c r="AA159" s="215">
        <v>1180</v>
      </c>
      <c r="AB159" s="216">
        <v>0</v>
      </c>
      <c r="AC159" s="217">
        <v>590</v>
      </c>
      <c r="AD159" s="215">
        <v>1180</v>
      </c>
      <c r="AE159" s="216">
        <v>0</v>
      </c>
      <c r="AF159" s="217">
        <v>950</v>
      </c>
      <c r="AG159" s="215">
        <v>1180</v>
      </c>
      <c r="AH159" s="216">
        <v>0</v>
      </c>
      <c r="AI159" s="217">
        <v>0</v>
      </c>
      <c r="AJ159" s="215">
        <v>1180</v>
      </c>
      <c r="AK159" s="216">
        <v>0</v>
      </c>
      <c r="AL159" s="217">
        <v>0</v>
      </c>
      <c r="AM159" s="215">
        <v>1180</v>
      </c>
      <c r="AN159" s="216">
        <v>0</v>
      </c>
      <c r="AO159" s="217">
        <v>1062</v>
      </c>
      <c r="AP159" s="215">
        <f t="shared" ref="AP159:AR159" si="155">F159+I159+L159+O159+R159+U159+X159+AA159+AD159+AG159+AJ159+AM159</f>
        <v>14160</v>
      </c>
      <c r="AQ159" s="215">
        <f t="shared" si="155"/>
        <v>0</v>
      </c>
      <c r="AR159" s="215">
        <f t="shared" si="155"/>
        <v>5832</v>
      </c>
      <c r="AS159" s="223">
        <v>36001038492</v>
      </c>
      <c r="AT159" s="129">
        <f t="shared" si="1"/>
        <v>19992</v>
      </c>
      <c r="AU159" s="129">
        <f t="shared" si="2"/>
        <v>1666</v>
      </c>
    </row>
    <row r="160" spans="1:47" ht="14.25" hidden="1" customHeight="1">
      <c r="A160" s="22"/>
      <c r="B160" s="218">
        <v>155</v>
      </c>
      <c r="C160" s="222" t="s">
        <v>387</v>
      </c>
      <c r="D160" s="223" t="s">
        <v>944</v>
      </c>
      <c r="E160" s="224" t="s">
        <v>744</v>
      </c>
      <c r="F160" s="215">
        <v>1292.3800000000001</v>
      </c>
      <c r="G160" s="216">
        <v>0</v>
      </c>
      <c r="H160" s="217">
        <v>590</v>
      </c>
      <c r="I160" s="215">
        <v>1067.6199999999999</v>
      </c>
      <c r="J160" s="216">
        <v>0</v>
      </c>
      <c r="K160" s="217">
        <v>0</v>
      </c>
      <c r="L160" s="215">
        <v>1248.56</v>
      </c>
      <c r="M160" s="216">
        <v>0</v>
      </c>
      <c r="N160" s="217">
        <v>1003</v>
      </c>
      <c r="O160" s="215">
        <v>1180</v>
      </c>
      <c r="P160" s="216">
        <v>0</v>
      </c>
      <c r="Q160" s="217">
        <v>590</v>
      </c>
      <c r="R160" s="215">
        <v>1180</v>
      </c>
      <c r="S160" s="216">
        <v>0</v>
      </c>
      <c r="T160" s="217">
        <v>0</v>
      </c>
      <c r="U160" s="215">
        <v>1180</v>
      </c>
      <c r="V160" s="216">
        <v>0</v>
      </c>
      <c r="W160" s="217">
        <v>1003</v>
      </c>
      <c r="X160" s="215">
        <v>1180</v>
      </c>
      <c r="Y160" s="216">
        <v>0</v>
      </c>
      <c r="Z160" s="217">
        <v>0</v>
      </c>
      <c r="AA160" s="215">
        <v>1180</v>
      </c>
      <c r="AB160" s="216">
        <v>0</v>
      </c>
      <c r="AC160" s="217">
        <v>590</v>
      </c>
      <c r="AD160" s="215">
        <v>1180</v>
      </c>
      <c r="AE160" s="216">
        <v>0</v>
      </c>
      <c r="AF160" s="217">
        <v>1121</v>
      </c>
      <c r="AG160" s="215">
        <v>1228</v>
      </c>
      <c r="AH160" s="216">
        <v>0</v>
      </c>
      <c r="AI160" s="217">
        <v>0</v>
      </c>
      <c r="AJ160" s="215">
        <v>1294.28</v>
      </c>
      <c r="AK160" s="216">
        <v>0</v>
      </c>
      <c r="AL160" s="217">
        <v>0</v>
      </c>
      <c r="AM160" s="215">
        <v>1180</v>
      </c>
      <c r="AN160" s="216">
        <v>0</v>
      </c>
      <c r="AO160" s="217">
        <v>708</v>
      </c>
      <c r="AP160" s="215">
        <f t="shared" ref="AP160:AR160" si="156">F160+I160+L160+O160+R160+U160+X160+AA160+AD160+AG160+AJ160+AM160</f>
        <v>14390.84</v>
      </c>
      <c r="AQ160" s="215">
        <f t="shared" si="156"/>
        <v>0</v>
      </c>
      <c r="AR160" s="215">
        <f t="shared" si="156"/>
        <v>5605</v>
      </c>
      <c r="AS160" s="223">
        <v>1024051575</v>
      </c>
      <c r="AT160" s="129">
        <f t="shared" si="1"/>
        <v>19995.84</v>
      </c>
      <c r="AU160" s="129">
        <f t="shared" si="2"/>
        <v>1666.32</v>
      </c>
    </row>
    <row r="161" spans="1:47" ht="14.25" hidden="1" customHeight="1">
      <c r="A161" s="22"/>
      <c r="B161" s="218">
        <v>156</v>
      </c>
      <c r="C161" s="222" t="s">
        <v>401</v>
      </c>
      <c r="D161" s="223" t="s">
        <v>945</v>
      </c>
      <c r="E161" s="224" t="s">
        <v>946</v>
      </c>
      <c r="F161" s="215">
        <v>2100</v>
      </c>
      <c r="G161" s="216">
        <v>630</v>
      </c>
      <c r="H161" s="217">
        <v>1050</v>
      </c>
      <c r="I161" s="215">
        <v>2100</v>
      </c>
      <c r="J161" s="216">
        <v>630</v>
      </c>
      <c r="K161" s="217">
        <v>0</v>
      </c>
      <c r="L161" s="215">
        <v>2100</v>
      </c>
      <c r="M161" s="216">
        <v>630</v>
      </c>
      <c r="N161" s="217">
        <v>1890</v>
      </c>
      <c r="O161" s="215">
        <v>2100</v>
      </c>
      <c r="P161" s="216">
        <v>630</v>
      </c>
      <c r="Q161" s="217">
        <v>1050</v>
      </c>
      <c r="R161" s="215">
        <v>2100</v>
      </c>
      <c r="S161" s="216">
        <v>630</v>
      </c>
      <c r="T161" s="217">
        <v>0</v>
      </c>
      <c r="U161" s="215">
        <v>2100</v>
      </c>
      <c r="V161" s="216">
        <v>630</v>
      </c>
      <c r="W161" s="217">
        <v>1890</v>
      </c>
      <c r="X161" s="215">
        <v>2100</v>
      </c>
      <c r="Y161" s="216">
        <v>630</v>
      </c>
      <c r="Z161" s="217">
        <v>0</v>
      </c>
      <c r="AA161" s="215">
        <v>2100</v>
      </c>
      <c r="AB161" s="216">
        <v>630</v>
      </c>
      <c r="AC161" s="217">
        <v>1050</v>
      </c>
      <c r="AD161" s="215">
        <v>2100</v>
      </c>
      <c r="AE161" s="216">
        <v>630</v>
      </c>
      <c r="AF161" s="217">
        <v>1890</v>
      </c>
      <c r="AG161" s="215">
        <v>2100</v>
      </c>
      <c r="AH161" s="216">
        <v>630</v>
      </c>
      <c r="AI161" s="217">
        <v>0</v>
      </c>
      <c r="AJ161" s="215">
        <v>500</v>
      </c>
      <c r="AK161" s="216">
        <v>0</v>
      </c>
      <c r="AL161" s="217">
        <v>0</v>
      </c>
      <c r="AM161" s="215">
        <v>0</v>
      </c>
      <c r="AN161" s="216">
        <v>0</v>
      </c>
      <c r="AO161" s="217">
        <v>0</v>
      </c>
      <c r="AP161" s="215">
        <f t="shared" ref="AP161:AR161" si="157">F161+I161+L161+O161+R161+U161+X161+AA161+AD161+AG161+AJ161+AM161</f>
        <v>21500</v>
      </c>
      <c r="AQ161" s="215">
        <f t="shared" si="157"/>
        <v>6300</v>
      </c>
      <c r="AR161" s="215">
        <f t="shared" si="157"/>
        <v>8820</v>
      </c>
      <c r="AS161" s="223">
        <v>1008002095</v>
      </c>
      <c r="AT161" s="129">
        <f t="shared" si="1"/>
        <v>36620</v>
      </c>
      <c r="AU161" s="129">
        <f t="shared" si="2"/>
        <v>3051.6666666666665</v>
      </c>
    </row>
    <row r="162" spans="1:47" ht="14.25" hidden="1" customHeight="1">
      <c r="A162" s="22"/>
      <c r="B162" s="218">
        <v>157</v>
      </c>
      <c r="C162" s="222" t="s">
        <v>387</v>
      </c>
      <c r="D162" s="223" t="s">
        <v>948</v>
      </c>
      <c r="E162" s="224" t="s">
        <v>748</v>
      </c>
      <c r="F162" s="215">
        <v>1180</v>
      </c>
      <c r="G162" s="216"/>
      <c r="H162" s="217">
        <v>590</v>
      </c>
      <c r="I162" s="215">
        <v>1180</v>
      </c>
      <c r="J162" s="216">
        <v>0</v>
      </c>
      <c r="K162" s="217">
        <v>0</v>
      </c>
      <c r="L162" s="215">
        <v>1180</v>
      </c>
      <c r="M162" s="216">
        <v>0</v>
      </c>
      <c r="N162" s="217">
        <v>1003</v>
      </c>
      <c r="O162" s="215">
        <v>1180</v>
      </c>
      <c r="P162" s="216">
        <v>0</v>
      </c>
      <c r="Q162" s="217">
        <v>590</v>
      </c>
      <c r="R162" s="215">
        <v>1180</v>
      </c>
      <c r="S162" s="216">
        <v>0</v>
      </c>
      <c r="T162" s="217">
        <v>0</v>
      </c>
      <c r="U162" s="215">
        <v>0</v>
      </c>
      <c r="V162" s="216">
        <v>0</v>
      </c>
      <c r="W162" s="217">
        <v>0</v>
      </c>
      <c r="X162" s="215">
        <v>0</v>
      </c>
      <c r="Y162" s="216">
        <v>0</v>
      </c>
      <c r="Z162" s="217">
        <v>0</v>
      </c>
      <c r="AA162" s="215">
        <v>0</v>
      </c>
      <c r="AB162" s="216">
        <v>0</v>
      </c>
      <c r="AC162" s="217">
        <v>0</v>
      </c>
      <c r="AD162" s="215">
        <v>0</v>
      </c>
      <c r="AE162" s="216">
        <v>0</v>
      </c>
      <c r="AF162" s="217">
        <v>0</v>
      </c>
      <c r="AG162" s="215">
        <v>0</v>
      </c>
      <c r="AH162" s="216">
        <v>0</v>
      </c>
      <c r="AI162" s="217">
        <v>0</v>
      </c>
      <c r="AJ162" s="215">
        <v>0</v>
      </c>
      <c r="AK162" s="216">
        <v>0</v>
      </c>
      <c r="AL162" s="217">
        <v>0</v>
      </c>
      <c r="AM162" s="215">
        <v>0</v>
      </c>
      <c r="AN162" s="216">
        <v>0</v>
      </c>
      <c r="AO162" s="217">
        <v>0</v>
      </c>
      <c r="AP162" s="215">
        <f t="shared" ref="AP162:AR162" si="158">F162+I162+L162+O162+R162+U162+X162+AA162+AD162+AG162+AJ162+AM162</f>
        <v>5900</v>
      </c>
      <c r="AQ162" s="215">
        <f t="shared" si="158"/>
        <v>0</v>
      </c>
      <c r="AR162" s="215">
        <f t="shared" si="158"/>
        <v>2183</v>
      </c>
      <c r="AS162" s="223">
        <v>1004014477</v>
      </c>
      <c r="AT162" s="129">
        <f t="shared" si="1"/>
        <v>8083</v>
      </c>
      <c r="AU162" s="129">
        <f t="shared" si="2"/>
        <v>673.58333333333337</v>
      </c>
    </row>
    <row r="163" spans="1:47" ht="14.25" hidden="1" customHeight="1">
      <c r="A163" s="22"/>
      <c r="B163" s="218">
        <v>158</v>
      </c>
      <c r="C163" s="222" t="s">
        <v>387</v>
      </c>
      <c r="D163" s="223" t="s">
        <v>949</v>
      </c>
      <c r="E163" s="224" t="s">
        <v>752</v>
      </c>
      <c r="F163" s="215">
        <v>1180</v>
      </c>
      <c r="G163" s="216">
        <v>0</v>
      </c>
      <c r="H163" s="217">
        <v>590</v>
      </c>
      <c r="I163" s="215">
        <v>1180</v>
      </c>
      <c r="J163" s="216">
        <v>0</v>
      </c>
      <c r="K163" s="217">
        <v>0</v>
      </c>
      <c r="L163" s="215">
        <v>1180</v>
      </c>
      <c r="M163" s="216">
        <v>0</v>
      </c>
      <c r="N163" s="217">
        <v>1180</v>
      </c>
      <c r="O163" s="215">
        <v>1180</v>
      </c>
      <c r="P163" s="216">
        <v>0</v>
      </c>
      <c r="Q163" s="217">
        <v>590</v>
      </c>
      <c r="R163" s="215">
        <v>1180</v>
      </c>
      <c r="S163" s="216">
        <v>0</v>
      </c>
      <c r="T163" s="217">
        <v>0</v>
      </c>
      <c r="U163" s="215">
        <v>1180</v>
      </c>
      <c r="V163" s="216">
        <v>0</v>
      </c>
      <c r="W163" s="217">
        <v>1121</v>
      </c>
      <c r="X163" s="215">
        <v>1180</v>
      </c>
      <c r="Y163" s="216">
        <v>0</v>
      </c>
      <c r="Z163" s="217">
        <v>0</v>
      </c>
      <c r="AA163" s="215">
        <v>1180</v>
      </c>
      <c r="AB163" s="216">
        <v>0</v>
      </c>
      <c r="AC163" s="217">
        <v>590</v>
      </c>
      <c r="AD163" s="215">
        <v>1398.18</v>
      </c>
      <c r="AE163" s="216">
        <v>0</v>
      </c>
      <c r="AF163" s="217">
        <v>1180</v>
      </c>
      <c r="AG163" s="215">
        <v>1180</v>
      </c>
      <c r="AH163" s="216">
        <v>0</v>
      </c>
      <c r="AI163" s="217">
        <v>0</v>
      </c>
      <c r="AJ163" s="215">
        <v>1197.32</v>
      </c>
      <c r="AK163" s="216">
        <v>0</v>
      </c>
      <c r="AL163" s="217">
        <v>0</v>
      </c>
      <c r="AM163" s="215">
        <v>1180</v>
      </c>
      <c r="AN163" s="216">
        <v>0</v>
      </c>
      <c r="AO163" s="217">
        <v>885</v>
      </c>
      <c r="AP163" s="215">
        <f t="shared" ref="AP163:AR163" si="159">F163+I163+L163+O163+R163+U163+X163+AA163+AD163+AG163+AJ163+AM163</f>
        <v>14395.5</v>
      </c>
      <c r="AQ163" s="215">
        <f t="shared" si="159"/>
        <v>0</v>
      </c>
      <c r="AR163" s="215">
        <f t="shared" si="159"/>
        <v>6136</v>
      </c>
      <c r="AS163" s="223">
        <v>60001143413</v>
      </c>
      <c r="AT163" s="129">
        <f t="shared" si="1"/>
        <v>20531.5</v>
      </c>
      <c r="AU163" s="129">
        <f t="shared" si="2"/>
        <v>1710.9583333333333</v>
      </c>
    </row>
    <row r="164" spans="1:47" ht="14.25" hidden="1" customHeight="1">
      <c r="A164" s="22"/>
      <c r="B164" s="218">
        <v>159</v>
      </c>
      <c r="C164" s="222" t="s">
        <v>387</v>
      </c>
      <c r="D164" s="223" t="s">
        <v>950</v>
      </c>
      <c r="E164" s="224" t="s">
        <v>754</v>
      </c>
      <c r="F164" s="215">
        <v>1180</v>
      </c>
      <c r="G164" s="216">
        <v>0</v>
      </c>
      <c r="H164" s="217">
        <v>590</v>
      </c>
      <c r="I164" s="215">
        <v>1180</v>
      </c>
      <c r="J164" s="216">
        <v>0</v>
      </c>
      <c r="K164" s="217">
        <v>0</v>
      </c>
      <c r="L164" s="215">
        <v>1180</v>
      </c>
      <c r="M164" s="216">
        <v>0</v>
      </c>
      <c r="N164" s="217">
        <v>1040</v>
      </c>
      <c r="O164" s="215">
        <v>1180</v>
      </c>
      <c r="P164" s="216">
        <v>0</v>
      </c>
      <c r="Q164" s="217">
        <v>590</v>
      </c>
      <c r="R164" s="215">
        <v>1180</v>
      </c>
      <c r="S164" s="216">
        <v>0</v>
      </c>
      <c r="T164" s="217">
        <v>0</v>
      </c>
      <c r="U164" s="215">
        <v>1180</v>
      </c>
      <c r="V164" s="216">
        <v>0</v>
      </c>
      <c r="W164" s="217">
        <v>1080</v>
      </c>
      <c r="X164" s="215">
        <v>1436.52</v>
      </c>
      <c r="Y164" s="216">
        <v>0</v>
      </c>
      <c r="Z164" s="217">
        <v>0</v>
      </c>
      <c r="AA164" s="215">
        <v>1298.93</v>
      </c>
      <c r="AB164" s="216">
        <v>0</v>
      </c>
      <c r="AC164" s="217">
        <v>590</v>
      </c>
      <c r="AD164" s="215">
        <v>804.55</v>
      </c>
      <c r="AE164" s="216">
        <v>0</v>
      </c>
      <c r="AF164" s="217">
        <v>1080</v>
      </c>
      <c r="AG164" s="215">
        <v>1180</v>
      </c>
      <c r="AH164" s="216">
        <v>0</v>
      </c>
      <c r="AI164" s="217">
        <v>0</v>
      </c>
      <c r="AJ164" s="215">
        <v>1180</v>
      </c>
      <c r="AK164" s="216">
        <v>0</v>
      </c>
      <c r="AL164" s="217">
        <v>0</v>
      </c>
      <c r="AM164" s="215">
        <v>1180</v>
      </c>
      <c r="AN164" s="216">
        <v>0</v>
      </c>
      <c r="AO164" s="217">
        <v>830</v>
      </c>
      <c r="AP164" s="215">
        <f t="shared" ref="AP164:AR164" si="160">F164+I164+L164+O164+R164+U164+X164+AA164+AD164+AG164+AJ164+AM164</f>
        <v>14160</v>
      </c>
      <c r="AQ164" s="215">
        <f t="shared" si="160"/>
        <v>0</v>
      </c>
      <c r="AR164" s="215">
        <f t="shared" si="160"/>
        <v>5800</v>
      </c>
      <c r="AS164" s="223">
        <v>1008010518</v>
      </c>
      <c r="AT164" s="129">
        <f t="shared" si="1"/>
        <v>19960</v>
      </c>
      <c r="AU164" s="129">
        <f t="shared" si="2"/>
        <v>1663.3333333333333</v>
      </c>
    </row>
    <row r="165" spans="1:47" ht="14.25" hidden="1" customHeight="1">
      <c r="A165" s="22"/>
      <c r="B165" s="218">
        <v>160</v>
      </c>
      <c r="C165" s="222" t="s">
        <v>433</v>
      </c>
      <c r="D165" s="223" t="s">
        <v>952</v>
      </c>
      <c r="E165" s="224" t="s">
        <v>953</v>
      </c>
      <c r="F165" s="215">
        <v>1660</v>
      </c>
      <c r="G165" s="216">
        <v>498</v>
      </c>
      <c r="H165" s="217">
        <v>830</v>
      </c>
      <c r="I165" s="215">
        <v>1660</v>
      </c>
      <c r="J165" s="216">
        <v>498</v>
      </c>
      <c r="K165" s="217">
        <v>0</v>
      </c>
      <c r="L165" s="215">
        <v>1660</v>
      </c>
      <c r="M165" s="216">
        <v>498</v>
      </c>
      <c r="N165" s="217">
        <v>1500</v>
      </c>
      <c r="O165" s="215">
        <v>1660</v>
      </c>
      <c r="P165" s="216">
        <v>498</v>
      </c>
      <c r="Q165" s="217">
        <v>830</v>
      </c>
      <c r="R165" s="215">
        <v>553.33000000000004</v>
      </c>
      <c r="S165" s="216">
        <v>0</v>
      </c>
      <c r="T165" s="217">
        <v>0</v>
      </c>
      <c r="U165" s="215">
        <v>0</v>
      </c>
      <c r="V165" s="216">
        <v>0</v>
      </c>
      <c r="W165" s="217">
        <v>0</v>
      </c>
      <c r="X165" s="215">
        <v>0</v>
      </c>
      <c r="Y165" s="216">
        <v>0</v>
      </c>
      <c r="Z165" s="217">
        <v>0</v>
      </c>
      <c r="AA165" s="215">
        <v>0</v>
      </c>
      <c r="AB165" s="216">
        <v>0</v>
      </c>
      <c r="AC165" s="217">
        <v>0</v>
      </c>
      <c r="AD165" s="215">
        <v>0</v>
      </c>
      <c r="AE165" s="216">
        <v>0</v>
      </c>
      <c r="AF165" s="217">
        <v>0</v>
      </c>
      <c r="AG165" s="215">
        <v>0</v>
      </c>
      <c r="AH165" s="216">
        <v>0</v>
      </c>
      <c r="AI165" s="217">
        <v>0</v>
      </c>
      <c r="AJ165" s="215">
        <v>0</v>
      </c>
      <c r="AK165" s="216">
        <v>0</v>
      </c>
      <c r="AL165" s="217">
        <v>0</v>
      </c>
      <c r="AM165" s="215">
        <v>0</v>
      </c>
      <c r="AN165" s="216">
        <v>0</v>
      </c>
      <c r="AO165" s="217">
        <v>0</v>
      </c>
      <c r="AP165" s="215">
        <f t="shared" ref="AP165:AR165" si="161">F165+I165+L165+O165+R165+U165+X165+AA165+AD165+AG165+AJ165+AM165</f>
        <v>7193.33</v>
      </c>
      <c r="AQ165" s="215">
        <f t="shared" si="161"/>
        <v>1992</v>
      </c>
      <c r="AR165" s="215">
        <f t="shared" si="161"/>
        <v>3160</v>
      </c>
      <c r="AS165" s="223">
        <v>1008005295</v>
      </c>
      <c r="AT165" s="129">
        <f t="shared" si="1"/>
        <v>12345.33</v>
      </c>
      <c r="AU165" s="129">
        <f t="shared" si="2"/>
        <v>1028.7774999999999</v>
      </c>
    </row>
    <row r="166" spans="1:47" ht="14.25" hidden="1" customHeight="1">
      <c r="A166" s="22"/>
      <c r="B166" s="218">
        <v>161</v>
      </c>
      <c r="C166" s="222" t="s">
        <v>387</v>
      </c>
      <c r="D166" s="223" t="s">
        <v>955</v>
      </c>
      <c r="E166" s="224" t="s">
        <v>757</v>
      </c>
      <c r="F166" s="215">
        <v>1180</v>
      </c>
      <c r="G166" s="216">
        <v>0</v>
      </c>
      <c r="H166" s="217">
        <v>590</v>
      </c>
      <c r="I166" s="215">
        <v>1180</v>
      </c>
      <c r="J166" s="216">
        <v>0</v>
      </c>
      <c r="K166" s="217">
        <v>0</v>
      </c>
      <c r="L166" s="215">
        <v>1180</v>
      </c>
      <c r="M166" s="216">
        <v>0</v>
      </c>
      <c r="N166" s="217">
        <v>990</v>
      </c>
      <c r="O166" s="215">
        <v>1180</v>
      </c>
      <c r="P166" s="216">
        <v>0</v>
      </c>
      <c r="Q166" s="217">
        <v>590</v>
      </c>
      <c r="R166" s="215">
        <v>1180</v>
      </c>
      <c r="S166" s="216">
        <v>0</v>
      </c>
      <c r="T166" s="217">
        <v>0</v>
      </c>
      <c r="U166" s="215">
        <v>1180</v>
      </c>
      <c r="V166" s="216">
        <v>0</v>
      </c>
      <c r="W166" s="217">
        <v>1000</v>
      </c>
      <c r="X166" s="215">
        <v>1180</v>
      </c>
      <c r="Y166" s="216">
        <v>0</v>
      </c>
      <c r="Z166" s="217">
        <v>0</v>
      </c>
      <c r="AA166" s="215">
        <v>1180</v>
      </c>
      <c r="AB166" s="216">
        <v>0</v>
      </c>
      <c r="AC166" s="217">
        <v>590</v>
      </c>
      <c r="AD166" s="215">
        <v>1180</v>
      </c>
      <c r="AE166" s="216">
        <v>0</v>
      </c>
      <c r="AF166" s="217">
        <v>1120</v>
      </c>
      <c r="AG166" s="215">
        <v>1180</v>
      </c>
      <c r="AH166" s="216">
        <v>0</v>
      </c>
      <c r="AI166" s="217">
        <v>0</v>
      </c>
      <c r="AJ166" s="215">
        <v>1180</v>
      </c>
      <c r="AK166" s="216">
        <v>0</v>
      </c>
      <c r="AL166" s="217">
        <v>0</v>
      </c>
      <c r="AM166" s="215">
        <v>1180</v>
      </c>
      <c r="AN166" s="216">
        <v>0</v>
      </c>
      <c r="AO166" s="217">
        <v>790</v>
      </c>
      <c r="AP166" s="215">
        <f t="shared" ref="AP166:AR166" si="162">F166+I166+L166+O166+R166+U166+X166+AA166+AD166+AG166+AJ166+AM166</f>
        <v>14160</v>
      </c>
      <c r="AQ166" s="215">
        <f t="shared" si="162"/>
        <v>0</v>
      </c>
      <c r="AR166" s="215">
        <f t="shared" si="162"/>
        <v>5670</v>
      </c>
      <c r="AS166" s="223">
        <v>1019023524</v>
      </c>
      <c r="AT166" s="129">
        <f t="shared" si="1"/>
        <v>19830</v>
      </c>
      <c r="AU166" s="129">
        <f t="shared" si="2"/>
        <v>1652.5</v>
      </c>
    </row>
    <row r="167" spans="1:47" ht="14.25" hidden="1" customHeight="1">
      <c r="A167" s="22"/>
      <c r="B167" s="218">
        <v>162</v>
      </c>
      <c r="C167" s="222" t="s">
        <v>404</v>
      </c>
      <c r="D167" s="223" t="s">
        <v>956</v>
      </c>
      <c r="E167" s="224" t="s">
        <v>759</v>
      </c>
      <c r="F167" s="215">
        <v>950</v>
      </c>
      <c r="G167" s="216">
        <v>0</v>
      </c>
      <c r="H167" s="217">
        <v>475</v>
      </c>
      <c r="I167" s="215">
        <v>950</v>
      </c>
      <c r="J167" s="216">
        <v>0</v>
      </c>
      <c r="K167" s="217">
        <v>0</v>
      </c>
      <c r="L167" s="215">
        <v>950</v>
      </c>
      <c r="M167" s="216">
        <v>0</v>
      </c>
      <c r="N167" s="217">
        <v>865</v>
      </c>
      <c r="O167" s="215">
        <v>950</v>
      </c>
      <c r="P167" s="216">
        <v>0</v>
      </c>
      <c r="Q167" s="217">
        <v>475</v>
      </c>
      <c r="R167" s="215">
        <v>950</v>
      </c>
      <c r="S167" s="216">
        <v>0</v>
      </c>
      <c r="T167" s="217">
        <v>0</v>
      </c>
      <c r="U167" s="215">
        <v>950</v>
      </c>
      <c r="V167" s="216">
        <v>0</v>
      </c>
      <c r="W167" s="217">
        <v>870</v>
      </c>
      <c r="X167" s="215">
        <v>950</v>
      </c>
      <c r="Y167" s="216">
        <v>0</v>
      </c>
      <c r="Z167" s="217">
        <v>0</v>
      </c>
      <c r="AA167" s="215">
        <v>950</v>
      </c>
      <c r="AB167" s="216">
        <v>0</v>
      </c>
      <c r="AC167" s="217">
        <v>475</v>
      </c>
      <c r="AD167" s="215">
        <v>950</v>
      </c>
      <c r="AE167" s="216">
        <v>0</v>
      </c>
      <c r="AF167" s="217">
        <v>890</v>
      </c>
      <c r="AG167" s="215">
        <v>950</v>
      </c>
      <c r="AH167" s="216">
        <v>0</v>
      </c>
      <c r="AI167" s="217">
        <v>0</v>
      </c>
      <c r="AJ167" s="215">
        <v>950</v>
      </c>
      <c r="AK167" s="216">
        <v>0</v>
      </c>
      <c r="AL167" s="217">
        <v>0</v>
      </c>
      <c r="AM167" s="215">
        <v>950</v>
      </c>
      <c r="AN167" s="216">
        <v>0</v>
      </c>
      <c r="AO167" s="217">
        <v>660</v>
      </c>
      <c r="AP167" s="215">
        <f t="shared" ref="AP167:AR167" si="163">F167+I167+L167+O167+R167+U167+X167+AA167+AD167+AG167+AJ167+AM167</f>
        <v>11400</v>
      </c>
      <c r="AQ167" s="215">
        <f t="shared" si="163"/>
        <v>0</v>
      </c>
      <c r="AR167" s="215">
        <f t="shared" si="163"/>
        <v>4710</v>
      </c>
      <c r="AS167" s="223">
        <v>1011052259</v>
      </c>
      <c r="AT167" s="129">
        <f t="shared" si="1"/>
        <v>16110</v>
      </c>
      <c r="AU167" s="129">
        <f t="shared" si="2"/>
        <v>1342.5</v>
      </c>
    </row>
    <row r="168" spans="1:47" ht="14.25" hidden="1" customHeight="1">
      <c r="A168" s="22"/>
      <c r="B168" s="218">
        <v>163</v>
      </c>
      <c r="C168" s="222" t="s">
        <v>387</v>
      </c>
      <c r="D168" s="223" t="s">
        <v>958</v>
      </c>
      <c r="E168" s="224" t="s">
        <v>763</v>
      </c>
      <c r="F168" s="215">
        <v>1263.47</v>
      </c>
      <c r="G168" s="216">
        <v>0</v>
      </c>
      <c r="H168" s="217">
        <v>590</v>
      </c>
      <c r="I168" s="215">
        <v>1180</v>
      </c>
      <c r="J168" s="216">
        <v>0</v>
      </c>
      <c r="K168" s="217">
        <v>0</v>
      </c>
      <c r="L168" s="215">
        <v>1181.31</v>
      </c>
      <c r="M168" s="216">
        <v>0</v>
      </c>
      <c r="N168" s="217">
        <v>1003</v>
      </c>
      <c r="O168" s="215">
        <v>1180</v>
      </c>
      <c r="P168" s="216">
        <v>0</v>
      </c>
      <c r="Q168" s="217">
        <v>590</v>
      </c>
      <c r="R168" s="215">
        <v>1180</v>
      </c>
      <c r="S168" s="216">
        <v>0</v>
      </c>
      <c r="T168" s="217">
        <v>0</v>
      </c>
      <c r="U168" s="215">
        <v>1180</v>
      </c>
      <c r="V168" s="216">
        <v>0</v>
      </c>
      <c r="W168" s="217">
        <v>1003</v>
      </c>
      <c r="X168" s="215">
        <v>1693.04</v>
      </c>
      <c r="Y168" s="216">
        <v>0</v>
      </c>
      <c r="Z168" s="217">
        <v>0</v>
      </c>
      <c r="AA168" s="215">
        <v>686.96</v>
      </c>
      <c r="AB168" s="216">
        <v>0</v>
      </c>
      <c r="AC168" s="217">
        <v>590</v>
      </c>
      <c r="AD168" s="215">
        <v>1180</v>
      </c>
      <c r="AE168" s="216">
        <v>0</v>
      </c>
      <c r="AF168" s="217">
        <v>1003</v>
      </c>
      <c r="AG168" s="215">
        <v>1180</v>
      </c>
      <c r="AH168" s="216">
        <v>0</v>
      </c>
      <c r="AI168" s="217">
        <v>0</v>
      </c>
      <c r="AJ168" s="215">
        <v>1180</v>
      </c>
      <c r="AK168" s="216">
        <v>0</v>
      </c>
      <c r="AL168" s="217">
        <v>0</v>
      </c>
      <c r="AM168" s="215">
        <v>1180</v>
      </c>
      <c r="AN168" s="216">
        <v>0</v>
      </c>
      <c r="AO168" s="217">
        <v>708</v>
      </c>
      <c r="AP168" s="215">
        <f t="shared" ref="AP168:AR168" si="164">F168+I168+L168+O168+R168+U168+X168+AA168+AD168+AG168+AJ168+AM168</f>
        <v>14264.779999999999</v>
      </c>
      <c r="AQ168" s="215">
        <f t="shared" si="164"/>
        <v>0</v>
      </c>
      <c r="AR168" s="215">
        <f t="shared" si="164"/>
        <v>5487</v>
      </c>
      <c r="AS168" s="223">
        <v>17001027066</v>
      </c>
      <c r="AT168" s="129">
        <f t="shared" si="1"/>
        <v>19751.78</v>
      </c>
      <c r="AU168" s="129">
        <f t="shared" si="2"/>
        <v>1645.9816666666666</v>
      </c>
    </row>
    <row r="169" spans="1:47" ht="14.25" hidden="1" customHeight="1">
      <c r="A169" s="22"/>
      <c r="B169" s="218">
        <v>164</v>
      </c>
      <c r="C169" s="222" t="s">
        <v>387</v>
      </c>
      <c r="D169" s="223" t="s">
        <v>959</v>
      </c>
      <c r="E169" s="224" t="s">
        <v>765</v>
      </c>
      <c r="F169" s="215">
        <v>1180</v>
      </c>
      <c r="G169" s="216">
        <v>0</v>
      </c>
      <c r="H169" s="217">
        <v>590</v>
      </c>
      <c r="I169" s="215">
        <v>1685.71</v>
      </c>
      <c r="J169" s="216">
        <v>0</v>
      </c>
      <c r="K169" s="217">
        <v>0</v>
      </c>
      <c r="L169" s="215">
        <v>674.29</v>
      </c>
      <c r="M169" s="216">
        <v>0</v>
      </c>
      <c r="N169" s="217">
        <v>880</v>
      </c>
      <c r="O169" s="215">
        <v>1180</v>
      </c>
      <c r="P169" s="216">
        <v>0</v>
      </c>
      <c r="Q169" s="217">
        <v>590</v>
      </c>
      <c r="R169" s="215">
        <v>1180</v>
      </c>
      <c r="S169" s="216">
        <v>0</v>
      </c>
      <c r="T169" s="217">
        <v>0</v>
      </c>
      <c r="U169" s="215">
        <v>1180</v>
      </c>
      <c r="V169" s="216">
        <v>0</v>
      </c>
      <c r="W169" s="217">
        <v>960</v>
      </c>
      <c r="X169" s="215">
        <v>1180</v>
      </c>
      <c r="Y169" s="216">
        <v>0</v>
      </c>
      <c r="Z169" s="217">
        <v>0</v>
      </c>
      <c r="AA169" s="215">
        <v>1180</v>
      </c>
      <c r="AB169" s="216">
        <v>0</v>
      </c>
      <c r="AC169" s="217">
        <v>590</v>
      </c>
      <c r="AD169" s="215">
        <v>1180</v>
      </c>
      <c r="AE169" s="216">
        <v>0</v>
      </c>
      <c r="AF169" s="217">
        <v>950</v>
      </c>
      <c r="AG169" s="215">
        <v>1180</v>
      </c>
      <c r="AH169" s="216">
        <v>0</v>
      </c>
      <c r="AI169" s="217">
        <v>0</v>
      </c>
      <c r="AJ169" s="215">
        <v>1180</v>
      </c>
      <c r="AK169" s="216">
        <v>0</v>
      </c>
      <c r="AL169" s="217">
        <v>0</v>
      </c>
      <c r="AM169" s="215">
        <v>1180</v>
      </c>
      <c r="AN169" s="216">
        <v>0</v>
      </c>
      <c r="AO169" s="217">
        <v>690</v>
      </c>
      <c r="AP169" s="215">
        <f t="shared" ref="AP169:AR169" si="165">F169+I169+L169+O169+R169+U169+X169+AA169+AD169+AG169+AJ169+AM169</f>
        <v>14160</v>
      </c>
      <c r="AQ169" s="215">
        <f t="shared" si="165"/>
        <v>0</v>
      </c>
      <c r="AR169" s="215">
        <f t="shared" si="165"/>
        <v>5250</v>
      </c>
      <c r="AS169" s="223">
        <v>49001000836</v>
      </c>
      <c r="AT169" s="129">
        <f t="shared" si="1"/>
        <v>19410</v>
      </c>
      <c r="AU169" s="129">
        <f t="shared" si="2"/>
        <v>1617.5</v>
      </c>
    </row>
    <row r="170" spans="1:47" ht="14.25" customHeight="1">
      <c r="A170" s="22"/>
      <c r="B170" s="218">
        <v>165</v>
      </c>
      <c r="C170" s="222" t="s">
        <v>387</v>
      </c>
      <c r="D170" s="223" t="s">
        <v>961</v>
      </c>
      <c r="E170" s="224" t="s">
        <v>768</v>
      </c>
      <c r="F170" s="215">
        <v>1180</v>
      </c>
      <c r="G170" s="216">
        <v>0</v>
      </c>
      <c r="H170" s="217">
        <v>590</v>
      </c>
      <c r="I170" s="215">
        <v>1180</v>
      </c>
      <c r="J170" s="216">
        <v>0</v>
      </c>
      <c r="K170" s="217">
        <v>0</v>
      </c>
      <c r="L170" s="215">
        <v>1180</v>
      </c>
      <c r="M170" s="216">
        <v>0</v>
      </c>
      <c r="N170" s="217">
        <v>1180</v>
      </c>
      <c r="O170" s="215">
        <v>1180</v>
      </c>
      <c r="P170" s="216">
        <v>0</v>
      </c>
      <c r="Q170" s="217">
        <v>590</v>
      </c>
      <c r="R170" s="215">
        <v>1180</v>
      </c>
      <c r="S170" s="216">
        <v>0</v>
      </c>
      <c r="T170" s="217">
        <v>0</v>
      </c>
      <c r="U170" s="215">
        <v>1180</v>
      </c>
      <c r="V170" s="216">
        <v>0</v>
      </c>
      <c r="W170" s="217">
        <v>1180</v>
      </c>
      <c r="X170" s="215">
        <v>1180</v>
      </c>
      <c r="Y170" s="216">
        <v>0</v>
      </c>
      <c r="Z170" s="217">
        <v>0</v>
      </c>
      <c r="AA170" s="215">
        <v>1555.45</v>
      </c>
      <c r="AB170" s="216">
        <v>0</v>
      </c>
      <c r="AC170" s="217">
        <v>590</v>
      </c>
      <c r="AD170" s="215">
        <v>804.55</v>
      </c>
      <c r="AE170" s="216">
        <v>0</v>
      </c>
      <c r="AF170" s="217">
        <v>1180</v>
      </c>
      <c r="AG170" s="215">
        <v>1180</v>
      </c>
      <c r="AH170" s="216">
        <v>0</v>
      </c>
      <c r="AI170" s="217">
        <v>0</v>
      </c>
      <c r="AJ170" s="215">
        <v>1180</v>
      </c>
      <c r="AK170" s="216">
        <v>0</v>
      </c>
      <c r="AL170" s="217">
        <v>0</v>
      </c>
      <c r="AM170" s="215">
        <v>1180</v>
      </c>
      <c r="AN170" s="216">
        <v>0</v>
      </c>
      <c r="AO170" s="217">
        <v>1003</v>
      </c>
      <c r="AP170" s="215">
        <f t="shared" ref="AP170:AR170" si="166">F170+I170+L170+O170+R170+U170+X170+AA170+AD170+AG170+AJ170+AM170</f>
        <v>14160</v>
      </c>
      <c r="AQ170" s="215">
        <f t="shared" si="166"/>
        <v>0</v>
      </c>
      <c r="AR170" s="215">
        <f t="shared" si="166"/>
        <v>6313</v>
      </c>
      <c r="AS170" s="223">
        <v>1026014314</v>
      </c>
      <c r="AT170" s="129">
        <f t="shared" si="1"/>
        <v>20473</v>
      </c>
      <c r="AU170" s="129">
        <f t="shared" si="2"/>
        <v>1706.0833333333333</v>
      </c>
    </row>
    <row r="171" spans="1:47" ht="14.25" hidden="1" customHeight="1">
      <c r="A171" s="22"/>
      <c r="B171" s="218">
        <v>166</v>
      </c>
      <c r="C171" s="222" t="s">
        <v>387</v>
      </c>
      <c r="D171" s="223" t="s">
        <v>962</v>
      </c>
      <c r="E171" s="224" t="s">
        <v>963</v>
      </c>
      <c r="F171" s="215">
        <v>0</v>
      </c>
      <c r="G171" s="216">
        <v>0</v>
      </c>
      <c r="H171" s="217">
        <v>0</v>
      </c>
      <c r="I171" s="215">
        <v>1245.55</v>
      </c>
      <c r="J171" s="216">
        <v>0</v>
      </c>
      <c r="K171" s="217">
        <v>0</v>
      </c>
      <c r="L171" s="215">
        <v>1180</v>
      </c>
      <c r="M171" s="216">
        <v>0</v>
      </c>
      <c r="N171" s="217">
        <v>0</v>
      </c>
      <c r="O171" s="215">
        <v>1180</v>
      </c>
      <c r="P171" s="216">
        <v>0</v>
      </c>
      <c r="Q171" s="217">
        <v>0</v>
      </c>
      <c r="R171" s="215">
        <v>1180</v>
      </c>
      <c r="S171" s="216">
        <v>0</v>
      </c>
      <c r="T171" s="217">
        <v>590</v>
      </c>
      <c r="U171" s="215">
        <v>1180</v>
      </c>
      <c r="V171" s="216">
        <v>0</v>
      </c>
      <c r="W171" s="217">
        <v>1050</v>
      </c>
      <c r="X171" s="215">
        <v>1436.52</v>
      </c>
      <c r="Y171" s="216">
        <v>0</v>
      </c>
      <c r="Z171" s="217">
        <v>0</v>
      </c>
      <c r="AA171" s="215">
        <v>923.48</v>
      </c>
      <c r="AB171" s="216">
        <v>0</v>
      </c>
      <c r="AC171" s="217">
        <v>590</v>
      </c>
      <c r="AD171" s="215">
        <v>1180</v>
      </c>
      <c r="AE171" s="216">
        <v>0</v>
      </c>
      <c r="AF171" s="217">
        <v>1160</v>
      </c>
      <c r="AG171" s="215">
        <v>1180</v>
      </c>
      <c r="AH171" s="216">
        <v>0</v>
      </c>
      <c r="AI171" s="217">
        <v>0</v>
      </c>
      <c r="AJ171" s="215">
        <v>1287.27</v>
      </c>
      <c r="AK171" s="216">
        <v>0</v>
      </c>
      <c r="AL171" s="217">
        <v>0</v>
      </c>
      <c r="AM171" s="215">
        <v>0</v>
      </c>
      <c r="AN171" s="216">
        <v>0</v>
      </c>
      <c r="AO171" s="217">
        <v>0</v>
      </c>
      <c r="AP171" s="215">
        <f t="shared" ref="AP171:AR171" si="167">F171+I171+L171+O171+R171+U171+X171+AA171+AD171+AG171+AJ171+AM171</f>
        <v>11972.82</v>
      </c>
      <c r="AQ171" s="215">
        <f t="shared" si="167"/>
        <v>0</v>
      </c>
      <c r="AR171" s="215">
        <f t="shared" si="167"/>
        <v>3390</v>
      </c>
      <c r="AS171" s="223">
        <v>1019007566</v>
      </c>
      <c r="AT171" s="129">
        <f t="shared" si="1"/>
        <v>15362.82</v>
      </c>
      <c r="AU171" s="129">
        <f t="shared" si="2"/>
        <v>1280.2349999999999</v>
      </c>
    </row>
    <row r="172" spans="1:47" ht="14.25" hidden="1" customHeight="1">
      <c r="A172" s="22"/>
      <c r="B172" s="218">
        <v>167</v>
      </c>
      <c r="C172" s="222" t="s">
        <v>481</v>
      </c>
      <c r="D172" s="223" t="s">
        <v>964</v>
      </c>
      <c r="E172" s="224" t="s">
        <v>770</v>
      </c>
      <c r="F172" s="215">
        <v>830</v>
      </c>
      <c r="G172" s="216">
        <v>0</v>
      </c>
      <c r="H172" s="217">
        <v>415</v>
      </c>
      <c r="I172" s="215">
        <v>830</v>
      </c>
      <c r="J172" s="216">
        <v>0</v>
      </c>
      <c r="K172" s="217">
        <v>0</v>
      </c>
      <c r="L172" s="215">
        <v>830</v>
      </c>
      <c r="M172" s="216">
        <v>0</v>
      </c>
      <c r="N172" s="217">
        <v>664</v>
      </c>
      <c r="O172" s="215">
        <v>830</v>
      </c>
      <c r="P172" s="216">
        <v>0</v>
      </c>
      <c r="Q172" s="217">
        <v>415</v>
      </c>
      <c r="R172" s="215">
        <v>830</v>
      </c>
      <c r="S172" s="216">
        <v>0</v>
      </c>
      <c r="T172" s="217">
        <v>0</v>
      </c>
      <c r="U172" s="215">
        <v>830</v>
      </c>
      <c r="V172" s="216">
        <v>0</v>
      </c>
      <c r="W172" s="217">
        <v>664</v>
      </c>
      <c r="X172" s="215">
        <v>830</v>
      </c>
      <c r="Y172" s="216">
        <v>0</v>
      </c>
      <c r="Z172" s="217">
        <v>0</v>
      </c>
      <c r="AA172" s="215">
        <v>830</v>
      </c>
      <c r="AB172" s="216">
        <v>0</v>
      </c>
      <c r="AC172" s="217">
        <v>415</v>
      </c>
      <c r="AD172" s="215">
        <v>830</v>
      </c>
      <c r="AE172" s="216">
        <v>0</v>
      </c>
      <c r="AF172" s="217">
        <v>830</v>
      </c>
      <c r="AG172" s="215">
        <v>830</v>
      </c>
      <c r="AH172" s="216">
        <v>0</v>
      </c>
      <c r="AI172" s="217">
        <v>0</v>
      </c>
      <c r="AJ172" s="215">
        <v>830</v>
      </c>
      <c r="AK172" s="216">
        <v>0</v>
      </c>
      <c r="AL172" s="217">
        <v>0</v>
      </c>
      <c r="AM172" s="215">
        <v>830</v>
      </c>
      <c r="AN172" s="216">
        <v>0</v>
      </c>
      <c r="AO172" s="217">
        <v>656</v>
      </c>
      <c r="AP172" s="215">
        <f t="shared" ref="AP172:AR172" si="168">F172+I172+L172+O172+R172+U172+X172+AA172+AD172+AG172+AJ172+AM172</f>
        <v>9960</v>
      </c>
      <c r="AQ172" s="215">
        <f t="shared" si="168"/>
        <v>0</v>
      </c>
      <c r="AR172" s="215">
        <f t="shared" si="168"/>
        <v>4059</v>
      </c>
      <c r="AS172" s="223">
        <v>1011025350</v>
      </c>
      <c r="AT172" s="129">
        <f t="shared" si="1"/>
        <v>14019</v>
      </c>
      <c r="AU172" s="129">
        <f t="shared" si="2"/>
        <v>1168.25</v>
      </c>
    </row>
    <row r="173" spans="1:47" ht="14.25" hidden="1" customHeight="1">
      <c r="A173" s="22"/>
      <c r="B173" s="218">
        <v>168</v>
      </c>
      <c r="C173" s="222" t="s">
        <v>387</v>
      </c>
      <c r="D173" s="223" t="s">
        <v>965</v>
      </c>
      <c r="E173" s="224" t="s">
        <v>772</v>
      </c>
      <c r="F173" s="215">
        <v>1180</v>
      </c>
      <c r="G173" s="216">
        <v>0</v>
      </c>
      <c r="H173" s="217">
        <v>590</v>
      </c>
      <c r="I173" s="215">
        <v>1180</v>
      </c>
      <c r="J173" s="216">
        <v>0</v>
      </c>
      <c r="K173" s="217">
        <v>0</v>
      </c>
      <c r="L173" s="215">
        <v>1180</v>
      </c>
      <c r="M173" s="216">
        <v>0</v>
      </c>
      <c r="N173" s="217">
        <v>1062</v>
      </c>
      <c r="O173" s="215">
        <v>1180</v>
      </c>
      <c r="P173" s="216">
        <v>0</v>
      </c>
      <c r="Q173" s="217">
        <v>590</v>
      </c>
      <c r="R173" s="215">
        <v>1180</v>
      </c>
      <c r="S173" s="216">
        <v>0</v>
      </c>
      <c r="T173" s="217">
        <v>0</v>
      </c>
      <c r="U173" s="215">
        <v>1180</v>
      </c>
      <c r="V173" s="216"/>
      <c r="W173" s="217">
        <v>1062</v>
      </c>
      <c r="X173" s="215">
        <v>1693.04</v>
      </c>
      <c r="Y173" s="216">
        <v>0</v>
      </c>
      <c r="Z173" s="217">
        <v>0</v>
      </c>
      <c r="AA173" s="215"/>
      <c r="AB173" s="216"/>
      <c r="AC173" s="217">
        <v>590</v>
      </c>
      <c r="AD173" s="215">
        <v>1180</v>
      </c>
      <c r="AE173" s="216">
        <v>0</v>
      </c>
      <c r="AF173" s="217">
        <v>1062</v>
      </c>
      <c r="AG173" s="215">
        <v>1180</v>
      </c>
      <c r="AH173" s="216">
        <v>0</v>
      </c>
      <c r="AI173" s="217">
        <v>0</v>
      </c>
      <c r="AJ173" s="215">
        <v>1180</v>
      </c>
      <c r="AK173" s="216">
        <v>0</v>
      </c>
      <c r="AL173" s="217">
        <v>0</v>
      </c>
      <c r="AM173" s="215">
        <v>1180</v>
      </c>
      <c r="AN173" s="216">
        <v>0</v>
      </c>
      <c r="AO173" s="217">
        <v>1062</v>
      </c>
      <c r="AP173" s="215">
        <f t="shared" ref="AP173:AR173" si="169">F173+I173+L173+O173+R173+U173+X173+AA173+AD173+AG173+AJ173+AM173</f>
        <v>13493.04</v>
      </c>
      <c r="AQ173" s="215">
        <f t="shared" si="169"/>
        <v>0</v>
      </c>
      <c r="AR173" s="215">
        <f t="shared" si="169"/>
        <v>6018</v>
      </c>
      <c r="AS173" s="223">
        <v>1004009902</v>
      </c>
      <c r="AT173" s="129">
        <f t="shared" si="1"/>
        <v>19511.04</v>
      </c>
      <c r="AU173" s="129">
        <f t="shared" si="2"/>
        <v>1625.92</v>
      </c>
    </row>
    <row r="174" spans="1:47" ht="14.25" hidden="1" customHeight="1">
      <c r="A174" s="22"/>
      <c r="B174" s="218">
        <v>169</v>
      </c>
      <c r="C174" s="222" t="s">
        <v>387</v>
      </c>
      <c r="D174" s="223" t="s">
        <v>967</v>
      </c>
      <c r="E174" s="224" t="s">
        <v>968</v>
      </c>
      <c r="F174" s="215">
        <v>0</v>
      </c>
      <c r="G174" s="216">
        <v>0</v>
      </c>
      <c r="H174" s="217">
        <v>0</v>
      </c>
      <c r="I174" s="215">
        <v>0</v>
      </c>
      <c r="J174" s="216">
        <v>0</v>
      </c>
      <c r="K174" s="217">
        <v>0</v>
      </c>
      <c r="L174" s="215">
        <v>0</v>
      </c>
      <c r="M174" s="216">
        <v>0</v>
      </c>
      <c r="N174" s="217">
        <v>0</v>
      </c>
      <c r="O174" s="215">
        <v>0</v>
      </c>
      <c r="P174" s="216">
        <v>0</v>
      </c>
      <c r="Q174" s="217">
        <v>0</v>
      </c>
      <c r="R174" s="215">
        <v>0</v>
      </c>
      <c r="S174" s="216">
        <v>0</v>
      </c>
      <c r="T174" s="217">
        <v>0</v>
      </c>
      <c r="U174" s="215">
        <v>0</v>
      </c>
      <c r="V174" s="216">
        <v>0</v>
      </c>
      <c r="W174" s="217">
        <v>0</v>
      </c>
      <c r="X174" s="215">
        <v>0</v>
      </c>
      <c r="Y174" s="216">
        <v>0</v>
      </c>
      <c r="Z174" s="217">
        <v>0</v>
      </c>
      <c r="AA174" s="215">
        <v>1741.9</v>
      </c>
      <c r="AB174" s="216">
        <v>0</v>
      </c>
      <c r="AC174" s="217">
        <v>0</v>
      </c>
      <c r="AD174" s="215">
        <v>1180</v>
      </c>
      <c r="AE174" s="216">
        <v>0</v>
      </c>
      <c r="AF174" s="217">
        <v>0</v>
      </c>
      <c r="AG174" s="215">
        <v>1180</v>
      </c>
      <c r="AH174" s="216">
        <v>0</v>
      </c>
      <c r="AI174" s="217">
        <v>0</v>
      </c>
      <c r="AJ174" s="215">
        <v>1180</v>
      </c>
      <c r="AK174" s="216">
        <v>0</v>
      </c>
      <c r="AL174" s="217">
        <v>0</v>
      </c>
      <c r="AM174" s="215">
        <v>858.18</v>
      </c>
      <c r="AN174" s="216">
        <v>0</v>
      </c>
      <c r="AO174" s="217">
        <v>519</v>
      </c>
      <c r="AP174" s="215">
        <f t="shared" ref="AP174:AR174" si="170">F174+I174+L174+O174+R174+U174+X174+AA174+AD174+AG174+AJ174+AM174</f>
        <v>6140.08</v>
      </c>
      <c r="AQ174" s="215">
        <f t="shared" si="170"/>
        <v>0</v>
      </c>
      <c r="AR174" s="215">
        <f t="shared" si="170"/>
        <v>519</v>
      </c>
      <c r="AS174" s="223">
        <v>1013016881</v>
      </c>
      <c r="AT174" s="129">
        <f t="shared" si="1"/>
        <v>6659.08</v>
      </c>
      <c r="AU174" s="129">
        <f t="shared" si="2"/>
        <v>554.92333333333329</v>
      </c>
    </row>
    <row r="175" spans="1:47" ht="14.25" hidden="1" customHeight="1">
      <c r="A175" s="22"/>
      <c r="B175" s="218">
        <v>170</v>
      </c>
      <c r="C175" s="222" t="s">
        <v>387</v>
      </c>
      <c r="D175" s="223" t="s">
        <v>969</v>
      </c>
      <c r="E175" s="224" t="s">
        <v>778</v>
      </c>
      <c r="F175" s="215">
        <v>1180</v>
      </c>
      <c r="G175" s="216">
        <v>0</v>
      </c>
      <c r="H175" s="217">
        <v>590</v>
      </c>
      <c r="I175" s="215">
        <v>1180</v>
      </c>
      <c r="J175" s="216">
        <v>0</v>
      </c>
      <c r="K175" s="217">
        <v>0</v>
      </c>
      <c r="L175" s="215">
        <v>1180</v>
      </c>
      <c r="M175" s="216">
        <v>0</v>
      </c>
      <c r="N175" s="217">
        <v>1180</v>
      </c>
      <c r="O175" s="215">
        <v>1180</v>
      </c>
      <c r="P175" s="216">
        <v>0</v>
      </c>
      <c r="Q175" s="217">
        <v>590</v>
      </c>
      <c r="R175" s="215">
        <v>1180</v>
      </c>
      <c r="S175" s="216">
        <v>0</v>
      </c>
      <c r="T175" s="217">
        <v>0</v>
      </c>
      <c r="U175" s="215">
        <v>1180</v>
      </c>
      <c r="V175" s="216">
        <v>0</v>
      </c>
      <c r="W175" s="217">
        <v>1180</v>
      </c>
      <c r="X175" s="215">
        <v>1180</v>
      </c>
      <c r="Y175" s="216">
        <v>0</v>
      </c>
      <c r="Z175" s="217">
        <v>0</v>
      </c>
      <c r="AA175" s="215">
        <v>1180</v>
      </c>
      <c r="AB175" s="216">
        <v>0</v>
      </c>
      <c r="AC175" s="217">
        <v>590</v>
      </c>
      <c r="AD175" s="215">
        <v>1180</v>
      </c>
      <c r="AE175" s="216">
        <v>0</v>
      </c>
      <c r="AF175" s="217">
        <v>1180</v>
      </c>
      <c r="AG175" s="215">
        <v>1180</v>
      </c>
      <c r="AH175" s="216">
        <v>0</v>
      </c>
      <c r="AI175" s="217">
        <v>0</v>
      </c>
      <c r="AJ175" s="215">
        <v>1180</v>
      </c>
      <c r="AK175" s="216">
        <v>0</v>
      </c>
      <c r="AL175" s="217">
        <v>0</v>
      </c>
      <c r="AM175" s="215">
        <v>1180</v>
      </c>
      <c r="AN175" s="216">
        <v>0</v>
      </c>
      <c r="AO175" s="217">
        <v>885</v>
      </c>
      <c r="AP175" s="215">
        <f t="shared" ref="AP175:AR175" si="171">F175+I175+L175+O175+R175+U175+X175+AA175+AD175+AG175+AJ175+AM175</f>
        <v>14160</v>
      </c>
      <c r="AQ175" s="215">
        <f t="shared" si="171"/>
        <v>0</v>
      </c>
      <c r="AR175" s="215">
        <f t="shared" si="171"/>
        <v>6195</v>
      </c>
      <c r="AS175" s="223">
        <v>1011074086</v>
      </c>
      <c r="AT175" s="129">
        <f t="shared" si="1"/>
        <v>20355</v>
      </c>
      <c r="AU175" s="129">
        <f t="shared" si="2"/>
        <v>1696.25</v>
      </c>
    </row>
    <row r="176" spans="1:47" ht="14.25" hidden="1" customHeight="1">
      <c r="A176" s="22"/>
      <c r="B176" s="218">
        <v>171</v>
      </c>
      <c r="C176" s="222" t="s">
        <v>426</v>
      </c>
      <c r="D176" s="223" t="s">
        <v>971</v>
      </c>
      <c r="E176" s="224" t="s">
        <v>781</v>
      </c>
      <c r="F176" s="215">
        <v>1780</v>
      </c>
      <c r="G176" s="216">
        <v>890</v>
      </c>
      <c r="H176" s="217">
        <v>890</v>
      </c>
      <c r="I176" s="215">
        <v>1780</v>
      </c>
      <c r="J176" s="216">
        <v>890</v>
      </c>
      <c r="K176" s="217">
        <v>0</v>
      </c>
      <c r="L176" s="215">
        <v>1810.47</v>
      </c>
      <c r="M176" s="216">
        <v>890</v>
      </c>
      <c r="N176" s="217">
        <v>1780</v>
      </c>
      <c r="O176" s="215">
        <v>1780</v>
      </c>
      <c r="P176" s="216">
        <v>890</v>
      </c>
      <c r="Q176" s="217">
        <v>890</v>
      </c>
      <c r="R176" s="215">
        <v>1780</v>
      </c>
      <c r="S176" s="216">
        <v>890</v>
      </c>
      <c r="T176" s="217">
        <v>0</v>
      </c>
      <c r="U176" s="215">
        <v>1780</v>
      </c>
      <c r="V176" s="216">
        <v>890</v>
      </c>
      <c r="W176" s="217">
        <v>1780</v>
      </c>
      <c r="X176" s="215">
        <v>1780</v>
      </c>
      <c r="Y176" s="216">
        <v>890</v>
      </c>
      <c r="Z176" s="217">
        <v>0</v>
      </c>
      <c r="AA176" s="215">
        <v>2080.9499999999998</v>
      </c>
      <c r="AB176" s="216">
        <v>890</v>
      </c>
      <c r="AC176" s="217">
        <v>890</v>
      </c>
      <c r="AD176" s="215">
        <v>1618.18</v>
      </c>
      <c r="AE176" s="216">
        <v>890</v>
      </c>
      <c r="AF176" s="217">
        <v>1780</v>
      </c>
      <c r="AG176" s="215">
        <v>1780</v>
      </c>
      <c r="AH176" s="216">
        <v>890</v>
      </c>
      <c r="AI176" s="217">
        <v>0</v>
      </c>
      <c r="AJ176" s="215">
        <v>1780</v>
      </c>
      <c r="AK176" s="216">
        <v>890</v>
      </c>
      <c r="AL176" s="217">
        <v>0</v>
      </c>
      <c r="AM176" s="215">
        <v>1852.73</v>
      </c>
      <c r="AN176" s="216">
        <v>890</v>
      </c>
      <c r="AO176" s="217">
        <v>1602</v>
      </c>
      <c r="AP176" s="215">
        <f t="shared" ref="AP176:AR176" si="172">F176+I176+L176+O176+R176+U176+X176+AA176+AD176+AG176+AJ176+AM176</f>
        <v>21602.33</v>
      </c>
      <c r="AQ176" s="215">
        <f t="shared" si="172"/>
        <v>10680</v>
      </c>
      <c r="AR176" s="215">
        <f t="shared" si="172"/>
        <v>9612</v>
      </c>
      <c r="AS176" s="223">
        <v>1012000914</v>
      </c>
      <c r="AT176" s="129">
        <f t="shared" si="1"/>
        <v>41894.33</v>
      </c>
      <c r="AU176" s="129">
        <f t="shared" si="2"/>
        <v>3491.1941666666667</v>
      </c>
    </row>
    <row r="177" spans="1:47" ht="14.25" hidden="1" customHeight="1">
      <c r="A177" s="22"/>
      <c r="B177" s="218">
        <v>172</v>
      </c>
      <c r="C177" s="222" t="s">
        <v>481</v>
      </c>
      <c r="D177" s="223" t="s">
        <v>972</v>
      </c>
      <c r="E177" s="224" t="s">
        <v>784</v>
      </c>
      <c r="F177" s="215">
        <v>830</v>
      </c>
      <c r="G177" s="216">
        <v>0</v>
      </c>
      <c r="H177" s="217">
        <v>415</v>
      </c>
      <c r="I177" s="215">
        <v>830</v>
      </c>
      <c r="J177" s="216">
        <v>0</v>
      </c>
      <c r="K177" s="217">
        <v>0</v>
      </c>
      <c r="L177" s="215">
        <v>830</v>
      </c>
      <c r="M177" s="216">
        <v>0</v>
      </c>
      <c r="N177" s="217">
        <v>788</v>
      </c>
      <c r="O177" s="215">
        <v>830</v>
      </c>
      <c r="P177" s="216">
        <v>0</v>
      </c>
      <c r="Q177" s="217">
        <v>415</v>
      </c>
      <c r="R177" s="215">
        <v>830</v>
      </c>
      <c r="S177" s="216">
        <v>0</v>
      </c>
      <c r="T177" s="217">
        <v>0</v>
      </c>
      <c r="U177" s="215">
        <v>830</v>
      </c>
      <c r="V177" s="216">
        <v>0</v>
      </c>
      <c r="W177" s="217">
        <v>747</v>
      </c>
      <c r="X177" s="215">
        <v>830</v>
      </c>
      <c r="Y177" s="216">
        <v>0</v>
      </c>
      <c r="Z177" s="217">
        <v>0</v>
      </c>
      <c r="AA177" s="215">
        <v>830</v>
      </c>
      <c r="AB177" s="216">
        <v>0</v>
      </c>
      <c r="AC177" s="217">
        <v>415</v>
      </c>
      <c r="AD177" s="215">
        <v>830</v>
      </c>
      <c r="AE177" s="216">
        <v>0</v>
      </c>
      <c r="AF177" s="217">
        <v>830</v>
      </c>
      <c r="AG177" s="215">
        <v>830</v>
      </c>
      <c r="AH177" s="216">
        <v>0</v>
      </c>
      <c r="AI177" s="217">
        <v>0</v>
      </c>
      <c r="AJ177" s="215">
        <v>830</v>
      </c>
      <c r="AK177" s="216">
        <v>0</v>
      </c>
      <c r="AL177" s="217">
        <v>0</v>
      </c>
      <c r="AM177" s="215">
        <v>830</v>
      </c>
      <c r="AN177" s="216">
        <v>0</v>
      </c>
      <c r="AO177" s="217">
        <v>581</v>
      </c>
      <c r="AP177" s="215">
        <f t="shared" ref="AP177:AR177" si="173">F177+I177+L177+O177+R177+U177+X177+AA177+AD177+AG177+AJ177+AM177</f>
        <v>9960</v>
      </c>
      <c r="AQ177" s="215">
        <f t="shared" si="173"/>
        <v>0</v>
      </c>
      <c r="AR177" s="215">
        <f t="shared" si="173"/>
        <v>4191</v>
      </c>
      <c r="AS177" s="223">
        <v>1017045078</v>
      </c>
      <c r="AT177" s="129">
        <f t="shared" si="1"/>
        <v>14151</v>
      </c>
      <c r="AU177" s="129">
        <f t="shared" si="2"/>
        <v>1179.25</v>
      </c>
    </row>
    <row r="178" spans="1:47" ht="14.25" hidden="1" customHeight="1">
      <c r="A178" s="22"/>
      <c r="B178" s="218">
        <v>173</v>
      </c>
      <c r="C178" s="222" t="s">
        <v>387</v>
      </c>
      <c r="D178" s="223" t="s">
        <v>974</v>
      </c>
      <c r="E178" s="224" t="s">
        <v>787</v>
      </c>
      <c r="F178" s="215">
        <v>0</v>
      </c>
      <c r="G178" s="216">
        <v>0</v>
      </c>
      <c r="H178" s="217">
        <v>0</v>
      </c>
      <c r="I178" s="215">
        <v>0</v>
      </c>
      <c r="J178" s="216">
        <v>0</v>
      </c>
      <c r="K178" s="217">
        <v>0</v>
      </c>
      <c r="L178" s="215">
        <v>0</v>
      </c>
      <c r="M178" s="216">
        <v>0</v>
      </c>
      <c r="N178" s="217">
        <v>0</v>
      </c>
      <c r="O178" s="215">
        <v>0</v>
      </c>
      <c r="P178" s="216">
        <v>0</v>
      </c>
      <c r="Q178" s="217">
        <v>0</v>
      </c>
      <c r="R178" s="215">
        <v>0</v>
      </c>
      <c r="S178" s="216">
        <v>0</v>
      </c>
      <c r="T178" s="217">
        <v>0</v>
      </c>
      <c r="U178" s="215">
        <v>0</v>
      </c>
      <c r="V178" s="216">
        <v>0</v>
      </c>
      <c r="W178" s="217">
        <v>0</v>
      </c>
      <c r="X178" s="215">
        <v>0</v>
      </c>
      <c r="Y178" s="216">
        <v>0</v>
      </c>
      <c r="Z178" s="217">
        <v>0</v>
      </c>
      <c r="AA178" s="215">
        <v>0</v>
      </c>
      <c r="AB178" s="216">
        <v>0</v>
      </c>
      <c r="AC178" s="217">
        <v>0</v>
      </c>
      <c r="AD178" s="215">
        <v>0</v>
      </c>
      <c r="AE178" s="216">
        <v>0</v>
      </c>
      <c r="AF178" s="217">
        <v>0</v>
      </c>
      <c r="AG178" s="215">
        <v>0</v>
      </c>
      <c r="AH178" s="216">
        <v>0</v>
      </c>
      <c r="AI178" s="217">
        <v>0</v>
      </c>
      <c r="AJ178" s="215">
        <v>0</v>
      </c>
      <c r="AK178" s="216">
        <v>0</v>
      </c>
      <c r="AL178" s="217">
        <v>0</v>
      </c>
      <c r="AM178" s="215">
        <v>1292.3800000000001</v>
      </c>
      <c r="AN178" s="216">
        <v>0</v>
      </c>
      <c r="AO178" s="217">
        <v>0</v>
      </c>
      <c r="AP178" s="215">
        <f t="shared" ref="AP178:AR178" si="174">F178+I178+L178+O178+R178+U178+X178+AA178+AD178+AG178+AJ178+AM178</f>
        <v>1292.3800000000001</v>
      </c>
      <c r="AQ178" s="215">
        <f t="shared" si="174"/>
        <v>0</v>
      </c>
      <c r="AR178" s="215">
        <f t="shared" si="174"/>
        <v>0</v>
      </c>
      <c r="AS178" s="223">
        <v>1019060355</v>
      </c>
      <c r="AT178" s="129">
        <f t="shared" si="1"/>
        <v>1292.3800000000001</v>
      </c>
      <c r="AU178" s="129">
        <f t="shared" si="2"/>
        <v>107.69833333333334</v>
      </c>
    </row>
    <row r="179" spans="1:47" ht="14.25" hidden="1" customHeight="1">
      <c r="A179" s="22"/>
      <c r="B179" s="218">
        <v>174</v>
      </c>
      <c r="C179" s="222" t="s">
        <v>404</v>
      </c>
      <c r="D179" s="223" t="s">
        <v>975</v>
      </c>
      <c r="E179" s="224" t="s">
        <v>790</v>
      </c>
      <c r="F179" s="215">
        <v>0</v>
      </c>
      <c r="G179" s="216">
        <v>0</v>
      </c>
      <c r="H179" s="217">
        <v>0</v>
      </c>
      <c r="I179" s="215">
        <v>0</v>
      </c>
      <c r="J179" s="216">
        <v>0</v>
      </c>
      <c r="K179" s="217">
        <v>0</v>
      </c>
      <c r="L179" s="215">
        <v>0</v>
      </c>
      <c r="M179" s="216">
        <v>0</v>
      </c>
      <c r="N179" s="217">
        <v>0</v>
      </c>
      <c r="O179" s="215">
        <v>712.5</v>
      </c>
      <c r="P179" s="216">
        <v>0</v>
      </c>
      <c r="Q179" s="217">
        <v>475</v>
      </c>
      <c r="R179" s="215">
        <v>950</v>
      </c>
      <c r="S179" s="216">
        <v>0</v>
      </c>
      <c r="T179" s="217">
        <v>0</v>
      </c>
      <c r="U179" s="215">
        <v>950</v>
      </c>
      <c r="V179" s="216">
        <v>0</v>
      </c>
      <c r="W179" s="217">
        <v>820</v>
      </c>
      <c r="X179" s="215">
        <v>950</v>
      </c>
      <c r="Y179" s="216">
        <v>0</v>
      </c>
      <c r="Z179" s="217">
        <v>0</v>
      </c>
      <c r="AA179" s="215">
        <v>950</v>
      </c>
      <c r="AB179" s="216">
        <v>0</v>
      </c>
      <c r="AC179" s="217">
        <v>475</v>
      </c>
      <c r="AD179" s="215">
        <v>604.54999999999995</v>
      </c>
      <c r="AE179" s="216">
        <v>0</v>
      </c>
      <c r="AF179" s="217">
        <v>840</v>
      </c>
      <c r="AG179" s="215">
        <v>950</v>
      </c>
      <c r="AH179" s="216">
        <v>0</v>
      </c>
      <c r="AI179" s="217">
        <v>0</v>
      </c>
      <c r="AJ179" s="215">
        <v>950</v>
      </c>
      <c r="AK179" s="216">
        <v>0</v>
      </c>
      <c r="AL179" s="217">
        <v>0</v>
      </c>
      <c r="AM179" s="215">
        <v>950</v>
      </c>
      <c r="AN179" s="216">
        <v>0</v>
      </c>
      <c r="AO179" s="217">
        <v>615</v>
      </c>
      <c r="AP179" s="215">
        <f t="shared" ref="AP179:AR179" si="175">F179+I179+L179+O179+R179+U179+X179+AA179+AD179+AG179+AJ179+AM179</f>
        <v>7967.05</v>
      </c>
      <c r="AQ179" s="215">
        <f t="shared" si="175"/>
        <v>0</v>
      </c>
      <c r="AR179" s="215">
        <f t="shared" si="175"/>
        <v>3225</v>
      </c>
      <c r="AS179" s="223">
        <v>1019015917</v>
      </c>
      <c r="AT179" s="129">
        <f t="shared" si="1"/>
        <v>11192.05</v>
      </c>
      <c r="AU179" s="129">
        <f t="shared" si="2"/>
        <v>932.67083333333323</v>
      </c>
    </row>
    <row r="180" spans="1:47" ht="14.25" hidden="1" customHeight="1">
      <c r="A180" s="22"/>
      <c r="B180" s="218">
        <v>175</v>
      </c>
      <c r="C180" s="222" t="s">
        <v>387</v>
      </c>
      <c r="D180" s="223" t="s">
        <v>976</v>
      </c>
      <c r="E180" s="224" t="s">
        <v>794</v>
      </c>
      <c r="F180" s="215">
        <v>0</v>
      </c>
      <c r="G180" s="216">
        <v>0</v>
      </c>
      <c r="H180" s="217">
        <v>0</v>
      </c>
      <c r="I180" s="215">
        <v>0</v>
      </c>
      <c r="J180" s="216">
        <v>0</v>
      </c>
      <c r="K180" s="217">
        <v>0</v>
      </c>
      <c r="L180" s="215">
        <v>0</v>
      </c>
      <c r="M180" s="216">
        <v>0</v>
      </c>
      <c r="N180" s="217">
        <v>0</v>
      </c>
      <c r="O180" s="215">
        <v>0</v>
      </c>
      <c r="P180" s="216">
        <v>0</v>
      </c>
      <c r="Q180" s="217">
        <v>0</v>
      </c>
      <c r="R180" s="215">
        <v>0</v>
      </c>
      <c r="S180" s="216">
        <v>0</v>
      </c>
      <c r="T180" s="217">
        <v>0</v>
      </c>
      <c r="U180" s="215">
        <v>0</v>
      </c>
      <c r="V180" s="216">
        <v>0</v>
      </c>
      <c r="W180" s="217">
        <v>0</v>
      </c>
      <c r="X180" s="215">
        <v>0</v>
      </c>
      <c r="Y180" s="216">
        <v>0</v>
      </c>
      <c r="Z180" s="217">
        <v>0</v>
      </c>
      <c r="AA180" s="215">
        <v>0</v>
      </c>
      <c r="AB180" s="216">
        <v>0</v>
      </c>
      <c r="AC180" s="217">
        <v>0</v>
      </c>
      <c r="AD180" s="215">
        <v>0</v>
      </c>
      <c r="AE180" s="216">
        <v>0</v>
      </c>
      <c r="AF180" s="217">
        <v>0</v>
      </c>
      <c r="AG180" s="215">
        <v>1121</v>
      </c>
      <c r="AH180" s="216">
        <v>0</v>
      </c>
      <c r="AI180" s="217">
        <v>0</v>
      </c>
      <c r="AJ180" s="215">
        <v>1180</v>
      </c>
      <c r="AK180" s="216">
        <v>0</v>
      </c>
      <c r="AL180" s="217">
        <v>0</v>
      </c>
      <c r="AM180" s="215">
        <v>1180</v>
      </c>
      <c r="AN180" s="216">
        <v>0</v>
      </c>
      <c r="AO180" s="217">
        <v>708</v>
      </c>
      <c r="AP180" s="215">
        <f t="shared" ref="AP180:AR180" si="176">F180+I180+L180+O180+R180+U180+X180+AA180+AD180+AG180+AJ180+AM180</f>
        <v>3481</v>
      </c>
      <c r="AQ180" s="215">
        <f t="shared" si="176"/>
        <v>0</v>
      </c>
      <c r="AR180" s="215">
        <f t="shared" si="176"/>
        <v>708</v>
      </c>
      <c r="AS180" s="223">
        <v>59001116163</v>
      </c>
      <c r="AT180" s="129">
        <f t="shared" si="1"/>
        <v>4189</v>
      </c>
      <c r="AU180" s="129">
        <f t="shared" si="2"/>
        <v>349.08333333333331</v>
      </c>
    </row>
    <row r="181" spans="1:47" ht="14.25" hidden="1" customHeight="1">
      <c r="A181" s="22"/>
      <c r="B181" s="218">
        <v>176</v>
      </c>
      <c r="C181" s="222" t="s">
        <v>387</v>
      </c>
      <c r="D181" s="223" t="s">
        <v>977</v>
      </c>
      <c r="E181" s="224" t="s">
        <v>796</v>
      </c>
      <c r="F181" s="215">
        <v>1180</v>
      </c>
      <c r="G181" s="216">
        <v>0</v>
      </c>
      <c r="H181" s="217">
        <v>590</v>
      </c>
      <c r="I181" s="215">
        <v>1180</v>
      </c>
      <c r="J181" s="216">
        <v>0</v>
      </c>
      <c r="K181" s="217">
        <v>0</v>
      </c>
      <c r="L181" s="215">
        <v>1180</v>
      </c>
      <c r="M181" s="216">
        <v>0</v>
      </c>
      <c r="N181" s="217">
        <v>1120</v>
      </c>
      <c r="O181" s="215">
        <v>1180</v>
      </c>
      <c r="P181" s="216">
        <v>0</v>
      </c>
      <c r="Q181" s="217">
        <v>590</v>
      </c>
      <c r="R181" s="215">
        <v>1180</v>
      </c>
      <c r="S181" s="216">
        <v>0</v>
      </c>
      <c r="T181" s="217">
        <v>0</v>
      </c>
      <c r="U181" s="215">
        <v>1180</v>
      </c>
      <c r="V181" s="216">
        <v>0</v>
      </c>
      <c r="W181" s="217">
        <v>1060</v>
      </c>
      <c r="X181" s="215">
        <v>1180</v>
      </c>
      <c r="Y181" s="216">
        <v>0</v>
      </c>
      <c r="Z181" s="217">
        <v>0</v>
      </c>
      <c r="AA181" s="215">
        <v>1180</v>
      </c>
      <c r="AB181" s="216">
        <v>0</v>
      </c>
      <c r="AC181" s="217">
        <v>590</v>
      </c>
      <c r="AD181" s="215">
        <v>1180</v>
      </c>
      <c r="AE181" s="216">
        <v>0</v>
      </c>
      <c r="AF181" s="217">
        <v>1120</v>
      </c>
      <c r="AG181" s="215">
        <v>1180</v>
      </c>
      <c r="AH181" s="216">
        <v>0</v>
      </c>
      <c r="AI181" s="217">
        <v>0</v>
      </c>
      <c r="AJ181" s="215">
        <v>1180</v>
      </c>
      <c r="AK181" s="216">
        <v>0</v>
      </c>
      <c r="AL181" s="217">
        <v>0</v>
      </c>
      <c r="AM181" s="215">
        <v>1180</v>
      </c>
      <c r="AN181" s="216">
        <v>0</v>
      </c>
      <c r="AO181" s="217">
        <v>870</v>
      </c>
      <c r="AP181" s="215">
        <f t="shared" ref="AP181:AR181" si="177">F181+I181+L181+O181+R181+U181+X181+AA181+AD181+AG181+AJ181+AM181</f>
        <v>14160</v>
      </c>
      <c r="AQ181" s="215">
        <f t="shared" si="177"/>
        <v>0</v>
      </c>
      <c r="AR181" s="215">
        <f t="shared" si="177"/>
        <v>5940</v>
      </c>
      <c r="AS181" s="223">
        <v>1007013274</v>
      </c>
      <c r="AT181" s="129">
        <f t="shared" si="1"/>
        <v>20100</v>
      </c>
      <c r="AU181" s="129">
        <f t="shared" si="2"/>
        <v>1675</v>
      </c>
    </row>
    <row r="182" spans="1:47" ht="14.25" hidden="1" customHeight="1">
      <c r="A182" s="22"/>
      <c r="B182" s="218">
        <v>177</v>
      </c>
      <c r="C182" s="222" t="s">
        <v>8</v>
      </c>
      <c r="D182" s="223" t="s">
        <v>979</v>
      </c>
      <c r="E182" s="224" t="s">
        <v>980</v>
      </c>
      <c r="F182" s="215">
        <v>2720</v>
      </c>
      <c r="G182" s="216">
        <v>1360</v>
      </c>
      <c r="H182" s="217">
        <v>1360</v>
      </c>
      <c r="I182" s="215">
        <v>2720</v>
      </c>
      <c r="J182" s="216">
        <v>1360</v>
      </c>
      <c r="K182" s="217">
        <v>0</v>
      </c>
      <c r="L182" s="215">
        <v>2720</v>
      </c>
      <c r="M182" s="216">
        <v>1360</v>
      </c>
      <c r="N182" s="217">
        <v>2720</v>
      </c>
      <c r="O182" s="215">
        <v>2720</v>
      </c>
      <c r="P182" s="216">
        <v>1360</v>
      </c>
      <c r="Q182" s="217">
        <v>1360</v>
      </c>
      <c r="R182" s="215">
        <v>2720</v>
      </c>
      <c r="S182" s="216">
        <v>1360</v>
      </c>
      <c r="T182" s="217">
        <v>0</v>
      </c>
      <c r="U182" s="215">
        <v>2720</v>
      </c>
      <c r="V182" s="216">
        <v>1360</v>
      </c>
      <c r="W182" s="217">
        <v>2720</v>
      </c>
      <c r="X182" s="215">
        <v>2720</v>
      </c>
      <c r="Y182" s="216">
        <v>1360</v>
      </c>
      <c r="Z182" s="217">
        <v>0</v>
      </c>
      <c r="AA182" s="215">
        <v>2720</v>
      </c>
      <c r="AB182" s="216">
        <v>1360</v>
      </c>
      <c r="AC182" s="217">
        <v>1360</v>
      </c>
      <c r="AD182" s="215">
        <v>741.82</v>
      </c>
      <c r="AE182" s="216">
        <v>0</v>
      </c>
      <c r="AF182" s="217">
        <v>0</v>
      </c>
      <c r="AG182" s="215">
        <v>0</v>
      </c>
      <c r="AH182" s="216">
        <v>0</v>
      </c>
      <c r="AI182" s="217">
        <v>0</v>
      </c>
      <c r="AJ182" s="215">
        <v>0</v>
      </c>
      <c r="AK182" s="216">
        <v>0</v>
      </c>
      <c r="AL182" s="217">
        <v>0</v>
      </c>
      <c r="AM182" s="215">
        <v>0</v>
      </c>
      <c r="AN182" s="216">
        <v>0</v>
      </c>
      <c r="AO182" s="217">
        <v>0</v>
      </c>
      <c r="AP182" s="215">
        <f t="shared" ref="AP182:AR182" si="178">F182+I182+L182+O182+R182+U182+X182+AA182+AD182+AG182+AJ182+AM182</f>
        <v>22501.82</v>
      </c>
      <c r="AQ182" s="215">
        <f t="shared" si="178"/>
        <v>10880</v>
      </c>
      <c r="AR182" s="215">
        <f t="shared" si="178"/>
        <v>9520</v>
      </c>
      <c r="AS182" s="223">
        <v>1017006816</v>
      </c>
      <c r="AT182" s="129">
        <f t="shared" si="1"/>
        <v>42901.82</v>
      </c>
      <c r="AU182" s="129">
        <f t="shared" si="2"/>
        <v>3575.1516666666666</v>
      </c>
    </row>
    <row r="183" spans="1:47" ht="14.25" hidden="1" customHeight="1">
      <c r="A183" s="22"/>
      <c r="B183" s="218">
        <v>178</v>
      </c>
      <c r="C183" s="222" t="s">
        <v>404</v>
      </c>
      <c r="D183" s="223" t="s">
        <v>981</v>
      </c>
      <c r="E183" s="224" t="s">
        <v>802</v>
      </c>
      <c r="F183" s="215">
        <v>950</v>
      </c>
      <c r="G183" s="216">
        <v>0</v>
      </c>
      <c r="H183" s="217">
        <v>0</v>
      </c>
      <c r="I183" s="215">
        <v>950</v>
      </c>
      <c r="J183" s="216">
        <v>0</v>
      </c>
      <c r="K183" s="217">
        <v>0</v>
      </c>
      <c r="L183" s="215">
        <v>950</v>
      </c>
      <c r="M183" s="216">
        <v>0</v>
      </c>
      <c r="N183" s="217">
        <v>903</v>
      </c>
      <c r="O183" s="215">
        <v>950</v>
      </c>
      <c r="P183" s="216">
        <v>0</v>
      </c>
      <c r="Q183" s="217">
        <v>475</v>
      </c>
      <c r="R183" s="215">
        <v>950</v>
      </c>
      <c r="S183" s="216">
        <v>0</v>
      </c>
      <c r="T183" s="217">
        <v>0</v>
      </c>
      <c r="U183" s="215">
        <v>950</v>
      </c>
      <c r="V183" s="216">
        <v>0</v>
      </c>
      <c r="W183" s="217">
        <v>903</v>
      </c>
      <c r="X183" s="215">
        <v>1363.04</v>
      </c>
      <c r="Y183" s="216">
        <v>0</v>
      </c>
      <c r="Z183" s="217">
        <v>0</v>
      </c>
      <c r="AA183" s="215">
        <v>536.96</v>
      </c>
      <c r="AB183" s="216">
        <v>0</v>
      </c>
      <c r="AC183" s="217">
        <v>475</v>
      </c>
      <c r="AD183" s="215">
        <v>950</v>
      </c>
      <c r="AE183" s="216">
        <v>0</v>
      </c>
      <c r="AF183" s="217">
        <v>950</v>
      </c>
      <c r="AG183" s="215">
        <v>950</v>
      </c>
      <c r="AH183" s="216">
        <v>0</v>
      </c>
      <c r="AI183" s="217">
        <v>0</v>
      </c>
      <c r="AJ183" s="215">
        <v>950</v>
      </c>
      <c r="AK183" s="216">
        <v>0</v>
      </c>
      <c r="AL183" s="217">
        <v>0</v>
      </c>
      <c r="AM183" s="215">
        <v>950</v>
      </c>
      <c r="AN183" s="216">
        <v>0</v>
      </c>
      <c r="AO183" s="217">
        <v>665</v>
      </c>
      <c r="AP183" s="215">
        <f t="shared" ref="AP183:AR183" si="179">F183+I183+L183+O183+R183+U183+X183+AA183+AD183+AG183+AJ183+AM183</f>
        <v>11400</v>
      </c>
      <c r="AQ183" s="215">
        <f t="shared" si="179"/>
        <v>0</v>
      </c>
      <c r="AR183" s="215">
        <f t="shared" si="179"/>
        <v>4371</v>
      </c>
      <c r="AS183" s="223">
        <v>19001089620</v>
      </c>
      <c r="AT183" s="129">
        <f t="shared" si="1"/>
        <v>15771</v>
      </c>
      <c r="AU183" s="129">
        <f t="shared" si="2"/>
        <v>1314.25</v>
      </c>
    </row>
    <row r="184" spans="1:47" ht="14.25" hidden="1" customHeight="1">
      <c r="A184" s="22"/>
      <c r="B184" s="218">
        <v>179</v>
      </c>
      <c r="C184" s="222" t="s">
        <v>387</v>
      </c>
      <c r="D184" s="223" t="s">
        <v>983</v>
      </c>
      <c r="E184" s="224" t="s">
        <v>807</v>
      </c>
      <c r="F184" s="215">
        <v>1180</v>
      </c>
      <c r="G184" s="216">
        <v>0</v>
      </c>
      <c r="H184" s="217">
        <v>590</v>
      </c>
      <c r="I184" s="215">
        <v>1180</v>
      </c>
      <c r="J184" s="216">
        <v>0</v>
      </c>
      <c r="K184" s="217">
        <v>0</v>
      </c>
      <c r="L184" s="215">
        <v>1180</v>
      </c>
      <c r="M184" s="216">
        <v>0</v>
      </c>
      <c r="N184" s="217">
        <v>1121</v>
      </c>
      <c r="O184" s="215">
        <v>1180</v>
      </c>
      <c r="P184" s="216">
        <v>0</v>
      </c>
      <c r="Q184" s="217">
        <v>590</v>
      </c>
      <c r="R184" s="215">
        <v>1180</v>
      </c>
      <c r="S184" s="216">
        <v>0</v>
      </c>
      <c r="T184" s="217">
        <v>0</v>
      </c>
      <c r="U184" s="215">
        <v>1180</v>
      </c>
      <c r="V184" s="216">
        <v>0</v>
      </c>
      <c r="W184" s="217">
        <v>1121</v>
      </c>
      <c r="X184" s="215">
        <v>1180</v>
      </c>
      <c r="Y184" s="216">
        <v>0</v>
      </c>
      <c r="Z184" s="217">
        <v>0</v>
      </c>
      <c r="AA184" s="215">
        <v>1180</v>
      </c>
      <c r="AB184" s="216">
        <v>0</v>
      </c>
      <c r="AC184" s="217">
        <v>590</v>
      </c>
      <c r="AD184" s="215">
        <v>1180</v>
      </c>
      <c r="AE184" s="216">
        <v>0</v>
      </c>
      <c r="AF184" s="217">
        <v>1180</v>
      </c>
      <c r="AG184" s="215">
        <v>1180</v>
      </c>
      <c r="AH184" s="216">
        <v>0</v>
      </c>
      <c r="AI184" s="217">
        <v>0</v>
      </c>
      <c r="AJ184" s="215">
        <v>1180</v>
      </c>
      <c r="AK184" s="216">
        <v>0</v>
      </c>
      <c r="AL184" s="217">
        <v>0</v>
      </c>
      <c r="AM184" s="215">
        <v>1180</v>
      </c>
      <c r="AN184" s="216">
        <v>0</v>
      </c>
      <c r="AO184" s="217">
        <v>944</v>
      </c>
      <c r="AP184" s="215">
        <f t="shared" ref="AP184:AR184" si="180">F184+I184+L184+O184+R184+U184+X184+AA184+AD184+AG184+AJ184+AM184</f>
        <v>14160</v>
      </c>
      <c r="AQ184" s="215">
        <f t="shared" si="180"/>
        <v>0</v>
      </c>
      <c r="AR184" s="215">
        <f t="shared" si="180"/>
        <v>6136</v>
      </c>
      <c r="AS184" s="223">
        <v>1034001800</v>
      </c>
      <c r="AT184" s="129">
        <f t="shared" si="1"/>
        <v>20296</v>
      </c>
      <c r="AU184" s="129">
        <f t="shared" si="2"/>
        <v>1691.3333333333333</v>
      </c>
    </row>
    <row r="185" spans="1:47" ht="14.25" hidden="1" customHeight="1">
      <c r="A185" s="22"/>
      <c r="B185" s="218">
        <v>180</v>
      </c>
      <c r="C185" s="222" t="s">
        <v>433</v>
      </c>
      <c r="D185" s="223" t="s">
        <v>985</v>
      </c>
      <c r="E185" s="224" t="s">
        <v>809</v>
      </c>
      <c r="F185" s="215">
        <v>1667.61</v>
      </c>
      <c r="G185" s="216">
        <v>747</v>
      </c>
      <c r="H185" s="217">
        <v>830</v>
      </c>
      <c r="I185" s="215">
        <v>1660</v>
      </c>
      <c r="J185" s="216">
        <v>747</v>
      </c>
      <c r="K185" s="217">
        <v>0</v>
      </c>
      <c r="L185" s="215">
        <v>1660</v>
      </c>
      <c r="M185" s="216">
        <v>747</v>
      </c>
      <c r="N185" s="217">
        <v>1577</v>
      </c>
      <c r="O185" s="215">
        <v>1660</v>
      </c>
      <c r="P185" s="216">
        <v>747</v>
      </c>
      <c r="Q185" s="217">
        <v>830</v>
      </c>
      <c r="R185" s="215">
        <v>1660</v>
      </c>
      <c r="S185" s="216">
        <v>747</v>
      </c>
      <c r="T185" s="217">
        <v>0</v>
      </c>
      <c r="U185" s="215">
        <v>1660</v>
      </c>
      <c r="V185" s="216">
        <v>747</v>
      </c>
      <c r="W185" s="217">
        <v>1577</v>
      </c>
      <c r="X185" s="215">
        <v>2381.7399999999998</v>
      </c>
      <c r="Y185" s="216">
        <v>747</v>
      </c>
      <c r="Z185" s="217">
        <v>0</v>
      </c>
      <c r="AA185" s="215">
        <v>938.26</v>
      </c>
      <c r="AB185" s="216">
        <v>747</v>
      </c>
      <c r="AC185" s="217">
        <v>830</v>
      </c>
      <c r="AD185" s="215">
        <v>1660</v>
      </c>
      <c r="AE185" s="216">
        <v>747</v>
      </c>
      <c r="AF185" s="217">
        <v>1660</v>
      </c>
      <c r="AG185" s="215">
        <v>1660</v>
      </c>
      <c r="AH185" s="216">
        <v>747</v>
      </c>
      <c r="AI185" s="217">
        <v>0</v>
      </c>
      <c r="AJ185" s="215">
        <v>1660</v>
      </c>
      <c r="AK185" s="216">
        <v>747</v>
      </c>
      <c r="AL185" s="217">
        <v>0</v>
      </c>
      <c r="AM185" s="215">
        <v>1660</v>
      </c>
      <c r="AN185" s="216">
        <v>747</v>
      </c>
      <c r="AO185" s="217">
        <v>1494</v>
      </c>
      <c r="AP185" s="215">
        <f t="shared" ref="AP185:AR185" si="181">F185+I185+L185+O185+R185+U185+X185+AA185+AD185+AG185+AJ185+AM185</f>
        <v>19927.61</v>
      </c>
      <c r="AQ185" s="215">
        <f t="shared" si="181"/>
        <v>8964</v>
      </c>
      <c r="AR185" s="215">
        <f t="shared" si="181"/>
        <v>8798</v>
      </c>
      <c r="AS185" s="223">
        <v>1030025248</v>
      </c>
      <c r="AT185" s="129">
        <f t="shared" si="1"/>
        <v>37689.61</v>
      </c>
      <c r="AU185" s="129">
        <f t="shared" si="2"/>
        <v>3140.8008333333332</v>
      </c>
    </row>
    <row r="186" spans="1:47" ht="14.25" hidden="1" customHeight="1">
      <c r="A186" s="22"/>
      <c r="B186" s="218">
        <v>181</v>
      </c>
      <c r="C186" s="222" t="s">
        <v>387</v>
      </c>
      <c r="D186" s="223" t="s">
        <v>986</v>
      </c>
      <c r="E186" s="224" t="s">
        <v>812</v>
      </c>
      <c r="F186" s="215">
        <v>1288.43</v>
      </c>
      <c r="G186" s="216">
        <v>0</v>
      </c>
      <c r="H186" s="217">
        <v>590</v>
      </c>
      <c r="I186" s="215">
        <v>1181.77</v>
      </c>
      <c r="J186" s="216">
        <v>0</v>
      </c>
      <c r="K186" s="217">
        <v>0</v>
      </c>
      <c r="L186" s="215">
        <v>1196.21</v>
      </c>
      <c r="M186" s="216">
        <v>0</v>
      </c>
      <c r="N186" s="217">
        <v>1180</v>
      </c>
      <c r="O186" s="215">
        <v>1180</v>
      </c>
      <c r="P186" s="216">
        <v>0</v>
      </c>
      <c r="Q186" s="217">
        <v>590</v>
      </c>
      <c r="R186" s="215">
        <v>1302.6600000000001</v>
      </c>
      <c r="S186" s="216">
        <v>0</v>
      </c>
      <c r="T186" s="217">
        <v>0</v>
      </c>
      <c r="U186" s="215">
        <v>1251.76</v>
      </c>
      <c r="V186" s="216">
        <v>0</v>
      </c>
      <c r="W186" s="217">
        <v>1180</v>
      </c>
      <c r="X186" s="215">
        <v>1721.22</v>
      </c>
      <c r="Y186" s="216">
        <v>0</v>
      </c>
      <c r="Z186" s="217">
        <v>0</v>
      </c>
      <c r="AA186" s="251">
        <v>666.35</v>
      </c>
      <c r="AB186" s="216">
        <v>0</v>
      </c>
      <c r="AC186" s="217">
        <v>590</v>
      </c>
      <c r="AD186" s="215">
        <v>1180</v>
      </c>
      <c r="AE186" s="216">
        <v>0</v>
      </c>
      <c r="AF186" s="217">
        <v>944</v>
      </c>
      <c r="AG186" s="215">
        <v>1180</v>
      </c>
      <c r="AH186" s="216">
        <v>0</v>
      </c>
      <c r="AI186" s="217">
        <v>0</v>
      </c>
      <c r="AJ186" s="215">
        <v>1180</v>
      </c>
      <c r="AK186" s="216">
        <v>0</v>
      </c>
      <c r="AL186" s="217">
        <v>0</v>
      </c>
      <c r="AM186" s="215">
        <v>1180</v>
      </c>
      <c r="AN186" s="216">
        <v>0</v>
      </c>
      <c r="AO186" s="217">
        <v>590</v>
      </c>
      <c r="AP186" s="215">
        <f t="shared" ref="AP186:AR186" si="182">F186+I186+L186+O186+R186+U186+X186+AA186+AD186+AG186+AJ186+AM186</f>
        <v>14508.4</v>
      </c>
      <c r="AQ186" s="215">
        <f t="shared" si="182"/>
        <v>0</v>
      </c>
      <c r="AR186" s="215">
        <f t="shared" si="182"/>
        <v>5664</v>
      </c>
      <c r="AS186" s="223">
        <v>61001070492</v>
      </c>
      <c r="AT186" s="129">
        <f t="shared" si="1"/>
        <v>20172.400000000001</v>
      </c>
      <c r="AU186" s="129">
        <f t="shared" si="2"/>
        <v>1681.0333333333335</v>
      </c>
    </row>
    <row r="187" spans="1:47" ht="14.25" hidden="1" customHeight="1">
      <c r="A187" s="22"/>
      <c r="B187" s="218">
        <v>182</v>
      </c>
      <c r="C187" s="222" t="s">
        <v>404</v>
      </c>
      <c r="D187" s="223" t="s">
        <v>989</v>
      </c>
      <c r="E187" s="224" t="s">
        <v>814</v>
      </c>
      <c r="F187" s="215">
        <v>950</v>
      </c>
      <c r="G187" s="216">
        <v>0</v>
      </c>
      <c r="H187" s="217">
        <v>475</v>
      </c>
      <c r="I187" s="215">
        <v>950</v>
      </c>
      <c r="J187" s="216">
        <v>0</v>
      </c>
      <c r="K187" s="217">
        <v>0</v>
      </c>
      <c r="L187" s="215">
        <v>950</v>
      </c>
      <c r="M187" s="216">
        <v>0</v>
      </c>
      <c r="N187" s="217">
        <v>903</v>
      </c>
      <c r="O187" s="215">
        <v>950</v>
      </c>
      <c r="P187" s="216">
        <v>0</v>
      </c>
      <c r="Q187" s="217">
        <v>475</v>
      </c>
      <c r="R187" s="215">
        <v>1079.55</v>
      </c>
      <c r="S187" s="216">
        <v>0</v>
      </c>
      <c r="T187" s="217">
        <v>0</v>
      </c>
      <c r="U187" s="215">
        <v>820.45</v>
      </c>
      <c r="V187" s="216">
        <v>0</v>
      </c>
      <c r="W187" s="217">
        <v>950</v>
      </c>
      <c r="X187" s="215">
        <v>950</v>
      </c>
      <c r="Y187" s="216">
        <v>0</v>
      </c>
      <c r="Z187" s="217">
        <v>0</v>
      </c>
      <c r="AA187" s="215">
        <v>950</v>
      </c>
      <c r="AB187" s="216">
        <v>0</v>
      </c>
      <c r="AC187" s="217">
        <v>475</v>
      </c>
      <c r="AD187" s="215">
        <v>950</v>
      </c>
      <c r="AE187" s="216">
        <v>0</v>
      </c>
      <c r="AF187" s="217">
        <v>903</v>
      </c>
      <c r="AG187" s="215">
        <v>950</v>
      </c>
      <c r="AH187" s="216">
        <v>0</v>
      </c>
      <c r="AI187" s="217">
        <v>0</v>
      </c>
      <c r="AJ187" s="215">
        <v>950</v>
      </c>
      <c r="AK187" s="216">
        <v>0</v>
      </c>
      <c r="AL187" s="217">
        <v>0</v>
      </c>
      <c r="AM187" s="215">
        <v>950</v>
      </c>
      <c r="AN187" s="216">
        <v>0</v>
      </c>
      <c r="AO187" s="217">
        <v>665</v>
      </c>
      <c r="AP187" s="215">
        <f t="shared" ref="AP187:AR187" si="183">F187+I187+L187+O187+R187+U187+X187+AA187+AD187+AG187+AJ187+AM187</f>
        <v>11400</v>
      </c>
      <c r="AQ187" s="215">
        <f t="shared" si="183"/>
        <v>0</v>
      </c>
      <c r="AR187" s="215">
        <f t="shared" si="183"/>
        <v>4846</v>
      </c>
      <c r="AS187" s="223">
        <v>60001132393</v>
      </c>
      <c r="AT187" s="129">
        <f t="shared" si="1"/>
        <v>16246</v>
      </c>
      <c r="AU187" s="129">
        <f t="shared" si="2"/>
        <v>1353.8333333333333</v>
      </c>
    </row>
    <row r="188" spans="1:47" ht="14.25" hidden="1" customHeight="1">
      <c r="A188" s="22"/>
      <c r="B188" s="218">
        <v>183</v>
      </c>
      <c r="C188" s="222" t="s">
        <v>433</v>
      </c>
      <c r="D188" s="223" t="s">
        <v>990</v>
      </c>
      <c r="E188" s="224" t="s">
        <v>817</v>
      </c>
      <c r="F188" s="215">
        <v>1660</v>
      </c>
      <c r="G188" s="216">
        <v>498</v>
      </c>
      <c r="H188" s="217">
        <v>830</v>
      </c>
      <c r="I188" s="215">
        <v>1660</v>
      </c>
      <c r="J188" s="216">
        <v>498</v>
      </c>
      <c r="K188" s="217">
        <v>0</v>
      </c>
      <c r="L188" s="215">
        <v>1743</v>
      </c>
      <c r="M188" s="216">
        <v>498</v>
      </c>
      <c r="N188" s="217">
        <v>1494</v>
      </c>
      <c r="O188" s="215">
        <v>1577</v>
      </c>
      <c r="P188" s="216">
        <v>498</v>
      </c>
      <c r="Q188" s="217">
        <v>830</v>
      </c>
      <c r="R188" s="215">
        <v>1660</v>
      </c>
      <c r="S188" s="216">
        <v>498</v>
      </c>
      <c r="T188" s="217">
        <v>0</v>
      </c>
      <c r="U188" s="215">
        <v>1660</v>
      </c>
      <c r="V188" s="216">
        <v>498</v>
      </c>
      <c r="W188" s="217">
        <v>1660</v>
      </c>
      <c r="X188" s="215">
        <v>3911.03</v>
      </c>
      <c r="Y188" s="216">
        <v>0</v>
      </c>
      <c r="Z188" s="217">
        <v>0</v>
      </c>
      <c r="AA188" s="215">
        <v>0</v>
      </c>
      <c r="AB188" s="216">
        <v>0</v>
      </c>
      <c r="AC188" s="217">
        <v>0</v>
      </c>
      <c r="AD188" s="215">
        <v>1131.82</v>
      </c>
      <c r="AE188" s="216">
        <v>498</v>
      </c>
      <c r="AF188" s="217">
        <v>415</v>
      </c>
      <c r="AG188" s="215">
        <v>1720</v>
      </c>
      <c r="AH188" s="216">
        <v>498</v>
      </c>
      <c r="AI188" s="217">
        <v>0</v>
      </c>
      <c r="AJ188" s="215">
        <v>1660</v>
      </c>
      <c r="AK188" s="216">
        <v>498</v>
      </c>
      <c r="AL188" s="217">
        <v>0</v>
      </c>
      <c r="AM188" s="215">
        <v>1660</v>
      </c>
      <c r="AN188" s="216">
        <v>498</v>
      </c>
      <c r="AO188" s="217">
        <v>1494</v>
      </c>
      <c r="AP188" s="215">
        <f t="shared" ref="AP188:AR188" si="184">F188+I188+L188+O188+R188+U188+X188+AA188+AD188+AG188+AJ188+AM188</f>
        <v>20042.849999999999</v>
      </c>
      <c r="AQ188" s="215">
        <f t="shared" si="184"/>
        <v>4980</v>
      </c>
      <c r="AR188" s="215">
        <f t="shared" si="184"/>
        <v>6723</v>
      </c>
      <c r="AS188" s="223">
        <v>25001003760</v>
      </c>
      <c r="AT188" s="129">
        <f t="shared" si="1"/>
        <v>31745.85</v>
      </c>
      <c r="AU188" s="129">
        <f t="shared" si="2"/>
        <v>2645.4874999999997</v>
      </c>
    </row>
    <row r="189" spans="1:47" ht="14.25" hidden="1" customHeight="1">
      <c r="A189" s="22"/>
      <c r="B189" s="218">
        <v>184</v>
      </c>
      <c r="C189" s="222" t="s">
        <v>433</v>
      </c>
      <c r="D189" s="223" t="s">
        <v>991</v>
      </c>
      <c r="E189" s="224" t="s">
        <v>820</v>
      </c>
      <c r="F189" s="215">
        <v>1660</v>
      </c>
      <c r="G189" s="216">
        <v>498</v>
      </c>
      <c r="H189" s="217">
        <v>830</v>
      </c>
      <c r="I189" s="215">
        <v>1660</v>
      </c>
      <c r="J189" s="216">
        <v>498</v>
      </c>
      <c r="K189" s="217">
        <v>0</v>
      </c>
      <c r="L189" s="215">
        <v>1660</v>
      </c>
      <c r="M189" s="216">
        <v>498</v>
      </c>
      <c r="N189" s="217">
        <v>1494</v>
      </c>
      <c r="O189" s="215">
        <v>1660</v>
      </c>
      <c r="P189" s="216">
        <v>498</v>
      </c>
      <c r="Q189" s="217">
        <v>830</v>
      </c>
      <c r="R189" s="215">
        <v>1660</v>
      </c>
      <c r="S189" s="216">
        <v>498</v>
      </c>
      <c r="T189" s="217">
        <v>0</v>
      </c>
      <c r="U189" s="215">
        <v>1660</v>
      </c>
      <c r="V189" s="216">
        <v>498</v>
      </c>
      <c r="W189" s="217">
        <v>1411</v>
      </c>
      <c r="X189" s="215">
        <v>2742.61</v>
      </c>
      <c r="Y189" s="216">
        <v>498</v>
      </c>
      <c r="Z189" s="217">
        <v>0</v>
      </c>
      <c r="AA189" s="215">
        <v>577.39</v>
      </c>
      <c r="AB189" s="216">
        <v>0</v>
      </c>
      <c r="AC189" s="217">
        <v>830</v>
      </c>
      <c r="AD189" s="215">
        <v>1660</v>
      </c>
      <c r="AE189" s="216">
        <v>498</v>
      </c>
      <c r="AF189" s="217">
        <v>498</v>
      </c>
      <c r="AG189" s="215">
        <v>1660</v>
      </c>
      <c r="AH189" s="216">
        <v>498</v>
      </c>
      <c r="AI189" s="217">
        <v>0</v>
      </c>
      <c r="AJ189" s="215">
        <v>1660</v>
      </c>
      <c r="AK189" s="216">
        <v>498</v>
      </c>
      <c r="AL189" s="217">
        <v>0</v>
      </c>
      <c r="AM189" s="215">
        <v>1660</v>
      </c>
      <c r="AN189" s="216">
        <v>498</v>
      </c>
      <c r="AO189" s="217">
        <v>830</v>
      </c>
      <c r="AP189" s="215">
        <f t="shared" ref="AP189:AR189" si="185">F189+I189+L189+O189+R189+U189+X189+AA189+AD189+AG189+AJ189+AM189</f>
        <v>19920</v>
      </c>
      <c r="AQ189" s="215">
        <f t="shared" si="185"/>
        <v>5478</v>
      </c>
      <c r="AR189" s="215">
        <f t="shared" si="185"/>
        <v>6723</v>
      </c>
      <c r="AS189" s="223">
        <v>1005006889</v>
      </c>
      <c r="AT189" s="129">
        <f t="shared" si="1"/>
        <v>32121</v>
      </c>
      <c r="AU189" s="129">
        <f t="shared" si="2"/>
        <v>2676.75</v>
      </c>
    </row>
    <row r="190" spans="1:47" ht="14.25" hidden="1" customHeight="1">
      <c r="A190" s="22"/>
      <c r="B190" s="218">
        <v>185</v>
      </c>
      <c r="C190" s="222" t="s">
        <v>387</v>
      </c>
      <c r="D190" s="223" t="s">
        <v>992</v>
      </c>
      <c r="E190" s="224" t="s">
        <v>823</v>
      </c>
      <c r="F190" s="215">
        <v>1180</v>
      </c>
      <c r="G190" s="216">
        <v>0</v>
      </c>
      <c r="H190" s="217">
        <v>590</v>
      </c>
      <c r="I190" s="215">
        <v>1180</v>
      </c>
      <c r="J190" s="216">
        <v>0</v>
      </c>
      <c r="K190" s="217">
        <v>0</v>
      </c>
      <c r="L190" s="215">
        <v>1180</v>
      </c>
      <c r="M190" s="216">
        <v>0</v>
      </c>
      <c r="N190" s="217">
        <v>1121</v>
      </c>
      <c r="O190" s="215">
        <v>1180</v>
      </c>
      <c r="P190" s="216">
        <v>0</v>
      </c>
      <c r="Q190" s="217">
        <v>590</v>
      </c>
      <c r="R190" s="215">
        <v>1180</v>
      </c>
      <c r="S190" s="216">
        <v>0</v>
      </c>
      <c r="T190" s="217">
        <v>0</v>
      </c>
      <c r="U190" s="215">
        <v>1180</v>
      </c>
      <c r="V190" s="216">
        <v>0</v>
      </c>
      <c r="W190" s="217">
        <v>1121</v>
      </c>
      <c r="X190" s="215">
        <v>1180</v>
      </c>
      <c r="Y190" s="216">
        <v>0</v>
      </c>
      <c r="Z190" s="217">
        <v>0</v>
      </c>
      <c r="AA190" s="215">
        <v>1202.8599999999999</v>
      </c>
      <c r="AB190" s="216">
        <v>0</v>
      </c>
      <c r="AC190" s="217">
        <v>590</v>
      </c>
      <c r="AD190" s="215">
        <v>1180</v>
      </c>
      <c r="AE190" s="216">
        <v>0</v>
      </c>
      <c r="AF190" s="217">
        <v>1180</v>
      </c>
      <c r="AG190" s="215">
        <v>1180.3800000000001</v>
      </c>
      <c r="AH190" s="216">
        <v>0</v>
      </c>
      <c r="AI190" s="217">
        <v>0</v>
      </c>
      <c r="AJ190" s="215">
        <v>1180</v>
      </c>
      <c r="AK190" s="216">
        <v>0</v>
      </c>
      <c r="AL190" s="217">
        <v>0</v>
      </c>
      <c r="AM190" s="215">
        <v>1229.18</v>
      </c>
      <c r="AN190" s="216">
        <v>0</v>
      </c>
      <c r="AO190" s="217">
        <v>932</v>
      </c>
      <c r="AP190" s="215">
        <f t="shared" ref="AP190:AR190" si="186">F190+I190+L190+O190+R190+U190+X190+AA190+AD190+AG190+AJ190+AM190</f>
        <v>14232.420000000002</v>
      </c>
      <c r="AQ190" s="215">
        <f t="shared" si="186"/>
        <v>0</v>
      </c>
      <c r="AR190" s="215">
        <f t="shared" si="186"/>
        <v>6124</v>
      </c>
      <c r="AS190" s="223">
        <v>1011042781</v>
      </c>
      <c r="AT190" s="129">
        <f t="shared" si="1"/>
        <v>20356.420000000002</v>
      </c>
      <c r="AU190" s="129">
        <f t="shared" si="2"/>
        <v>1696.3683333333336</v>
      </c>
    </row>
    <row r="191" spans="1:47" ht="14.25" hidden="1" customHeight="1">
      <c r="A191" s="22"/>
      <c r="B191" s="218">
        <v>186</v>
      </c>
      <c r="C191" s="222" t="s">
        <v>404</v>
      </c>
      <c r="D191" s="223" t="s">
        <v>994</v>
      </c>
      <c r="E191" s="224" t="s">
        <v>825</v>
      </c>
      <c r="F191" s="215">
        <v>950</v>
      </c>
      <c r="G191" s="216">
        <v>0</v>
      </c>
      <c r="H191" s="217">
        <v>475</v>
      </c>
      <c r="I191" s="215">
        <v>950</v>
      </c>
      <c r="J191" s="216">
        <v>0</v>
      </c>
      <c r="K191" s="217">
        <v>0</v>
      </c>
      <c r="L191" s="215">
        <v>950</v>
      </c>
      <c r="M191" s="216">
        <v>0</v>
      </c>
      <c r="N191" s="217">
        <v>855</v>
      </c>
      <c r="O191" s="215">
        <v>950</v>
      </c>
      <c r="P191" s="216">
        <v>0</v>
      </c>
      <c r="Q191" s="217">
        <v>475</v>
      </c>
      <c r="R191" s="215">
        <v>950</v>
      </c>
      <c r="S191" s="216">
        <v>0</v>
      </c>
      <c r="T191" s="217">
        <v>0</v>
      </c>
      <c r="U191" s="215">
        <v>950</v>
      </c>
      <c r="V191" s="216">
        <v>0</v>
      </c>
      <c r="W191" s="217">
        <v>807</v>
      </c>
      <c r="X191" s="215">
        <v>950</v>
      </c>
      <c r="Y191" s="216">
        <v>0</v>
      </c>
      <c r="Z191" s="217">
        <v>0</v>
      </c>
      <c r="AA191" s="215">
        <v>950</v>
      </c>
      <c r="AB191" s="216">
        <v>0</v>
      </c>
      <c r="AC191" s="217">
        <v>475</v>
      </c>
      <c r="AD191" s="215">
        <v>950</v>
      </c>
      <c r="AE191" s="216">
        <v>0</v>
      </c>
      <c r="AF191" s="217">
        <v>950</v>
      </c>
      <c r="AG191" s="215">
        <v>950</v>
      </c>
      <c r="AH191" s="216">
        <v>0</v>
      </c>
      <c r="AI191" s="217">
        <v>0</v>
      </c>
      <c r="AJ191" s="215">
        <v>950</v>
      </c>
      <c r="AK191" s="216">
        <v>0</v>
      </c>
      <c r="AL191" s="217">
        <v>0</v>
      </c>
      <c r="AM191" s="215">
        <v>950</v>
      </c>
      <c r="AN191" s="216">
        <v>0</v>
      </c>
      <c r="AO191" s="217">
        <v>0</v>
      </c>
      <c r="AP191" s="215">
        <f t="shared" ref="AP191:AR191" si="187">F191+I191+L191+O191+R191+U191+X191+AA191+AD191+AG191+AJ191+AM191</f>
        <v>11400</v>
      </c>
      <c r="AQ191" s="215">
        <f t="shared" si="187"/>
        <v>0</v>
      </c>
      <c r="AR191" s="215">
        <f t="shared" si="187"/>
        <v>4037</v>
      </c>
      <c r="AS191" s="223">
        <v>1019060667</v>
      </c>
      <c r="AT191" s="129">
        <f t="shared" si="1"/>
        <v>15437</v>
      </c>
      <c r="AU191" s="129">
        <f t="shared" si="2"/>
        <v>1286.4166666666667</v>
      </c>
    </row>
    <row r="192" spans="1:47" ht="14.25" hidden="1" customHeight="1">
      <c r="A192" s="22"/>
      <c r="B192" s="218">
        <v>187</v>
      </c>
      <c r="C192" s="222" t="s">
        <v>433</v>
      </c>
      <c r="D192" s="223" t="s">
        <v>995</v>
      </c>
      <c r="E192" s="224" t="s">
        <v>828</v>
      </c>
      <c r="F192" s="215">
        <v>1660</v>
      </c>
      <c r="G192" s="216">
        <v>664</v>
      </c>
      <c r="H192" s="217">
        <v>830</v>
      </c>
      <c r="I192" s="215">
        <v>1660</v>
      </c>
      <c r="J192" s="216">
        <v>664</v>
      </c>
      <c r="K192" s="217">
        <v>0</v>
      </c>
      <c r="L192" s="215">
        <v>1660</v>
      </c>
      <c r="M192" s="216">
        <v>664</v>
      </c>
      <c r="N192" s="217">
        <v>1660</v>
      </c>
      <c r="O192" s="215">
        <v>1660</v>
      </c>
      <c r="P192" s="216">
        <v>664</v>
      </c>
      <c r="Q192" s="217">
        <v>830</v>
      </c>
      <c r="R192" s="215">
        <v>1660</v>
      </c>
      <c r="S192" s="216">
        <v>664</v>
      </c>
      <c r="T192" s="217">
        <v>0</v>
      </c>
      <c r="U192" s="215">
        <v>1660</v>
      </c>
      <c r="V192" s="216">
        <v>664</v>
      </c>
      <c r="W192" s="217">
        <v>1660</v>
      </c>
      <c r="X192" s="215">
        <v>1660</v>
      </c>
      <c r="Y192" s="216">
        <v>664</v>
      </c>
      <c r="Z192" s="217">
        <v>0</v>
      </c>
      <c r="AA192" s="215">
        <v>1755.65</v>
      </c>
      <c r="AB192" s="216">
        <v>664</v>
      </c>
      <c r="AC192" s="217">
        <v>830</v>
      </c>
      <c r="AD192" s="215">
        <v>1660</v>
      </c>
      <c r="AE192" s="216">
        <v>664</v>
      </c>
      <c r="AF192" s="217">
        <v>1660</v>
      </c>
      <c r="AG192" s="215">
        <v>1660</v>
      </c>
      <c r="AH192" s="216">
        <v>664</v>
      </c>
      <c r="AI192" s="217">
        <v>0</v>
      </c>
      <c r="AJ192" s="215">
        <v>1660</v>
      </c>
      <c r="AK192" s="216">
        <v>664</v>
      </c>
      <c r="AL192" s="217">
        <v>0</v>
      </c>
      <c r="AM192" s="215">
        <v>1660</v>
      </c>
      <c r="AN192" s="216">
        <v>664</v>
      </c>
      <c r="AO192" s="217">
        <v>1494</v>
      </c>
      <c r="AP192" s="215">
        <f t="shared" ref="AP192:AR192" si="188">F192+I192+L192+O192+R192+U192+X192+AA192+AD192+AG192+AJ192+AM192</f>
        <v>20015.650000000001</v>
      </c>
      <c r="AQ192" s="215">
        <f t="shared" si="188"/>
        <v>7968</v>
      </c>
      <c r="AR192" s="215">
        <f t="shared" si="188"/>
        <v>8964</v>
      </c>
      <c r="AS192" s="223">
        <v>1023006550</v>
      </c>
      <c r="AT192" s="129">
        <f t="shared" si="1"/>
        <v>36947.65</v>
      </c>
      <c r="AU192" s="129">
        <f t="shared" si="2"/>
        <v>3078.9708333333333</v>
      </c>
    </row>
    <row r="193" spans="1:47" ht="14.25" hidden="1" customHeight="1">
      <c r="A193" s="22"/>
      <c r="B193" s="218">
        <v>188</v>
      </c>
      <c r="C193" s="222" t="s">
        <v>387</v>
      </c>
      <c r="D193" s="223" t="s">
        <v>996</v>
      </c>
      <c r="E193" s="224" t="s">
        <v>997</v>
      </c>
      <c r="F193" s="215">
        <v>1180</v>
      </c>
      <c r="G193" s="216">
        <v>0</v>
      </c>
      <c r="H193" s="217">
        <v>590</v>
      </c>
      <c r="I193" s="215">
        <v>1180</v>
      </c>
      <c r="J193" s="216">
        <v>0</v>
      </c>
      <c r="K193" s="217">
        <v>0</v>
      </c>
      <c r="L193" s="215">
        <v>1180</v>
      </c>
      <c r="M193" s="216">
        <v>0</v>
      </c>
      <c r="N193" s="217">
        <v>944</v>
      </c>
      <c r="O193" s="215">
        <v>1180</v>
      </c>
      <c r="P193" s="216">
        <v>0</v>
      </c>
      <c r="Q193" s="217">
        <v>590</v>
      </c>
      <c r="R193" s="215">
        <v>1180</v>
      </c>
      <c r="S193" s="216">
        <v>0</v>
      </c>
      <c r="T193" s="217">
        <v>0</v>
      </c>
      <c r="U193" s="215">
        <v>1180</v>
      </c>
      <c r="V193" s="216">
        <v>0</v>
      </c>
      <c r="W193" s="217">
        <v>1003</v>
      </c>
      <c r="X193" s="215">
        <v>2000.87</v>
      </c>
      <c r="Y193" s="216">
        <v>0</v>
      </c>
      <c r="Z193" s="217">
        <v>0</v>
      </c>
      <c r="AA193" s="215">
        <v>0</v>
      </c>
      <c r="AB193" s="216">
        <v>0</v>
      </c>
      <c r="AC193" s="217">
        <v>0</v>
      </c>
      <c r="AD193" s="215">
        <v>0</v>
      </c>
      <c r="AE193" s="216">
        <v>0</v>
      </c>
      <c r="AF193" s="217">
        <v>0</v>
      </c>
      <c r="AG193" s="215">
        <v>0</v>
      </c>
      <c r="AH193" s="216">
        <v>0</v>
      </c>
      <c r="AI193" s="217">
        <v>0</v>
      </c>
      <c r="AJ193" s="215">
        <v>0</v>
      </c>
      <c r="AK193" s="216">
        <v>0</v>
      </c>
      <c r="AL193" s="217">
        <v>0</v>
      </c>
      <c r="AM193" s="215">
        <v>0</v>
      </c>
      <c r="AN193" s="216">
        <v>0</v>
      </c>
      <c r="AO193" s="217">
        <v>0</v>
      </c>
      <c r="AP193" s="215">
        <f t="shared" ref="AP193:AR193" si="189">F193+I193+L193+O193+R193+U193+X193+AA193+AD193+AG193+AJ193+AM193</f>
        <v>9080.869999999999</v>
      </c>
      <c r="AQ193" s="215">
        <f t="shared" si="189"/>
        <v>0</v>
      </c>
      <c r="AR193" s="215">
        <f t="shared" si="189"/>
        <v>3127</v>
      </c>
      <c r="AS193" s="223">
        <v>60002009875</v>
      </c>
      <c r="AT193" s="129">
        <f t="shared" si="1"/>
        <v>12207.869999999999</v>
      </c>
      <c r="AU193" s="129">
        <f t="shared" si="2"/>
        <v>1017.3224999999999</v>
      </c>
    </row>
    <row r="194" spans="1:47" ht="14.25" hidden="1" customHeight="1">
      <c r="A194" s="22"/>
      <c r="B194" s="218">
        <v>189</v>
      </c>
      <c r="C194" s="222" t="s">
        <v>404</v>
      </c>
      <c r="D194" s="223" t="s">
        <v>999</v>
      </c>
      <c r="E194" s="224" t="s">
        <v>830</v>
      </c>
      <c r="F194" s="215">
        <v>980.86</v>
      </c>
      <c r="G194" s="216">
        <v>0</v>
      </c>
      <c r="H194" s="217">
        <v>475</v>
      </c>
      <c r="I194" s="215">
        <v>1006.01</v>
      </c>
      <c r="J194" s="216">
        <v>0</v>
      </c>
      <c r="K194" s="217">
        <v>0</v>
      </c>
      <c r="L194" s="215">
        <v>0</v>
      </c>
      <c r="M194" s="216">
        <v>0</v>
      </c>
      <c r="N194" s="217">
        <v>0</v>
      </c>
      <c r="O194" s="215">
        <v>0</v>
      </c>
      <c r="P194" s="216">
        <v>0</v>
      </c>
      <c r="Q194" s="217">
        <v>0</v>
      </c>
      <c r="R194" s="215">
        <v>0</v>
      </c>
      <c r="S194" s="216">
        <v>0</v>
      </c>
      <c r="T194" s="217">
        <v>0</v>
      </c>
      <c r="U194" s="215">
        <v>0</v>
      </c>
      <c r="V194" s="216">
        <v>0</v>
      </c>
      <c r="W194" s="217">
        <v>0</v>
      </c>
      <c r="X194" s="215">
        <v>0</v>
      </c>
      <c r="Y194" s="216">
        <v>0</v>
      </c>
      <c r="Z194" s="217">
        <v>0</v>
      </c>
      <c r="AA194" s="215">
        <v>0</v>
      </c>
      <c r="AB194" s="216">
        <v>0</v>
      </c>
      <c r="AC194" s="217">
        <v>0</v>
      </c>
      <c r="AD194" s="215">
        <v>518.17999999999995</v>
      </c>
      <c r="AE194" s="216">
        <v>0</v>
      </c>
      <c r="AF194" s="217">
        <v>0</v>
      </c>
      <c r="AG194" s="215">
        <v>950</v>
      </c>
      <c r="AH194" s="216">
        <v>0</v>
      </c>
      <c r="AI194" s="217">
        <v>0</v>
      </c>
      <c r="AJ194" s="215">
        <v>950</v>
      </c>
      <c r="AK194" s="216">
        <v>0</v>
      </c>
      <c r="AL194" s="217">
        <v>0</v>
      </c>
      <c r="AM194" s="215">
        <v>950</v>
      </c>
      <c r="AN194" s="216">
        <v>0</v>
      </c>
      <c r="AO194" s="217">
        <v>608</v>
      </c>
      <c r="AP194" s="215">
        <f t="shared" ref="AP194:AR194" si="190">F194+I194+L194+O194+R194+U194+X194+AA194+AD194+AG194+AJ194+AM194</f>
        <v>5355.0499999999993</v>
      </c>
      <c r="AQ194" s="215">
        <f t="shared" si="190"/>
        <v>0</v>
      </c>
      <c r="AR194" s="215">
        <f t="shared" si="190"/>
        <v>1083</v>
      </c>
      <c r="AS194" s="223">
        <v>1024071014</v>
      </c>
      <c r="AT194" s="129">
        <f t="shared" si="1"/>
        <v>6438.0499999999993</v>
      </c>
      <c r="AU194" s="129">
        <f t="shared" si="2"/>
        <v>536.50416666666661</v>
      </c>
    </row>
    <row r="195" spans="1:47" ht="14.25" hidden="1" customHeight="1">
      <c r="A195" s="22"/>
      <c r="B195" s="218">
        <v>190</v>
      </c>
      <c r="C195" s="222" t="s">
        <v>387</v>
      </c>
      <c r="D195" s="223" t="s">
        <v>1000</v>
      </c>
      <c r="E195" s="224" t="s">
        <v>834</v>
      </c>
      <c r="F195" s="215">
        <v>1180</v>
      </c>
      <c r="G195" s="216">
        <v>0</v>
      </c>
      <c r="H195" s="217">
        <v>590</v>
      </c>
      <c r="I195" s="215">
        <v>1180</v>
      </c>
      <c r="J195" s="216">
        <v>0</v>
      </c>
      <c r="K195" s="217">
        <v>0</v>
      </c>
      <c r="L195" s="215">
        <v>1180</v>
      </c>
      <c r="M195" s="216">
        <v>0</v>
      </c>
      <c r="N195" s="217">
        <v>1040</v>
      </c>
      <c r="O195" s="215">
        <v>1180</v>
      </c>
      <c r="P195" s="216">
        <v>0</v>
      </c>
      <c r="Q195" s="217">
        <v>590</v>
      </c>
      <c r="R195" s="215">
        <v>1180</v>
      </c>
      <c r="S195" s="216">
        <v>0</v>
      </c>
      <c r="T195" s="217">
        <v>0</v>
      </c>
      <c r="U195" s="215">
        <v>1180</v>
      </c>
      <c r="V195" s="216">
        <v>0</v>
      </c>
      <c r="W195" s="217">
        <v>1100</v>
      </c>
      <c r="X195" s="215">
        <v>1180</v>
      </c>
      <c r="Y195" s="216">
        <v>0</v>
      </c>
      <c r="Z195" s="217">
        <v>0</v>
      </c>
      <c r="AA195" s="215">
        <v>1716.36</v>
      </c>
      <c r="AB195" s="216">
        <v>0</v>
      </c>
      <c r="AC195" s="217">
        <v>590</v>
      </c>
      <c r="AD195" s="215">
        <v>643.64</v>
      </c>
      <c r="AE195" s="216">
        <v>0</v>
      </c>
      <c r="AF195" s="217">
        <v>1100</v>
      </c>
      <c r="AG195" s="215">
        <v>1180</v>
      </c>
      <c r="AH195" s="216">
        <v>0</v>
      </c>
      <c r="AI195" s="217">
        <v>0</v>
      </c>
      <c r="AJ195" s="215">
        <v>1180</v>
      </c>
      <c r="AK195" s="216">
        <v>0</v>
      </c>
      <c r="AL195" s="217">
        <v>0</v>
      </c>
      <c r="AM195" s="215">
        <v>1180</v>
      </c>
      <c r="AN195" s="216">
        <v>0</v>
      </c>
      <c r="AO195" s="217">
        <v>750</v>
      </c>
      <c r="AP195" s="215">
        <f t="shared" ref="AP195:AR195" si="191">F195+I195+L195+O195+R195+U195+X195+AA195+AD195+AG195+AJ195+AM195</f>
        <v>14160</v>
      </c>
      <c r="AQ195" s="215">
        <f t="shared" si="191"/>
        <v>0</v>
      </c>
      <c r="AR195" s="215">
        <f t="shared" si="191"/>
        <v>5760</v>
      </c>
      <c r="AS195" s="223">
        <v>1017002276</v>
      </c>
      <c r="AT195" s="129">
        <f t="shared" si="1"/>
        <v>19920</v>
      </c>
      <c r="AU195" s="129">
        <f t="shared" si="2"/>
        <v>1660</v>
      </c>
    </row>
    <row r="196" spans="1:47" ht="14.25" hidden="1" customHeight="1">
      <c r="A196" s="22"/>
      <c r="B196" s="218">
        <v>191</v>
      </c>
      <c r="C196" s="222" t="s">
        <v>387</v>
      </c>
      <c r="D196" s="223" t="s">
        <v>1001</v>
      </c>
      <c r="E196" s="224" t="s">
        <v>836</v>
      </c>
      <c r="F196" s="215">
        <v>1180</v>
      </c>
      <c r="G196" s="216">
        <v>0</v>
      </c>
      <c r="H196" s="217">
        <v>590</v>
      </c>
      <c r="I196" s="215">
        <v>1180</v>
      </c>
      <c r="J196" s="216">
        <v>0</v>
      </c>
      <c r="K196" s="217">
        <v>0</v>
      </c>
      <c r="L196" s="215">
        <v>1180</v>
      </c>
      <c r="M196" s="216">
        <v>0</v>
      </c>
      <c r="N196" s="217">
        <v>1180</v>
      </c>
      <c r="O196" s="215">
        <v>1180</v>
      </c>
      <c r="P196" s="216">
        <v>0</v>
      </c>
      <c r="Q196" s="217">
        <v>590</v>
      </c>
      <c r="R196" s="215">
        <v>1180</v>
      </c>
      <c r="S196" s="216">
        <v>0</v>
      </c>
      <c r="T196" s="217">
        <v>0</v>
      </c>
      <c r="U196" s="215">
        <v>1180</v>
      </c>
      <c r="V196" s="216">
        <v>0</v>
      </c>
      <c r="W196" s="217">
        <v>1180</v>
      </c>
      <c r="X196" s="215">
        <v>1269.3399999999999</v>
      </c>
      <c r="Y196" s="216">
        <v>0</v>
      </c>
      <c r="Z196" s="217">
        <v>0</v>
      </c>
      <c r="AA196" s="215">
        <v>1186.48</v>
      </c>
      <c r="AB196" s="216">
        <v>0</v>
      </c>
      <c r="AC196" s="217">
        <v>590</v>
      </c>
      <c r="AD196" s="215">
        <v>1444.79</v>
      </c>
      <c r="AE196" s="216">
        <v>0</v>
      </c>
      <c r="AF196" s="217">
        <v>1180</v>
      </c>
      <c r="AG196" s="215">
        <v>1342.03</v>
      </c>
      <c r="AH196" s="216">
        <v>0</v>
      </c>
      <c r="AI196" s="217">
        <v>0</v>
      </c>
      <c r="AJ196" s="215">
        <v>1180</v>
      </c>
      <c r="AK196" s="216">
        <v>0</v>
      </c>
      <c r="AL196" s="217">
        <v>0</v>
      </c>
      <c r="AM196" s="215">
        <v>1180</v>
      </c>
      <c r="AN196" s="216">
        <v>0</v>
      </c>
      <c r="AO196" s="217">
        <v>1003</v>
      </c>
      <c r="AP196" s="215">
        <f t="shared" ref="AP196:AR196" si="192">F196+I196+L196+O196+R196+U196+X196+AA196+AD196+AG196+AJ196+AM196</f>
        <v>14682.640000000001</v>
      </c>
      <c r="AQ196" s="215">
        <f t="shared" si="192"/>
        <v>0</v>
      </c>
      <c r="AR196" s="215">
        <f t="shared" si="192"/>
        <v>6313</v>
      </c>
      <c r="AS196" s="223">
        <v>1030018959</v>
      </c>
      <c r="AT196" s="129">
        <f t="shared" si="1"/>
        <v>20995.64</v>
      </c>
      <c r="AU196" s="129">
        <f t="shared" si="2"/>
        <v>1749.6366666666665</v>
      </c>
    </row>
    <row r="197" spans="1:47" ht="14.25" hidden="1" customHeight="1">
      <c r="A197" s="22"/>
      <c r="B197" s="218">
        <v>192</v>
      </c>
      <c r="C197" s="222" t="s">
        <v>387</v>
      </c>
      <c r="D197" s="223" t="s">
        <v>1003</v>
      </c>
      <c r="E197" s="224" t="s">
        <v>840</v>
      </c>
      <c r="F197" s="215">
        <v>1180</v>
      </c>
      <c r="G197" s="216">
        <v>0</v>
      </c>
      <c r="H197" s="217">
        <v>0</v>
      </c>
      <c r="I197" s="215">
        <v>1180</v>
      </c>
      <c r="J197" s="216">
        <v>0</v>
      </c>
      <c r="K197" s="217">
        <v>0</v>
      </c>
      <c r="L197" s="215">
        <v>1180</v>
      </c>
      <c r="M197" s="216">
        <v>0</v>
      </c>
      <c r="N197" s="217">
        <v>1003</v>
      </c>
      <c r="O197" s="215">
        <v>1180</v>
      </c>
      <c r="P197" s="216">
        <v>0</v>
      </c>
      <c r="Q197" s="217">
        <v>590</v>
      </c>
      <c r="R197" s="215">
        <v>1180</v>
      </c>
      <c r="S197" s="216">
        <v>0</v>
      </c>
      <c r="T197" s="217">
        <v>0</v>
      </c>
      <c r="U197" s="215">
        <v>1180</v>
      </c>
      <c r="V197" s="216">
        <v>0</v>
      </c>
      <c r="W197" s="217">
        <v>1003</v>
      </c>
      <c r="X197" s="215">
        <v>1180</v>
      </c>
      <c r="Y197" s="216">
        <v>0</v>
      </c>
      <c r="Z197" s="217">
        <v>0</v>
      </c>
      <c r="AA197" s="215">
        <v>1180</v>
      </c>
      <c r="AB197" s="216">
        <v>0</v>
      </c>
      <c r="AC197" s="217">
        <v>590</v>
      </c>
      <c r="AD197" s="215">
        <v>1180</v>
      </c>
      <c r="AE197" s="216">
        <v>0</v>
      </c>
      <c r="AF197" s="217">
        <v>1003</v>
      </c>
      <c r="AG197" s="215">
        <v>1180</v>
      </c>
      <c r="AH197" s="216">
        <v>0</v>
      </c>
      <c r="AI197" s="217">
        <v>0</v>
      </c>
      <c r="AJ197" s="215">
        <v>1180</v>
      </c>
      <c r="AK197" s="216">
        <v>0</v>
      </c>
      <c r="AL197" s="217">
        <v>0</v>
      </c>
      <c r="AM197" s="215">
        <v>1180</v>
      </c>
      <c r="AN197" s="216">
        <v>0</v>
      </c>
      <c r="AO197" s="217">
        <v>767</v>
      </c>
      <c r="AP197" s="215">
        <f t="shared" ref="AP197:AR197" si="193">F197+I197+L197+O197+R197+U197+X197+AA197+AD197+AG197+AJ197+AM197</f>
        <v>14160</v>
      </c>
      <c r="AQ197" s="215">
        <f t="shared" si="193"/>
        <v>0</v>
      </c>
      <c r="AR197" s="215">
        <f t="shared" si="193"/>
        <v>4956</v>
      </c>
      <c r="AS197" s="223">
        <v>1032002452</v>
      </c>
      <c r="AT197" s="129">
        <f t="shared" si="1"/>
        <v>19116</v>
      </c>
      <c r="AU197" s="129">
        <f t="shared" si="2"/>
        <v>1593</v>
      </c>
    </row>
    <row r="198" spans="1:47" ht="14.25" hidden="1" customHeight="1">
      <c r="A198" s="22"/>
      <c r="B198" s="218">
        <v>193</v>
      </c>
      <c r="C198" s="222" t="s">
        <v>387</v>
      </c>
      <c r="D198" s="223" t="s">
        <v>1004</v>
      </c>
      <c r="E198" s="224" t="s">
        <v>1005</v>
      </c>
      <c r="F198" s="215">
        <v>1180</v>
      </c>
      <c r="G198" s="216">
        <v>0</v>
      </c>
      <c r="H198" s="217">
        <v>590</v>
      </c>
      <c r="I198" s="215">
        <v>1180</v>
      </c>
      <c r="J198" s="216">
        <v>0</v>
      </c>
      <c r="K198" s="217">
        <v>0</v>
      </c>
      <c r="L198" s="215">
        <v>1248.56</v>
      </c>
      <c r="M198" s="216">
        <v>0</v>
      </c>
      <c r="N198" s="217">
        <v>1180</v>
      </c>
      <c r="O198" s="215">
        <v>59</v>
      </c>
      <c r="P198" s="216">
        <v>0</v>
      </c>
      <c r="Q198" s="217">
        <v>0</v>
      </c>
      <c r="R198" s="215">
        <v>0</v>
      </c>
      <c r="S198" s="216">
        <v>0</v>
      </c>
      <c r="T198" s="217">
        <v>0</v>
      </c>
      <c r="U198" s="215">
        <v>0</v>
      </c>
      <c r="V198" s="216">
        <v>0</v>
      </c>
      <c r="W198" s="217">
        <v>0</v>
      </c>
      <c r="X198" s="215">
        <v>0</v>
      </c>
      <c r="Y198" s="216">
        <v>0</v>
      </c>
      <c r="Z198" s="217">
        <v>0</v>
      </c>
      <c r="AA198" s="215">
        <v>0</v>
      </c>
      <c r="AB198" s="216">
        <v>0</v>
      </c>
      <c r="AC198" s="217">
        <v>0</v>
      </c>
      <c r="AD198" s="215">
        <v>0</v>
      </c>
      <c r="AE198" s="216">
        <v>0</v>
      </c>
      <c r="AF198" s="217">
        <v>0</v>
      </c>
      <c r="AG198" s="215">
        <v>0</v>
      </c>
      <c r="AH198" s="216">
        <v>0</v>
      </c>
      <c r="AI198" s="217">
        <v>0</v>
      </c>
      <c r="AJ198" s="215">
        <v>0</v>
      </c>
      <c r="AK198" s="216">
        <v>0</v>
      </c>
      <c r="AL198" s="217">
        <v>0</v>
      </c>
      <c r="AM198" s="215">
        <v>0</v>
      </c>
      <c r="AN198" s="216">
        <v>0</v>
      </c>
      <c r="AO198" s="217">
        <v>0</v>
      </c>
      <c r="AP198" s="215">
        <f t="shared" ref="AP198:AR198" si="194">F198+I198+L198+O198+R198+U198+X198+AA198+AD198+AG198+AJ198+AM198</f>
        <v>3667.56</v>
      </c>
      <c r="AQ198" s="215">
        <f t="shared" si="194"/>
        <v>0</v>
      </c>
      <c r="AR198" s="215">
        <f t="shared" si="194"/>
        <v>1770</v>
      </c>
      <c r="AS198" s="223">
        <v>1019059800</v>
      </c>
      <c r="AT198" s="129">
        <f t="shared" si="1"/>
        <v>5437.5599999999995</v>
      </c>
      <c r="AU198" s="129">
        <f t="shared" si="2"/>
        <v>453.12999999999994</v>
      </c>
    </row>
    <row r="199" spans="1:47" ht="14.25" hidden="1" customHeight="1">
      <c r="A199" s="22"/>
      <c r="B199" s="218">
        <v>194</v>
      </c>
      <c r="C199" s="222" t="s">
        <v>387</v>
      </c>
      <c r="D199" s="223" t="s">
        <v>1006</v>
      </c>
      <c r="E199" s="224" t="s">
        <v>842</v>
      </c>
      <c r="F199" s="215">
        <v>1180</v>
      </c>
      <c r="G199" s="216">
        <v>0</v>
      </c>
      <c r="H199" s="217">
        <v>590</v>
      </c>
      <c r="I199" s="215">
        <v>1180</v>
      </c>
      <c r="J199" s="216">
        <v>0</v>
      </c>
      <c r="K199" s="217">
        <v>0</v>
      </c>
      <c r="L199" s="215">
        <v>1180</v>
      </c>
      <c r="M199" s="216">
        <v>0</v>
      </c>
      <c r="N199" s="217">
        <v>1180</v>
      </c>
      <c r="O199" s="215">
        <v>1180</v>
      </c>
      <c r="P199" s="216">
        <v>0</v>
      </c>
      <c r="Q199" s="217">
        <v>590</v>
      </c>
      <c r="R199" s="215">
        <v>1180</v>
      </c>
      <c r="S199" s="216">
        <v>0</v>
      </c>
      <c r="T199" s="217">
        <v>0</v>
      </c>
      <c r="U199" s="215">
        <v>1180</v>
      </c>
      <c r="V199" s="216">
        <v>0</v>
      </c>
      <c r="W199" s="217">
        <v>1000</v>
      </c>
      <c r="X199" s="215">
        <v>1180</v>
      </c>
      <c r="Y199" s="216">
        <v>0</v>
      </c>
      <c r="Z199" s="217">
        <v>0</v>
      </c>
      <c r="AA199" s="215">
        <v>1555.45</v>
      </c>
      <c r="AB199" s="216">
        <v>0</v>
      </c>
      <c r="AC199" s="217">
        <v>590</v>
      </c>
      <c r="AD199" s="215">
        <v>804.55</v>
      </c>
      <c r="AE199" s="216">
        <v>0</v>
      </c>
      <c r="AF199" s="217">
        <v>1180</v>
      </c>
      <c r="AG199" s="215">
        <v>1180</v>
      </c>
      <c r="AH199" s="216">
        <v>0</v>
      </c>
      <c r="AI199" s="217">
        <v>0</v>
      </c>
      <c r="AJ199" s="215">
        <v>1180</v>
      </c>
      <c r="AK199" s="216">
        <v>0</v>
      </c>
      <c r="AL199" s="217">
        <v>0</v>
      </c>
      <c r="AM199" s="215">
        <v>1180</v>
      </c>
      <c r="AN199" s="216">
        <v>0</v>
      </c>
      <c r="AO199" s="217">
        <v>1003</v>
      </c>
      <c r="AP199" s="215">
        <f t="shared" ref="AP199:AR199" si="195">F199+I199+L199+O199+R199+U199+X199+AA199+AD199+AG199+AJ199+AM199</f>
        <v>14160</v>
      </c>
      <c r="AQ199" s="215">
        <f t="shared" si="195"/>
        <v>0</v>
      </c>
      <c r="AR199" s="215">
        <f t="shared" si="195"/>
        <v>6133</v>
      </c>
      <c r="AS199" s="223">
        <v>1018001573</v>
      </c>
      <c r="AT199" s="129">
        <f t="shared" si="1"/>
        <v>20293</v>
      </c>
      <c r="AU199" s="129">
        <f t="shared" si="2"/>
        <v>1691.0833333333333</v>
      </c>
    </row>
    <row r="200" spans="1:47" ht="14.25" hidden="1" customHeight="1">
      <c r="A200" s="22"/>
      <c r="B200" s="218">
        <v>195</v>
      </c>
      <c r="C200" s="222" t="s">
        <v>387</v>
      </c>
      <c r="D200" s="223" t="s">
        <v>1008</v>
      </c>
      <c r="E200" s="224" t="s">
        <v>846</v>
      </c>
      <c r="F200" s="215">
        <v>1180</v>
      </c>
      <c r="G200" s="216">
        <v>0</v>
      </c>
      <c r="H200" s="217">
        <v>590</v>
      </c>
      <c r="I200" s="215">
        <v>1180</v>
      </c>
      <c r="J200" s="216">
        <v>0</v>
      </c>
      <c r="K200" s="217">
        <v>0</v>
      </c>
      <c r="L200" s="215">
        <v>1180</v>
      </c>
      <c r="M200" s="216">
        <v>0</v>
      </c>
      <c r="N200" s="217">
        <v>915</v>
      </c>
      <c r="O200" s="215">
        <v>1180</v>
      </c>
      <c r="P200" s="216">
        <v>0</v>
      </c>
      <c r="Q200" s="217">
        <v>590</v>
      </c>
      <c r="R200" s="215">
        <v>1180</v>
      </c>
      <c r="S200" s="216">
        <v>0</v>
      </c>
      <c r="T200" s="217">
        <v>0</v>
      </c>
      <c r="U200" s="215">
        <v>1180</v>
      </c>
      <c r="V200" s="216">
        <v>0</v>
      </c>
      <c r="W200" s="217">
        <v>1010</v>
      </c>
      <c r="X200" s="215">
        <v>1180</v>
      </c>
      <c r="Y200" s="216">
        <v>0</v>
      </c>
      <c r="Z200" s="217">
        <v>0</v>
      </c>
      <c r="AA200" s="215">
        <v>1180</v>
      </c>
      <c r="AB200" s="216">
        <v>0</v>
      </c>
      <c r="AC200" s="217">
        <v>590</v>
      </c>
      <c r="AD200" s="215">
        <v>1180</v>
      </c>
      <c r="AE200" s="216">
        <v>0</v>
      </c>
      <c r="AF200" s="217">
        <v>1050</v>
      </c>
      <c r="AG200" s="215">
        <v>1180</v>
      </c>
      <c r="AH200" s="216">
        <v>0</v>
      </c>
      <c r="AI200" s="217">
        <v>0</v>
      </c>
      <c r="AJ200" s="215">
        <v>1180</v>
      </c>
      <c r="AK200" s="216">
        <v>0</v>
      </c>
      <c r="AL200" s="217">
        <v>0</v>
      </c>
      <c r="AM200" s="215">
        <v>1180</v>
      </c>
      <c r="AN200" s="216">
        <v>0</v>
      </c>
      <c r="AO200" s="217">
        <v>740</v>
      </c>
      <c r="AP200" s="215">
        <f t="shared" ref="AP200:AR200" si="196">F200+I200+L200+O200+R200+U200+X200+AA200+AD200+AG200+AJ200+AM200</f>
        <v>14160</v>
      </c>
      <c r="AQ200" s="215">
        <f t="shared" si="196"/>
        <v>0</v>
      </c>
      <c r="AR200" s="215">
        <f t="shared" si="196"/>
        <v>5485</v>
      </c>
      <c r="AS200" s="223">
        <v>1005023199</v>
      </c>
      <c r="AT200" s="129">
        <f t="shared" si="1"/>
        <v>19645</v>
      </c>
      <c r="AU200" s="129">
        <f t="shared" si="2"/>
        <v>1637.0833333333333</v>
      </c>
    </row>
    <row r="201" spans="1:47" ht="14.25" hidden="1" customHeight="1">
      <c r="A201" s="22"/>
      <c r="B201" s="218">
        <v>196</v>
      </c>
      <c r="C201" s="222" t="s">
        <v>481</v>
      </c>
      <c r="D201" s="223" t="s">
        <v>1009</v>
      </c>
      <c r="E201" s="224" t="s">
        <v>849</v>
      </c>
      <c r="F201" s="215">
        <v>830</v>
      </c>
      <c r="G201" s="216">
        <v>0</v>
      </c>
      <c r="H201" s="217">
        <v>415</v>
      </c>
      <c r="I201" s="215">
        <v>830</v>
      </c>
      <c r="J201" s="216">
        <v>0</v>
      </c>
      <c r="K201" s="217">
        <v>0</v>
      </c>
      <c r="L201" s="215">
        <v>932.85</v>
      </c>
      <c r="M201" s="216">
        <v>0</v>
      </c>
      <c r="N201" s="217">
        <v>950</v>
      </c>
      <c r="O201" s="215">
        <v>937.14</v>
      </c>
      <c r="P201" s="216">
        <v>0</v>
      </c>
      <c r="Q201" s="217">
        <v>475</v>
      </c>
      <c r="R201" s="215">
        <v>950</v>
      </c>
      <c r="S201" s="216">
        <v>0</v>
      </c>
      <c r="T201" s="217">
        <v>0</v>
      </c>
      <c r="U201" s="215">
        <v>950</v>
      </c>
      <c r="V201" s="216">
        <v>0</v>
      </c>
      <c r="W201" s="217">
        <v>950</v>
      </c>
      <c r="X201" s="215">
        <v>950</v>
      </c>
      <c r="Y201" s="216">
        <v>0</v>
      </c>
      <c r="Z201" s="217">
        <v>0</v>
      </c>
      <c r="AA201" s="215">
        <v>950</v>
      </c>
      <c r="AB201" s="216">
        <v>0</v>
      </c>
      <c r="AC201" s="217">
        <v>475</v>
      </c>
      <c r="AD201" s="215">
        <v>950</v>
      </c>
      <c r="AE201" s="216">
        <v>0</v>
      </c>
      <c r="AF201" s="217">
        <v>905</v>
      </c>
      <c r="AG201" s="215">
        <v>950</v>
      </c>
      <c r="AH201" s="216">
        <v>0</v>
      </c>
      <c r="AI201" s="217">
        <v>0</v>
      </c>
      <c r="AJ201" s="215">
        <v>1289.78</v>
      </c>
      <c r="AK201" s="216">
        <v>0</v>
      </c>
      <c r="AL201" s="217">
        <v>0</v>
      </c>
      <c r="AM201" s="215">
        <v>1150.31</v>
      </c>
      <c r="AN201" s="216">
        <v>0</v>
      </c>
      <c r="AO201" s="217">
        <v>855</v>
      </c>
      <c r="AP201" s="215">
        <f t="shared" ref="AP201:AR201" si="197">F201+I201+L201+O201+R201+U201+X201+AA201+AD201+AG201+AJ201+AM201</f>
        <v>11670.08</v>
      </c>
      <c r="AQ201" s="215">
        <f t="shared" si="197"/>
        <v>0</v>
      </c>
      <c r="AR201" s="215">
        <f t="shared" si="197"/>
        <v>5025</v>
      </c>
      <c r="AS201" s="223">
        <v>1022006526</v>
      </c>
      <c r="AT201" s="129">
        <f t="shared" si="1"/>
        <v>16695.080000000002</v>
      </c>
      <c r="AU201" s="129">
        <f t="shared" si="2"/>
        <v>1391.2566666666669</v>
      </c>
    </row>
    <row r="202" spans="1:47" ht="14.25" hidden="1" customHeight="1">
      <c r="A202" s="22"/>
      <c r="B202" s="218">
        <v>197</v>
      </c>
      <c r="C202" s="222" t="s">
        <v>387</v>
      </c>
      <c r="D202" s="223" t="s">
        <v>1010</v>
      </c>
      <c r="E202" s="224" t="s">
        <v>851</v>
      </c>
      <c r="F202" s="215">
        <v>1180</v>
      </c>
      <c r="G202" s="216">
        <v>0</v>
      </c>
      <c r="H202" s="217">
        <v>590</v>
      </c>
      <c r="I202" s="215">
        <v>1180</v>
      </c>
      <c r="J202" s="216">
        <v>0</v>
      </c>
      <c r="K202" s="217">
        <v>0</v>
      </c>
      <c r="L202" s="215">
        <v>1180</v>
      </c>
      <c r="M202" s="216">
        <v>0</v>
      </c>
      <c r="N202" s="217">
        <v>1180</v>
      </c>
      <c r="O202" s="215">
        <v>1180</v>
      </c>
      <c r="P202" s="216">
        <v>0</v>
      </c>
      <c r="Q202" s="217">
        <v>590</v>
      </c>
      <c r="R202" s="215">
        <v>1180</v>
      </c>
      <c r="S202" s="216">
        <v>0</v>
      </c>
      <c r="T202" s="217">
        <v>0</v>
      </c>
      <c r="U202" s="215">
        <v>1180</v>
      </c>
      <c r="V202" s="216">
        <v>0</v>
      </c>
      <c r="W202" s="217">
        <v>1180</v>
      </c>
      <c r="X202" s="215">
        <v>1949.57</v>
      </c>
      <c r="Y202" s="216">
        <v>0</v>
      </c>
      <c r="Z202" s="217">
        <v>0</v>
      </c>
      <c r="AA202" s="215">
        <v>410.43</v>
      </c>
      <c r="AB202" s="216">
        <v>0</v>
      </c>
      <c r="AC202" s="217">
        <v>590</v>
      </c>
      <c r="AD202" s="215">
        <v>1180</v>
      </c>
      <c r="AE202" s="216">
        <v>0</v>
      </c>
      <c r="AF202" s="217">
        <v>1180</v>
      </c>
      <c r="AG202" s="215">
        <v>1180</v>
      </c>
      <c r="AH202" s="216">
        <v>0</v>
      </c>
      <c r="AI202" s="217">
        <v>0</v>
      </c>
      <c r="AJ202" s="215">
        <v>1180</v>
      </c>
      <c r="AK202" s="216">
        <v>0</v>
      </c>
      <c r="AL202" s="217">
        <v>0</v>
      </c>
      <c r="AM202" s="215">
        <v>1180</v>
      </c>
      <c r="AN202" s="216">
        <v>0</v>
      </c>
      <c r="AO202" s="217">
        <v>885</v>
      </c>
      <c r="AP202" s="215">
        <f t="shared" ref="AP202:AR202" si="198">F202+I202+L202+O202+R202+U202+X202+AA202+AD202+AG202+AJ202+AM202</f>
        <v>14160</v>
      </c>
      <c r="AQ202" s="215">
        <f t="shared" si="198"/>
        <v>0</v>
      </c>
      <c r="AR202" s="215">
        <f t="shared" si="198"/>
        <v>6195</v>
      </c>
      <c r="AS202" s="223">
        <v>1010009065</v>
      </c>
      <c r="AT202" s="129">
        <f t="shared" si="1"/>
        <v>20355</v>
      </c>
      <c r="AU202" s="129">
        <f t="shared" si="2"/>
        <v>1696.25</v>
      </c>
    </row>
    <row r="203" spans="1:47" ht="14.25" hidden="1" customHeight="1">
      <c r="A203" s="22"/>
      <c r="B203" s="218">
        <v>198</v>
      </c>
      <c r="C203" s="222" t="s">
        <v>433</v>
      </c>
      <c r="D203" s="223" t="s">
        <v>1012</v>
      </c>
      <c r="E203" s="224" t="s">
        <v>854</v>
      </c>
      <c r="F203" s="215">
        <v>1660</v>
      </c>
      <c r="G203" s="216">
        <v>498</v>
      </c>
      <c r="H203" s="217">
        <v>830</v>
      </c>
      <c r="I203" s="215">
        <v>1660</v>
      </c>
      <c r="J203" s="216">
        <v>498</v>
      </c>
      <c r="K203" s="217">
        <v>0</v>
      </c>
      <c r="L203" s="215">
        <v>1660</v>
      </c>
      <c r="M203" s="216">
        <v>498</v>
      </c>
      <c r="N203" s="217">
        <v>1660</v>
      </c>
      <c r="O203" s="215">
        <v>1660</v>
      </c>
      <c r="P203" s="216">
        <v>498</v>
      </c>
      <c r="Q203" s="217">
        <v>830</v>
      </c>
      <c r="R203" s="215">
        <v>1660</v>
      </c>
      <c r="S203" s="216">
        <v>498</v>
      </c>
      <c r="T203" s="217">
        <v>0</v>
      </c>
      <c r="U203" s="215">
        <v>1660</v>
      </c>
      <c r="V203" s="216">
        <v>498</v>
      </c>
      <c r="W203" s="217">
        <v>1660</v>
      </c>
      <c r="X203" s="215">
        <v>2526.09</v>
      </c>
      <c r="Y203" s="216">
        <v>498</v>
      </c>
      <c r="Z203" s="217">
        <v>0</v>
      </c>
      <c r="AA203" s="215">
        <v>793.91</v>
      </c>
      <c r="AB203" s="216">
        <v>0</v>
      </c>
      <c r="AC203" s="217">
        <v>830</v>
      </c>
      <c r="AD203" s="215">
        <v>1660</v>
      </c>
      <c r="AE203" s="216">
        <v>498</v>
      </c>
      <c r="AF203" s="217">
        <v>1660</v>
      </c>
      <c r="AG203" s="215">
        <v>1660</v>
      </c>
      <c r="AH203" s="216">
        <v>498</v>
      </c>
      <c r="AI203" s="217">
        <v>0</v>
      </c>
      <c r="AJ203" s="215">
        <v>1660</v>
      </c>
      <c r="AK203" s="216">
        <v>498</v>
      </c>
      <c r="AL203" s="217">
        <v>0</v>
      </c>
      <c r="AM203" s="215">
        <v>1660</v>
      </c>
      <c r="AN203" s="216">
        <v>498</v>
      </c>
      <c r="AO203" s="217">
        <v>1162</v>
      </c>
      <c r="AP203" s="215">
        <f t="shared" ref="AP203:AR203" si="199">F203+I203+L203+O203+R203+U203+X203+AA203+AD203+AG203+AJ203+AM203</f>
        <v>19920</v>
      </c>
      <c r="AQ203" s="215">
        <f t="shared" si="199"/>
        <v>5478</v>
      </c>
      <c r="AR203" s="215">
        <f t="shared" si="199"/>
        <v>8632</v>
      </c>
      <c r="AS203" s="223">
        <v>1006011805</v>
      </c>
      <c r="AT203" s="129">
        <f t="shared" si="1"/>
        <v>34030</v>
      </c>
      <c r="AU203" s="129">
        <f t="shared" si="2"/>
        <v>2835.8333333333335</v>
      </c>
    </row>
    <row r="204" spans="1:47" ht="14.25" hidden="1" customHeight="1">
      <c r="A204" s="22"/>
      <c r="B204" s="218">
        <v>199</v>
      </c>
      <c r="C204" s="222" t="s">
        <v>401</v>
      </c>
      <c r="D204" s="223" t="s">
        <v>988</v>
      </c>
      <c r="E204" s="224" t="s">
        <v>858</v>
      </c>
      <c r="F204" s="215">
        <v>2100</v>
      </c>
      <c r="G204" s="216">
        <v>945</v>
      </c>
      <c r="H204" s="217">
        <v>1050</v>
      </c>
      <c r="I204" s="215">
        <v>2100</v>
      </c>
      <c r="J204" s="216">
        <v>945</v>
      </c>
      <c r="K204" s="217">
        <v>0</v>
      </c>
      <c r="L204" s="215">
        <v>2100</v>
      </c>
      <c r="M204" s="216">
        <v>945</v>
      </c>
      <c r="N204" s="217">
        <v>2100</v>
      </c>
      <c r="O204" s="215">
        <v>2100</v>
      </c>
      <c r="P204" s="216">
        <v>945</v>
      </c>
      <c r="Q204" s="217">
        <v>1050</v>
      </c>
      <c r="R204" s="215">
        <v>2100</v>
      </c>
      <c r="S204" s="216">
        <v>945</v>
      </c>
      <c r="T204" s="217">
        <v>0</v>
      </c>
      <c r="U204" s="215">
        <v>2100</v>
      </c>
      <c r="V204" s="216">
        <v>945</v>
      </c>
      <c r="W204" s="217">
        <v>2100</v>
      </c>
      <c r="X204" s="215">
        <v>2100</v>
      </c>
      <c r="Y204" s="216">
        <v>945</v>
      </c>
      <c r="Z204" s="217">
        <v>0</v>
      </c>
      <c r="AA204" s="215">
        <v>2100</v>
      </c>
      <c r="AB204" s="216">
        <v>945</v>
      </c>
      <c r="AC204" s="217">
        <v>1050</v>
      </c>
      <c r="AD204" s="215">
        <v>2100</v>
      </c>
      <c r="AE204" s="216">
        <v>945</v>
      </c>
      <c r="AF204" s="217">
        <v>2100</v>
      </c>
      <c r="AG204" s="215">
        <v>2100</v>
      </c>
      <c r="AH204" s="216">
        <v>945</v>
      </c>
      <c r="AI204" s="217">
        <v>0</v>
      </c>
      <c r="AJ204" s="215">
        <v>2100</v>
      </c>
      <c r="AK204" s="216">
        <v>945</v>
      </c>
      <c r="AL204" s="217">
        <v>0</v>
      </c>
      <c r="AM204" s="215">
        <v>2100</v>
      </c>
      <c r="AN204" s="216">
        <v>945</v>
      </c>
      <c r="AO204" s="217">
        <v>1890</v>
      </c>
      <c r="AP204" s="215">
        <f t="shared" ref="AP204:AR204" si="200">F204+I204+L204+O204+R204+U204+X204+AA204+AD204+AG204+AJ204+AM204</f>
        <v>25200</v>
      </c>
      <c r="AQ204" s="215">
        <f t="shared" si="200"/>
        <v>11340</v>
      </c>
      <c r="AR204" s="215">
        <f t="shared" si="200"/>
        <v>11340</v>
      </c>
      <c r="AS204" s="223">
        <v>1017011005</v>
      </c>
      <c r="AT204" s="129">
        <f t="shared" si="1"/>
        <v>47880</v>
      </c>
      <c r="AU204" s="129">
        <f t="shared" si="2"/>
        <v>3990</v>
      </c>
    </row>
    <row r="205" spans="1:47" ht="14.25" hidden="1" customHeight="1">
      <c r="A205" s="22"/>
      <c r="B205" s="218">
        <v>200</v>
      </c>
      <c r="C205" s="222" t="s">
        <v>387</v>
      </c>
      <c r="D205" s="223" t="s">
        <v>1014</v>
      </c>
      <c r="E205" s="224" t="s">
        <v>861</v>
      </c>
      <c r="F205" s="215">
        <v>1367.82</v>
      </c>
      <c r="G205" s="216">
        <v>0</v>
      </c>
      <c r="H205" s="217">
        <v>590</v>
      </c>
      <c r="I205" s="215">
        <v>1180</v>
      </c>
      <c r="J205" s="216">
        <v>0</v>
      </c>
      <c r="K205" s="217">
        <v>0</v>
      </c>
      <c r="L205" s="215">
        <v>1180</v>
      </c>
      <c r="M205" s="216">
        <v>0</v>
      </c>
      <c r="N205" s="217">
        <v>1180</v>
      </c>
      <c r="O205" s="215">
        <v>1180</v>
      </c>
      <c r="P205" s="216">
        <v>0</v>
      </c>
      <c r="Q205" s="217">
        <v>590</v>
      </c>
      <c r="R205" s="215">
        <v>1180</v>
      </c>
      <c r="S205" s="216">
        <v>0</v>
      </c>
      <c r="T205" s="217">
        <v>0</v>
      </c>
      <c r="U205" s="215">
        <v>1180</v>
      </c>
      <c r="V205" s="216">
        <v>0</v>
      </c>
      <c r="W205" s="217">
        <v>1180</v>
      </c>
      <c r="X205" s="215">
        <v>1408.56</v>
      </c>
      <c r="Y205" s="216">
        <v>0</v>
      </c>
      <c r="Z205" s="217">
        <v>0</v>
      </c>
      <c r="AA205" s="215">
        <v>1196.56</v>
      </c>
      <c r="AB205" s="216">
        <v>0</v>
      </c>
      <c r="AC205" s="217">
        <v>590</v>
      </c>
      <c r="AD205" s="215">
        <v>1217.1400000000001</v>
      </c>
      <c r="AE205" s="216">
        <v>0</v>
      </c>
      <c r="AF205" s="217">
        <v>1180</v>
      </c>
      <c r="AG205" s="215">
        <v>1180</v>
      </c>
      <c r="AH205" s="216">
        <v>0</v>
      </c>
      <c r="AI205" s="217">
        <v>0</v>
      </c>
      <c r="AJ205" s="215">
        <v>1187.68</v>
      </c>
      <c r="AK205" s="216">
        <v>0</v>
      </c>
      <c r="AL205" s="217">
        <v>0</v>
      </c>
      <c r="AM205" s="215">
        <v>1490.65</v>
      </c>
      <c r="AN205" s="216">
        <v>0</v>
      </c>
      <c r="AO205" s="217">
        <v>885</v>
      </c>
      <c r="AP205" s="215">
        <f t="shared" ref="AP205:AR205" si="201">F205+I205+L205+O205+R205+U205+X205+AA205+AD205+AG205+AJ205+AM205</f>
        <v>14948.409999999998</v>
      </c>
      <c r="AQ205" s="215">
        <f t="shared" si="201"/>
        <v>0</v>
      </c>
      <c r="AR205" s="215">
        <f t="shared" si="201"/>
        <v>6195</v>
      </c>
      <c r="AS205" s="223">
        <v>62006016142</v>
      </c>
      <c r="AT205" s="129">
        <f t="shared" si="1"/>
        <v>21143.409999999996</v>
      </c>
      <c r="AU205" s="129">
        <f t="shared" si="2"/>
        <v>1761.9508333333331</v>
      </c>
    </row>
    <row r="206" spans="1:47" ht="14.25" hidden="1" customHeight="1">
      <c r="A206" s="22"/>
      <c r="B206" s="218">
        <v>201</v>
      </c>
      <c r="C206" s="222" t="s">
        <v>387</v>
      </c>
      <c r="D206" s="223" t="s">
        <v>1015</v>
      </c>
      <c r="E206" s="224" t="s">
        <v>864</v>
      </c>
      <c r="F206" s="215">
        <v>1180</v>
      </c>
      <c r="G206" s="216">
        <v>0</v>
      </c>
      <c r="H206" s="217">
        <v>590</v>
      </c>
      <c r="I206" s="215">
        <v>1180</v>
      </c>
      <c r="J206" s="216">
        <v>0</v>
      </c>
      <c r="K206" s="217">
        <v>0</v>
      </c>
      <c r="L206" s="215">
        <v>1180</v>
      </c>
      <c r="M206" s="216">
        <v>0</v>
      </c>
      <c r="N206" s="217">
        <v>800</v>
      </c>
      <c r="O206" s="215">
        <v>1180</v>
      </c>
      <c r="P206" s="216">
        <v>0</v>
      </c>
      <c r="Q206" s="217">
        <v>590</v>
      </c>
      <c r="R206" s="215">
        <v>1180</v>
      </c>
      <c r="S206" s="216">
        <v>0</v>
      </c>
      <c r="T206" s="217">
        <v>0</v>
      </c>
      <c r="U206" s="215">
        <v>1180</v>
      </c>
      <c r="V206" s="216">
        <v>0</v>
      </c>
      <c r="W206" s="217">
        <v>1000</v>
      </c>
      <c r="X206" s="215">
        <v>1436.52</v>
      </c>
      <c r="Y206" s="216">
        <v>0</v>
      </c>
      <c r="Z206" s="217">
        <v>0</v>
      </c>
      <c r="AA206" s="215">
        <v>923.48</v>
      </c>
      <c r="AB206" s="216">
        <v>0</v>
      </c>
      <c r="AC206" s="217">
        <v>590</v>
      </c>
      <c r="AD206" s="215">
        <v>1180</v>
      </c>
      <c r="AE206" s="216">
        <v>0</v>
      </c>
      <c r="AF206" s="217">
        <v>1000</v>
      </c>
      <c r="AG206" s="215">
        <v>1180</v>
      </c>
      <c r="AH206" s="216">
        <v>0</v>
      </c>
      <c r="AI206" s="217">
        <v>0</v>
      </c>
      <c r="AJ206" s="215">
        <v>1180</v>
      </c>
      <c r="AK206" s="216">
        <v>0</v>
      </c>
      <c r="AL206" s="217">
        <v>0</v>
      </c>
      <c r="AM206" s="215">
        <v>1180</v>
      </c>
      <c r="AN206" s="216">
        <v>0</v>
      </c>
      <c r="AO206" s="217">
        <v>885</v>
      </c>
      <c r="AP206" s="215">
        <f t="shared" ref="AP206:AR206" si="202">F206+I206+L206+O206+R206+U206+X206+AA206+AD206+AG206+AJ206+AM206</f>
        <v>14160</v>
      </c>
      <c r="AQ206" s="215">
        <f t="shared" si="202"/>
        <v>0</v>
      </c>
      <c r="AR206" s="215">
        <f t="shared" si="202"/>
        <v>5455</v>
      </c>
      <c r="AS206" s="223">
        <v>1007010613</v>
      </c>
      <c r="AT206" s="129">
        <f t="shared" si="1"/>
        <v>19615</v>
      </c>
      <c r="AU206" s="129">
        <f t="shared" si="2"/>
        <v>1634.5833333333333</v>
      </c>
    </row>
    <row r="207" spans="1:47" ht="14.25" hidden="1" customHeight="1">
      <c r="A207" s="22"/>
      <c r="B207" s="218">
        <v>202</v>
      </c>
      <c r="C207" s="222" t="s">
        <v>387</v>
      </c>
      <c r="D207" s="223" t="s">
        <v>1016</v>
      </c>
      <c r="E207" s="224" t="s">
        <v>866</v>
      </c>
      <c r="F207" s="215">
        <v>1180</v>
      </c>
      <c r="G207" s="216">
        <v>0</v>
      </c>
      <c r="H207" s="217">
        <v>590</v>
      </c>
      <c r="I207" s="215">
        <v>1180</v>
      </c>
      <c r="J207" s="216">
        <v>0</v>
      </c>
      <c r="K207" s="217">
        <v>0</v>
      </c>
      <c r="L207" s="215">
        <v>1180</v>
      </c>
      <c r="M207" s="216">
        <v>0</v>
      </c>
      <c r="N207" s="217">
        <v>1005</v>
      </c>
      <c r="O207" s="215">
        <v>1180</v>
      </c>
      <c r="P207" s="216">
        <v>0</v>
      </c>
      <c r="Q207" s="217">
        <v>590</v>
      </c>
      <c r="R207" s="215">
        <v>1180</v>
      </c>
      <c r="S207" s="216">
        <v>0</v>
      </c>
      <c r="T207" s="217">
        <v>0</v>
      </c>
      <c r="U207" s="215">
        <v>1180</v>
      </c>
      <c r="V207" s="216">
        <v>0</v>
      </c>
      <c r="W207" s="217">
        <v>1060</v>
      </c>
      <c r="X207" s="215">
        <v>1180</v>
      </c>
      <c r="Y207" s="216">
        <v>0</v>
      </c>
      <c r="Z207" s="217">
        <v>0</v>
      </c>
      <c r="AA207" s="215">
        <v>1180</v>
      </c>
      <c r="AB207" s="216">
        <v>0</v>
      </c>
      <c r="AC207" s="217">
        <v>590</v>
      </c>
      <c r="AD207" s="215">
        <v>1180</v>
      </c>
      <c r="AE207" s="216">
        <v>0</v>
      </c>
      <c r="AF207" s="217">
        <v>1100</v>
      </c>
      <c r="AG207" s="215">
        <v>1180</v>
      </c>
      <c r="AH207" s="216">
        <v>0</v>
      </c>
      <c r="AI207" s="217">
        <v>0</v>
      </c>
      <c r="AJ207" s="215">
        <v>1180</v>
      </c>
      <c r="AK207" s="216">
        <v>0</v>
      </c>
      <c r="AL207" s="217">
        <v>0</v>
      </c>
      <c r="AM207" s="215">
        <v>1180</v>
      </c>
      <c r="AN207" s="216">
        <v>0</v>
      </c>
      <c r="AO207" s="217">
        <v>790</v>
      </c>
      <c r="AP207" s="215">
        <f t="shared" ref="AP207:AR207" si="203">F207+I207+L207+O207+R207+U207+X207+AA207+AD207+AG207+AJ207+AM207</f>
        <v>14160</v>
      </c>
      <c r="AQ207" s="215">
        <f t="shared" si="203"/>
        <v>0</v>
      </c>
      <c r="AR207" s="215">
        <f t="shared" si="203"/>
        <v>5725</v>
      </c>
      <c r="AS207" s="223">
        <v>1011024705</v>
      </c>
      <c r="AT207" s="129">
        <f t="shared" si="1"/>
        <v>19885</v>
      </c>
      <c r="AU207" s="129">
        <f t="shared" si="2"/>
        <v>1657.0833333333333</v>
      </c>
    </row>
    <row r="208" spans="1:47" ht="14.25" hidden="1" customHeight="1">
      <c r="A208" s="22"/>
      <c r="B208" s="218">
        <v>203</v>
      </c>
      <c r="C208" s="222" t="s">
        <v>387</v>
      </c>
      <c r="D208" s="223" t="s">
        <v>1017</v>
      </c>
      <c r="E208" s="224" t="s">
        <v>869</v>
      </c>
      <c r="F208" s="215">
        <v>1180</v>
      </c>
      <c r="G208" s="216">
        <v>0</v>
      </c>
      <c r="H208" s="217">
        <v>590</v>
      </c>
      <c r="I208" s="215">
        <v>1180</v>
      </c>
      <c r="J208" s="216">
        <v>0</v>
      </c>
      <c r="K208" s="217">
        <v>0</v>
      </c>
      <c r="L208" s="215">
        <v>1180</v>
      </c>
      <c r="M208" s="216">
        <v>0</v>
      </c>
      <c r="N208" s="217">
        <v>1121</v>
      </c>
      <c r="O208" s="215">
        <v>1180</v>
      </c>
      <c r="P208" s="216">
        <v>0</v>
      </c>
      <c r="Q208" s="217">
        <v>590</v>
      </c>
      <c r="R208" s="215">
        <v>1180</v>
      </c>
      <c r="S208" s="216">
        <v>0</v>
      </c>
      <c r="T208" s="217">
        <v>0</v>
      </c>
      <c r="U208" s="215">
        <v>1180</v>
      </c>
      <c r="V208" s="216">
        <v>0</v>
      </c>
      <c r="W208" s="217">
        <v>1121</v>
      </c>
      <c r="X208" s="215">
        <v>1846.96</v>
      </c>
      <c r="Y208" s="216">
        <v>0</v>
      </c>
      <c r="Z208" s="217">
        <v>0</v>
      </c>
      <c r="AA208" s="215">
        <v>513.04</v>
      </c>
      <c r="AB208" s="216">
        <v>0</v>
      </c>
      <c r="AC208" s="217">
        <v>590</v>
      </c>
      <c r="AD208" s="215">
        <v>1180</v>
      </c>
      <c r="AE208" s="216">
        <v>0</v>
      </c>
      <c r="AF208" s="217">
        <v>1180</v>
      </c>
      <c r="AG208" s="215">
        <v>1180</v>
      </c>
      <c r="AH208" s="216">
        <v>0</v>
      </c>
      <c r="AI208" s="217">
        <v>0</v>
      </c>
      <c r="AJ208" s="215">
        <v>1180</v>
      </c>
      <c r="AK208" s="216">
        <v>0</v>
      </c>
      <c r="AL208" s="217">
        <v>0</v>
      </c>
      <c r="AM208" s="215">
        <v>1180</v>
      </c>
      <c r="AN208" s="216">
        <v>0</v>
      </c>
      <c r="AO208" s="217">
        <v>944</v>
      </c>
      <c r="AP208" s="215">
        <f t="shared" ref="AP208:AR208" si="204">F208+I208+L208+O208+R208+U208+X208+AA208+AD208+AG208+AJ208+AM208</f>
        <v>14160</v>
      </c>
      <c r="AQ208" s="215">
        <f t="shared" si="204"/>
        <v>0</v>
      </c>
      <c r="AR208" s="215">
        <f t="shared" si="204"/>
        <v>6136</v>
      </c>
      <c r="AS208" s="223">
        <v>1019021683</v>
      </c>
      <c r="AT208" s="129">
        <f t="shared" si="1"/>
        <v>20296</v>
      </c>
      <c r="AU208" s="129">
        <f t="shared" si="2"/>
        <v>1691.3333333333333</v>
      </c>
    </row>
    <row r="209" spans="1:47" ht="14.25" hidden="1" customHeight="1">
      <c r="A209" s="22"/>
      <c r="B209" s="218">
        <v>204</v>
      </c>
      <c r="C209" s="222" t="s">
        <v>387</v>
      </c>
      <c r="D209" s="223" t="s">
        <v>1021</v>
      </c>
      <c r="E209" s="224" t="s">
        <v>872</v>
      </c>
      <c r="F209" s="215">
        <v>1180</v>
      </c>
      <c r="G209" s="216">
        <v>0</v>
      </c>
      <c r="H209" s="217">
        <v>590</v>
      </c>
      <c r="I209" s="215">
        <v>1180</v>
      </c>
      <c r="J209" s="216">
        <v>0</v>
      </c>
      <c r="K209" s="217">
        <v>0</v>
      </c>
      <c r="L209" s="215">
        <v>1180</v>
      </c>
      <c r="M209" s="216">
        <v>0</v>
      </c>
      <c r="N209" s="217">
        <v>1130</v>
      </c>
      <c r="O209" s="215">
        <v>1180</v>
      </c>
      <c r="P209" s="216">
        <v>0</v>
      </c>
      <c r="Q209" s="217">
        <v>590</v>
      </c>
      <c r="R209" s="215">
        <v>1180</v>
      </c>
      <c r="S209" s="216">
        <v>0</v>
      </c>
      <c r="T209" s="217">
        <v>0</v>
      </c>
      <c r="U209" s="215">
        <v>1180</v>
      </c>
      <c r="V209" s="216">
        <v>0</v>
      </c>
      <c r="W209" s="217">
        <v>1060</v>
      </c>
      <c r="X209" s="215">
        <v>1180</v>
      </c>
      <c r="Y209" s="216">
        <v>0</v>
      </c>
      <c r="Z209" s="217">
        <v>0</v>
      </c>
      <c r="AA209" s="215">
        <v>1180</v>
      </c>
      <c r="AB209" s="216">
        <v>0</v>
      </c>
      <c r="AC209" s="217">
        <v>590</v>
      </c>
      <c r="AD209" s="215">
        <v>1180</v>
      </c>
      <c r="AE209" s="216">
        <v>0</v>
      </c>
      <c r="AF209" s="217">
        <v>1160</v>
      </c>
      <c r="AG209" s="215">
        <v>1180</v>
      </c>
      <c r="AH209" s="216">
        <v>0</v>
      </c>
      <c r="AI209" s="217">
        <v>0</v>
      </c>
      <c r="AJ209" s="215">
        <v>1180</v>
      </c>
      <c r="AK209" s="216">
        <v>0</v>
      </c>
      <c r="AL209" s="217">
        <v>0</v>
      </c>
      <c r="AM209" s="215">
        <v>1180</v>
      </c>
      <c r="AN209" s="216">
        <v>0</v>
      </c>
      <c r="AO209" s="217">
        <v>870</v>
      </c>
      <c r="AP209" s="215">
        <f t="shared" ref="AP209:AR209" si="205">F209+I209+L209+O209+R209+U209+X209+AA209+AD209+AG209+AJ209+AM209</f>
        <v>14160</v>
      </c>
      <c r="AQ209" s="215">
        <f t="shared" si="205"/>
        <v>0</v>
      </c>
      <c r="AR209" s="215">
        <f t="shared" si="205"/>
        <v>5990</v>
      </c>
      <c r="AS209" s="223">
        <v>1011034961</v>
      </c>
      <c r="AT209" s="129">
        <f t="shared" si="1"/>
        <v>20150</v>
      </c>
      <c r="AU209" s="129">
        <f t="shared" si="2"/>
        <v>1679.1666666666667</v>
      </c>
    </row>
    <row r="210" spans="1:47" ht="14.25" hidden="1" customHeight="1">
      <c r="A210" s="22"/>
      <c r="B210" s="218">
        <v>205</v>
      </c>
      <c r="C210" s="222" t="s">
        <v>433</v>
      </c>
      <c r="D210" s="223" t="s">
        <v>1023</v>
      </c>
      <c r="E210" s="224" t="s">
        <v>876</v>
      </c>
      <c r="F210" s="215">
        <v>1660</v>
      </c>
      <c r="G210" s="216">
        <v>664</v>
      </c>
      <c r="H210" s="217">
        <v>830</v>
      </c>
      <c r="I210" s="215">
        <v>1660</v>
      </c>
      <c r="J210" s="216">
        <v>664</v>
      </c>
      <c r="K210" s="217">
        <v>0</v>
      </c>
      <c r="L210" s="215">
        <v>1660</v>
      </c>
      <c r="M210" s="216">
        <v>664</v>
      </c>
      <c r="N210" s="217">
        <v>1660</v>
      </c>
      <c r="O210" s="215">
        <v>1660</v>
      </c>
      <c r="P210" s="216">
        <v>664</v>
      </c>
      <c r="Q210" s="217">
        <v>830</v>
      </c>
      <c r="R210" s="215">
        <v>1660</v>
      </c>
      <c r="S210" s="216">
        <v>664</v>
      </c>
      <c r="T210" s="217">
        <v>0</v>
      </c>
      <c r="U210" s="215">
        <v>1660</v>
      </c>
      <c r="V210" s="216">
        <v>664</v>
      </c>
      <c r="W210" s="217">
        <v>1660</v>
      </c>
      <c r="X210" s="215">
        <v>1660</v>
      </c>
      <c r="Y210" s="216">
        <v>664</v>
      </c>
      <c r="Z210" s="217">
        <v>0</v>
      </c>
      <c r="AA210" s="215">
        <v>1810.91</v>
      </c>
      <c r="AB210" s="216">
        <v>664</v>
      </c>
      <c r="AC210" s="217">
        <v>830</v>
      </c>
      <c r="AD210" s="215">
        <v>1509.09</v>
      </c>
      <c r="AE210" s="216">
        <v>664</v>
      </c>
      <c r="AF210" s="217">
        <v>1660</v>
      </c>
      <c r="AG210" s="215">
        <v>1660</v>
      </c>
      <c r="AH210" s="216">
        <v>664</v>
      </c>
      <c r="AI210" s="217">
        <v>0</v>
      </c>
      <c r="AJ210" s="215">
        <v>1660</v>
      </c>
      <c r="AK210" s="216">
        <v>664</v>
      </c>
      <c r="AL210" s="217">
        <v>0</v>
      </c>
      <c r="AM210" s="215">
        <v>1660</v>
      </c>
      <c r="AN210" s="216">
        <v>664</v>
      </c>
      <c r="AO210" s="217">
        <v>1162</v>
      </c>
      <c r="AP210" s="215">
        <f t="shared" ref="AP210:AR210" si="206">F210+I210+L210+O210+R210+U210+X210+AA210+AD210+AG210+AJ210+AM210</f>
        <v>19920</v>
      </c>
      <c r="AQ210" s="215">
        <f t="shared" si="206"/>
        <v>7968</v>
      </c>
      <c r="AR210" s="215">
        <f t="shared" si="206"/>
        <v>8632</v>
      </c>
      <c r="AS210" s="223">
        <v>31001005489</v>
      </c>
      <c r="AT210" s="129">
        <f t="shared" si="1"/>
        <v>36520</v>
      </c>
      <c r="AU210" s="129">
        <f t="shared" si="2"/>
        <v>3043.3333333333335</v>
      </c>
    </row>
    <row r="211" spans="1:47" ht="14.25" hidden="1" customHeight="1">
      <c r="A211" s="22"/>
      <c r="B211" s="218">
        <v>206</v>
      </c>
      <c r="C211" s="222" t="s">
        <v>433</v>
      </c>
      <c r="D211" s="223" t="s">
        <v>1024</v>
      </c>
      <c r="E211" s="224" t="s">
        <v>880</v>
      </c>
      <c r="F211" s="215">
        <v>1662.27</v>
      </c>
      <c r="G211" s="216">
        <v>664</v>
      </c>
      <c r="H211" s="217">
        <v>830</v>
      </c>
      <c r="I211" s="215">
        <v>1660</v>
      </c>
      <c r="J211" s="216">
        <v>664</v>
      </c>
      <c r="K211" s="217">
        <v>0</v>
      </c>
      <c r="L211" s="215">
        <v>1661.7</v>
      </c>
      <c r="M211" s="216">
        <v>664</v>
      </c>
      <c r="N211" s="217">
        <v>1660</v>
      </c>
      <c r="O211" s="215">
        <v>1660</v>
      </c>
      <c r="P211" s="216">
        <v>664</v>
      </c>
      <c r="Q211" s="217">
        <v>830</v>
      </c>
      <c r="R211" s="215">
        <v>1660</v>
      </c>
      <c r="S211" s="216">
        <v>664</v>
      </c>
      <c r="T211" s="217">
        <v>0</v>
      </c>
      <c r="U211" s="215">
        <v>1660</v>
      </c>
      <c r="V211" s="216">
        <v>664</v>
      </c>
      <c r="W211" s="217">
        <v>1660</v>
      </c>
      <c r="X211" s="215">
        <v>1660</v>
      </c>
      <c r="Y211" s="216">
        <v>664</v>
      </c>
      <c r="Z211" s="217">
        <v>0</v>
      </c>
      <c r="AA211" s="215">
        <v>1660</v>
      </c>
      <c r="AB211" s="216">
        <v>664</v>
      </c>
      <c r="AC211" s="217">
        <v>830</v>
      </c>
      <c r="AD211" s="215">
        <v>1660</v>
      </c>
      <c r="AE211" s="216">
        <v>664</v>
      </c>
      <c r="AF211" s="217">
        <v>1660</v>
      </c>
      <c r="AG211" s="215">
        <v>1660</v>
      </c>
      <c r="AH211" s="216">
        <v>664</v>
      </c>
      <c r="AI211" s="217">
        <v>0</v>
      </c>
      <c r="AJ211" s="215">
        <v>1660</v>
      </c>
      <c r="AK211" s="216">
        <v>664</v>
      </c>
      <c r="AL211" s="217">
        <v>0</v>
      </c>
      <c r="AM211" s="215">
        <v>1660</v>
      </c>
      <c r="AN211" s="216">
        <v>664</v>
      </c>
      <c r="AO211" s="217">
        <v>1328</v>
      </c>
      <c r="AP211" s="215">
        <f t="shared" ref="AP211:AR211" si="207">F211+I211+L211+O211+R211+U211+X211+AA211+AD211+AG211+AJ211+AM211</f>
        <v>19923.97</v>
      </c>
      <c r="AQ211" s="215">
        <f t="shared" si="207"/>
        <v>7968</v>
      </c>
      <c r="AR211" s="215">
        <f t="shared" si="207"/>
        <v>8798</v>
      </c>
      <c r="AS211" s="223">
        <v>54001001184</v>
      </c>
      <c r="AT211" s="129">
        <f t="shared" si="1"/>
        <v>36689.97</v>
      </c>
      <c r="AU211" s="129">
        <f t="shared" si="2"/>
        <v>3057.4974999999999</v>
      </c>
    </row>
    <row r="212" spans="1:47" ht="14.25" hidden="1" customHeight="1">
      <c r="A212" s="22"/>
      <c r="B212" s="218">
        <v>207</v>
      </c>
      <c r="C212" s="222" t="s">
        <v>401</v>
      </c>
      <c r="D212" s="223" t="s">
        <v>1026</v>
      </c>
      <c r="E212" s="224" t="s">
        <v>882</v>
      </c>
      <c r="F212" s="215">
        <v>0</v>
      </c>
      <c r="G212" s="216">
        <v>0</v>
      </c>
      <c r="H212" s="217">
        <v>0</v>
      </c>
      <c r="I212" s="215">
        <v>0</v>
      </c>
      <c r="J212" s="216">
        <v>0</v>
      </c>
      <c r="K212" s="217">
        <v>0</v>
      </c>
      <c r="L212" s="215">
        <v>0</v>
      </c>
      <c r="M212" s="216">
        <v>0</v>
      </c>
      <c r="N212" s="217">
        <v>0</v>
      </c>
      <c r="O212" s="215">
        <v>0</v>
      </c>
      <c r="P212" s="216">
        <v>0</v>
      </c>
      <c r="Q212" s="217">
        <v>0</v>
      </c>
      <c r="R212" s="215">
        <v>0</v>
      </c>
      <c r="S212" s="216">
        <v>0</v>
      </c>
      <c r="T212" s="217">
        <v>0</v>
      </c>
      <c r="U212" s="215">
        <v>0</v>
      </c>
      <c r="V212" s="216">
        <v>0</v>
      </c>
      <c r="W212" s="217">
        <v>0</v>
      </c>
      <c r="X212" s="215">
        <v>0</v>
      </c>
      <c r="Y212" s="216">
        <v>0</v>
      </c>
      <c r="Z212" s="217">
        <v>0</v>
      </c>
      <c r="AA212" s="215">
        <v>0</v>
      </c>
      <c r="AB212" s="216">
        <v>0</v>
      </c>
      <c r="AC212" s="217">
        <v>0</v>
      </c>
      <c r="AD212" s="215">
        <v>0</v>
      </c>
      <c r="AE212" s="216">
        <v>0</v>
      </c>
      <c r="AF212" s="217">
        <v>0</v>
      </c>
      <c r="AG212" s="215">
        <v>0</v>
      </c>
      <c r="AH212" s="216">
        <v>0</v>
      </c>
      <c r="AI212" s="217">
        <v>0</v>
      </c>
      <c r="AJ212" s="215">
        <v>0</v>
      </c>
      <c r="AK212" s="216">
        <v>0</v>
      </c>
      <c r="AL212" s="217">
        <v>0</v>
      </c>
      <c r="AM212" s="215">
        <v>477.27</v>
      </c>
      <c r="AN212" s="216">
        <v>0</v>
      </c>
      <c r="AO212" s="217">
        <v>0</v>
      </c>
      <c r="AP212" s="215">
        <f t="shared" ref="AP212:AR212" si="208">F212+I212+L212+O212+R212+U212+X212+AA212+AD212+AG212+AJ212+AM212</f>
        <v>477.27</v>
      </c>
      <c r="AQ212" s="215">
        <f t="shared" si="208"/>
        <v>0</v>
      </c>
      <c r="AR212" s="215">
        <f t="shared" si="208"/>
        <v>0</v>
      </c>
      <c r="AS212" s="223">
        <v>1010005742</v>
      </c>
      <c r="AT212" s="129">
        <f t="shared" si="1"/>
        <v>477.27</v>
      </c>
      <c r="AU212" s="129">
        <f t="shared" si="2"/>
        <v>39.772500000000001</v>
      </c>
    </row>
    <row r="213" spans="1:47" ht="14.25" hidden="1" customHeight="1">
      <c r="A213" s="22"/>
      <c r="B213" s="218">
        <v>208</v>
      </c>
      <c r="C213" s="222" t="s">
        <v>404</v>
      </c>
      <c r="D213" s="223" t="s">
        <v>1027</v>
      </c>
      <c r="E213" s="224" t="s">
        <v>1028</v>
      </c>
      <c r="F213" s="215">
        <v>950</v>
      </c>
      <c r="G213" s="216">
        <v>0</v>
      </c>
      <c r="H213" s="217">
        <v>475</v>
      </c>
      <c r="I213" s="215">
        <v>950</v>
      </c>
      <c r="J213" s="216">
        <v>0</v>
      </c>
      <c r="K213" s="217">
        <v>0</v>
      </c>
      <c r="L213" s="215">
        <v>950</v>
      </c>
      <c r="M213" s="216">
        <v>0</v>
      </c>
      <c r="N213" s="217">
        <v>855</v>
      </c>
      <c r="O213" s="215">
        <v>950</v>
      </c>
      <c r="P213" s="216">
        <v>0</v>
      </c>
      <c r="Q213" s="217">
        <v>475</v>
      </c>
      <c r="R213" s="215">
        <v>950</v>
      </c>
      <c r="S213" s="216">
        <v>0</v>
      </c>
      <c r="T213" s="217">
        <v>0</v>
      </c>
      <c r="U213" s="215">
        <v>950</v>
      </c>
      <c r="V213" s="216">
        <v>0</v>
      </c>
      <c r="W213" s="217">
        <v>950</v>
      </c>
      <c r="X213" s="215">
        <v>950</v>
      </c>
      <c r="Y213" s="216">
        <v>0</v>
      </c>
      <c r="Z213" s="217">
        <v>0</v>
      </c>
      <c r="AA213" s="215">
        <v>950</v>
      </c>
      <c r="AB213" s="216">
        <v>0</v>
      </c>
      <c r="AC213" s="217">
        <v>475</v>
      </c>
      <c r="AD213" s="215">
        <v>950</v>
      </c>
      <c r="AE213" s="216">
        <v>0</v>
      </c>
      <c r="AF213" s="217">
        <v>950</v>
      </c>
      <c r="AG213" s="215">
        <v>950</v>
      </c>
      <c r="AH213" s="216">
        <v>0</v>
      </c>
      <c r="AI213" s="217">
        <v>0</v>
      </c>
      <c r="AJ213" s="215">
        <v>497.62</v>
      </c>
      <c r="AK213" s="216">
        <v>0</v>
      </c>
      <c r="AL213" s="217">
        <v>0</v>
      </c>
      <c r="AM213" s="215">
        <v>0</v>
      </c>
      <c r="AN213" s="216">
        <v>0</v>
      </c>
      <c r="AO213" s="217">
        <v>0</v>
      </c>
      <c r="AP213" s="215">
        <f t="shared" ref="AP213:AR213" si="209">F213+I213+L213+O213+R213+U213+X213+AA213+AD213+AG213+AJ213+AM213</f>
        <v>9997.6200000000008</v>
      </c>
      <c r="AQ213" s="215">
        <f t="shared" si="209"/>
        <v>0</v>
      </c>
      <c r="AR213" s="215">
        <f t="shared" si="209"/>
        <v>4180</v>
      </c>
      <c r="AS213" s="223">
        <v>1024020084</v>
      </c>
      <c r="AT213" s="129">
        <f t="shared" si="1"/>
        <v>14177.62</v>
      </c>
      <c r="AU213" s="129">
        <f t="shared" si="2"/>
        <v>1181.4683333333335</v>
      </c>
    </row>
    <row r="214" spans="1:47" ht="14.25" hidden="1" customHeight="1">
      <c r="A214" s="22"/>
      <c r="B214" s="218">
        <v>209</v>
      </c>
      <c r="C214" s="222" t="s">
        <v>382</v>
      </c>
      <c r="D214" s="223" t="s">
        <v>1029</v>
      </c>
      <c r="E214" s="224" t="s">
        <v>885</v>
      </c>
      <c r="F214" s="215">
        <v>950</v>
      </c>
      <c r="G214" s="216">
        <v>0</v>
      </c>
      <c r="H214" s="217">
        <v>475</v>
      </c>
      <c r="I214" s="215">
        <v>950</v>
      </c>
      <c r="J214" s="216">
        <v>0</v>
      </c>
      <c r="K214" s="217">
        <v>0</v>
      </c>
      <c r="L214" s="215">
        <v>950</v>
      </c>
      <c r="M214" s="216">
        <v>0</v>
      </c>
      <c r="N214" s="217">
        <v>950</v>
      </c>
      <c r="O214" s="215">
        <v>950</v>
      </c>
      <c r="P214" s="216">
        <v>0</v>
      </c>
      <c r="Q214" s="217">
        <v>475</v>
      </c>
      <c r="R214" s="215">
        <v>950</v>
      </c>
      <c r="S214" s="216">
        <v>0</v>
      </c>
      <c r="T214" s="217">
        <v>0</v>
      </c>
      <c r="U214" s="215">
        <v>950</v>
      </c>
      <c r="V214" s="216">
        <v>0</v>
      </c>
      <c r="W214" s="217">
        <v>950</v>
      </c>
      <c r="X214" s="215">
        <v>950</v>
      </c>
      <c r="Y214" s="216">
        <v>0</v>
      </c>
      <c r="Z214" s="217">
        <v>0</v>
      </c>
      <c r="AA214" s="215">
        <v>950</v>
      </c>
      <c r="AB214" s="216">
        <v>0</v>
      </c>
      <c r="AC214" s="217">
        <v>475</v>
      </c>
      <c r="AD214" s="215">
        <v>950</v>
      </c>
      <c r="AE214" s="216">
        <v>0</v>
      </c>
      <c r="AF214" s="217">
        <v>950</v>
      </c>
      <c r="AG214" s="215">
        <v>950</v>
      </c>
      <c r="AH214" s="216">
        <v>0</v>
      </c>
      <c r="AI214" s="217">
        <v>0</v>
      </c>
      <c r="AJ214" s="215">
        <v>950</v>
      </c>
      <c r="AK214" s="216">
        <v>0</v>
      </c>
      <c r="AL214" s="217">
        <v>0</v>
      </c>
      <c r="AM214" s="215">
        <v>950</v>
      </c>
      <c r="AN214" s="216">
        <v>0</v>
      </c>
      <c r="AO214" s="217">
        <v>855</v>
      </c>
      <c r="AP214" s="215">
        <f t="shared" ref="AP214:AR214" si="210">F214+I214+L214+O214+R214+U214+X214+AA214+AD214+AG214+AJ214+AM214</f>
        <v>11400</v>
      </c>
      <c r="AQ214" s="215">
        <f t="shared" si="210"/>
        <v>0</v>
      </c>
      <c r="AR214" s="215">
        <f t="shared" si="210"/>
        <v>5130</v>
      </c>
      <c r="AS214" s="223">
        <v>1013009309</v>
      </c>
      <c r="AT214" s="129">
        <f t="shared" si="1"/>
        <v>16530</v>
      </c>
      <c r="AU214" s="129">
        <f t="shared" si="2"/>
        <v>1377.5</v>
      </c>
    </row>
    <row r="215" spans="1:47" ht="14.25" hidden="1" customHeight="1">
      <c r="A215" s="22"/>
      <c r="B215" s="218">
        <v>210</v>
      </c>
      <c r="C215" s="222" t="s">
        <v>387</v>
      </c>
      <c r="D215" s="223" t="s">
        <v>1031</v>
      </c>
      <c r="E215" s="224" t="s">
        <v>890</v>
      </c>
      <c r="F215" s="215">
        <v>1180</v>
      </c>
      <c r="G215" s="216">
        <v>0</v>
      </c>
      <c r="H215" s="217">
        <v>590</v>
      </c>
      <c r="I215" s="215">
        <v>1180</v>
      </c>
      <c r="J215" s="216">
        <v>0</v>
      </c>
      <c r="K215" s="217">
        <v>0</v>
      </c>
      <c r="L215" s="215">
        <v>1180</v>
      </c>
      <c r="M215" s="216">
        <v>0</v>
      </c>
      <c r="N215" s="217">
        <v>1180</v>
      </c>
      <c r="O215" s="215">
        <v>1180</v>
      </c>
      <c r="P215" s="216">
        <v>0</v>
      </c>
      <c r="Q215" s="217">
        <v>590</v>
      </c>
      <c r="R215" s="215">
        <v>1180</v>
      </c>
      <c r="S215" s="216">
        <v>0</v>
      </c>
      <c r="T215" s="217">
        <v>0</v>
      </c>
      <c r="U215" s="215">
        <v>1180</v>
      </c>
      <c r="V215" s="216">
        <v>0</v>
      </c>
      <c r="W215" s="217">
        <v>1180</v>
      </c>
      <c r="X215" s="215">
        <v>1436.52</v>
      </c>
      <c r="Y215" s="216">
        <v>0</v>
      </c>
      <c r="Z215" s="217">
        <v>0</v>
      </c>
      <c r="AA215" s="215">
        <v>923.48</v>
      </c>
      <c r="AB215" s="216">
        <v>0</v>
      </c>
      <c r="AC215" s="217">
        <v>590</v>
      </c>
      <c r="AD215" s="215">
        <v>1180</v>
      </c>
      <c r="AE215" s="216">
        <v>0</v>
      </c>
      <c r="AF215" s="217">
        <v>1180</v>
      </c>
      <c r="AG215" s="215">
        <v>1180</v>
      </c>
      <c r="AH215" s="216">
        <v>0</v>
      </c>
      <c r="AI215" s="217">
        <v>0</v>
      </c>
      <c r="AJ215" s="215">
        <v>1180</v>
      </c>
      <c r="AK215" s="216">
        <v>0</v>
      </c>
      <c r="AL215" s="217">
        <v>0</v>
      </c>
      <c r="AM215" s="215">
        <v>1180</v>
      </c>
      <c r="AN215" s="216">
        <v>0</v>
      </c>
      <c r="AO215" s="217">
        <v>885</v>
      </c>
      <c r="AP215" s="215">
        <f t="shared" ref="AP215:AR215" si="211">F215+I215+L215+O215+R215+U215+X215+AA215+AD215+AG215+AJ215+AM215</f>
        <v>14160</v>
      </c>
      <c r="AQ215" s="215">
        <f t="shared" si="211"/>
        <v>0</v>
      </c>
      <c r="AR215" s="215">
        <f t="shared" si="211"/>
        <v>6195</v>
      </c>
      <c r="AS215" s="223">
        <v>54001004450</v>
      </c>
      <c r="AT215" s="129">
        <f t="shared" si="1"/>
        <v>20355</v>
      </c>
      <c r="AU215" s="129">
        <f t="shared" si="2"/>
        <v>1696.25</v>
      </c>
    </row>
    <row r="216" spans="1:47" ht="14.25" hidden="1" customHeight="1">
      <c r="A216" s="22"/>
      <c r="B216" s="218">
        <v>211</v>
      </c>
      <c r="C216" s="222" t="s">
        <v>387</v>
      </c>
      <c r="D216" s="223" t="s">
        <v>1032</v>
      </c>
      <c r="E216" s="224" t="s">
        <v>1033</v>
      </c>
      <c r="F216" s="215">
        <v>1180</v>
      </c>
      <c r="G216" s="216">
        <v>0</v>
      </c>
      <c r="H216" s="217">
        <v>590</v>
      </c>
      <c r="I216" s="215">
        <v>1180</v>
      </c>
      <c r="J216" s="216">
        <v>0</v>
      </c>
      <c r="K216" s="217">
        <v>0</v>
      </c>
      <c r="L216" s="215">
        <v>1180</v>
      </c>
      <c r="M216" s="216">
        <v>0</v>
      </c>
      <c r="N216" s="217">
        <v>590</v>
      </c>
      <c r="O216" s="215">
        <v>0</v>
      </c>
      <c r="P216" s="216">
        <v>0</v>
      </c>
      <c r="Q216" s="217">
        <v>0</v>
      </c>
      <c r="R216" s="215">
        <v>0</v>
      </c>
      <c r="S216" s="216">
        <v>0</v>
      </c>
      <c r="T216" s="217">
        <v>0</v>
      </c>
      <c r="U216" s="215">
        <v>0</v>
      </c>
      <c r="V216" s="216">
        <v>0</v>
      </c>
      <c r="W216" s="217">
        <v>0</v>
      </c>
      <c r="X216" s="215">
        <v>0</v>
      </c>
      <c r="Y216" s="216">
        <v>0</v>
      </c>
      <c r="Z216" s="217">
        <v>0</v>
      </c>
      <c r="AA216" s="215">
        <v>0</v>
      </c>
      <c r="AB216" s="216">
        <v>0</v>
      </c>
      <c r="AC216" s="217">
        <v>0</v>
      </c>
      <c r="AD216" s="215">
        <v>0</v>
      </c>
      <c r="AE216" s="216">
        <v>0</v>
      </c>
      <c r="AF216" s="217">
        <v>0</v>
      </c>
      <c r="AG216" s="215">
        <v>0</v>
      </c>
      <c r="AH216" s="216">
        <v>0</v>
      </c>
      <c r="AI216" s="217">
        <v>0</v>
      </c>
      <c r="AJ216" s="215">
        <v>0</v>
      </c>
      <c r="AK216" s="216">
        <v>0</v>
      </c>
      <c r="AL216" s="217">
        <v>0</v>
      </c>
      <c r="AM216" s="215">
        <v>0</v>
      </c>
      <c r="AN216" s="216">
        <v>0</v>
      </c>
      <c r="AO216" s="217">
        <v>0</v>
      </c>
      <c r="AP216" s="215">
        <f t="shared" ref="AP216:AR216" si="212">F216+I216+L216+O216+R216+U216+X216+AA216+AD216+AG216+AJ216+AM216</f>
        <v>3540</v>
      </c>
      <c r="AQ216" s="215">
        <f t="shared" si="212"/>
        <v>0</v>
      </c>
      <c r="AR216" s="215">
        <f t="shared" si="212"/>
        <v>1180</v>
      </c>
      <c r="AS216" s="223">
        <v>35001106944</v>
      </c>
      <c r="AT216" s="129">
        <f t="shared" si="1"/>
        <v>4720</v>
      </c>
      <c r="AU216" s="129">
        <f t="shared" si="2"/>
        <v>393.33333333333331</v>
      </c>
    </row>
    <row r="217" spans="1:47" ht="14.25" hidden="1" customHeight="1">
      <c r="A217" s="22"/>
      <c r="B217" s="218">
        <v>212</v>
      </c>
      <c r="C217" s="222" t="s">
        <v>387</v>
      </c>
      <c r="D217" s="223" t="s">
        <v>1034</v>
      </c>
      <c r="E217" s="224" t="s">
        <v>892</v>
      </c>
      <c r="F217" s="215">
        <v>0</v>
      </c>
      <c r="G217" s="216">
        <v>0</v>
      </c>
      <c r="H217" s="217">
        <v>0</v>
      </c>
      <c r="I217" s="215">
        <v>0</v>
      </c>
      <c r="J217" s="216">
        <v>0</v>
      </c>
      <c r="K217" s="217">
        <v>0</v>
      </c>
      <c r="L217" s="215">
        <v>0</v>
      </c>
      <c r="M217" s="216">
        <v>0</v>
      </c>
      <c r="N217" s="217">
        <v>0</v>
      </c>
      <c r="O217" s="215">
        <v>0</v>
      </c>
      <c r="P217" s="216">
        <v>0</v>
      </c>
      <c r="Q217" s="217">
        <v>0</v>
      </c>
      <c r="R217" s="215">
        <v>0</v>
      </c>
      <c r="S217" s="216">
        <v>0</v>
      </c>
      <c r="T217" s="217">
        <v>0</v>
      </c>
      <c r="U217" s="215">
        <v>1126.3599999999999</v>
      </c>
      <c r="V217" s="216">
        <v>0</v>
      </c>
      <c r="W217" s="217">
        <v>0</v>
      </c>
      <c r="X217" s="215">
        <v>1180</v>
      </c>
      <c r="Y217" s="216">
        <v>0</v>
      </c>
      <c r="Z217" s="217">
        <v>0</v>
      </c>
      <c r="AA217" s="215">
        <v>1180</v>
      </c>
      <c r="AB217" s="216">
        <v>0</v>
      </c>
      <c r="AC217" s="217">
        <v>0</v>
      </c>
      <c r="AD217" s="215">
        <v>1180</v>
      </c>
      <c r="AE217" s="216">
        <v>0</v>
      </c>
      <c r="AF217" s="217">
        <v>1180</v>
      </c>
      <c r="AG217" s="215">
        <v>1180</v>
      </c>
      <c r="AH217" s="216">
        <v>0</v>
      </c>
      <c r="AI217" s="217">
        <v>0</v>
      </c>
      <c r="AJ217" s="215">
        <v>1180</v>
      </c>
      <c r="AK217" s="216">
        <v>0</v>
      </c>
      <c r="AL217" s="217">
        <v>0</v>
      </c>
      <c r="AM217" s="215">
        <v>1180</v>
      </c>
      <c r="AN217" s="216">
        <v>0</v>
      </c>
      <c r="AO217" s="217">
        <v>885</v>
      </c>
      <c r="AP217" s="215">
        <f t="shared" ref="AP217:AR217" si="213">F217+I217+L217+O217+R217+U217+X217+AA217+AD217+AG217+AJ217+AM217</f>
        <v>8206.36</v>
      </c>
      <c r="AQ217" s="215">
        <f t="shared" si="213"/>
        <v>0</v>
      </c>
      <c r="AR217" s="215">
        <f t="shared" si="213"/>
        <v>2065</v>
      </c>
      <c r="AS217" s="223">
        <v>1027065570</v>
      </c>
      <c r="AT217" s="129">
        <f t="shared" si="1"/>
        <v>10271.36</v>
      </c>
      <c r="AU217" s="129">
        <f t="shared" si="2"/>
        <v>855.94666666666672</v>
      </c>
    </row>
    <row r="218" spans="1:47" ht="14.25" hidden="1" customHeight="1">
      <c r="A218" s="22"/>
      <c r="B218" s="218">
        <v>213</v>
      </c>
      <c r="C218" s="222" t="s">
        <v>433</v>
      </c>
      <c r="D218" s="223" t="s">
        <v>1036</v>
      </c>
      <c r="E218" s="224" t="s">
        <v>895</v>
      </c>
      <c r="F218" s="215">
        <v>1660</v>
      </c>
      <c r="G218" s="216">
        <v>830</v>
      </c>
      <c r="H218" s="217">
        <v>830</v>
      </c>
      <c r="I218" s="215">
        <v>1660</v>
      </c>
      <c r="J218" s="216">
        <v>830</v>
      </c>
      <c r="K218" s="217">
        <v>0</v>
      </c>
      <c r="L218" s="215">
        <v>1660</v>
      </c>
      <c r="M218" s="216">
        <v>830</v>
      </c>
      <c r="N218" s="217">
        <v>1660</v>
      </c>
      <c r="O218" s="215">
        <v>1660</v>
      </c>
      <c r="P218" s="216">
        <v>0</v>
      </c>
      <c r="Q218" s="217">
        <v>830</v>
      </c>
      <c r="R218" s="215">
        <v>1660</v>
      </c>
      <c r="S218" s="216">
        <v>830</v>
      </c>
      <c r="T218" s="217">
        <v>0</v>
      </c>
      <c r="U218" s="215">
        <v>1660</v>
      </c>
      <c r="V218" s="216">
        <v>830</v>
      </c>
      <c r="W218" s="217">
        <v>1660</v>
      </c>
      <c r="X218" s="215">
        <v>1660</v>
      </c>
      <c r="Y218" s="216">
        <v>830</v>
      </c>
      <c r="Z218" s="217">
        <v>0</v>
      </c>
      <c r="AA218" s="215">
        <v>1660</v>
      </c>
      <c r="AB218" s="216">
        <v>830</v>
      </c>
      <c r="AC218" s="217">
        <v>830</v>
      </c>
      <c r="AD218" s="215">
        <v>1660</v>
      </c>
      <c r="AE218" s="216">
        <v>830</v>
      </c>
      <c r="AF218" s="217">
        <v>1660</v>
      </c>
      <c r="AG218" s="215">
        <v>1660</v>
      </c>
      <c r="AH218" s="216">
        <v>830</v>
      </c>
      <c r="AI218" s="217">
        <v>0</v>
      </c>
      <c r="AJ218" s="215">
        <v>1660</v>
      </c>
      <c r="AK218" s="216">
        <v>830</v>
      </c>
      <c r="AL218" s="217">
        <v>0</v>
      </c>
      <c r="AM218" s="215">
        <v>1660</v>
      </c>
      <c r="AN218" s="216">
        <v>830</v>
      </c>
      <c r="AO218" s="217">
        <v>1490</v>
      </c>
      <c r="AP218" s="215">
        <f t="shared" ref="AP218:AR218" si="214">F218+I218+L218+O218+R218+U218+X218+AA218+AD218+AG218+AJ218+AM218</f>
        <v>19920</v>
      </c>
      <c r="AQ218" s="215">
        <f t="shared" si="214"/>
        <v>9130</v>
      </c>
      <c r="AR218" s="215">
        <f t="shared" si="214"/>
        <v>8960</v>
      </c>
      <c r="AS218" s="223">
        <v>60003002079</v>
      </c>
      <c r="AT218" s="129">
        <f t="shared" si="1"/>
        <v>38010</v>
      </c>
      <c r="AU218" s="129">
        <f t="shared" si="2"/>
        <v>3167.5</v>
      </c>
    </row>
    <row r="219" spans="1:47" ht="14.25" hidden="1" customHeight="1">
      <c r="A219" s="22"/>
      <c r="B219" s="218">
        <v>214</v>
      </c>
      <c r="C219" s="222" t="s">
        <v>404</v>
      </c>
      <c r="D219" s="223" t="s">
        <v>1037</v>
      </c>
      <c r="E219" s="224" t="s">
        <v>898</v>
      </c>
      <c r="F219" s="215">
        <v>950</v>
      </c>
      <c r="G219" s="216">
        <v>0</v>
      </c>
      <c r="H219" s="217">
        <v>475</v>
      </c>
      <c r="I219" s="215">
        <v>950</v>
      </c>
      <c r="J219" s="216">
        <v>0</v>
      </c>
      <c r="K219" s="217">
        <v>0</v>
      </c>
      <c r="L219" s="215">
        <v>950</v>
      </c>
      <c r="M219" s="216">
        <v>0</v>
      </c>
      <c r="N219" s="217">
        <v>845</v>
      </c>
      <c r="O219" s="215">
        <v>950</v>
      </c>
      <c r="P219" s="216">
        <v>0</v>
      </c>
      <c r="Q219" s="217">
        <v>475</v>
      </c>
      <c r="R219" s="215">
        <v>950</v>
      </c>
      <c r="S219" s="216">
        <v>0</v>
      </c>
      <c r="T219" s="217">
        <v>0</v>
      </c>
      <c r="U219" s="215">
        <v>950</v>
      </c>
      <c r="V219" s="216">
        <v>0</v>
      </c>
      <c r="W219" s="217">
        <v>840</v>
      </c>
      <c r="X219" s="215">
        <v>950</v>
      </c>
      <c r="Y219" s="216">
        <v>0</v>
      </c>
      <c r="Z219" s="217">
        <v>0</v>
      </c>
      <c r="AA219" s="215">
        <v>950</v>
      </c>
      <c r="AB219" s="216">
        <v>0</v>
      </c>
      <c r="AC219" s="217">
        <v>475</v>
      </c>
      <c r="AD219" s="215">
        <v>950</v>
      </c>
      <c r="AE219" s="216">
        <v>0</v>
      </c>
      <c r="AF219" s="217">
        <v>880</v>
      </c>
      <c r="AG219" s="215">
        <v>950</v>
      </c>
      <c r="AH219" s="216">
        <v>0</v>
      </c>
      <c r="AI219" s="217">
        <v>0</v>
      </c>
      <c r="AJ219" s="215">
        <v>950</v>
      </c>
      <c r="AK219" s="216">
        <v>0</v>
      </c>
      <c r="AL219" s="217">
        <v>0</v>
      </c>
      <c r="AM219" s="215">
        <v>950</v>
      </c>
      <c r="AN219" s="216">
        <v>0</v>
      </c>
      <c r="AO219" s="217">
        <v>640</v>
      </c>
      <c r="AP219" s="215">
        <f t="shared" ref="AP219:AR219" si="215">F219+I219+L219+O219+R219+U219+X219+AA219+AD219+AG219+AJ219+AM219</f>
        <v>11400</v>
      </c>
      <c r="AQ219" s="215">
        <f t="shared" si="215"/>
        <v>0</v>
      </c>
      <c r="AR219" s="215">
        <f t="shared" si="215"/>
        <v>4630</v>
      </c>
      <c r="AS219" s="223">
        <v>13401069974</v>
      </c>
      <c r="AT219" s="129">
        <f t="shared" si="1"/>
        <v>16030</v>
      </c>
      <c r="AU219" s="129">
        <f t="shared" si="2"/>
        <v>1335.8333333333333</v>
      </c>
    </row>
    <row r="220" spans="1:47" ht="14.25" hidden="1" customHeight="1">
      <c r="A220" s="22"/>
      <c r="B220" s="218">
        <v>215</v>
      </c>
      <c r="C220" s="222" t="s">
        <v>433</v>
      </c>
      <c r="D220" s="223" t="s">
        <v>1038</v>
      </c>
      <c r="E220" s="224" t="s">
        <v>901</v>
      </c>
      <c r="F220" s="215">
        <v>1660</v>
      </c>
      <c r="G220" s="216">
        <v>830</v>
      </c>
      <c r="H220" s="217">
        <v>830</v>
      </c>
      <c r="I220" s="215">
        <v>1660</v>
      </c>
      <c r="J220" s="216">
        <v>830</v>
      </c>
      <c r="K220" s="217">
        <v>0</v>
      </c>
      <c r="L220" s="215">
        <v>1660</v>
      </c>
      <c r="M220" s="216">
        <v>830</v>
      </c>
      <c r="N220" s="217">
        <v>1577</v>
      </c>
      <c r="O220" s="215">
        <v>1660</v>
      </c>
      <c r="P220" s="216">
        <v>830</v>
      </c>
      <c r="Q220" s="217">
        <v>830</v>
      </c>
      <c r="R220" s="215">
        <v>1886.36</v>
      </c>
      <c r="S220" s="216">
        <v>830</v>
      </c>
      <c r="T220" s="217">
        <v>0</v>
      </c>
      <c r="U220" s="215">
        <v>1433.64</v>
      </c>
      <c r="V220" s="216">
        <v>830</v>
      </c>
      <c r="W220" s="217">
        <v>1577</v>
      </c>
      <c r="X220" s="215">
        <v>1660</v>
      </c>
      <c r="Y220" s="216">
        <v>830</v>
      </c>
      <c r="Z220" s="217">
        <v>0</v>
      </c>
      <c r="AA220" s="215">
        <v>2188.1799999999998</v>
      </c>
      <c r="AB220" s="216">
        <v>830</v>
      </c>
      <c r="AC220" s="217">
        <v>830</v>
      </c>
      <c r="AD220" s="215">
        <v>1131.82</v>
      </c>
      <c r="AE220" s="216">
        <v>830</v>
      </c>
      <c r="AF220" s="217">
        <v>1660</v>
      </c>
      <c r="AG220" s="215">
        <v>1660</v>
      </c>
      <c r="AH220" s="216">
        <v>830</v>
      </c>
      <c r="AI220" s="217">
        <v>0</v>
      </c>
      <c r="AJ220" s="215">
        <v>1660</v>
      </c>
      <c r="AK220" s="216">
        <v>830</v>
      </c>
      <c r="AL220" s="217">
        <v>0</v>
      </c>
      <c r="AM220" s="215">
        <v>1660</v>
      </c>
      <c r="AN220" s="216">
        <v>830</v>
      </c>
      <c r="AO220" s="217">
        <v>1494</v>
      </c>
      <c r="AP220" s="215">
        <f t="shared" ref="AP220:AR220" si="216">F220+I220+L220+O220+R220+U220+X220+AA220+AD220+AG220+AJ220+AM220</f>
        <v>19920</v>
      </c>
      <c r="AQ220" s="215">
        <f t="shared" si="216"/>
        <v>9960</v>
      </c>
      <c r="AR220" s="215">
        <f t="shared" si="216"/>
        <v>8798</v>
      </c>
      <c r="AS220" s="223">
        <v>40001032212</v>
      </c>
      <c r="AT220" s="129">
        <f t="shared" si="1"/>
        <v>38678</v>
      </c>
      <c r="AU220" s="129">
        <f t="shared" si="2"/>
        <v>3223.1666666666665</v>
      </c>
    </row>
    <row r="221" spans="1:47" ht="14.25" hidden="1" customHeight="1">
      <c r="A221" s="22"/>
      <c r="B221" s="218">
        <v>216</v>
      </c>
      <c r="C221" s="222" t="s">
        <v>387</v>
      </c>
      <c r="D221" s="223" t="s">
        <v>1039</v>
      </c>
      <c r="E221" s="224" t="s">
        <v>908</v>
      </c>
      <c r="F221" s="215">
        <v>1180</v>
      </c>
      <c r="G221" s="216">
        <v>0</v>
      </c>
      <c r="H221" s="217">
        <v>590</v>
      </c>
      <c r="I221" s="215">
        <v>1180</v>
      </c>
      <c r="J221" s="216">
        <v>0</v>
      </c>
      <c r="K221" s="217">
        <v>0</v>
      </c>
      <c r="L221" s="215">
        <v>1180</v>
      </c>
      <c r="M221" s="216">
        <v>0</v>
      </c>
      <c r="N221" s="217">
        <v>1003</v>
      </c>
      <c r="O221" s="215">
        <v>1180</v>
      </c>
      <c r="P221" s="216">
        <v>0</v>
      </c>
      <c r="Q221" s="217">
        <v>590</v>
      </c>
      <c r="R221" s="215">
        <v>1180</v>
      </c>
      <c r="S221" s="216">
        <v>0</v>
      </c>
      <c r="T221" s="217">
        <v>0</v>
      </c>
      <c r="U221" s="215">
        <v>1180</v>
      </c>
      <c r="V221" s="216">
        <v>0</v>
      </c>
      <c r="W221" s="217">
        <v>944</v>
      </c>
      <c r="X221" s="215">
        <v>1949.57</v>
      </c>
      <c r="Y221" s="216">
        <v>0</v>
      </c>
      <c r="Z221" s="217">
        <v>0</v>
      </c>
      <c r="AA221" s="215">
        <v>410.43</v>
      </c>
      <c r="AB221" s="216">
        <v>0</v>
      </c>
      <c r="AC221" s="217">
        <v>590</v>
      </c>
      <c r="AD221" s="215">
        <v>1180</v>
      </c>
      <c r="AE221" s="216">
        <v>0</v>
      </c>
      <c r="AF221" s="217">
        <v>413</v>
      </c>
      <c r="AG221" s="215">
        <v>1180</v>
      </c>
      <c r="AH221" s="216">
        <v>0</v>
      </c>
      <c r="AI221" s="217">
        <v>0</v>
      </c>
      <c r="AJ221" s="215">
        <v>1180</v>
      </c>
      <c r="AK221" s="216">
        <v>0</v>
      </c>
      <c r="AL221" s="217">
        <v>0</v>
      </c>
      <c r="AM221" s="215">
        <v>1180</v>
      </c>
      <c r="AN221" s="216">
        <v>0</v>
      </c>
      <c r="AO221" s="217">
        <v>590</v>
      </c>
      <c r="AP221" s="215">
        <f t="shared" ref="AP221:AR221" si="217">F221+I221+L221+O221+R221+U221+X221+AA221+AD221+AG221+AJ221+AM221</f>
        <v>14160</v>
      </c>
      <c r="AQ221" s="215">
        <f t="shared" si="217"/>
        <v>0</v>
      </c>
      <c r="AR221" s="215">
        <f t="shared" si="217"/>
        <v>4720</v>
      </c>
      <c r="AS221" s="223">
        <v>45001000289</v>
      </c>
      <c r="AT221" s="129">
        <f t="shared" si="1"/>
        <v>18880</v>
      </c>
      <c r="AU221" s="129">
        <f t="shared" si="2"/>
        <v>1573.3333333333333</v>
      </c>
    </row>
    <row r="222" spans="1:47" ht="14.25" hidden="1" customHeight="1">
      <c r="A222" s="22"/>
      <c r="B222" s="218">
        <v>217</v>
      </c>
      <c r="C222" s="222" t="s">
        <v>387</v>
      </c>
      <c r="D222" s="223" t="s">
        <v>1041</v>
      </c>
      <c r="E222" s="224" t="s">
        <v>911</v>
      </c>
      <c r="F222" s="215">
        <v>1180</v>
      </c>
      <c r="G222" s="216">
        <v>0</v>
      </c>
      <c r="H222" s="217">
        <v>590</v>
      </c>
      <c r="I222" s="215">
        <v>1180</v>
      </c>
      <c r="J222" s="216">
        <v>0</v>
      </c>
      <c r="K222" s="217">
        <v>0</v>
      </c>
      <c r="L222" s="215">
        <v>1180</v>
      </c>
      <c r="M222" s="216">
        <v>0</v>
      </c>
      <c r="N222" s="217">
        <v>1000</v>
      </c>
      <c r="O222" s="215">
        <v>1180</v>
      </c>
      <c r="P222" s="216">
        <v>0</v>
      </c>
      <c r="Q222" s="217">
        <v>590</v>
      </c>
      <c r="R222" s="215">
        <v>1180</v>
      </c>
      <c r="S222" s="216">
        <v>0</v>
      </c>
      <c r="T222" s="217">
        <v>0</v>
      </c>
      <c r="U222" s="215">
        <v>1180</v>
      </c>
      <c r="V222" s="216">
        <v>0</v>
      </c>
      <c r="W222" s="217">
        <v>1020</v>
      </c>
      <c r="X222" s="215">
        <v>1180</v>
      </c>
      <c r="Y222" s="216">
        <v>0</v>
      </c>
      <c r="Z222" s="217">
        <v>0</v>
      </c>
      <c r="AA222" s="215">
        <v>1180</v>
      </c>
      <c r="AB222" s="216">
        <v>0</v>
      </c>
      <c r="AC222" s="217">
        <v>590</v>
      </c>
      <c r="AD222" s="215">
        <v>1180</v>
      </c>
      <c r="AE222" s="216">
        <v>0</v>
      </c>
      <c r="AF222" s="217">
        <v>1070</v>
      </c>
      <c r="AG222" s="215">
        <v>1180</v>
      </c>
      <c r="AH222" s="216">
        <v>0</v>
      </c>
      <c r="AI222" s="217">
        <v>0</v>
      </c>
      <c r="AJ222" s="215">
        <v>1180</v>
      </c>
      <c r="AK222" s="216">
        <v>0</v>
      </c>
      <c r="AL222" s="217">
        <v>0</v>
      </c>
      <c r="AM222" s="215">
        <v>1180</v>
      </c>
      <c r="AN222" s="216">
        <v>0</v>
      </c>
      <c r="AO222" s="217">
        <v>760</v>
      </c>
      <c r="AP222" s="215">
        <f t="shared" ref="AP222:AR222" si="218">F222+I222+L222+O222+R222+U222+X222+AA222+AD222+AG222+AJ222+AM222</f>
        <v>14160</v>
      </c>
      <c r="AQ222" s="215">
        <f t="shared" si="218"/>
        <v>0</v>
      </c>
      <c r="AR222" s="215">
        <f t="shared" si="218"/>
        <v>5620</v>
      </c>
      <c r="AS222" s="223">
        <v>1024004621</v>
      </c>
      <c r="AT222" s="129">
        <f t="shared" si="1"/>
        <v>19780</v>
      </c>
      <c r="AU222" s="129">
        <f t="shared" si="2"/>
        <v>1648.3333333333333</v>
      </c>
    </row>
    <row r="223" spans="1:47" ht="14.25" hidden="1" customHeight="1">
      <c r="A223" s="22"/>
      <c r="B223" s="218">
        <v>218</v>
      </c>
      <c r="C223" s="222" t="s">
        <v>387</v>
      </c>
      <c r="D223" s="223" t="s">
        <v>1042</v>
      </c>
      <c r="E223" s="224" t="s">
        <v>915</v>
      </c>
      <c r="F223" s="215">
        <v>1180</v>
      </c>
      <c r="G223" s="216">
        <v>0</v>
      </c>
      <c r="H223" s="217">
        <v>590</v>
      </c>
      <c r="I223" s="215">
        <v>1180</v>
      </c>
      <c r="J223" s="216">
        <v>0</v>
      </c>
      <c r="K223" s="217">
        <v>0</v>
      </c>
      <c r="L223" s="215">
        <v>1180</v>
      </c>
      <c r="M223" s="216">
        <v>0</v>
      </c>
      <c r="N223" s="217">
        <v>1180</v>
      </c>
      <c r="O223" s="215">
        <v>1180</v>
      </c>
      <c r="P223" s="216">
        <v>0</v>
      </c>
      <c r="Q223" s="217">
        <v>590</v>
      </c>
      <c r="R223" s="215">
        <v>1180</v>
      </c>
      <c r="S223" s="216">
        <v>0</v>
      </c>
      <c r="T223" s="217">
        <v>0</v>
      </c>
      <c r="U223" s="215">
        <v>1180</v>
      </c>
      <c r="V223" s="216">
        <v>0</v>
      </c>
      <c r="W223" s="217">
        <v>1180</v>
      </c>
      <c r="X223" s="215">
        <v>1180</v>
      </c>
      <c r="Y223" s="216">
        <v>0</v>
      </c>
      <c r="Z223" s="217">
        <v>0</v>
      </c>
      <c r="AA223" s="215">
        <v>1180</v>
      </c>
      <c r="AB223" s="216">
        <v>0</v>
      </c>
      <c r="AC223" s="217">
        <v>590</v>
      </c>
      <c r="AD223" s="215">
        <v>1180</v>
      </c>
      <c r="AE223" s="216">
        <v>0</v>
      </c>
      <c r="AF223" s="217">
        <v>1180</v>
      </c>
      <c r="AG223" s="215">
        <v>1180</v>
      </c>
      <c r="AH223" s="216">
        <v>0</v>
      </c>
      <c r="AI223" s="217">
        <v>0</v>
      </c>
      <c r="AJ223" s="215">
        <v>1180</v>
      </c>
      <c r="AK223" s="216">
        <v>0</v>
      </c>
      <c r="AL223" s="217">
        <v>0</v>
      </c>
      <c r="AM223" s="215">
        <v>1180</v>
      </c>
      <c r="AN223" s="216">
        <v>0</v>
      </c>
      <c r="AO223" s="217">
        <v>944</v>
      </c>
      <c r="AP223" s="215">
        <f t="shared" ref="AP223:AR223" si="219">F223+I223+L223+O223+R223+U223+X223+AA223+AD223+AG223+AJ223+AM223</f>
        <v>14160</v>
      </c>
      <c r="AQ223" s="215">
        <f t="shared" si="219"/>
        <v>0</v>
      </c>
      <c r="AR223" s="215">
        <f t="shared" si="219"/>
        <v>6254</v>
      </c>
      <c r="AS223" s="223">
        <v>1019017430</v>
      </c>
      <c r="AT223" s="129">
        <f t="shared" si="1"/>
        <v>20414</v>
      </c>
      <c r="AU223" s="129">
        <f t="shared" si="2"/>
        <v>1701.1666666666667</v>
      </c>
    </row>
    <row r="224" spans="1:47" ht="14.25" hidden="1" customHeight="1">
      <c r="A224" s="22"/>
      <c r="B224" s="218">
        <v>219</v>
      </c>
      <c r="C224" s="222" t="s">
        <v>387</v>
      </c>
      <c r="D224" s="223" t="s">
        <v>1044</v>
      </c>
      <c r="E224" s="224" t="s">
        <v>917</v>
      </c>
      <c r="F224" s="215">
        <v>1180</v>
      </c>
      <c r="G224" s="216">
        <v>0</v>
      </c>
      <c r="H224" s="217">
        <v>590</v>
      </c>
      <c r="I224" s="215">
        <v>1180</v>
      </c>
      <c r="J224" s="216">
        <v>0</v>
      </c>
      <c r="K224" s="217">
        <v>0</v>
      </c>
      <c r="L224" s="215">
        <v>1180</v>
      </c>
      <c r="M224" s="216">
        <v>0</v>
      </c>
      <c r="N224" s="217">
        <v>1062</v>
      </c>
      <c r="O224" s="215">
        <v>1180</v>
      </c>
      <c r="P224" s="216">
        <v>0</v>
      </c>
      <c r="Q224" s="217">
        <v>590</v>
      </c>
      <c r="R224" s="215">
        <v>1180</v>
      </c>
      <c r="S224" s="216">
        <v>0</v>
      </c>
      <c r="T224" s="217">
        <v>0</v>
      </c>
      <c r="U224" s="215">
        <v>1180</v>
      </c>
      <c r="V224" s="216">
        <v>0</v>
      </c>
      <c r="W224" s="217">
        <v>1121</v>
      </c>
      <c r="X224" s="215">
        <v>1180</v>
      </c>
      <c r="Y224" s="216">
        <v>0</v>
      </c>
      <c r="Z224" s="217">
        <v>0</v>
      </c>
      <c r="AA224" s="215">
        <v>1180</v>
      </c>
      <c r="AB224" s="216">
        <v>0</v>
      </c>
      <c r="AC224" s="217">
        <v>590</v>
      </c>
      <c r="AD224" s="215">
        <v>1180</v>
      </c>
      <c r="AE224" s="216">
        <v>0</v>
      </c>
      <c r="AF224" s="217">
        <v>1121</v>
      </c>
      <c r="AG224" s="215">
        <v>1180</v>
      </c>
      <c r="AH224" s="216">
        <v>0</v>
      </c>
      <c r="AI224" s="217">
        <v>0</v>
      </c>
      <c r="AJ224" s="215">
        <v>1180</v>
      </c>
      <c r="AK224" s="216">
        <v>0</v>
      </c>
      <c r="AL224" s="217">
        <v>0</v>
      </c>
      <c r="AM224" s="215">
        <v>1180</v>
      </c>
      <c r="AN224" s="216">
        <v>0</v>
      </c>
      <c r="AO224" s="217">
        <v>885</v>
      </c>
      <c r="AP224" s="215">
        <f t="shared" ref="AP224:AR224" si="220">F224+I224+L224+O224+R224+U224+X224+AA224+AD224+AG224+AJ224+AM224</f>
        <v>14160</v>
      </c>
      <c r="AQ224" s="215">
        <f t="shared" si="220"/>
        <v>0</v>
      </c>
      <c r="AR224" s="215">
        <f t="shared" si="220"/>
        <v>5959</v>
      </c>
      <c r="AS224" s="223">
        <v>62001037950</v>
      </c>
      <c r="AT224" s="129">
        <f t="shared" si="1"/>
        <v>20119</v>
      </c>
      <c r="AU224" s="129">
        <f t="shared" si="2"/>
        <v>1676.5833333333333</v>
      </c>
    </row>
    <row r="225" spans="1:47" ht="14.25" hidden="1" customHeight="1">
      <c r="A225" s="22"/>
      <c r="B225" s="218">
        <v>220</v>
      </c>
      <c r="C225" s="222" t="s">
        <v>387</v>
      </c>
      <c r="D225" s="223" t="s">
        <v>1045</v>
      </c>
      <c r="E225" s="224" t="s">
        <v>1046</v>
      </c>
      <c r="F225" s="215">
        <v>1180</v>
      </c>
      <c r="G225" s="216">
        <v>0</v>
      </c>
      <c r="H225" s="217">
        <v>590</v>
      </c>
      <c r="I225" s="215">
        <v>1180</v>
      </c>
      <c r="J225" s="216">
        <v>0</v>
      </c>
      <c r="K225" s="217">
        <v>0</v>
      </c>
      <c r="L225" s="215">
        <v>1180</v>
      </c>
      <c r="M225" s="216">
        <v>0</v>
      </c>
      <c r="N225" s="217">
        <v>885</v>
      </c>
      <c r="O225" s="215">
        <v>1180</v>
      </c>
      <c r="P225" s="216">
        <v>0</v>
      </c>
      <c r="Q225" s="217">
        <v>590</v>
      </c>
      <c r="R225" s="215">
        <v>1180</v>
      </c>
      <c r="S225" s="216">
        <v>0</v>
      </c>
      <c r="T225" s="217">
        <v>0</v>
      </c>
      <c r="U225" s="215">
        <v>0</v>
      </c>
      <c r="V225" s="216">
        <v>0</v>
      </c>
      <c r="W225" s="217">
        <v>0</v>
      </c>
      <c r="X225" s="215">
        <v>0</v>
      </c>
      <c r="Y225" s="216">
        <v>0</v>
      </c>
      <c r="Z225" s="217">
        <v>0</v>
      </c>
      <c r="AA225" s="215">
        <v>0</v>
      </c>
      <c r="AB225" s="216">
        <v>0</v>
      </c>
      <c r="AC225" s="217">
        <v>0</v>
      </c>
      <c r="AD225" s="215">
        <v>0</v>
      </c>
      <c r="AE225" s="216">
        <v>0</v>
      </c>
      <c r="AF225" s="217">
        <v>0</v>
      </c>
      <c r="AG225" s="215">
        <v>0</v>
      </c>
      <c r="AH225" s="216">
        <v>0</v>
      </c>
      <c r="AI225" s="217">
        <v>0</v>
      </c>
      <c r="AJ225" s="215">
        <v>0</v>
      </c>
      <c r="AK225" s="216">
        <v>0</v>
      </c>
      <c r="AL225" s="217">
        <v>0</v>
      </c>
      <c r="AM225" s="215">
        <v>0</v>
      </c>
      <c r="AN225" s="216">
        <v>0</v>
      </c>
      <c r="AO225" s="217">
        <v>0</v>
      </c>
      <c r="AP225" s="215">
        <f t="shared" ref="AP225:AR225" si="221">F225+I225+L225+O225+R225+U225+X225+AA225+AD225+AG225+AJ225+AM225</f>
        <v>5900</v>
      </c>
      <c r="AQ225" s="215">
        <f t="shared" si="221"/>
        <v>0</v>
      </c>
      <c r="AR225" s="215">
        <f t="shared" si="221"/>
        <v>2065</v>
      </c>
      <c r="AS225" s="223">
        <v>30001000683</v>
      </c>
      <c r="AT225" s="129">
        <f t="shared" si="1"/>
        <v>7965</v>
      </c>
      <c r="AU225" s="129">
        <f t="shared" si="2"/>
        <v>663.75</v>
      </c>
    </row>
    <row r="226" spans="1:47" ht="14.25" hidden="1" customHeight="1">
      <c r="A226" s="22"/>
      <c r="B226" s="218">
        <v>221</v>
      </c>
      <c r="C226" s="222" t="s">
        <v>6</v>
      </c>
      <c r="D226" s="223" t="s">
        <v>1047</v>
      </c>
      <c r="E226" s="224" t="s">
        <v>919</v>
      </c>
      <c r="F226" s="215">
        <v>0</v>
      </c>
      <c r="G226" s="216">
        <v>0</v>
      </c>
      <c r="H226" s="217">
        <v>0</v>
      </c>
      <c r="I226" s="215">
        <v>0</v>
      </c>
      <c r="J226" s="216">
        <v>0</v>
      </c>
      <c r="K226" s="217">
        <v>0</v>
      </c>
      <c r="L226" s="215">
        <v>0</v>
      </c>
      <c r="M226" s="216">
        <v>0</v>
      </c>
      <c r="N226" s="217">
        <v>0</v>
      </c>
      <c r="O226" s="215">
        <v>0</v>
      </c>
      <c r="P226" s="216">
        <v>0</v>
      </c>
      <c r="Q226" s="217">
        <v>0</v>
      </c>
      <c r="R226" s="215">
        <v>0</v>
      </c>
      <c r="S226" s="216">
        <v>0</v>
      </c>
      <c r="T226" s="217">
        <v>0</v>
      </c>
      <c r="U226" s="215">
        <v>3218.18</v>
      </c>
      <c r="V226" s="216">
        <v>2710</v>
      </c>
      <c r="W226" s="217">
        <v>0</v>
      </c>
      <c r="X226" s="215">
        <v>3540</v>
      </c>
      <c r="Y226" s="216">
        <v>2710</v>
      </c>
      <c r="Z226" s="217">
        <v>0</v>
      </c>
      <c r="AA226" s="215">
        <v>3540</v>
      </c>
      <c r="AB226" s="216">
        <v>2710</v>
      </c>
      <c r="AC226" s="217">
        <v>0</v>
      </c>
      <c r="AD226" s="215">
        <v>3540</v>
      </c>
      <c r="AE226" s="216">
        <v>2710</v>
      </c>
      <c r="AF226" s="217">
        <v>0</v>
      </c>
      <c r="AG226" s="215">
        <v>3540</v>
      </c>
      <c r="AH226" s="216">
        <v>2710</v>
      </c>
      <c r="AI226" s="217">
        <v>0</v>
      </c>
      <c r="AJ226" s="215">
        <v>3540</v>
      </c>
      <c r="AK226" s="216">
        <v>2710</v>
      </c>
      <c r="AL226" s="217">
        <v>0</v>
      </c>
      <c r="AM226" s="215">
        <v>3540</v>
      </c>
      <c r="AN226" s="216">
        <v>2710</v>
      </c>
      <c r="AO226" s="217">
        <v>0</v>
      </c>
      <c r="AP226" s="215">
        <f t="shared" ref="AP226:AR226" si="222">F226+I226+L226+O226+R226+U226+X226+AA226+AD226+AG226+AJ226+AM226</f>
        <v>24458.18</v>
      </c>
      <c r="AQ226" s="215">
        <f t="shared" si="222"/>
        <v>18970</v>
      </c>
      <c r="AR226" s="215">
        <f t="shared" si="222"/>
        <v>0</v>
      </c>
      <c r="AS226" s="223">
        <v>1008005598</v>
      </c>
      <c r="AT226" s="129">
        <f t="shared" si="1"/>
        <v>43428.18</v>
      </c>
      <c r="AU226" s="129">
        <f t="shared" si="2"/>
        <v>3619.0149999999999</v>
      </c>
    </row>
    <row r="227" spans="1:47" ht="14.25" hidden="1" customHeight="1">
      <c r="A227" s="22"/>
      <c r="B227" s="218">
        <v>222</v>
      </c>
      <c r="C227" s="222" t="s">
        <v>426</v>
      </c>
      <c r="D227" s="223" t="s">
        <v>1048</v>
      </c>
      <c r="E227" s="224" t="s">
        <v>1049</v>
      </c>
      <c r="F227" s="215">
        <v>1780</v>
      </c>
      <c r="G227" s="216">
        <v>534</v>
      </c>
      <c r="H227" s="217">
        <v>890</v>
      </c>
      <c r="I227" s="215">
        <v>0</v>
      </c>
      <c r="J227" s="216">
        <v>0</v>
      </c>
      <c r="K227" s="217">
        <v>0</v>
      </c>
      <c r="L227" s="215">
        <v>0</v>
      </c>
      <c r="M227" s="216">
        <v>0</v>
      </c>
      <c r="N227" s="217">
        <v>0</v>
      </c>
      <c r="O227" s="215">
        <v>0</v>
      </c>
      <c r="P227" s="216">
        <v>0</v>
      </c>
      <c r="Q227" s="217">
        <v>0</v>
      </c>
      <c r="R227" s="215">
        <v>0</v>
      </c>
      <c r="S227" s="216">
        <v>0</v>
      </c>
      <c r="T227" s="217">
        <v>0</v>
      </c>
      <c r="U227" s="215">
        <v>0</v>
      </c>
      <c r="V227" s="216">
        <v>0</v>
      </c>
      <c r="W227" s="217">
        <v>0</v>
      </c>
      <c r="X227" s="215">
        <v>0</v>
      </c>
      <c r="Y227" s="216">
        <v>0</v>
      </c>
      <c r="Z227" s="217">
        <v>0</v>
      </c>
      <c r="AA227" s="215">
        <v>0</v>
      </c>
      <c r="AB227" s="216">
        <v>0</v>
      </c>
      <c r="AC227" s="217">
        <v>0</v>
      </c>
      <c r="AD227" s="215">
        <v>0</v>
      </c>
      <c r="AE227" s="216">
        <v>0</v>
      </c>
      <c r="AF227" s="217">
        <v>0</v>
      </c>
      <c r="AG227" s="215">
        <v>0</v>
      </c>
      <c r="AH227" s="216">
        <v>0</v>
      </c>
      <c r="AI227" s="217">
        <v>0</v>
      </c>
      <c r="AJ227" s="215">
        <v>0</v>
      </c>
      <c r="AK227" s="216">
        <v>0</v>
      </c>
      <c r="AL227" s="217">
        <v>0</v>
      </c>
      <c r="AM227" s="215">
        <v>0</v>
      </c>
      <c r="AN227" s="216">
        <v>0</v>
      </c>
      <c r="AO227" s="217">
        <v>0</v>
      </c>
      <c r="AP227" s="215">
        <f t="shared" ref="AP227:AR227" si="223">F227+I227+L227+O227+R227+U227+X227+AA227+AD227+AG227+AJ227+AM227</f>
        <v>1780</v>
      </c>
      <c r="AQ227" s="215">
        <f t="shared" si="223"/>
        <v>534</v>
      </c>
      <c r="AR227" s="215">
        <f t="shared" si="223"/>
        <v>890</v>
      </c>
      <c r="AS227" s="223">
        <v>1024050093</v>
      </c>
      <c r="AT227" s="129">
        <f t="shared" si="1"/>
        <v>3204</v>
      </c>
      <c r="AU227" s="129">
        <f t="shared" si="2"/>
        <v>267</v>
      </c>
    </row>
    <row r="228" spans="1:47" ht="14.25" hidden="1" customHeight="1">
      <c r="A228" s="22"/>
      <c r="B228" s="218">
        <v>223</v>
      </c>
      <c r="C228" s="222" t="s">
        <v>387</v>
      </c>
      <c r="D228" s="223" t="s">
        <v>1051</v>
      </c>
      <c r="E228" s="224" t="s">
        <v>924</v>
      </c>
      <c r="F228" s="215">
        <v>1180</v>
      </c>
      <c r="G228" s="216">
        <v>0</v>
      </c>
      <c r="H228" s="217">
        <v>590</v>
      </c>
      <c r="I228" s="215">
        <v>1180</v>
      </c>
      <c r="J228" s="216">
        <v>0</v>
      </c>
      <c r="K228" s="217">
        <v>0</v>
      </c>
      <c r="L228" s="215">
        <v>1180</v>
      </c>
      <c r="M228" s="216">
        <v>0</v>
      </c>
      <c r="N228" s="217">
        <v>885</v>
      </c>
      <c r="O228" s="215">
        <v>1180</v>
      </c>
      <c r="P228" s="216">
        <v>0</v>
      </c>
      <c r="Q228" s="217">
        <v>590</v>
      </c>
      <c r="R228" s="215">
        <v>1180</v>
      </c>
      <c r="S228" s="216">
        <v>0</v>
      </c>
      <c r="T228" s="217">
        <v>0</v>
      </c>
      <c r="U228" s="215">
        <v>1180</v>
      </c>
      <c r="V228" s="216">
        <v>0</v>
      </c>
      <c r="W228" s="217">
        <v>1003</v>
      </c>
      <c r="X228" s="215">
        <v>1180</v>
      </c>
      <c r="Y228" s="216">
        <v>0</v>
      </c>
      <c r="Z228" s="217">
        <v>0</v>
      </c>
      <c r="AA228" s="215">
        <v>1180</v>
      </c>
      <c r="AB228" s="216">
        <v>0</v>
      </c>
      <c r="AC228" s="217">
        <v>590</v>
      </c>
      <c r="AD228" s="215">
        <v>1180</v>
      </c>
      <c r="AE228" s="216">
        <v>0</v>
      </c>
      <c r="AF228" s="217">
        <v>1062</v>
      </c>
      <c r="AG228" s="215">
        <v>1180</v>
      </c>
      <c r="AH228" s="216">
        <v>0</v>
      </c>
      <c r="AI228" s="217">
        <v>0</v>
      </c>
      <c r="AJ228" s="215">
        <v>1180</v>
      </c>
      <c r="AK228" s="216">
        <v>0</v>
      </c>
      <c r="AL228" s="217">
        <v>0</v>
      </c>
      <c r="AM228" s="215">
        <v>1180</v>
      </c>
      <c r="AN228" s="216">
        <v>0</v>
      </c>
      <c r="AO228" s="217">
        <v>944</v>
      </c>
      <c r="AP228" s="215">
        <f t="shared" ref="AP228:AR228" si="224">F228+I228+L228+O228+R228+U228+X228+AA228+AD228+AG228+AJ228+AM228</f>
        <v>14160</v>
      </c>
      <c r="AQ228" s="215">
        <f t="shared" si="224"/>
        <v>0</v>
      </c>
      <c r="AR228" s="215">
        <f t="shared" si="224"/>
        <v>5664</v>
      </c>
      <c r="AS228" s="223">
        <v>1009009100</v>
      </c>
      <c r="AT228" s="129">
        <f t="shared" si="1"/>
        <v>19824</v>
      </c>
      <c r="AU228" s="129">
        <f t="shared" si="2"/>
        <v>1652</v>
      </c>
    </row>
    <row r="229" spans="1:47" ht="14.25" hidden="1" customHeight="1">
      <c r="A229" s="22"/>
      <c r="B229" s="218">
        <v>224</v>
      </c>
      <c r="C229" s="219" t="s">
        <v>401</v>
      </c>
      <c r="D229" s="220" t="s">
        <v>1052</v>
      </c>
      <c r="E229" s="221" t="s">
        <v>931</v>
      </c>
      <c r="F229" s="215">
        <v>2100</v>
      </c>
      <c r="G229" s="216">
        <v>945</v>
      </c>
      <c r="H229" s="217">
        <v>1050</v>
      </c>
      <c r="I229" s="215">
        <v>2100</v>
      </c>
      <c r="J229" s="216">
        <v>945</v>
      </c>
      <c r="K229" s="217">
        <v>0</v>
      </c>
      <c r="L229" s="215">
        <v>2100</v>
      </c>
      <c r="M229" s="216">
        <v>945</v>
      </c>
      <c r="N229" s="217">
        <v>2100</v>
      </c>
      <c r="O229" s="215">
        <v>2100</v>
      </c>
      <c r="P229" s="216">
        <v>945</v>
      </c>
      <c r="Q229" s="217">
        <v>1050</v>
      </c>
      <c r="R229" s="215">
        <v>2100</v>
      </c>
      <c r="S229" s="216">
        <v>945</v>
      </c>
      <c r="T229" s="217">
        <v>0</v>
      </c>
      <c r="U229" s="215">
        <v>2100</v>
      </c>
      <c r="V229" s="216">
        <v>945</v>
      </c>
      <c r="W229" s="217">
        <v>2100</v>
      </c>
      <c r="X229" s="215">
        <v>2100</v>
      </c>
      <c r="Y229" s="216">
        <v>945</v>
      </c>
      <c r="Z229" s="217">
        <v>0</v>
      </c>
      <c r="AA229" s="215">
        <v>2100</v>
      </c>
      <c r="AB229" s="216">
        <v>945</v>
      </c>
      <c r="AC229" s="217">
        <v>1050</v>
      </c>
      <c r="AD229" s="215">
        <v>2100</v>
      </c>
      <c r="AE229" s="216">
        <v>945</v>
      </c>
      <c r="AF229" s="217">
        <v>2100</v>
      </c>
      <c r="AG229" s="215">
        <v>2100</v>
      </c>
      <c r="AH229" s="216">
        <v>945</v>
      </c>
      <c r="AI229" s="217">
        <v>0</v>
      </c>
      <c r="AJ229" s="215">
        <v>2100</v>
      </c>
      <c r="AK229" s="216">
        <v>945</v>
      </c>
      <c r="AL229" s="217">
        <v>0</v>
      </c>
      <c r="AM229" s="215">
        <v>2100</v>
      </c>
      <c r="AN229" s="216">
        <v>945</v>
      </c>
      <c r="AO229" s="217">
        <v>1890</v>
      </c>
      <c r="AP229" s="215">
        <f t="shared" ref="AP229:AR229" si="225">F229+I229+L229+O229+R229+U229+X229+AA229+AD229+AG229+AJ229+AM229</f>
        <v>25200</v>
      </c>
      <c r="AQ229" s="215">
        <f t="shared" si="225"/>
        <v>11340</v>
      </c>
      <c r="AR229" s="215">
        <f t="shared" si="225"/>
        <v>11340</v>
      </c>
      <c r="AS229" s="220">
        <v>1026008269</v>
      </c>
      <c r="AT229" s="129">
        <f t="shared" si="1"/>
        <v>47880</v>
      </c>
      <c r="AU229" s="129">
        <f t="shared" si="2"/>
        <v>3990</v>
      </c>
    </row>
    <row r="230" spans="1:47" ht="14.25" hidden="1" customHeight="1">
      <c r="A230" s="22"/>
      <c r="B230" s="22"/>
      <c r="C230" s="22"/>
      <c r="D230" s="22"/>
      <c r="E230" s="22"/>
      <c r="F230" s="253">
        <f t="shared" ref="F230:AR230" si="226">SUM(F6:F229)</f>
        <v>264552.63999999996</v>
      </c>
      <c r="G230" s="253">
        <f t="shared" si="226"/>
        <v>42203</v>
      </c>
      <c r="H230" s="253">
        <f t="shared" si="226"/>
        <v>124040</v>
      </c>
      <c r="I230" s="253">
        <f t="shared" si="226"/>
        <v>262719.20999999996</v>
      </c>
      <c r="J230" s="253">
        <f t="shared" si="226"/>
        <v>42203</v>
      </c>
      <c r="K230" s="253">
        <f t="shared" si="226"/>
        <v>0</v>
      </c>
      <c r="L230" s="253">
        <f t="shared" si="226"/>
        <v>262188.12</v>
      </c>
      <c r="M230" s="253">
        <f t="shared" si="226"/>
        <v>42406.42</v>
      </c>
      <c r="N230" s="253">
        <f t="shared" si="226"/>
        <v>231017</v>
      </c>
      <c r="O230" s="253">
        <f t="shared" si="226"/>
        <v>260893.31</v>
      </c>
      <c r="P230" s="253">
        <f t="shared" si="226"/>
        <v>42559</v>
      </c>
      <c r="Q230" s="253">
        <f t="shared" si="226"/>
        <v>124630</v>
      </c>
      <c r="R230" s="253">
        <f t="shared" si="226"/>
        <v>260255.88999999996</v>
      </c>
      <c r="S230" s="253">
        <f t="shared" si="226"/>
        <v>42061</v>
      </c>
      <c r="T230" s="253">
        <f t="shared" si="226"/>
        <v>1480</v>
      </c>
      <c r="U230" s="253">
        <f t="shared" si="226"/>
        <v>251217.29</v>
      </c>
      <c r="V230" s="253">
        <f t="shared" si="226"/>
        <v>40816</v>
      </c>
      <c r="W230" s="253">
        <f t="shared" si="226"/>
        <v>225956</v>
      </c>
      <c r="X230" s="253">
        <f t="shared" si="226"/>
        <v>277070.09999999992</v>
      </c>
      <c r="Y230" s="253">
        <f t="shared" si="226"/>
        <v>41148</v>
      </c>
      <c r="Z230" s="253">
        <f t="shared" si="226"/>
        <v>0</v>
      </c>
      <c r="AA230" s="253">
        <f t="shared" si="226"/>
        <v>243570.18000000008</v>
      </c>
      <c r="AB230" s="253">
        <f t="shared" si="226"/>
        <v>41451</v>
      </c>
      <c r="AC230" s="253">
        <f t="shared" si="226"/>
        <v>120490</v>
      </c>
      <c r="AD230" s="253">
        <f t="shared" si="226"/>
        <v>243462.97999999992</v>
      </c>
      <c r="AE230" s="253">
        <f t="shared" si="226"/>
        <v>41141</v>
      </c>
      <c r="AF230" s="253">
        <f t="shared" si="226"/>
        <v>230607</v>
      </c>
      <c r="AG230" s="253">
        <f t="shared" si="226"/>
        <v>256588.46</v>
      </c>
      <c r="AH230" s="253">
        <f t="shared" si="226"/>
        <v>39589</v>
      </c>
      <c r="AI230" s="253">
        <f t="shared" si="226"/>
        <v>0</v>
      </c>
      <c r="AJ230" s="253">
        <f t="shared" si="226"/>
        <v>257950.70999999996</v>
      </c>
      <c r="AK230" s="253">
        <f t="shared" si="226"/>
        <v>42839</v>
      </c>
      <c r="AL230" s="253">
        <f t="shared" si="226"/>
        <v>0</v>
      </c>
      <c r="AM230" s="253">
        <f t="shared" si="226"/>
        <v>258929.15999999997</v>
      </c>
      <c r="AN230" s="253">
        <f t="shared" si="226"/>
        <v>42501</v>
      </c>
      <c r="AO230" s="253">
        <f t="shared" si="226"/>
        <v>178820</v>
      </c>
      <c r="AP230" s="254">
        <f t="shared" si="226"/>
        <v>3099398.0500000003</v>
      </c>
      <c r="AQ230" s="254">
        <f t="shared" si="226"/>
        <v>500917.42</v>
      </c>
      <c r="AR230" s="254">
        <f t="shared" si="226"/>
        <v>1237040</v>
      </c>
      <c r="AS230" s="22"/>
      <c r="AT230" s="129">
        <f t="shared" si="1"/>
        <v>4837355.4700000007</v>
      </c>
      <c r="AU230" s="129">
        <f t="shared" si="2"/>
        <v>403112.95583333337</v>
      </c>
    </row>
    <row r="231" spans="1:47" ht="14.25" hidden="1" customHeight="1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175"/>
      <c r="S231" s="22"/>
      <c r="T231" s="22"/>
      <c r="U231" s="175"/>
      <c r="V231" s="175"/>
      <c r="W231" s="175"/>
      <c r="X231" s="175"/>
      <c r="Y231" s="175"/>
      <c r="Z231" s="22"/>
      <c r="AA231" s="175"/>
      <c r="AB231" s="175"/>
      <c r="AC231" s="22"/>
      <c r="AD231" s="129">
        <f>AD33/8</f>
        <v>0</v>
      </c>
      <c r="AE231" s="22"/>
      <c r="AF231" s="22"/>
      <c r="AG231" s="175"/>
      <c r="AH231" s="175"/>
      <c r="AI231" s="22"/>
      <c r="AJ231" s="175"/>
      <c r="AK231" s="175"/>
      <c r="AL231" s="22"/>
      <c r="AM231" s="175"/>
      <c r="AN231" s="22"/>
      <c r="AO231" s="22"/>
      <c r="AP231" s="175"/>
      <c r="AQ231" s="22"/>
      <c r="AR231" s="22"/>
      <c r="AS231" s="22"/>
      <c r="AT231" s="129">
        <f t="shared" si="1"/>
        <v>0</v>
      </c>
      <c r="AU231" s="129">
        <f t="shared" si="2"/>
        <v>0</v>
      </c>
    </row>
    <row r="232" spans="1:47" ht="14.25" customHeight="1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129"/>
      <c r="S232" s="22"/>
      <c r="T232" s="22"/>
      <c r="U232" s="129"/>
      <c r="V232" s="129"/>
      <c r="W232" s="129"/>
      <c r="X232" s="129"/>
      <c r="Y232" s="129"/>
      <c r="Z232" s="22"/>
      <c r="AA232" s="129"/>
      <c r="AB232" s="129"/>
      <c r="AC232" s="22"/>
      <c r="AD232" s="22"/>
      <c r="AE232" s="22"/>
      <c r="AF232" s="22"/>
      <c r="AG232" s="129"/>
      <c r="AH232" s="129"/>
      <c r="AI232" s="22"/>
      <c r="AJ232" s="129"/>
      <c r="AK232" s="129"/>
      <c r="AL232" s="22"/>
      <c r="AM232" s="129"/>
      <c r="AN232" s="22"/>
      <c r="AO232" s="22"/>
      <c r="AP232" s="129"/>
      <c r="AQ232" s="22"/>
      <c r="AR232" s="22"/>
      <c r="AS232" s="22"/>
      <c r="AT232" s="22"/>
      <c r="AU232" s="22"/>
    </row>
    <row r="233" spans="1:47" ht="14.25" customHeight="1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</row>
    <row r="234" spans="1:47" ht="14.25" customHeight="1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</row>
    <row r="235" spans="1:47" ht="14.25" customHeight="1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>
        <f>SUBTOTAL(9,F200:N200)</f>
        <v>0</v>
      </c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</row>
    <row r="236" spans="1:47" ht="14.25" customHeight="1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>
        <f>K235/3</f>
        <v>0</v>
      </c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</row>
    <row r="237" spans="1:47" ht="14.25" customHeight="1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</row>
    <row r="238" spans="1:47" ht="14.25" customHeight="1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</row>
    <row r="239" spans="1:47" ht="14.25" customHeight="1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</row>
    <row r="240" spans="1:47" ht="14.25" customHeight="1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</row>
    <row r="241" spans="1:47" ht="14.25" customHeight="1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</row>
    <row r="242" spans="1:47" ht="14.25" customHeight="1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</row>
    <row r="243" spans="1:47" ht="14.25" customHeight="1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</row>
    <row r="244" spans="1:47" ht="14.25" customHeight="1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</row>
    <row r="245" spans="1:47" ht="14.25" customHeight="1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</row>
    <row r="246" spans="1:47" ht="14.25" customHeight="1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</row>
    <row r="247" spans="1:47" ht="14.25" customHeight="1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</row>
    <row r="248" spans="1:47" ht="14.25" customHeight="1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</row>
    <row r="249" spans="1:47" ht="14.25" customHeight="1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</row>
    <row r="250" spans="1:47" ht="14.25" customHeight="1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</row>
    <row r="251" spans="1:47" ht="14.25" customHeight="1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</row>
    <row r="252" spans="1:47" ht="14.25" customHeight="1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</row>
    <row r="253" spans="1:47" ht="14.25" customHeight="1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</row>
    <row r="254" spans="1:47" ht="14.25" customHeight="1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</row>
    <row r="255" spans="1:47" ht="14.25" customHeight="1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</row>
    <row r="256" spans="1:47" ht="14.25" customHeight="1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</row>
    <row r="257" spans="1:47" ht="14.25" customHeight="1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</row>
    <row r="258" spans="1:47" ht="14.25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</row>
    <row r="259" spans="1:47" ht="14.25" customHeight="1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</row>
    <row r="260" spans="1:47" ht="14.2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</row>
    <row r="261" spans="1:47" ht="14.25" customHeight="1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</row>
    <row r="262" spans="1:47" ht="14.25" customHeight="1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</row>
    <row r="263" spans="1:47" ht="14.25" customHeight="1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</row>
    <row r="264" spans="1:47" ht="14.25" customHeight="1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</row>
    <row r="265" spans="1:47" ht="14.25" customHeight="1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</row>
    <row r="266" spans="1:47" ht="14.25" customHeight="1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</row>
    <row r="267" spans="1:47" ht="14.25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</row>
    <row r="268" spans="1:47" ht="14.25" customHeight="1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</row>
    <row r="269" spans="1:47" ht="14.2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</row>
    <row r="270" spans="1:47" ht="14.25" customHeight="1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</row>
    <row r="271" spans="1:47" ht="14.25" customHeight="1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</row>
    <row r="272" spans="1:47" ht="14.2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</row>
    <row r="273" spans="1:47" ht="14.2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</row>
    <row r="274" spans="1:47" ht="14.25" customHeight="1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</row>
    <row r="275" spans="1:47" ht="14.25" customHeight="1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</row>
    <row r="276" spans="1:47" ht="14.25" customHeight="1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</row>
    <row r="277" spans="1:47" ht="14.25" customHeight="1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</row>
    <row r="278" spans="1:47" ht="14.25" customHeight="1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</row>
    <row r="279" spans="1:47" ht="14.25" customHeight="1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</row>
    <row r="280" spans="1:47" ht="14.25" customHeight="1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</row>
    <row r="281" spans="1:47" ht="14.25" customHeight="1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</row>
    <row r="282" spans="1:47" ht="14.25" customHeight="1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</row>
    <row r="283" spans="1:47" ht="14.25" customHeight="1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</row>
    <row r="284" spans="1:47" ht="14.25" customHeight="1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</row>
    <row r="285" spans="1:47" ht="14.25" customHeight="1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</row>
    <row r="286" spans="1:47" ht="14.25" customHeight="1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</row>
    <row r="287" spans="1:47" ht="14.25" customHeight="1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</row>
    <row r="288" spans="1:47" ht="14.25" customHeight="1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</row>
    <row r="289" spans="1:47" ht="14.25" customHeight="1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</row>
    <row r="290" spans="1:47" ht="14.25" customHeight="1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</row>
    <row r="291" spans="1:47" ht="14.25" customHeight="1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</row>
    <row r="292" spans="1:47" ht="14.25" customHeight="1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</row>
    <row r="293" spans="1:47" ht="14.25" customHeight="1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</row>
    <row r="294" spans="1:47" ht="14.25" customHeight="1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</row>
    <row r="295" spans="1:47" ht="14.25" customHeight="1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</row>
    <row r="296" spans="1:47" ht="14.25" customHeight="1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</row>
    <row r="297" spans="1:47" ht="14.25" customHeight="1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</row>
    <row r="298" spans="1:47" ht="14.25" customHeight="1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</row>
    <row r="299" spans="1:47" ht="14.25" customHeight="1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</row>
    <row r="300" spans="1:47" ht="14.25" customHeight="1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</row>
    <row r="301" spans="1:47" ht="14.25" customHeight="1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</row>
    <row r="302" spans="1:47" ht="14.25" customHeight="1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</row>
    <row r="303" spans="1:47" ht="14.25" customHeight="1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</row>
    <row r="304" spans="1:47" ht="14.25" customHeight="1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</row>
    <row r="305" spans="1:47" ht="14.25" customHeight="1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</row>
    <row r="306" spans="1:47" ht="14.25" customHeight="1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</row>
    <row r="307" spans="1:47" ht="14.25" customHeight="1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</row>
    <row r="308" spans="1:47" ht="14.25" customHeight="1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</row>
    <row r="309" spans="1:47" ht="14.25" customHeight="1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</row>
    <row r="310" spans="1:47" ht="14.25" customHeight="1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</row>
    <row r="311" spans="1:47" ht="14.25" customHeight="1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</row>
    <row r="312" spans="1:47" ht="14.25" customHeight="1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</row>
    <row r="313" spans="1:47" ht="14.25" customHeight="1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</row>
    <row r="314" spans="1:47" ht="14.25" customHeight="1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</row>
    <row r="315" spans="1:47" ht="14.25" customHeight="1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</row>
    <row r="316" spans="1:47" ht="14.25" customHeight="1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</row>
    <row r="317" spans="1:47" ht="14.25" customHeight="1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</row>
    <row r="318" spans="1:47" ht="14.25" customHeight="1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</row>
    <row r="319" spans="1:47" ht="14.25" customHeight="1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</row>
    <row r="320" spans="1:47" ht="14.25" customHeight="1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</row>
    <row r="321" spans="1:47" ht="14.25" customHeight="1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</row>
    <row r="322" spans="1:47" ht="14.25" customHeight="1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</row>
    <row r="323" spans="1:47" ht="14.25" customHeight="1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</row>
    <row r="324" spans="1:47" ht="14.25" customHeight="1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</row>
    <row r="325" spans="1:47" ht="14.25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</row>
    <row r="326" spans="1:47" ht="14.25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</row>
    <row r="327" spans="1:47" ht="14.25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</row>
    <row r="328" spans="1:47" ht="14.25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</row>
    <row r="329" spans="1:47" ht="14.25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</row>
    <row r="330" spans="1:47" ht="14.25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</row>
    <row r="331" spans="1:47" ht="14.25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</row>
    <row r="332" spans="1:47" ht="14.25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</row>
    <row r="333" spans="1:47" ht="14.25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</row>
    <row r="334" spans="1:47" ht="14.25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</row>
    <row r="335" spans="1:47" ht="14.25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</row>
    <row r="336" spans="1:47" ht="14.25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</row>
    <row r="337" spans="1:47" ht="14.25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</row>
    <row r="338" spans="1:47" ht="14.25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</row>
    <row r="339" spans="1:47" ht="14.25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</row>
    <row r="340" spans="1:47" ht="14.25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</row>
    <row r="341" spans="1:47" ht="14.25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</row>
    <row r="342" spans="1:47" ht="14.25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</row>
    <row r="343" spans="1:47" ht="14.25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</row>
    <row r="344" spans="1:47" ht="14.25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</row>
    <row r="345" spans="1:47" ht="14.25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</row>
    <row r="346" spans="1:47" ht="14.25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</row>
    <row r="347" spans="1:47" ht="14.25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</row>
    <row r="348" spans="1:47" ht="14.25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</row>
    <row r="349" spans="1:47" ht="14.25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</row>
    <row r="350" spans="1:47" ht="14.25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</row>
    <row r="351" spans="1:47" ht="14.25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</row>
    <row r="352" spans="1:47" ht="14.25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</row>
    <row r="353" spans="1:47" ht="14.25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</row>
    <row r="354" spans="1:47" ht="14.25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</row>
    <row r="355" spans="1:47" ht="14.25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</row>
    <row r="356" spans="1:47" ht="14.25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</row>
    <row r="357" spans="1:47" ht="14.25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</row>
    <row r="358" spans="1:47" ht="14.25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</row>
    <row r="359" spans="1:47" ht="14.25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</row>
    <row r="360" spans="1:47" ht="14.25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</row>
    <row r="361" spans="1:47" ht="14.25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</row>
    <row r="362" spans="1:47" ht="14.25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</row>
    <row r="363" spans="1:47" ht="14.25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</row>
    <row r="364" spans="1:47" ht="14.25" customHeight="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</row>
    <row r="365" spans="1:47" ht="14.25" customHeight="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</row>
    <row r="366" spans="1:47" ht="14.25" customHeight="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</row>
    <row r="367" spans="1:47" ht="14.25" customHeight="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</row>
    <row r="368" spans="1:47" ht="14.25" customHeight="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</row>
    <row r="369" spans="1:47" ht="14.25" customHeight="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</row>
    <row r="370" spans="1:47" ht="14.25" customHeight="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</row>
    <row r="371" spans="1:47" ht="14.25" customHeight="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</row>
    <row r="372" spans="1:47" ht="14.25" customHeight="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</row>
    <row r="373" spans="1:47" ht="14.25" customHeight="1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</row>
    <row r="374" spans="1:47" ht="14.25" customHeight="1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</row>
    <row r="375" spans="1:47" ht="14.25" customHeight="1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</row>
    <row r="376" spans="1:47" ht="14.25" customHeight="1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</row>
    <row r="377" spans="1:47" ht="14.25" customHeight="1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</row>
    <row r="378" spans="1:47" ht="14.25" customHeight="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</row>
    <row r="379" spans="1:47" ht="14.25" customHeight="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</row>
    <row r="380" spans="1:47" ht="14.25" customHeight="1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</row>
    <row r="381" spans="1:47" ht="14.25" customHeight="1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</row>
    <row r="382" spans="1:47" ht="14.25" customHeight="1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</row>
    <row r="383" spans="1:47" ht="14.25" customHeight="1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</row>
    <row r="384" spans="1:47" ht="14.25" customHeight="1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</row>
    <row r="385" spans="1:47" ht="14.25" customHeight="1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</row>
    <row r="386" spans="1:47" ht="14.25" customHeight="1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</row>
    <row r="387" spans="1:47" ht="14.25" customHeight="1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</row>
    <row r="388" spans="1:47" ht="14.25" customHeight="1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</row>
    <row r="389" spans="1:47" ht="14.25" customHeight="1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</row>
    <row r="390" spans="1:47" ht="14.25" customHeight="1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</row>
    <row r="391" spans="1:47" ht="14.25" customHeight="1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</row>
    <row r="392" spans="1:47" ht="14.25" customHeight="1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</row>
    <row r="393" spans="1:47" ht="14.25" customHeight="1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</row>
    <row r="394" spans="1:47" ht="14.25" customHeight="1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</row>
    <row r="395" spans="1:47" ht="14.25" customHeight="1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</row>
    <row r="396" spans="1:47" ht="14.25" customHeight="1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</row>
    <row r="397" spans="1:47" ht="14.25" customHeight="1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</row>
    <row r="398" spans="1:47" ht="14.25" customHeight="1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</row>
    <row r="399" spans="1:47" ht="14.25" customHeight="1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</row>
    <row r="400" spans="1:47" ht="14.25" customHeight="1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</row>
    <row r="401" spans="1:47" ht="14.25" customHeight="1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</row>
    <row r="402" spans="1:47" ht="14.25" customHeight="1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</row>
    <row r="403" spans="1:47" ht="14.25" customHeight="1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</row>
    <row r="404" spans="1:47" ht="14.25" customHeight="1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</row>
    <row r="405" spans="1:47" ht="14.25" customHeight="1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</row>
    <row r="406" spans="1:47" ht="14.25" customHeight="1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</row>
    <row r="407" spans="1:47" ht="14.25" customHeight="1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</row>
    <row r="408" spans="1:47" ht="14.25" customHeight="1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</row>
    <row r="409" spans="1:47" ht="14.25" customHeight="1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</row>
    <row r="410" spans="1:47" ht="14.25" customHeight="1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</row>
    <row r="411" spans="1:47" ht="14.25" customHeight="1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</row>
    <row r="412" spans="1:47" ht="14.25" customHeight="1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</row>
    <row r="413" spans="1:47" ht="14.25" customHeight="1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</row>
    <row r="414" spans="1:47" ht="14.25" customHeight="1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</row>
    <row r="415" spans="1:47" ht="14.25" customHeight="1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</row>
    <row r="416" spans="1:47" ht="14.25" customHeight="1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</row>
    <row r="417" spans="1:47" ht="14.25" customHeight="1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</row>
    <row r="418" spans="1:47" ht="14.25" customHeight="1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</row>
    <row r="419" spans="1:47" ht="14.25" customHeight="1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</row>
    <row r="420" spans="1:47" ht="14.25" customHeight="1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</row>
    <row r="421" spans="1:47" ht="14.25" customHeight="1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</row>
    <row r="422" spans="1:47" ht="14.25" customHeight="1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</row>
    <row r="423" spans="1:47" ht="14.25" customHeight="1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</row>
    <row r="424" spans="1:47" ht="14.25" customHeight="1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</row>
    <row r="425" spans="1:47" ht="14.25" customHeight="1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</row>
    <row r="426" spans="1:47" ht="14.25" customHeight="1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</row>
    <row r="427" spans="1:47" ht="14.25" customHeight="1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</row>
    <row r="428" spans="1:47" ht="14.25" customHeight="1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</row>
    <row r="429" spans="1:47" ht="14.25" customHeight="1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</row>
    <row r="430" spans="1:47" ht="14.25" customHeight="1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</row>
    <row r="431" spans="1:47" ht="14.25" customHeight="1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</row>
    <row r="432" spans="1:47" ht="14.25" customHeight="1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</row>
    <row r="433" spans="1:47" ht="14.25" customHeight="1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</row>
    <row r="434" spans="1:47" ht="14.25" customHeight="1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</row>
    <row r="435" spans="1:47" ht="14.25" customHeight="1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</row>
    <row r="436" spans="1:47" ht="14.25" customHeight="1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</row>
    <row r="437" spans="1:47" ht="14.25" customHeight="1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</row>
    <row r="438" spans="1:47" ht="14.25" customHeight="1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</row>
    <row r="439" spans="1:47" ht="14.25" customHeight="1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</row>
    <row r="440" spans="1:47" ht="14.25" customHeight="1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</row>
    <row r="441" spans="1:47" ht="14.25" customHeight="1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</row>
    <row r="442" spans="1:47" ht="14.25" customHeight="1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</row>
    <row r="443" spans="1:47" ht="14.25" customHeight="1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</row>
    <row r="444" spans="1:47" ht="14.25" customHeight="1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</row>
    <row r="445" spans="1:47" ht="14.25" customHeight="1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</row>
    <row r="446" spans="1:47" ht="14.25" customHeight="1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</row>
    <row r="447" spans="1:47" ht="14.25" customHeight="1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</row>
    <row r="448" spans="1:47" ht="14.25" customHeight="1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</row>
    <row r="449" spans="1:47" ht="14.25" customHeight="1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</row>
    <row r="450" spans="1:47" ht="14.25" customHeight="1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</row>
    <row r="451" spans="1:47" ht="14.25" customHeight="1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</row>
    <row r="452" spans="1:47" ht="14.25" customHeight="1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</row>
    <row r="453" spans="1:47" ht="14.25" customHeight="1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</row>
    <row r="454" spans="1:47" ht="14.25" customHeight="1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</row>
    <row r="455" spans="1:47" ht="14.25" customHeight="1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</row>
    <row r="456" spans="1:47" ht="14.25" customHeight="1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</row>
    <row r="457" spans="1:47" ht="14.25" customHeight="1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</row>
    <row r="458" spans="1:47" ht="14.25" customHeight="1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</row>
    <row r="459" spans="1:47" ht="14.25" customHeight="1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</row>
    <row r="460" spans="1:47" ht="14.25" customHeight="1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</row>
    <row r="461" spans="1:47" ht="14.25" customHeight="1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</row>
    <row r="462" spans="1:47" ht="14.25" customHeight="1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</row>
    <row r="463" spans="1:47" ht="14.25" customHeight="1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</row>
    <row r="464" spans="1:47" ht="14.25" customHeight="1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</row>
    <row r="465" spans="1:47" ht="14.25" customHeight="1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</row>
    <row r="466" spans="1:47" ht="14.25" customHeight="1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</row>
    <row r="467" spans="1:47" ht="14.25" customHeight="1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</row>
    <row r="468" spans="1:47" ht="14.25" customHeight="1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</row>
    <row r="469" spans="1:47" ht="14.25" customHeight="1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</row>
    <row r="470" spans="1:47" ht="14.25" customHeight="1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</row>
    <row r="471" spans="1:47" ht="14.25" customHeight="1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</row>
    <row r="472" spans="1:47" ht="14.25" customHeight="1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</row>
    <row r="473" spans="1:47" ht="14.25" customHeight="1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</row>
    <row r="474" spans="1:47" ht="14.25" customHeight="1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</row>
    <row r="475" spans="1:47" ht="14.25" customHeight="1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</row>
    <row r="476" spans="1:47" ht="14.25" customHeight="1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</row>
    <row r="477" spans="1:47" ht="14.25" customHeight="1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</row>
    <row r="478" spans="1:47" ht="14.25" customHeight="1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</row>
    <row r="479" spans="1:47" ht="14.25" customHeight="1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</row>
    <row r="480" spans="1:47" ht="14.25" customHeight="1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</row>
    <row r="481" spans="1:47" ht="14.25" customHeight="1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</row>
    <row r="482" spans="1:47" ht="14.25" customHeight="1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</row>
    <row r="483" spans="1:47" ht="14.25" customHeight="1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</row>
    <row r="484" spans="1:47" ht="14.25" customHeight="1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</row>
    <row r="485" spans="1:47" ht="14.25" customHeight="1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</row>
    <row r="486" spans="1:47" ht="14.25" customHeight="1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</row>
    <row r="487" spans="1:47" ht="14.25" customHeight="1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</row>
    <row r="488" spans="1:47" ht="14.25" customHeight="1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</row>
    <row r="489" spans="1:47" ht="14.25" customHeight="1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</row>
    <row r="490" spans="1:47" ht="14.25" customHeight="1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</row>
    <row r="491" spans="1:47" ht="14.25" customHeight="1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</row>
    <row r="492" spans="1:47" ht="14.25" customHeight="1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</row>
    <row r="493" spans="1:47" ht="14.25" customHeight="1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</row>
    <row r="494" spans="1:47" ht="14.25" customHeight="1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</row>
    <row r="495" spans="1:47" ht="14.25" customHeight="1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</row>
    <row r="496" spans="1:47" ht="14.25" customHeight="1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</row>
    <row r="497" spans="1:47" ht="14.25" customHeight="1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</row>
    <row r="498" spans="1:47" ht="14.25" customHeight="1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</row>
    <row r="499" spans="1:47" ht="14.25" customHeight="1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</row>
    <row r="500" spans="1:47" ht="14.25" customHeight="1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</row>
    <row r="501" spans="1:47" ht="14.25" customHeight="1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</row>
    <row r="502" spans="1:47" ht="14.25" customHeight="1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</row>
    <row r="503" spans="1:47" ht="14.25" customHeight="1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</row>
    <row r="504" spans="1:47" ht="14.25" customHeight="1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</row>
    <row r="505" spans="1:47" ht="14.25" customHeight="1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</row>
    <row r="506" spans="1:47" ht="14.25" customHeight="1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</row>
    <row r="507" spans="1:47" ht="14.25" customHeight="1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</row>
    <row r="508" spans="1:47" ht="14.25" customHeight="1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</row>
    <row r="509" spans="1:47" ht="14.25" customHeight="1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</row>
    <row r="510" spans="1:47" ht="14.25" customHeight="1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</row>
    <row r="511" spans="1:47" ht="14.25" customHeight="1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</row>
    <row r="512" spans="1:47" ht="14.25" customHeight="1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</row>
    <row r="513" spans="1:47" ht="14.25" customHeight="1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</row>
    <row r="514" spans="1:47" ht="14.25" customHeight="1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</row>
    <row r="515" spans="1:47" ht="14.25" customHeight="1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</row>
    <row r="516" spans="1:47" ht="14.25" customHeight="1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</row>
    <row r="517" spans="1:47" ht="14.25" customHeight="1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</row>
    <row r="518" spans="1:47" ht="14.25" customHeight="1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</row>
    <row r="519" spans="1:47" ht="14.25" customHeight="1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</row>
    <row r="520" spans="1:47" ht="14.25" customHeight="1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</row>
    <row r="521" spans="1:47" ht="14.25" customHeight="1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</row>
    <row r="522" spans="1:47" ht="14.25" customHeight="1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</row>
    <row r="523" spans="1:47" ht="14.25" customHeight="1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</row>
    <row r="524" spans="1:47" ht="14.25" customHeight="1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</row>
    <row r="525" spans="1:47" ht="14.25" customHeight="1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</row>
    <row r="526" spans="1:47" ht="14.25" customHeight="1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</row>
    <row r="527" spans="1:47" ht="14.25" customHeight="1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</row>
    <row r="528" spans="1:47" ht="14.25" customHeight="1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</row>
    <row r="529" spans="1:47" ht="14.25" customHeight="1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</row>
    <row r="530" spans="1:47" ht="14.25" customHeight="1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</row>
    <row r="531" spans="1:47" ht="14.25" customHeight="1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</row>
    <row r="532" spans="1:47" ht="14.25" customHeight="1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</row>
    <row r="533" spans="1:47" ht="14.25" customHeight="1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</row>
    <row r="534" spans="1:47" ht="14.25" customHeight="1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</row>
    <row r="535" spans="1:47" ht="14.25" customHeight="1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</row>
    <row r="536" spans="1:47" ht="14.25" customHeight="1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</row>
    <row r="537" spans="1:47" ht="14.25" customHeight="1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</row>
    <row r="538" spans="1:47" ht="14.25" customHeight="1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</row>
    <row r="539" spans="1:47" ht="14.25" customHeight="1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</row>
    <row r="540" spans="1:47" ht="14.25" customHeight="1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</row>
    <row r="541" spans="1:47" ht="14.25" customHeight="1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</row>
    <row r="542" spans="1:47" ht="14.25" customHeight="1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</row>
    <row r="543" spans="1:47" ht="14.25" customHeight="1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</row>
    <row r="544" spans="1:47" ht="14.25" customHeight="1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</row>
    <row r="545" spans="1:47" ht="14.25" customHeight="1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</row>
    <row r="546" spans="1:47" ht="14.25" customHeight="1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</row>
    <row r="547" spans="1:47" ht="14.25" customHeight="1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</row>
    <row r="548" spans="1:47" ht="14.25" customHeight="1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</row>
    <row r="549" spans="1:47" ht="14.25" customHeight="1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</row>
    <row r="550" spans="1:47" ht="14.25" customHeight="1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</row>
    <row r="551" spans="1:47" ht="14.25" customHeight="1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</row>
    <row r="552" spans="1:47" ht="14.25" customHeight="1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</row>
    <row r="553" spans="1:47" ht="14.25" customHeight="1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</row>
    <row r="554" spans="1:47" ht="14.25" customHeight="1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</row>
    <row r="555" spans="1:47" ht="14.25" customHeight="1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</row>
    <row r="556" spans="1:47" ht="14.25" customHeight="1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</row>
    <row r="557" spans="1:47" ht="14.25" customHeight="1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</row>
    <row r="558" spans="1:47" ht="14.25" customHeight="1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</row>
    <row r="559" spans="1:47" ht="14.25" customHeight="1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</row>
    <row r="560" spans="1:47" ht="14.25" customHeight="1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</row>
    <row r="561" spans="1:47" ht="14.25" customHeight="1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</row>
    <row r="562" spans="1:47" ht="14.25" customHeight="1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</row>
    <row r="563" spans="1:47" ht="14.25" customHeight="1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</row>
    <row r="564" spans="1:47" ht="14.25" customHeight="1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</row>
    <row r="565" spans="1:47" ht="14.25" customHeight="1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</row>
    <row r="566" spans="1:47" ht="14.25" customHeight="1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</row>
    <row r="567" spans="1:47" ht="14.25" customHeight="1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</row>
    <row r="568" spans="1:47" ht="14.25" customHeight="1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</row>
    <row r="569" spans="1:47" ht="14.25" customHeight="1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</row>
    <row r="570" spans="1:47" ht="14.25" customHeight="1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</row>
    <row r="571" spans="1:47" ht="14.25" customHeight="1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</row>
    <row r="572" spans="1:47" ht="14.25" customHeight="1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</row>
    <row r="573" spans="1:47" ht="14.25" customHeight="1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</row>
    <row r="574" spans="1:47" ht="14.25" customHeight="1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</row>
    <row r="575" spans="1:47" ht="14.25" customHeight="1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</row>
    <row r="576" spans="1:47" ht="14.25" customHeight="1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</row>
    <row r="577" spans="1:47" ht="14.25" customHeight="1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</row>
    <row r="578" spans="1:47" ht="14.25" customHeight="1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</row>
    <row r="579" spans="1:47" ht="14.25" customHeight="1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</row>
    <row r="580" spans="1:47" ht="14.25" customHeight="1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</row>
    <row r="581" spans="1:47" ht="14.25" customHeight="1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</row>
    <row r="582" spans="1:47" ht="14.25" customHeight="1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</row>
    <row r="583" spans="1:47" ht="14.25" customHeight="1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</row>
    <row r="584" spans="1:47" ht="14.25" customHeight="1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</row>
    <row r="585" spans="1:47" ht="14.25" customHeight="1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</row>
    <row r="586" spans="1:47" ht="14.25" customHeight="1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</row>
    <row r="587" spans="1:47" ht="14.25" customHeight="1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</row>
    <row r="588" spans="1:47" ht="14.25" customHeight="1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</row>
    <row r="589" spans="1:47" ht="14.25" customHeight="1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</row>
    <row r="590" spans="1:47" ht="14.25" customHeight="1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</row>
    <row r="591" spans="1:47" ht="14.25" customHeight="1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</row>
    <row r="592" spans="1:47" ht="14.25" customHeight="1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</row>
    <row r="593" spans="1:47" ht="14.25" customHeight="1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</row>
    <row r="594" spans="1:47" ht="14.25" customHeight="1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</row>
    <row r="595" spans="1:47" ht="14.25" customHeight="1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</row>
    <row r="596" spans="1:47" ht="14.25" customHeight="1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</row>
    <row r="597" spans="1:47" ht="14.25" customHeight="1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</row>
    <row r="598" spans="1:47" ht="14.25" customHeight="1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</row>
    <row r="599" spans="1:47" ht="14.25" customHeight="1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</row>
    <row r="600" spans="1:47" ht="14.25" customHeight="1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</row>
    <row r="601" spans="1:47" ht="14.25" customHeight="1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</row>
    <row r="602" spans="1:47" ht="14.25" customHeight="1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</row>
    <row r="603" spans="1:47" ht="14.25" customHeight="1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</row>
    <row r="604" spans="1:47" ht="14.25" customHeight="1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</row>
    <row r="605" spans="1:47" ht="14.25" customHeight="1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</row>
    <row r="606" spans="1:47" ht="14.25" customHeight="1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</row>
    <row r="607" spans="1:47" ht="14.25" customHeight="1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</row>
    <row r="608" spans="1:47" ht="14.25" customHeight="1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</row>
    <row r="609" spans="1:47" ht="14.25" customHeight="1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</row>
    <row r="610" spans="1:47" ht="14.25" customHeight="1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</row>
    <row r="611" spans="1:47" ht="14.25" customHeight="1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</row>
    <row r="612" spans="1:47" ht="14.25" customHeight="1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</row>
    <row r="613" spans="1:47" ht="14.25" customHeight="1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</row>
    <row r="614" spans="1:47" ht="14.25" customHeight="1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</row>
    <row r="615" spans="1:47" ht="14.25" customHeight="1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</row>
    <row r="616" spans="1:47" ht="14.25" customHeight="1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</row>
    <row r="617" spans="1:47" ht="14.25" customHeight="1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</row>
    <row r="618" spans="1:47" ht="14.25" customHeight="1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</row>
    <row r="619" spans="1:47" ht="14.25" customHeight="1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</row>
    <row r="620" spans="1:47" ht="14.25" customHeight="1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</row>
    <row r="621" spans="1:47" ht="14.25" customHeight="1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</row>
    <row r="622" spans="1:47" ht="14.25" customHeight="1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</row>
    <row r="623" spans="1:47" ht="14.25" customHeight="1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</row>
    <row r="624" spans="1:47" ht="14.25" customHeight="1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</row>
    <row r="625" spans="1:47" ht="14.25" customHeight="1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</row>
    <row r="626" spans="1:47" ht="14.25" customHeight="1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</row>
    <row r="627" spans="1:47" ht="14.25" customHeight="1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</row>
    <row r="628" spans="1:47" ht="14.25" customHeight="1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</row>
    <row r="629" spans="1:47" ht="14.25" customHeight="1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</row>
    <row r="630" spans="1:47" ht="14.25" customHeight="1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</row>
    <row r="631" spans="1:47" ht="14.25" customHeight="1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</row>
    <row r="632" spans="1:47" ht="14.25" customHeight="1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</row>
    <row r="633" spans="1:47" ht="14.25" customHeight="1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</row>
    <row r="634" spans="1:47" ht="14.25" customHeight="1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</row>
    <row r="635" spans="1:47" ht="14.25" customHeight="1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</row>
    <row r="636" spans="1:47" ht="14.25" customHeight="1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</row>
    <row r="637" spans="1:47" ht="14.25" customHeight="1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</row>
    <row r="638" spans="1:47" ht="14.25" customHeight="1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</row>
    <row r="639" spans="1:47" ht="14.25" customHeight="1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</row>
    <row r="640" spans="1:47" ht="14.25" customHeight="1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</row>
    <row r="641" spans="1:47" ht="14.25" customHeight="1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</row>
    <row r="642" spans="1:47" ht="14.25" customHeight="1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</row>
    <row r="643" spans="1:47" ht="14.25" customHeight="1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</row>
    <row r="644" spans="1:47" ht="14.25" customHeight="1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</row>
    <row r="645" spans="1:47" ht="14.25" customHeight="1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</row>
    <row r="646" spans="1:47" ht="14.25" customHeight="1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</row>
    <row r="647" spans="1:47" ht="14.25" customHeight="1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</row>
    <row r="648" spans="1:47" ht="14.25" customHeight="1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</row>
    <row r="649" spans="1:47" ht="14.25" customHeight="1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</row>
    <row r="650" spans="1:47" ht="14.25" customHeight="1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</row>
    <row r="651" spans="1:47" ht="14.25" customHeight="1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</row>
    <row r="652" spans="1:47" ht="14.25" customHeight="1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</row>
    <row r="653" spans="1:47" ht="14.25" customHeight="1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</row>
    <row r="654" spans="1:47" ht="14.25" customHeight="1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</row>
    <row r="655" spans="1:47" ht="14.25" customHeight="1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</row>
    <row r="656" spans="1:47" ht="14.25" customHeight="1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</row>
    <row r="657" spans="1:47" ht="14.25" customHeight="1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</row>
    <row r="658" spans="1:47" ht="14.25" customHeight="1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</row>
    <row r="659" spans="1:47" ht="14.25" customHeight="1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</row>
    <row r="660" spans="1:47" ht="14.25" customHeight="1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</row>
    <row r="661" spans="1:47" ht="14.25" customHeight="1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</row>
    <row r="662" spans="1:47" ht="14.25" customHeight="1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</row>
    <row r="663" spans="1:47" ht="14.25" customHeight="1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</row>
    <row r="664" spans="1:47" ht="14.25" customHeight="1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</row>
    <row r="665" spans="1:47" ht="14.25" customHeight="1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</row>
    <row r="666" spans="1:47" ht="14.25" customHeight="1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</row>
    <row r="667" spans="1:47" ht="14.25" customHeight="1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</row>
    <row r="668" spans="1:47" ht="14.25" customHeight="1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</row>
    <row r="669" spans="1:47" ht="14.25" customHeight="1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</row>
    <row r="670" spans="1:47" ht="14.25" customHeight="1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</row>
    <row r="671" spans="1:47" ht="14.25" customHeight="1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</row>
    <row r="672" spans="1:47" ht="14.25" customHeight="1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</row>
    <row r="673" spans="1:47" ht="14.25" customHeight="1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</row>
    <row r="674" spans="1:47" ht="14.25" customHeight="1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</row>
    <row r="675" spans="1:47" ht="14.25" customHeight="1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</row>
    <row r="676" spans="1:47" ht="14.25" customHeight="1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</row>
    <row r="677" spans="1:47" ht="14.25" customHeight="1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</row>
    <row r="678" spans="1:47" ht="14.25" customHeight="1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</row>
    <row r="679" spans="1:47" ht="14.25" customHeight="1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</row>
    <row r="680" spans="1:47" ht="14.25" customHeight="1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</row>
    <row r="681" spans="1:47" ht="14.25" customHeight="1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</row>
    <row r="682" spans="1:47" ht="14.25" customHeight="1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</row>
    <row r="683" spans="1:47" ht="14.25" customHeight="1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</row>
    <row r="684" spans="1:47" ht="14.25" customHeight="1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</row>
    <row r="685" spans="1:47" ht="14.25" customHeight="1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</row>
    <row r="686" spans="1:47" ht="14.25" customHeight="1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</row>
    <row r="687" spans="1:47" ht="14.25" customHeight="1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</row>
    <row r="688" spans="1:47" ht="14.25" customHeight="1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</row>
    <row r="689" spans="1:47" ht="14.25" customHeight="1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</row>
    <row r="690" spans="1:47" ht="14.25" customHeight="1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</row>
    <row r="691" spans="1:47" ht="14.25" customHeight="1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</row>
    <row r="692" spans="1:47" ht="14.25" customHeight="1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</row>
    <row r="693" spans="1:47" ht="14.25" customHeight="1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</row>
    <row r="694" spans="1:47" ht="14.25" customHeight="1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</row>
    <row r="695" spans="1:47" ht="14.25" customHeight="1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</row>
    <row r="696" spans="1:47" ht="14.25" customHeight="1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</row>
    <row r="697" spans="1:47" ht="14.25" customHeight="1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</row>
    <row r="698" spans="1:47" ht="14.25" customHeight="1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</row>
    <row r="699" spans="1:47" ht="14.25" customHeight="1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</row>
    <row r="700" spans="1:47" ht="14.25" customHeight="1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</row>
    <row r="701" spans="1:47" ht="14.25" customHeight="1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</row>
    <row r="702" spans="1:47" ht="14.25" customHeight="1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</row>
    <row r="703" spans="1:47" ht="14.25" customHeight="1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</row>
    <row r="704" spans="1:47" ht="14.25" customHeight="1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</row>
    <row r="705" spans="1:47" ht="14.25" customHeight="1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</row>
    <row r="706" spans="1:47" ht="14.25" customHeight="1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</row>
    <row r="707" spans="1:47" ht="14.25" customHeight="1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</row>
    <row r="708" spans="1:47" ht="14.25" customHeight="1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</row>
    <row r="709" spans="1:47" ht="14.25" customHeight="1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</row>
    <row r="710" spans="1:47" ht="14.25" customHeight="1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</row>
    <row r="711" spans="1:47" ht="14.25" customHeight="1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</row>
    <row r="712" spans="1:47" ht="14.25" customHeight="1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</row>
    <row r="713" spans="1:47" ht="14.25" customHeight="1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</row>
    <row r="714" spans="1:47" ht="14.25" customHeight="1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</row>
    <row r="715" spans="1:47" ht="14.25" customHeight="1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</row>
    <row r="716" spans="1:47" ht="14.25" customHeight="1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</row>
    <row r="717" spans="1:47" ht="14.25" customHeight="1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</row>
    <row r="718" spans="1:47" ht="14.25" customHeight="1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</row>
    <row r="719" spans="1:47" ht="14.25" customHeight="1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</row>
    <row r="720" spans="1:47" ht="14.25" customHeight="1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</row>
    <row r="721" spans="1:47" ht="14.25" customHeight="1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</row>
    <row r="722" spans="1:47" ht="14.25" customHeight="1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</row>
    <row r="723" spans="1:47" ht="14.25" customHeight="1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</row>
    <row r="724" spans="1:47" ht="14.25" customHeight="1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</row>
    <row r="725" spans="1:47" ht="14.25" customHeight="1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</row>
    <row r="726" spans="1:47" ht="14.25" customHeight="1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</row>
    <row r="727" spans="1:47" ht="14.25" customHeight="1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</row>
    <row r="728" spans="1:47" ht="14.25" customHeight="1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</row>
    <row r="729" spans="1:47" ht="14.25" customHeight="1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</row>
    <row r="730" spans="1:47" ht="14.25" customHeight="1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</row>
    <row r="731" spans="1:47" ht="14.25" customHeight="1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</row>
    <row r="732" spans="1:47" ht="14.25" customHeight="1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</row>
    <row r="733" spans="1:47" ht="14.25" customHeight="1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</row>
    <row r="734" spans="1:47" ht="14.25" customHeight="1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</row>
    <row r="735" spans="1:47" ht="14.25" customHeight="1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</row>
    <row r="736" spans="1:47" ht="14.25" customHeight="1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</row>
    <row r="737" spans="1:47" ht="14.25" customHeight="1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</row>
    <row r="738" spans="1:47" ht="14.25" customHeight="1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</row>
    <row r="739" spans="1:47" ht="14.25" customHeight="1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</row>
    <row r="740" spans="1:47" ht="14.25" customHeight="1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</row>
    <row r="741" spans="1:47" ht="14.25" customHeight="1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</row>
    <row r="742" spans="1:47" ht="14.25" customHeight="1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</row>
    <row r="743" spans="1:47" ht="14.25" customHeight="1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</row>
    <row r="744" spans="1:47" ht="14.25" customHeight="1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</row>
    <row r="745" spans="1:47" ht="14.25" customHeight="1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</row>
    <row r="746" spans="1:47" ht="14.25" customHeight="1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</row>
    <row r="747" spans="1:47" ht="14.25" customHeight="1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</row>
    <row r="748" spans="1:47" ht="14.25" customHeight="1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</row>
    <row r="749" spans="1:47" ht="14.25" customHeight="1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</row>
    <row r="750" spans="1:47" ht="14.25" customHeight="1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</row>
    <row r="751" spans="1:47" ht="14.25" customHeight="1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</row>
    <row r="752" spans="1:47" ht="14.25" customHeight="1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</row>
    <row r="753" spans="1:47" ht="14.25" customHeight="1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</row>
    <row r="754" spans="1:47" ht="14.25" customHeight="1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</row>
    <row r="755" spans="1:47" ht="14.25" customHeight="1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</row>
    <row r="756" spans="1:47" ht="14.25" customHeight="1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</row>
    <row r="757" spans="1:47" ht="14.25" customHeight="1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</row>
    <row r="758" spans="1:47" ht="14.25" customHeight="1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</row>
    <row r="759" spans="1:47" ht="14.25" customHeight="1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</row>
    <row r="760" spans="1:47" ht="14.25" customHeight="1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</row>
    <row r="761" spans="1:47" ht="14.25" customHeight="1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</row>
    <row r="762" spans="1:47" ht="14.25" customHeight="1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</row>
    <row r="763" spans="1:47" ht="14.25" customHeight="1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</row>
    <row r="764" spans="1:47" ht="14.25" customHeight="1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</row>
    <row r="765" spans="1:47" ht="14.25" customHeight="1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</row>
    <row r="766" spans="1:47" ht="14.25" customHeight="1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</row>
    <row r="767" spans="1:47" ht="14.25" customHeight="1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</row>
    <row r="768" spans="1:47" ht="14.25" customHeight="1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</row>
    <row r="769" spans="1:47" ht="14.25" customHeight="1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</row>
    <row r="770" spans="1:47" ht="14.25" customHeight="1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</row>
    <row r="771" spans="1:47" ht="14.25" customHeight="1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</row>
    <row r="772" spans="1:47" ht="14.25" customHeight="1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</row>
    <row r="773" spans="1:47" ht="14.25" customHeight="1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</row>
    <row r="774" spans="1:47" ht="14.25" customHeight="1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</row>
    <row r="775" spans="1:47" ht="14.25" customHeight="1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</row>
    <row r="776" spans="1:47" ht="14.25" customHeight="1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</row>
    <row r="777" spans="1:47" ht="14.25" customHeight="1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</row>
    <row r="778" spans="1:47" ht="14.25" customHeight="1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</row>
    <row r="779" spans="1:47" ht="14.25" customHeight="1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</row>
    <row r="780" spans="1:47" ht="14.25" customHeight="1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</row>
    <row r="781" spans="1:47" ht="14.25" customHeight="1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</row>
    <row r="782" spans="1:47" ht="14.25" customHeight="1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</row>
    <row r="783" spans="1:47" ht="14.25" customHeight="1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</row>
    <row r="784" spans="1:47" ht="14.25" customHeight="1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</row>
    <row r="785" spans="1:47" ht="14.25" customHeight="1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</row>
    <row r="786" spans="1:47" ht="14.25" customHeight="1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</row>
    <row r="787" spans="1:47" ht="14.25" customHeight="1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</row>
    <row r="788" spans="1:47" ht="14.25" customHeight="1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</row>
    <row r="789" spans="1:47" ht="14.25" customHeight="1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</row>
    <row r="790" spans="1:47" ht="14.25" customHeight="1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</row>
    <row r="791" spans="1:47" ht="14.25" customHeight="1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</row>
    <row r="792" spans="1:47" ht="14.25" customHeight="1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</row>
    <row r="793" spans="1:47" ht="14.25" customHeight="1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</row>
    <row r="794" spans="1:47" ht="14.25" customHeight="1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</row>
    <row r="795" spans="1:47" ht="14.25" customHeight="1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</row>
    <row r="796" spans="1:47" ht="14.25" customHeight="1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</row>
    <row r="797" spans="1:47" ht="14.25" customHeight="1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</row>
    <row r="798" spans="1:47" ht="14.25" customHeight="1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</row>
    <row r="799" spans="1:47" ht="14.25" customHeight="1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</row>
    <row r="800" spans="1:47" ht="14.25" customHeight="1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</row>
    <row r="801" spans="1:47" ht="14.25" customHeight="1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</row>
    <row r="802" spans="1:47" ht="14.25" customHeight="1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</row>
    <row r="803" spans="1:47" ht="14.25" customHeight="1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</row>
    <row r="804" spans="1:47" ht="14.25" customHeight="1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</row>
    <row r="805" spans="1:47" ht="14.25" customHeight="1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</row>
    <row r="806" spans="1:47" ht="14.25" customHeight="1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</row>
    <row r="807" spans="1:47" ht="14.25" customHeight="1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</row>
    <row r="808" spans="1:47" ht="14.25" customHeight="1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</row>
    <row r="809" spans="1:47" ht="14.25" customHeight="1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</row>
    <row r="810" spans="1:47" ht="14.25" customHeight="1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</row>
    <row r="811" spans="1:47" ht="14.25" customHeight="1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</row>
    <row r="812" spans="1:47" ht="14.25" customHeight="1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</row>
    <row r="813" spans="1:47" ht="14.25" customHeight="1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</row>
    <row r="814" spans="1:47" ht="14.25" customHeight="1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</row>
    <row r="815" spans="1:47" ht="14.25" customHeight="1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</row>
    <row r="816" spans="1:47" ht="14.25" customHeight="1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</row>
    <row r="817" spans="1:47" ht="14.25" customHeight="1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</row>
    <row r="818" spans="1:47" ht="14.25" customHeight="1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</row>
    <row r="819" spans="1:47" ht="14.25" customHeight="1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</row>
    <row r="820" spans="1:47" ht="14.25" customHeight="1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</row>
    <row r="821" spans="1:47" ht="14.25" customHeight="1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</row>
    <row r="822" spans="1:47" ht="14.25" customHeight="1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</row>
    <row r="823" spans="1:47" ht="14.25" customHeight="1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</row>
    <row r="824" spans="1:47" ht="14.25" customHeight="1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</row>
    <row r="825" spans="1:47" ht="14.25" customHeight="1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</row>
    <row r="826" spans="1:47" ht="14.25" customHeight="1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</row>
    <row r="827" spans="1:47" ht="14.25" customHeight="1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</row>
    <row r="828" spans="1:47" ht="14.25" customHeight="1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</row>
    <row r="829" spans="1:47" ht="14.25" customHeight="1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</row>
    <row r="830" spans="1:47" ht="14.25" customHeight="1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</row>
    <row r="831" spans="1:47" ht="14.25" customHeight="1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</row>
    <row r="832" spans="1:47" ht="14.25" customHeight="1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</row>
    <row r="833" spans="1:47" ht="14.25" customHeight="1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</row>
    <row r="834" spans="1:47" ht="14.25" customHeight="1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</row>
    <row r="835" spans="1:47" ht="14.25" customHeight="1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</row>
    <row r="836" spans="1:47" ht="14.25" customHeight="1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</row>
    <row r="837" spans="1:47" ht="14.25" customHeight="1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</row>
    <row r="838" spans="1:47" ht="14.25" customHeight="1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</row>
    <row r="839" spans="1:47" ht="14.25" customHeight="1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</row>
    <row r="840" spans="1:47" ht="14.25" customHeight="1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</row>
    <row r="841" spans="1:47" ht="14.25" customHeight="1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</row>
    <row r="842" spans="1:47" ht="14.25" customHeight="1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</row>
    <row r="843" spans="1:47" ht="14.25" customHeight="1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</row>
    <row r="844" spans="1:47" ht="14.25" customHeight="1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</row>
    <row r="845" spans="1:47" ht="14.25" customHeight="1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</row>
    <row r="846" spans="1:47" ht="14.25" customHeight="1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</row>
    <row r="847" spans="1:47" ht="14.25" customHeight="1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</row>
    <row r="848" spans="1:47" ht="14.25" customHeight="1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</row>
    <row r="849" spans="1:47" ht="14.25" customHeight="1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</row>
    <row r="850" spans="1:47" ht="14.25" customHeight="1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</row>
    <row r="851" spans="1:47" ht="14.25" customHeight="1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</row>
    <row r="852" spans="1:47" ht="14.25" customHeight="1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</row>
    <row r="853" spans="1:47" ht="14.25" customHeight="1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</row>
    <row r="854" spans="1:47" ht="14.25" customHeight="1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</row>
    <row r="855" spans="1:47" ht="14.25" customHeight="1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</row>
    <row r="856" spans="1:47" ht="14.25" customHeight="1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</row>
    <row r="857" spans="1:47" ht="14.25" customHeight="1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</row>
    <row r="858" spans="1:47" ht="14.25" customHeight="1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</row>
    <row r="859" spans="1:47" ht="14.25" customHeight="1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</row>
    <row r="860" spans="1:47" ht="14.25" customHeight="1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</row>
    <row r="861" spans="1:47" ht="14.25" customHeight="1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</row>
    <row r="862" spans="1:47" ht="14.25" customHeight="1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</row>
    <row r="863" spans="1:47" ht="14.25" customHeight="1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</row>
    <row r="864" spans="1:47" ht="14.25" customHeight="1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</row>
    <row r="865" spans="1:47" ht="14.25" customHeight="1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</row>
    <row r="866" spans="1:47" ht="14.25" customHeight="1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</row>
    <row r="867" spans="1:47" ht="14.25" customHeight="1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</row>
    <row r="868" spans="1:47" ht="14.25" customHeight="1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</row>
    <row r="869" spans="1:47" ht="14.25" customHeight="1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</row>
    <row r="870" spans="1:47" ht="14.25" customHeight="1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</row>
    <row r="871" spans="1:47" ht="14.25" customHeight="1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</row>
    <row r="872" spans="1:47" ht="14.25" customHeight="1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</row>
    <row r="873" spans="1:47" ht="14.25" customHeight="1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</row>
    <row r="874" spans="1:47" ht="14.25" customHeight="1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</row>
    <row r="875" spans="1:47" ht="14.25" customHeight="1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</row>
    <row r="876" spans="1:47" ht="14.25" customHeight="1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</row>
    <row r="877" spans="1:47" ht="14.25" customHeight="1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</row>
    <row r="878" spans="1:47" ht="14.25" customHeight="1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</row>
    <row r="879" spans="1:47" ht="14.25" customHeight="1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</row>
    <row r="880" spans="1:47" ht="14.25" customHeight="1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</row>
    <row r="881" spans="1:47" ht="14.25" customHeight="1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</row>
    <row r="882" spans="1:47" ht="14.25" customHeight="1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</row>
    <row r="883" spans="1:47" ht="14.25" customHeight="1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</row>
    <row r="884" spans="1:47" ht="14.25" customHeight="1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</row>
    <row r="885" spans="1:47" ht="14.25" customHeight="1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</row>
    <row r="886" spans="1:47" ht="14.25" customHeight="1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</row>
    <row r="887" spans="1:47" ht="14.25" customHeight="1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</row>
    <row r="888" spans="1:47" ht="14.25" customHeight="1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</row>
    <row r="889" spans="1:47" ht="14.25" customHeight="1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</row>
    <row r="890" spans="1:47" ht="14.25" customHeight="1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</row>
    <row r="891" spans="1:47" ht="14.25" customHeight="1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</row>
    <row r="892" spans="1:47" ht="14.25" customHeight="1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</row>
    <row r="893" spans="1:47" ht="14.25" customHeight="1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</row>
    <row r="894" spans="1:47" ht="14.25" customHeight="1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</row>
    <row r="895" spans="1:47" ht="14.25" customHeight="1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</row>
    <row r="896" spans="1:47" ht="14.25" customHeight="1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</row>
    <row r="897" spans="1:47" ht="14.25" customHeight="1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</row>
    <row r="898" spans="1:47" ht="14.25" customHeight="1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</row>
    <row r="899" spans="1:47" ht="14.25" customHeight="1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</row>
    <row r="900" spans="1:47" ht="14.25" customHeight="1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</row>
    <row r="901" spans="1:47" ht="14.25" customHeight="1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</row>
    <row r="902" spans="1:47" ht="14.25" customHeight="1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</row>
    <row r="903" spans="1:47" ht="14.25" customHeight="1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</row>
    <row r="904" spans="1:47" ht="14.25" customHeight="1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</row>
    <row r="905" spans="1:47" ht="14.25" customHeight="1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</row>
    <row r="906" spans="1:47" ht="14.25" customHeight="1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</row>
    <row r="907" spans="1:47" ht="14.25" customHeight="1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</row>
    <row r="908" spans="1:47" ht="14.25" customHeight="1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</row>
    <row r="909" spans="1:47" ht="14.25" customHeight="1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</row>
    <row r="910" spans="1:47" ht="14.25" customHeight="1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</row>
    <row r="911" spans="1:47" ht="14.25" customHeight="1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</row>
    <row r="912" spans="1:47" ht="14.25" customHeight="1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</row>
    <row r="913" spans="1:47" ht="14.25" customHeight="1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</row>
    <row r="914" spans="1:47" ht="14.25" customHeight="1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</row>
    <row r="915" spans="1:47" ht="14.25" customHeight="1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</row>
    <row r="916" spans="1:47" ht="14.25" customHeight="1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</row>
    <row r="917" spans="1:47" ht="14.25" customHeight="1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</row>
    <row r="918" spans="1:47" ht="14.25" customHeight="1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</row>
    <row r="919" spans="1:47" ht="14.25" customHeight="1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</row>
    <row r="920" spans="1:47" ht="14.25" customHeight="1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</row>
    <row r="921" spans="1:47" ht="14.25" customHeight="1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</row>
    <row r="922" spans="1:47" ht="14.25" customHeight="1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</row>
    <row r="923" spans="1:47" ht="14.25" customHeight="1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</row>
    <row r="924" spans="1:47" ht="14.25" customHeight="1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</row>
    <row r="925" spans="1:47" ht="14.25" customHeight="1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</row>
    <row r="926" spans="1:47" ht="14.25" customHeight="1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</row>
    <row r="927" spans="1:47" ht="14.25" customHeight="1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</row>
    <row r="928" spans="1:47" ht="14.25" customHeight="1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</row>
    <row r="929" spans="1:47" ht="14.25" customHeight="1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</row>
    <row r="930" spans="1:47" ht="14.25" customHeight="1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</row>
    <row r="931" spans="1:47" ht="14.25" customHeight="1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</row>
    <row r="932" spans="1:47" ht="14.25" customHeight="1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</row>
    <row r="933" spans="1:47" ht="14.25" customHeight="1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</row>
    <row r="934" spans="1:47" ht="14.25" customHeight="1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</row>
    <row r="935" spans="1:47" ht="14.25" customHeight="1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</row>
    <row r="936" spans="1:47" ht="14.25" customHeight="1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</row>
    <row r="937" spans="1:47" ht="14.25" customHeight="1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</row>
    <row r="938" spans="1:47" ht="14.25" customHeight="1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</row>
    <row r="939" spans="1:47" ht="14.25" customHeight="1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</row>
    <row r="940" spans="1:47" ht="14.25" customHeight="1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</row>
    <row r="941" spans="1:47" ht="14.25" customHeight="1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</row>
    <row r="942" spans="1:47" ht="14.25" customHeight="1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</row>
    <row r="943" spans="1:47" ht="14.25" customHeight="1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</row>
    <row r="944" spans="1:47" ht="14.25" customHeight="1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</row>
    <row r="945" spans="1:47" ht="14.25" customHeight="1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</row>
    <row r="946" spans="1:47" ht="14.25" customHeight="1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</row>
    <row r="947" spans="1:47" ht="14.25" customHeight="1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</row>
    <row r="948" spans="1:47" ht="14.25" customHeight="1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</row>
    <row r="949" spans="1:47" ht="14.25" customHeight="1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</row>
    <row r="950" spans="1:47" ht="14.25" customHeight="1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</row>
    <row r="951" spans="1:47" ht="14.25" customHeight="1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</row>
    <row r="952" spans="1:47" ht="14.25" customHeight="1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</row>
    <row r="953" spans="1:47" ht="14.25" customHeight="1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</row>
    <row r="954" spans="1:47" ht="14.25" customHeight="1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</row>
    <row r="955" spans="1:47" ht="14.25" customHeight="1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</row>
    <row r="956" spans="1:47" ht="14.25" customHeight="1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</row>
    <row r="957" spans="1:47" ht="14.25" customHeight="1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</row>
    <row r="958" spans="1:47" ht="14.25" customHeight="1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</row>
    <row r="959" spans="1:47" ht="14.25" customHeight="1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</row>
    <row r="960" spans="1:47" ht="14.25" customHeight="1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</row>
    <row r="961" spans="1:47" ht="14.25" customHeight="1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</row>
    <row r="962" spans="1:47" ht="14.25" customHeight="1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</row>
    <row r="963" spans="1:47" ht="14.25" customHeight="1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</row>
    <row r="964" spans="1:47" ht="14.25" customHeight="1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</row>
    <row r="965" spans="1:47" ht="14.25" customHeight="1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</row>
    <row r="966" spans="1:47" ht="14.25" customHeight="1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</row>
    <row r="967" spans="1:47" ht="14.25" customHeight="1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</row>
    <row r="968" spans="1:47" ht="14.25" customHeight="1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</row>
    <row r="969" spans="1:47" ht="14.25" customHeight="1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</row>
    <row r="970" spans="1:47" ht="14.25" customHeight="1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</row>
    <row r="971" spans="1:47" ht="14.25" customHeight="1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</row>
    <row r="972" spans="1:47" ht="14.25" customHeight="1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</row>
    <row r="973" spans="1:47" ht="14.25" customHeight="1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</row>
    <row r="974" spans="1:47" ht="14.25" customHeight="1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</row>
    <row r="975" spans="1:47" ht="14.25" customHeight="1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</row>
    <row r="976" spans="1:47" ht="14.25" customHeight="1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</row>
    <row r="977" spans="1:47" ht="14.25" customHeight="1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</row>
    <row r="978" spans="1:47" ht="14.25" customHeight="1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</row>
    <row r="979" spans="1:47" ht="14.25" customHeight="1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</row>
    <row r="980" spans="1:47" ht="14.25" customHeight="1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</row>
    <row r="981" spans="1:47" ht="14.25" customHeight="1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</row>
    <row r="982" spans="1:47" ht="14.25" customHeight="1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</row>
    <row r="983" spans="1:47" ht="14.25" customHeight="1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  <c r="AT983" s="22"/>
      <c r="AU983" s="22"/>
    </row>
    <row r="984" spans="1:47" ht="14.25" customHeight="1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</row>
    <row r="985" spans="1:47" ht="14.25" customHeight="1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</row>
    <row r="986" spans="1:47" ht="14.25" customHeight="1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</row>
    <row r="987" spans="1:47" ht="14.25" customHeight="1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  <c r="AU987" s="22"/>
    </row>
    <row r="988" spans="1:47" ht="14.25" customHeight="1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</row>
    <row r="989" spans="1:47" ht="14.25" customHeight="1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22"/>
      <c r="AP989" s="22"/>
      <c r="AQ989" s="22"/>
      <c r="AR989" s="22"/>
      <c r="AS989" s="22"/>
      <c r="AT989" s="22"/>
      <c r="AU989" s="22"/>
    </row>
    <row r="990" spans="1:47" ht="14.25" customHeight="1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</row>
    <row r="991" spans="1:47" ht="14.25" customHeight="1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  <c r="AT991" s="22"/>
      <c r="AU991" s="22"/>
    </row>
    <row r="992" spans="1:47" ht="14.25" customHeight="1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</row>
    <row r="993" spans="1:47" ht="14.25" customHeight="1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</row>
    <row r="994" spans="1:47" ht="14.25" customHeight="1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</row>
    <row r="995" spans="1:47" ht="14.25" customHeight="1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</row>
    <row r="996" spans="1:47" ht="14.25" customHeight="1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  <c r="AT996" s="22"/>
      <c r="AU996" s="22"/>
    </row>
    <row r="997" spans="1:47" ht="14.25" customHeight="1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  <c r="AT997" s="22"/>
      <c r="AU997" s="22"/>
    </row>
    <row r="998" spans="1:47" ht="14.25" customHeight="1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  <c r="AT998" s="22"/>
      <c r="AU998" s="22"/>
    </row>
    <row r="999" spans="1:47" ht="14.25" customHeight="1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  <c r="AT999" s="22"/>
      <c r="AU999" s="22"/>
    </row>
    <row r="1000" spans="1:47" ht="14.25" customHeight="1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  <c r="AT1000" s="22"/>
      <c r="AU1000" s="22"/>
    </row>
  </sheetData>
  <autoFilter ref="B4:AR231">
    <filterColumn colId="3">
      <filters>
        <filter val="ქადაგიშვილი მანანა"/>
      </filters>
    </filterColumn>
  </autoFilter>
  <mergeCells count="40">
    <mergeCell ref="AP2:AR2"/>
    <mergeCell ref="AP3:AR3"/>
    <mergeCell ref="AS2:AS4"/>
    <mergeCell ref="AM2:AO2"/>
    <mergeCell ref="X2:Z2"/>
    <mergeCell ref="AA2:AC2"/>
    <mergeCell ref="AM3:AO3"/>
    <mergeCell ref="AA5:AC5"/>
    <mergeCell ref="AA3:AC3"/>
    <mergeCell ref="X5:Z5"/>
    <mergeCell ref="O5:Q5"/>
    <mergeCell ref="X3:Z3"/>
    <mergeCell ref="U3:W3"/>
    <mergeCell ref="R2:T2"/>
    <mergeCell ref="AJ2:AL2"/>
    <mergeCell ref="AG2:AI2"/>
    <mergeCell ref="AD2:AF2"/>
    <mergeCell ref="AG3:AI3"/>
    <mergeCell ref="AD3:AF3"/>
    <mergeCell ref="AJ3:AL3"/>
    <mergeCell ref="R3:T3"/>
    <mergeCell ref="U2:W2"/>
    <mergeCell ref="L5:N5"/>
    <mergeCell ref="I5:K5"/>
    <mergeCell ref="F5:H5"/>
    <mergeCell ref="R5:T5"/>
    <mergeCell ref="U5:W5"/>
    <mergeCell ref="AD5:AF5"/>
    <mergeCell ref="AG5:AI5"/>
    <mergeCell ref="AJ5:AL5"/>
    <mergeCell ref="AM5:AO5"/>
    <mergeCell ref="AP5:AR5"/>
    <mergeCell ref="L2:N2"/>
    <mergeCell ref="O2:Q2"/>
    <mergeCell ref="I2:K2"/>
    <mergeCell ref="F2:H2"/>
    <mergeCell ref="O3:Q3"/>
    <mergeCell ref="L3:N3"/>
    <mergeCell ref="I3:K3"/>
    <mergeCell ref="F3:H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5.28515625" customWidth="1"/>
    <col min="2" max="2" width="8.85546875" customWidth="1"/>
    <col min="3" max="3" width="10.7109375" customWidth="1"/>
    <col min="4" max="4" width="36" customWidth="1"/>
    <col min="5" max="15" width="8.85546875" customWidth="1"/>
    <col min="16" max="16" width="11.140625" customWidth="1"/>
    <col min="17" max="17" width="12.42578125" customWidth="1"/>
    <col min="18" max="19" width="8.85546875" customWidth="1"/>
    <col min="20" max="26" width="8.7109375" customWidth="1"/>
  </cols>
  <sheetData>
    <row r="1" spans="1:26" ht="14.25" customHeight="1">
      <c r="A1" s="55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88">
        <v>1000</v>
      </c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ht="42.75" customHeight="1">
      <c r="A2" s="602"/>
      <c r="B2" s="603" t="s">
        <v>190</v>
      </c>
      <c r="C2" s="603" t="s">
        <v>1094</v>
      </c>
      <c r="D2" s="603" t="s">
        <v>1095</v>
      </c>
      <c r="E2" s="604" t="s">
        <v>1096</v>
      </c>
      <c r="F2" s="567"/>
      <c r="G2" s="567"/>
      <c r="H2" s="567"/>
      <c r="I2" s="567"/>
      <c r="J2" s="567"/>
      <c r="K2" s="567"/>
      <c r="L2" s="567"/>
      <c r="M2" s="567"/>
      <c r="N2" s="581"/>
      <c r="O2" s="601" t="s">
        <v>21</v>
      </c>
      <c r="P2" s="89"/>
      <c r="Q2" s="90"/>
      <c r="R2" s="22"/>
      <c r="S2" s="22"/>
      <c r="T2" s="22"/>
      <c r="U2" s="22"/>
      <c r="V2" s="22"/>
      <c r="W2" s="22"/>
      <c r="X2" s="22"/>
      <c r="Y2" s="22"/>
      <c r="Z2" s="22"/>
    </row>
    <row r="3" spans="1:26" ht="14.25" customHeight="1">
      <c r="A3" s="565"/>
      <c r="B3" s="570"/>
      <c r="C3" s="570"/>
      <c r="D3" s="570"/>
      <c r="E3" s="91">
        <v>1</v>
      </c>
      <c r="F3" s="91">
        <v>2</v>
      </c>
      <c r="G3" s="91">
        <v>3</v>
      </c>
      <c r="H3" s="91">
        <v>4</v>
      </c>
      <c r="I3" s="91">
        <v>5</v>
      </c>
      <c r="J3" s="91">
        <v>6</v>
      </c>
      <c r="K3" s="91">
        <v>7</v>
      </c>
      <c r="L3" s="91">
        <v>8</v>
      </c>
      <c r="M3" s="91">
        <v>9</v>
      </c>
      <c r="N3" s="92">
        <v>10</v>
      </c>
      <c r="O3" s="570"/>
      <c r="P3" s="93"/>
      <c r="Q3" s="94"/>
      <c r="R3" s="95"/>
      <c r="S3" s="95"/>
      <c r="T3" s="95"/>
      <c r="U3" s="95"/>
      <c r="V3" s="95"/>
      <c r="W3" s="95"/>
      <c r="X3" s="95"/>
      <c r="Y3" s="95"/>
      <c r="Z3" s="95"/>
    </row>
    <row r="4" spans="1:26" ht="24" customHeight="1">
      <c r="A4" s="96">
        <v>0</v>
      </c>
      <c r="B4" s="97">
        <v>0</v>
      </c>
      <c r="C4" s="97">
        <v>0</v>
      </c>
      <c r="D4" s="98"/>
      <c r="E4" s="99"/>
      <c r="F4" s="99"/>
      <c r="G4" s="99"/>
      <c r="H4" s="99"/>
      <c r="I4" s="99"/>
      <c r="J4" s="100"/>
      <c r="K4" s="99"/>
      <c r="L4" s="99"/>
      <c r="M4" s="99"/>
      <c r="N4" s="101"/>
      <c r="O4" s="102">
        <v>5</v>
      </c>
      <c r="P4" s="103">
        <f>((2750*23.5*3)+(2950*23.5)+(6250*12))/12+1.67</f>
        <v>28185.00333333333</v>
      </c>
      <c r="Q4" s="104"/>
      <c r="R4" s="22"/>
      <c r="S4" s="22"/>
      <c r="T4" s="22"/>
      <c r="U4" s="22"/>
      <c r="V4" s="22"/>
      <c r="W4" s="22"/>
      <c r="X4" s="22"/>
      <c r="Y4" s="22"/>
      <c r="Z4" s="22"/>
    </row>
    <row r="5" spans="1:26" ht="14.25" customHeight="1">
      <c r="A5" s="96">
        <v>1</v>
      </c>
      <c r="B5" s="97">
        <v>1</v>
      </c>
      <c r="C5" s="97">
        <v>1</v>
      </c>
      <c r="D5" s="98" t="s">
        <v>195</v>
      </c>
      <c r="E5" s="99">
        <v>2</v>
      </c>
      <c r="F5" s="99">
        <v>2.2000000000000002</v>
      </c>
      <c r="G5" s="99">
        <v>2.5</v>
      </c>
      <c r="H5" s="99">
        <v>2.8</v>
      </c>
      <c r="I5" s="99">
        <v>3.3</v>
      </c>
      <c r="J5" s="105">
        <v>3.8</v>
      </c>
      <c r="K5" s="105">
        <v>4.4000000000000004</v>
      </c>
      <c r="L5" s="99">
        <v>5</v>
      </c>
      <c r="M5" s="99">
        <v>5.6</v>
      </c>
      <c r="N5" s="101">
        <v>6</v>
      </c>
      <c r="O5" s="102">
        <v>11</v>
      </c>
      <c r="P5" s="103">
        <f>(10*K5*P1)+(J5*P1)</f>
        <v>47800</v>
      </c>
      <c r="Q5" s="104"/>
      <c r="R5" s="22"/>
      <c r="S5" s="22"/>
      <c r="T5" s="22"/>
      <c r="U5" s="22"/>
      <c r="V5" s="22"/>
      <c r="W5" s="22"/>
      <c r="X5" s="22"/>
      <c r="Y5" s="22"/>
      <c r="Z5" s="22"/>
    </row>
    <row r="6" spans="1:26" ht="14.25" customHeight="1">
      <c r="A6" s="96">
        <v>2.1</v>
      </c>
      <c r="B6" s="106">
        <v>2</v>
      </c>
      <c r="C6" s="106">
        <v>2</v>
      </c>
      <c r="D6" s="107" t="s">
        <v>196</v>
      </c>
      <c r="E6" s="99">
        <v>1.6</v>
      </c>
      <c r="F6" s="99">
        <v>1.8</v>
      </c>
      <c r="G6" s="99">
        <v>2</v>
      </c>
      <c r="H6" s="99">
        <v>2.2000000000000002</v>
      </c>
      <c r="I6" s="99">
        <v>2.5</v>
      </c>
      <c r="J6" s="99">
        <v>2.8</v>
      </c>
      <c r="K6" s="105">
        <v>3.2</v>
      </c>
      <c r="L6" s="99">
        <v>3.6</v>
      </c>
      <c r="M6" s="99">
        <v>4</v>
      </c>
      <c r="N6" s="101">
        <v>4.5</v>
      </c>
      <c r="O6" s="102">
        <v>10</v>
      </c>
      <c r="P6" s="103">
        <f>O6*P1*K6</f>
        <v>32000</v>
      </c>
      <c r="Q6" s="104"/>
      <c r="R6" s="22"/>
      <c r="S6" s="22">
        <v>931.66666666666663</v>
      </c>
      <c r="T6" s="22"/>
      <c r="U6" s="22"/>
      <c r="V6" s="22"/>
      <c r="W6" s="22"/>
      <c r="X6" s="22"/>
      <c r="Y6" s="22"/>
      <c r="Z6" s="22"/>
    </row>
    <row r="7" spans="1:26" ht="14.25" customHeight="1">
      <c r="A7" s="96">
        <v>2.2000000000000002</v>
      </c>
      <c r="B7" s="108">
        <v>2</v>
      </c>
      <c r="C7" s="108">
        <v>3</v>
      </c>
      <c r="D7" s="109" t="s">
        <v>197</v>
      </c>
      <c r="E7" s="99">
        <v>1.4</v>
      </c>
      <c r="F7" s="99">
        <v>1.6</v>
      </c>
      <c r="G7" s="99">
        <v>1.8</v>
      </c>
      <c r="H7" s="99">
        <v>2</v>
      </c>
      <c r="I7" s="99">
        <v>2.2000000000000002</v>
      </c>
      <c r="J7" s="99">
        <v>2.5</v>
      </c>
      <c r="K7" s="105">
        <v>2.8</v>
      </c>
      <c r="L7" s="105">
        <v>3.1</v>
      </c>
      <c r="M7" s="99">
        <v>3.5</v>
      </c>
      <c r="N7" s="101">
        <v>4</v>
      </c>
      <c r="O7" s="102">
        <v>29</v>
      </c>
      <c r="P7" s="103">
        <f>(15*L7*P1)+(14*K7*P1)</f>
        <v>85700</v>
      </c>
      <c r="Q7" s="104"/>
      <c r="R7" s="22"/>
      <c r="S7" s="22">
        <v>866.66666666666663</v>
      </c>
      <c r="T7" s="22"/>
      <c r="U7" s="22"/>
      <c r="V7" s="22"/>
      <c r="W7" s="22"/>
      <c r="X7" s="22"/>
      <c r="Y7" s="22"/>
      <c r="Z7" s="22"/>
    </row>
    <row r="8" spans="1:26" ht="14.25" customHeight="1">
      <c r="A8" s="96">
        <v>3.1</v>
      </c>
      <c r="B8" s="110">
        <v>3</v>
      </c>
      <c r="C8" s="110">
        <v>4</v>
      </c>
      <c r="D8" s="111" t="s">
        <v>199</v>
      </c>
      <c r="E8" s="99">
        <v>1.3</v>
      </c>
      <c r="F8" s="99">
        <v>1.5</v>
      </c>
      <c r="G8" s="105">
        <v>1.7</v>
      </c>
      <c r="H8" s="99">
        <v>1.9</v>
      </c>
      <c r="I8" s="99">
        <v>2.1</v>
      </c>
      <c r="J8" s="99">
        <v>2.2999999999999998</v>
      </c>
      <c r="K8" s="99">
        <v>2.4</v>
      </c>
      <c r="L8" s="99">
        <v>2.5</v>
      </c>
      <c r="M8" s="99">
        <v>2.6</v>
      </c>
      <c r="N8" s="101">
        <v>2.8</v>
      </c>
      <c r="O8" s="102">
        <v>25</v>
      </c>
      <c r="P8" s="103">
        <f>G8*O8*P1</f>
        <v>42500</v>
      </c>
      <c r="Q8" s="104"/>
      <c r="R8" s="22"/>
      <c r="S8" s="22">
        <v>758.33333333333337</v>
      </c>
      <c r="T8" s="22"/>
      <c r="U8" s="22"/>
      <c r="V8" s="22"/>
      <c r="W8" s="22"/>
      <c r="X8" s="22"/>
      <c r="Y8" s="22"/>
      <c r="Z8" s="22"/>
    </row>
    <row r="9" spans="1:26" ht="14.25" customHeight="1">
      <c r="A9" s="96">
        <v>3.2</v>
      </c>
      <c r="B9" s="112">
        <v>3</v>
      </c>
      <c r="C9" s="112">
        <v>5</v>
      </c>
      <c r="D9" s="113" t="s">
        <v>201</v>
      </c>
      <c r="E9" s="99">
        <v>0.9</v>
      </c>
      <c r="F9" s="99">
        <v>1</v>
      </c>
      <c r="G9" s="99">
        <v>1.1000000000000001</v>
      </c>
      <c r="H9" s="99">
        <v>1.2</v>
      </c>
      <c r="I9" s="99">
        <v>1.3</v>
      </c>
      <c r="J9" s="99">
        <v>1.4</v>
      </c>
      <c r="K9" s="105">
        <v>1.6</v>
      </c>
      <c r="L9" s="99">
        <v>1.8</v>
      </c>
      <c r="M9" s="99">
        <v>2</v>
      </c>
      <c r="N9" s="101">
        <v>2.2000000000000002</v>
      </c>
      <c r="O9" s="102">
        <v>80</v>
      </c>
      <c r="P9" s="103">
        <f>O9*K9*P1</f>
        <v>128000</v>
      </c>
      <c r="Q9" s="104"/>
      <c r="R9" s="22"/>
      <c r="S9" s="22"/>
      <c r="T9" s="22"/>
      <c r="U9" s="22"/>
      <c r="V9" s="22"/>
      <c r="W9" s="22"/>
      <c r="X9" s="22"/>
      <c r="Y9" s="22"/>
      <c r="Z9" s="22"/>
    </row>
    <row r="10" spans="1:26" ht="14.25" customHeight="1">
      <c r="A10" s="96">
        <v>3.3</v>
      </c>
      <c r="B10" s="114">
        <v>3</v>
      </c>
      <c r="C10" s="114">
        <v>6</v>
      </c>
      <c r="D10" s="115" t="s">
        <v>202</v>
      </c>
      <c r="E10" s="99">
        <v>0.75</v>
      </c>
      <c r="F10" s="99">
        <v>0.8</v>
      </c>
      <c r="G10" s="99">
        <v>0.85</v>
      </c>
      <c r="H10" s="99">
        <v>0.9</v>
      </c>
      <c r="I10" s="99">
        <v>0.95</v>
      </c>
      <c r="J10" s="99">
        <v>1</v>
      </c>
      <c r="K10" s="99">
        <v>1.2</v>
      </c>
      <c r="L10" s="105">
        <v>1.4</v>
      </c>
      <c r="M10" s="99">
        <v>1.6</v>
      </c>
      <c r="N10" s="101">
        <v>1.8</v>
      </c>
      <c r="O10" s="102">
        <f>9+5</f>
        <v>14</v>
      </c>
      <c r="P10" s="103">
        <f>L10*O10*P1</f>
        <v>19599.999999999996</v>
      </c>
      <c r="Q10" s="104"/>
      <c r="R10" s="22"/>
      <c r="S10" s="22"/>
      <c r="T10" s="22"/>
      <c r="U10" s="22"/>
      <c r="V10" s="22"/>
      <c r="W10" s="22"/>
      <c r="X10" s="22"/>
      <c r="Y10" s="22"/>
      <c r="Z10" s="22"/>
    </row>
    <row r="11" spans="1:26" ht="14.25" customHeight="1">
      <c r="A11" s="96">
        <v>3.4</v>
      </c>
      <c r="B11" s="116">
        <v>4</v>
      </c>
      <c r="C11" s="116">
        <v>7</v>
      </c>
      <c r="D11" s="118" t="s">
        <v>204</v>
      </c>
      <c r="E11" s="99">
        <v>0.65</v>
      </c>
      <c r="F11" s="99">
        <v>0.7</v>
      </c>
      <c r="G11" s="99">
        <v>0.75</v>
      </c>
      <c r="H11" s="99">
        <v>0.8</v>
      </c>
      <c r="I11" s="99">
        <v>0.85</v>
      </c>
      <c r="J11" s="99">
        <v>0.9</v>
      </c>
      <c r="K11" s="99">
        <v>1</v>
      </c>
      <c r="L11" s="99">
        <v>1.1499999999999999</v>
      </c>
      <c r="M11" s="99">
        <v>1.3</v>
      </c>
      <c r="N11" s="101">
        <v>1.5</v>
      </c>
      <c r="O11" s="119"/>
      <c r="P11" s="103"/>
      <c r="Q11" s="104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4.25" customHeight="1">
      <c r="A12" s="96">
        <v>3.5</v>
      </c>
      <c r="B12" s="120">
        <v>4</v>
      </c>
      <c r="C12" s="120">
        <v>8</v>
      </c>
      <c r="D12" s="121" t="s">
        <v>206</v>
      </c>
      <c r="E12" s="99">
        <v>0.55000000000000004</v>
      </c>
      <c r="F12" s="99">
        <v>0.6</v>
      </c>
      <c r="G12" s="99">
        <v>0.65</v>
      </c>
      <c r="H12" s="99">
        <v>0.7</v>
      </c>
      <c r="I12" s="99">
        <v>0.75</v>
      </c>
      <c r="J12" s="99">
        <v>0.8</v>
      </c>
      <c r="K12" s="99">
        <v>0.85</v>
      </c>
      <c r="L12" s="99">
        <v>0.9</v>
      </c>
      <c r="M12" s="99">
        <v>1</v>
      </c>
      <c r="N12" s="101">
        <v>1.2</v>
      </c>
      <c r="O12" s="119"/>
      <c r="P12" s="103"/>
      <c r="Q12" s="104"/>
      <c r="R12" s="22"/>
      <c r="S12" s="22"/>
      <c r="T12" s="22"/>
      <c r="U12" s="22"/>
      <c r="V12" s="22"/>
      <c r="W12" s="22"/>
      <c r="X12" s="22"/>
      <c r="Y12" s="22"/>
      <c r="Z12" s="22"/>
    </row>
    <row r="13" spans="1:26" ht="14.25" customHeight="1">
      <c r="A13" s="96">
        <v>3.6</v>
      </c>
      <c r="B13" s="122">
        <v>4</v>
      </c>
      <c r="C13" s="122">
        <v>9</v>
      </c>
      <c r="D13" s="123" t="s">
        <v>207</v>
      </c>
      <c r="E13" s="99">
        <v>0.45</v>
      </c>
      <c r="F13" s="99">
        <v>0.5</v>
      </c>
      <c r="G13" s="99">
        <v>0.55000000000000004</v>
      </c>
      <c r="H13" s="99">
        <v>0.6</v>
      </c>
      <c r="I13" s="99">
        <v>0.65</v>
      </c>
      <c r="J13" s="99">
        <v>0.7</v>
      </c>
      <c r="K13" s="99">
        <v>0.75</v>
      </c>
      <c r="L13" s="99">
        <v>0.8</v>
      </c>
      <c r="M13" s="99">
        <v>0.9</v>
      </c>
      <c r="N13" s="101">
        <v>1</v>
      </c>
      <c r="O13" s="119"/>
      <c r="P13" s="103"/>
      <c r="Q13" s="104"/>
      <c r="R13" s="22"/>
      <c r="S13" s="22"/>
      <c r="T13" s="22"/>
      <c r="U13" s="22"/>
      <c r="V13" s="22"/>
      <c r="W13" s="22"/>
      <c r="X13" s="22"/>
      <c r="Y13" s="22"/>
      <c r="Z13" s="22"/>
    </row>
    <row r="14" spans="1:26" ht="14.25" customHeight="1">
      <c r="A14" s="124"/>
      <c r="B14" s="125"/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6">
        <f>SUM(O5:O13)</f>
        <v>169</v>
      </c>
      <c r="P14" s="127">
        <f>SUM(P4:P13)</f>
        <v>383785.0033333333</v>
      </c>
      <c r="Q14" s="128">
        <f>P14*12</f>
        <v>4605420.0399999991</v>
      </c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4.25" customHeight="1">
      <c r="A15" s="55"/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88"/>
      <c r="Q15" s="129">
        <f>4360000-Q14</f>
        <v>-245420.03999999911</v>
      </c>
      <c r="R15" s="22"/>
      <c r="S15" s="22"/>
      <c r="T15" s="22"/>
      <c r="U15" s="22"/>
      <c r="V15" s="22"/>
      <c r="W15" s="22"/>
      <c r="X15" s="22"/>
      <c r="Y15" s="22"/>
      <c r="Z15" s="22"/>
    </row>
    <row r="16" spans="1:26" ht="14.25" customHeight="1">
      <c r="A16" s="55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88"/>
      <c r="Q16" s="129">
        <f>Q15/12</f>
        <v>-20451.669999999925</v>
      </c>
      <c r="R16" s="22"/>
      <c r="S16" s="22"/>
      <c r="T16" s="22"/>
      <c r="U16" s="22"/>
      <c r="V16" s="22"/>
      <c r="W16" s="22"/>
      <c r="X16" s="22"/>
      <c r="Y16" s="22"/>
      <c r="Z16" s="22"/>
    </row>
    <row r="17" spans="1:26" ht="14.25" customHeight="1">
      <c r="A17" s="55"/>
      <c r="B17" s="22"/>
      <c r="C17" s="22"/>
      <c r="D17" s="22">
        <f>12+6+4+1.5</f>
        <v>23.5</v>
      </c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88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spans="1:26" ht="14.25" customHeight="1">
      <c r="A18" s="55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88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4.25" customHeight="1">
      <c r="A19" s="55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88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spans="1:26" ht="14.25" customHeight="1">
      <c r="A20" s="55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88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spans="1:26" ht="14.25" customHeight="1">
      <c r="A21" s="55"/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88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4.25" customHeight="1">
      <c r="A22" s="55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88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spans="1:26" ht="14.25" customHeight="1">
      <c r="A23" s="55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88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spans="1:26" ht="14.25" customHeight="1">
      <c r="A24" s="55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88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4.25" customHeight="1">
      <c r="A25" s="55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88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spans="1:26" ht="14.25" customHeight="1">
      <c r="A26" s="55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88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spans="1:26" ht="14.25" customHeight="1">
      <c r="A27" s="55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88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spans="1:26" ht="14.25" customHeight="1">
      <c r="A28" s="55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88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4.25" customHeight="1">
      <c r="A29" s="55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88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spans="1:26" ht="14.25" customHeight="1">
      <c r="A30" s="55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88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spans="1:26" ht="14.25" customHeight="1">
      <c r="A31" s="55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88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4.25" customHeight="1">
      <c r="A32" s="55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88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spans="1:26" ht="14.25" customHeight="1">
      <c r="A33" s="55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88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spans="1:26" ht="14.25" customHeight="1">
      <c r="A34" s="55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88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4.25" customHeight="1">
      <c r="A35" s="55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88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spans="1:26" ht="14.25" customHeight="1">
      <c r="A36" s="55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88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spans="1:26" ht="14.25" customHeight="1">
      <c r="A37" s="55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88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spans="1:26" ht="14.25" customHeight="1">
      <c r="A38" s="55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88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spans="1:26" ht="14.25" customHeight="1">
      <c r="A39" s="55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88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spans="1:26" ht="14.25" customHeight="1">
      <c r="A40" s="55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88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spans="1:26" ht="14.25" customHeight="1">
      <c r="A41" s="55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88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4.25" customHeight="1">
      <c r="A42" s="55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88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spans="1:26" ht="14.25" customHeight="1">
      <c r="A43" s="55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88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r="44" spans="1:26" ht="14.25" customHeight="1">
      <c r="A44" s="55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88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4.25" customHeight="1">
      <c r="A45" s="55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88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spans="1:26" ht="14.25" customHeight="1">
      <c r="A46" s="55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88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26" ht="14.25" customHeight="1">
      <c r="A47" s="55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88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4.25" customHeight="1">
      <c r="A48" s="55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88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spans="1:26" ht="14.25" customHeight="1">
      <c r="A49" s="55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88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 ht="14.25" customHeight="1">
      <c r="A50" s="55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88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 ht="14.25" customHeight="1">
      <c r="A51" s="55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88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 ht="14.25" customHeight="1">
      <c r="A52" s="55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88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 ht="14.25" customHeight="1">
      <c r="A53" s="55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88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4.25" customHeight="1">
      <c r="A54" s="55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88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 ht="14.25" customHeight="1">
      <c r="A55" s="55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88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 ht="14.25" customHeight="1">
      <c r="A56" s="55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88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4.25" customHeight="1">
      <c r="A57" s="55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88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spans="1:26" ht="14.25" customHeight="1">
      <c r="A58" s="55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88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14.25" customHeight="1">
      <c r="A59" s="55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88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4.25" customHeight="1">
      <c r="A60" s="55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88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spans="1:26" ht="14.25" customHeight="1">
      <c r="A61" s="55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88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spans="1:26" ht="14.25" customHeight="1">
      <c r="A62" s="55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88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spans="1:26" ht="14.25" customHeight="1">
      <c r="A63" s="55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88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14.25" customHeight="1">
      <c r="A64" s="55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88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14.25" customHeight="1">
      <c r="A65" s="55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88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14.25" customHeight="1">
      <c r="A66" s="55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88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4.25" customHeight="1">
      <c r="A67" s="55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88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14.25" customHeight="1">
      <c r="A68" s="55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88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14.25" customHeight="1">
      <c r="A69" s="55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88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4.25" customHeight="1">
      <c r="A70" s="55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88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 ht="14.25" customHeight="1">
      <c r="A71" s="55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88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 ht="14.25" customHeight="1">
      <c r="A72" s="55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88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4.25" customHeight="1">
      <c r="A73" s="55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88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 ht="14.25" customHeight="1">
      <c r="A74" s="55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88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 ht="14.25" customHeight="1">
      <c r="A75" s="55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88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 ht="14.25" customHeight="1">
      <c r="A76" s="55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88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 ht="14.25" customHeight="1">
      <c r="A77" s="55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88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 ht="14.25" customHeight="1">
      <c r="A78" s="55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88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 ht="14.25" customHeight="1">
      <c r="A79" s="55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88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 ht="14.25" customHeight="1">
      <c r="A80" s="55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88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 ht="14.25" customHeight="1">
      <c r="A81" s="55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88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ht="14.25" customHeight="1">
      <c r="A82" s="55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88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ht="14.25" customHeight="1">
      <c r="A83" s="55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88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14.25" customHeight="1">
      <c r="A84" s="55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88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 ht="14.25" customHeight="1">
      <c r="A85" s="55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88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 ht="14.25" customHeight="1">
      <c r="A86" s="55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88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 ht="14.25" customHeight="1">
      <c r="A87" s="55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88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ht="14.25" customHeight="1">
      <c r="A88" s="55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88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4.25" customHeight="1">
      <c r="A89" s="55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88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 ht="14.25" customHeight="1">
      <c r="A90" s="55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88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 ht="14.25" customHeight="1">
      <c r="A91" s="55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88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4.25" customHeight="1">
      <c r="A92" s="55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88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14.25" customHeight="1">
      <c r="A93" s="55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88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14.25" customHeight="1">
      <c r="A94" s="55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88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4.25" customHeight="1">
      <c r="A95" s="55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88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14.25" customHeight="1">
      <c r="A96" s="55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88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 ht="14.25" customHeight="1">
      <c r="A97" s="55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88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 ht="14.25" customHeight="1">
      <c r="A98" s="55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88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ht="14.25" customHeight="1">
      <c r="A99" s="55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88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 ht="14.25" customHeight="1">
      <c r="A100" s="55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88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ht="14.25" customHeight="1">
      <c r="A101" s="55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88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ht="14.25" customHeight="1">
      <c r="A102" s="55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88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ht="14.25" customHeight="1">
      <c r="A103" s="55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88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ht="14.25" customHeight="1">
      <c r="A104" s="55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88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ht="14.25" customHeight="1">
      <c r="A105" s="55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88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ht="14.25" customHeight="1">
      <c r="A106" s="55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88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ht="14.25" customHeight="1">
      <c r="A107" s="55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88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ht="14.25" customHeight="1">
      <c r="A108" s="55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88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ht="14.25" customHeight="1">
      <c r="A109" s="55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88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ht="14.25" customHeight="1">
      <c r="A110" s="55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88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ht="14.25" customHeight="1">
      <c r="A111" s="55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88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ht="14.25" customHeight="1">
      <c r="A112" s="55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88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14.25" customHeight="1">
      <c r="A113" s="55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88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ht="14.25" customHeight="1">
      <c r="A114" s="55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88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ht="14.25" customHeight="1">
      <c r="A115" s="55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88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ht="14.25" customHeight="1">
      <c r="A116" s="55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88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ht="14.25" customHeight="1">
      <c r="A117" s="55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88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ht="14.25" customHeight="1">
      <c r="A118" s="55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88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14.25" customHeight="1">
      <c r="A119" s="55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88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4.25" customHeight="1">
      <c r="A120" s="55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88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ht="14.25" customHeight="1">
      <c r="A121" s="55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88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ht="14.25" customHeight="1">
      <c r="A122" s="55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88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4.25" customHeight="1">
      <c r="A123" s="55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88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ht="14.25" customHeight="1">
      <c r="A124" s="55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88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ht="14.25" customHeight="1">
      <c r="A125" s="55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88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4.25" customHeight="1">
      <c r="A126" s="55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88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ht="14.25" customHeight="1">
      <c r="A127" s="55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88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14.25" customHeight="1">
      <c r="A128" s="55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88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ht="14.25" customHeight="1">
      <c r="A129" s="55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88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ht="14.25" customHeight="1">
      <c r="A130" s="55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88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ht="14.25" customHeight="1">
      <c r="A131" s="55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88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ht="14.25" customHeight="1">
      <c r="A132" s="55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88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4.25" customHeight="1">
      <c r="A133" s="55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88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14.25" customHeight="1">
      <c r="A134" s="55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88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ht="14.25" customHeight="1">
      <c r="A135" s="55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88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4.25" customHeight="1">
      <c r="A136" s="55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88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ht="14.25" customHeight="1">
      <c r="A137" s="55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88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ht="14.25" customHeight="1">
      <c r="A138" s="55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88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4.25" customHeight="1">
      <c r="A139" s="55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88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ht="14.25" customHeight="1">
      <c r="A140" s="55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88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14.25" customHeight="1">
      <c r="A141" s="55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88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14.25" customHeight="1">
      <c r="A142" s="55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88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14.25" customHeight="1">
      <c r="A143" s="55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88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14.25" customHeight="1">
      <c r="A144" s="55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88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14.25" customHeight="1">
      <c r="A145" s="55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88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14.25" customHeight="1">
      <c r="A146" s="55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88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14.25" customHeight="1">
      <c r="A147" s="55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88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14.25" customHeight="1">
      <c r="A148" s="55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88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 ht="14.25" customHeight="1">
      <c r="A149" s="55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88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4.25" customHeight="1">
      <c r="A150" s="55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88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ht="14.25" customHeight="1">
      <c r="A151" s="55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88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14.25" customHeight="1">
      <c r="A152" s="55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88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4.25" customHeight="1">
      <c r="A153" s="55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88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ht="14.25" customHeight="1">
      <c r="A154" s="55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88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ht="14.25" customHeight="1">
      <c r="A155" s="55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88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4.25" customHeight="1">
      <c r="A156" s="55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88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14.25" customHeight="1">
      <c r="A157" s="55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88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ht="14.25" customHeight="1">
      <c r="A158" s="55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88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ht="14.25" customHeight="1">
      <c r="A159" s="55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88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ht="14.25" customHeight="1">
      <c r="A160" s="55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88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14.25" customHeight="1">
      <c r="A161" s="55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88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ht="14.25" customHeight="1">
      <c r="A162" s="55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88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ht="14.25" customHeight="1">
      <c r="A163" s="55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88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14.25" customHeight="1">
      <c r="A164" s="55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88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ht="14.25" customHeight="1">
      <c r="A165" s="55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88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4.25" customHeight="1">
      <c r="A166" s="55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88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ht="14.25" customHeight="1">
      <c r="A167" s="55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88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ht="14.25" customHeight="1">
      <c r="A168" s="55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88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4.25" customHeight="1">
      <c r="A169" s="55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88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ht="14.25" customHeight="1">
      <c r="A170" s="55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88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ht="14.25" customHeight="1">
      <c r="A171" s="55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88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4.25" customHeight="1">
      <c r="A172" s="55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88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ht="14.25" customHeight="1">
      <c r="A173" s="55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88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ht="14.25" customHeight="1">
      <c r="A174" s="55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88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14.25" customHeight="1">
      <c r="A175" s="55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88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14.25" customHeight="1">
      <c r="A176" s="55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88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ht="14.25" customHeight="1">
      <c r="A177" s="55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88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14.25" customHeight="1">
      <c r="A178" s="55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88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ht="14.25" customHeight="1">
      <c r="A179" s="55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88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ht="14.25" customHeight="1">
      <c r="A180" s="55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88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ht="14.25" customHeight="1">
      <c r="A181" s="55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88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4.25" customHeight="1">
      <c r="A182" s="55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88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 ht="14.25" customHeight="1">
      <c r="A183" s="55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88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 ht="14.25" customHeight="1">
      <c r="A184" s="55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88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4.25" customHeight="1">
      <c r="A185" s="55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88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 ht="14.25" customHeight="1">
      <c r="A186" s="55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88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ht="14.25" customHeight="1">
      <c r="A187" s="55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88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4.25" customHeight="1">
      <c r="A188" s="55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88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 ht="14.25" customHeight="1">
      <c r="A189" s="55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88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 ht="14.25" customHeight="1">
      <c r="A190" s="55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88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 ht="14.25" customHeight="1">
      <c r="A191" s="55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88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4.25" customHeight="1">
      <c r="A192" s="55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88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4.25" customHeight="1">
      <c r="A193" s="55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88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4.25" customHeight="1">
      <c r="A194" s="55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88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4.25" customHeight="1">
      <c r="A195" s="55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88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4.25" customHeight="1">
      <c r="A196" s="55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88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4.25" customHeight="1">
      <c r="A197" s="55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88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 ht="14.25" customHeight="1">
      <c r="A198" s="55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88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4.25" customHeight="1">
      <c r="A199" s="55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88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4.25" customHeight="1">
      <c r="A200" s="55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88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 ht="14.25" customHeight="1">
      <c r="A201" s="55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88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spans="1:26" ht="14.25" customHeight="1">
      <c r="A202" s="55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88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spans="1:26" ht="14.25" customHeight="1">
      <c r="A203" s="55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88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4.25" customHeight="1">
      <c r="A204" s="55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88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4.25" customHeight="1">
      <c r="A205" s="55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88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4.25" customHeight="1">
      <c r="A206" s="55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88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4.25" customHeight="1">
      <c r="A207" s="55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88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4.25" customHeight="1">
      <c r="A208" s="55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88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 ht="14.25" customHeight="1">
      <c r="A209" s="55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88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4.25" customHeight="1">
      <c r="A210" s="55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88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4.25" customHeight="1">
      <c r="A211" s="55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88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 ht="14.25" customHeight="1">
      <c r="A212" s="55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88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 ht="14.25" customHeight="1">
      <c r="A213" s="55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88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4.25" customHeight="1">
      <c r="A214" s="55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88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4.25" customHeight="1">
      <c r="A215" s="55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88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4.25" customHeight="1">
      <c r="A216" s="55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88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ht="14.25" customHeight="1">
      <c r="A217" s="55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88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4.25" customHeight="1">
      <c r="A218" s="55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88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4.25" customHeight="1">
      <c r="A219" s="55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88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 ht="14.25" customHeight="1">
      <c r="A220" s="55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88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 ht="14.25" customHeight="1">
      <c r="A221" s="55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88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4.25" customHeight="1">
      <c r="A222" s="55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88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4.25" customHeight="1">
      <c r="A223" s="55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88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4.25" customHeight="1">
      <c r="A224" s="55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88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4.25" customHeight="1">
      <c r="A225" s="55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88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4.25" customHeight="1">
      <c r="A226" s="55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88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14.25" customHeight="1">
      <c r="A227" s="55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88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14.25" customHeight="1">
      <c r="A228" s="55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88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14.25" customHeight="1">
      <c r="A229" s="55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88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14.25" customHeight="1">
      <c r="A230" s="55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88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14.25" customHeight="1">
      <c r="A231" s="55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88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14.25" customHeight="1">
      <c r="A232" s="55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88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14.25" customHeight="1">
      <c r="A233" s="55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88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14.25" customHeight="1">
      <c r="A234" s="55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88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14.25" customHeight="1">
      <c r="A235" s="55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88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14.25" customHeight="1">
      <c r="A236" s="55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88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14.25" customHeight="1">
      <c r="A237" s="55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88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14.25" customHeight="1">
      <c r="A238" s="55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88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4.25" customHeight="1">
      <c r="A239" s="55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88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14.25" customHeight="1">
      <c r="A240" s="55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88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4.25" customHeight="1">
      <c r="A241" s="55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88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14.25" customHeight="1">
      <c r="A242" s="55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88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14.25" customHeight="1">
      <c r="A243" s="55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88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4.25" customHeight="1">
      <c r="A244" s="55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88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4.25" customHeight="1">
      <c r="A245" s="55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88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4.25" customHeight="1">
      <c r="A246" s="55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88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4.25" customHeight="1">
      <c r="A247" s="55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88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4.25" customHeight="1">
      <c r="A248" s="55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88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14.25" customHeight="1">
      <c r="A249" s="55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88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4.25" customHeight="1">
      <c r="A250" s="55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88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14.25" customHeight="1">
      <c r="A251" s="55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88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14.25" customHeight="1">
      <c r="A252" s="55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88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14.25" customHeight="1">
      <c r="A253" s="55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88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14.25" customHeight="1">
      <c r="A254" s="55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88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4.25" customHeight="1">
      <c r="A255" s="55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88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4.25" customHeight="1">
      <c r="A256" s="55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88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4.25" customHeight="1">
      <c r="A257" s="55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88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4.25" customHeight="1">
      <c r="A258" s="55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88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4.25" customHeight="1">
      <c r="A259" s="55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88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14.25" customHeight="1">
      <c r="A260" s="55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88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14.25" customHeight="1">
      <c r="A261" s="55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88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4.25" customHeight="1">
      <c r="A262" s="55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88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14.25" customHeight="1">
      <c r="A263" s="55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88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14.25" customHeight="1">
      <c r="A264" s="55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88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4.25" customHeight="1">
      <c r="A265" s="55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88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14.25" customHeight="1">
      <c r="A266" s="55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88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14.25" customHeight="1">
      <c r="A267" s="55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88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4.25" customHeight="1">
      <c r="A268" s="55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88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14.25" customHeight="1">
      <c r="A269" s="55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88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14.25" customHeight="1">
      <c r="A270" s="55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88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14.25" customHeight="1">
      <c r="A271" s="55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88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14.25" customHeight="1">
      <c r="A272" s="55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88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14.25" customHeight="1">
      <c r="A273" s="55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88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14.25" customHeight="1">
      <c r="A274" s="55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88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14.25" customHeight="1">
      <c r="A275" s="55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88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14.25" customHeight="1">
      <c r="A276" s="55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88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14.25" customHeight="1">
      <c r="A277" s="55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88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4.25" customHeight="1">
      <c r="A278" s="55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88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14.25" customHeight="1">
      <c r="A279" s="55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88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14.25" customHeight="1">
      <c r="A280" s="55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88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4.25" customHeight="1">
      <c r="A281" s="55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88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14.25" customHeight="1">
      <c r="A282" s="55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88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14.25" customHeight="1">
      <c r="A283" s="55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88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4.25" customHeight="1">
      <c r="A284" s="55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88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14.25" customHeight="1">
      <c r="A285" s="55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88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14.25" customHeight="1">
      <c r="A286" s="55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88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14.25" customHeight="1">
      <c r="A287" s="55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88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14.25" customHeight="1">
      <c r="A288" s="55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88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14.25" customHeight="1">
      <c r="A289" s="55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88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14.25" customHeight="1">
      <c r="A290" s="55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88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14.25" customHeight="1">
      <c r="A291" s="55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88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14.25" customHeight="1">
      <c r="A292" s="55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88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14.25" customHeight="1">
      <c r="A293" s="55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88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14.25" customHeight="1">
      <c r="A294" s="55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88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14.25" customHeight="1">
      <c r="A295" s="55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88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14.25" customHeight="1">
      <c r="A296" s="55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88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14.25" customHeight="1">
      <c r="A297" s="55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88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14.25" customHeight="1">
      <c r="A298" s="55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88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4.25" customHeight="1">
      <c r="A299" s="55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88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14.25" customHeight="1">
      <c r="A300" s="55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88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14.25" customHeight="1">
      <c r="A301" s="55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88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4.25" customHeight="1">
      <c r="A302" s="55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88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14.25" customHeight="1">
      <c r="A303" s="55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88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14.25" customHeight="1">
      <c r="A304" s="55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88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4.25" customHeight="1">
      <c r="A305" s="55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88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14.25" customHeight="1">
      <c r="A306" s="55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88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14.25" customHeight="1">
      <c r="A307" s="55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88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14.25" customHeight="1">
      <c r="A308" s="55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88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14.25" customHeight="1">
      <c r="A309" s="55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88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14.25" customHeight="1">
      <c r="A310" s="55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88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14.25" customHeight="1">
      <c r="A311" s="55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88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14.25" customHeight="1">
      <c r="A312" s="55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88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14.25" customHeight="1">
      <c r="A313" s="55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88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14.25" customHeight="1">
      <c r="A314" s="55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88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14.25" customHeight="1">
      <c r="A315" s="55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88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4.25" customHeight="1">
      <c r="A316" s="55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88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14.25" customHeight="1">
      <c r="A317" s="55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88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14.25" customHeight="1">
      <c r="A318" s="55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88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4.25" customHeight="1">
      <c r="A319" s="55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88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14.25" customHeight="1">
      <c r="A320" s="55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88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14.25" customHeight="1">
      <c r="A321" s="55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88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4.25" customHeight="1">
      <c r="A322" s="55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88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14.25" customHeight="1">
      <c r="A323" s="55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88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14.25" customHeight="1">
      <c r="A324" s="55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88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14.25" customHeight="1">
      <c r="A325" s="55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88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14.25" customHeight="1">
      <c r="A326" s="55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88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14.25" customHeight="1">
      <c r="A327" s="55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88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14.25" customHeight="1">
      <c r="A328" s="55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88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4.25" customHeight="1">
      <c r="A329" s="55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88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14.25" customHeight="1">
      <c r="A330" s="55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88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14.25" customHeight="1">
      <c r="A331" s="55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88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4.25" customHeight="1">
      <c r="A332" s="55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88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14.25" customHeight="1">
      <c r="A333" s="55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88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14.25" customHeight="1">
      <c r="A334" s="55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88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4.25" customHeight="1">
      <c r="A335" s="55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88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14.25" customHeight="1">
      <c r="A336" s="55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88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14.25" customHeight="1">
      <c r="A337" s="55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88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14.25" customHeight="1">
      <c r="A338" s="55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88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14.25" customHeight="1">
      <c r="A339" s="55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88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14.25" customHeight="1">
      <c r="A340" s="55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88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14.25" customHeight="1">
      <c r="A341" s="55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88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14.25" customHeight="1">
      <c r="A342" s="55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88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14.25" customHeight="1">
      <c r="A343" s="55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88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14.25" customHeight="1">
      <c r="A344" s="55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88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4.25" customHeight="1">
      <c r="A345" s="55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88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4.25" customHeight="1">
      <c r="A346" s="55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88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14.25" customHeight="1">
      <c r="A347" s="55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88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14.25" customHeight="1">
      <c r="A348" s="55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88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4.25" customHeight="1">
      <c r="A349" s="55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88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14.25" customHeight="1">
      <c r="A350" s="55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88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14.25" customHeight="1">
      <c r="A351" s="55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88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4.25" customHeight="1">
      <c r="A352" s="55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88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4.25" customHeight="1">
      <c r="A353" s="55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88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4.25" customHeight="1">
      <c r="A354" s="55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88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4.25" customHeight="1">
      <c r="A355" s="55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88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14.25" customHeight="1">
      <c r="A356" s="55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88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14.25" customHeight="1">
      <c r="A357" s="55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88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14.25" customHeight="1">
      <c r="A358" s="55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88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14.25" customHeight="1">
      <c r="A359" s="55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88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14.25" customHeight="1">
      <c r="A360" s="55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88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14.25" customHeight="1">
      <c r="A361" s="55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88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14.25" customHeight="1">
      <c r="A362" s="55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88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14.25" customHeight="1">
      <c r="A363" s="55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88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14.25" customHeight="1">
      <c r="A364" s="55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88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14.25" customHeight="1">
      <c r="A365" s="55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88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14.25" customHeight="1">
      <c r="A366" s="55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88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14.25" customHeight="1">
      <c r="A367" s="55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88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14.25" customHeight="1">
      <c r="A368" s="55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88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14.25" customHeight="1">
      <c r="A369" s="55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88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14.25" customHeight="1">
      <c r="A370" s="55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88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14.25" customHeight="1">
      <c r="A371" s="55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88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14.25" customHeight="1">
      <c r="A372" s="55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88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14.25" customHeight="1">
      <c r="A373" s="55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88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14.25" customHeight="1">
      <c r="A374" s="55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88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14.25" customHeight="1">
      <c r="A375" s="55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88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14.25" customHeight="1">
      <c r="A376" s="55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88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14.25" customHeight="1">
      <c r="A377" s="55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88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14.25" customHeight="1">
      <c r="A378" s="55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88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14.25" customHeight="1">
      <c r="A379" s="55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88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14.25" customHeight="1">
      <c r="A380" s="55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88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14.25" customHeight="1">
      <c r="A381" s="55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88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14.25" customHeight="1">
      <c r="A382" s="55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88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14.25" customHeight="1">
      <c r="A383" s="55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88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14.25" customHeight="1">
      <c r="A384" s="55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88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14.25" customHeight="1">
      <c r="A385" s="55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88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14.25" customHeight="1">
      <c r="A386" s="55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88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14.25" customHeight="1">
      <c r="A387" s="55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88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14.25" customHeight="1">
      <c r="A388" s="55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88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14.25" customHeight="1">
      <c r="A389" s="55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88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4.25" customHeight="1">
      <c r="A390" s="55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88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14.25" customHeight="1">
      <c r="A391" s="55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88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14.25" customHeight="1">
      <c r="A392" s="55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88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4.25" customHeight="1">
      <c r="A393" s="55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88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14.25" customHeight="1">
      <c r="A394" s="55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88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14.25" customHeight="1">
      <c r="A395" s="55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88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4.25" customHeight="1">
      <c r="A396" s="55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88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4.25" customHeight="1">
      <c r="A397" s="55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88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4.25" customHeight="1">
      <c r="A398" s="55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88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4.25" customHeight="1">
      <c r="A399" s="55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88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4.25" customHeight="1">
      <c r="A400" s="55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88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4.25" customHeight="1">
      <c r="A401" s="55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88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14.25" customHeight="1">
      <c r="A402" s="55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88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4.25" customHeight="1">
      <c r="A403" s="55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88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14.25" customHeight="1">
      <c r="A404" s="55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88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14.25" customHeight="1">
      <c r="A405" s="55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88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4.25" customHeight="1">
      <c r="A406" s="55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88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14.25" customHeight="1">
      <c r="A407" s="55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88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14.25" customHeight="1">
      <c r="A408" s="55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88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4.25" customHeight="1">
      <c r="A409" s="55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88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14.25" customHeight="1">
      <c r="A410" s="55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88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14.25" customHeight="1">
      <c r="A411" s="55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88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14.25" customHeight="1">
      <c r="A412" s="55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88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14.25" customHeight="1">
      <c r="A413" s="55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88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14.25" customHeight="1">
      <c r="A414" s="55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88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14.25" customHeight="1">
      <c r="A415" s="55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88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14.25" customHeight="1">
      <c r="A416" s="55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88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14.25" customHeight="1">
      <c r="A417" s="55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88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14.25" customHeight="1">
      <c r="A418" s="55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88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14.25" customHeight="1">
      <c r="A419" s="55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88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4.25" customHeight="1">
      <c r="A420" s="55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88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14.25" customHeight="1">
      <c r="A421" s="55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88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14.25" customHeight="1">
      <c r="A422" s="55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88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4.25" customHeight="1">
      <c r="A423" s="55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88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14.25" customHeight="1">
      <c r="A424" s="55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88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14.25" customHeight="1">
      <c r="A425" s="55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88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14.25" customHeight="1">
      <c r="A426" s="55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88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14.25" customHeight="1">
      <c r="A427" s="55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88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14.25" customHeight="1">
      <c r="A428" s="55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88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4.25" customHeight="1">
      <c r="A429" s="55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88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4.25" customHeight="1">
      <c r="A430" s="55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88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14.25" customHeight="1">
      <c r="A431" s="55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88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14.25" customHeight="1">
      <c r="A432" s="55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88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4.25" customHeight="1">
      <c r="A433" s="55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88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4.25" customHeight="1">
      <c r="A434" s="55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88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4.25" customHeight="1">
      <c r="A435" s="55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88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4.25" customHeight="1">
      <c r="A436" s="55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88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4.25" customHeight="1">
      <c r="A437" s="55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88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4.25" customHeight="1">
      <c r="A438" s="55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88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4.25" customHeight="1">
      <c r="A439" s="55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88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4.25" customHeight="1">
      <c r="A440" s="55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88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4.25" customHeight="1">
      <c r="A441" s="55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88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4.25" customHeight="1">
      <c r="A442" s="55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88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14.25" customHeight="1">
      <c r="A443" s="55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88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14.25" customHeight="1">
      <c r="A444" s="55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88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14.25" customHeight="1">
      <c r="A445" s="55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88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14.25" customHeight="1">
      <c r="A446" s="55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88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14.25" customHeight="1">
      <c r="A447" s="55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88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14.25" customHeight="1">
      <c r="A448" s="55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88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14.25" customHeight="1">
      <c r="A449" s="55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88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14.25" customHeight="1">
      <c r="A450" s="55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88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14.25" customHeight="1">
      <c r="A451" s="55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88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14.25" customHeight="1">
      <c r="A452" s="55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88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14.25" customHeight="1">
      <c r="A453" s="55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88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14.25" customHeight="1">
      <c r="A454" s="55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88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14.25" customHeight="1">
      <c r="A455" s="55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88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14.25" customHeight="1">
      <c r="A456" s="55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88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14.25" customHeight="1">
      <c r="A457" s="55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88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14.25" customHeight="1">
      <c r="A458" s="55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88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14.25" customHeight="1">
      <c r="A459" s="55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88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14.25" customHeight="1">
      <c r="A460" s="55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88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14.25" customHeight="1">
      <c r="A461" s="55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88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14.25" customHeight="1">
      <c r="A462" s="55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88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14.25" customHeight="1">
      <c r="A463" s="55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88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14.25" customHeight="1">
      <c r="A464" s="55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88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14.25" customHeight="1">
      <c r="A465" s="55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88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14.25" customHeight="1">
      <c r="A466" s="55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88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14.25" customHeight="1">
      <c r="A467" s="55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88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14.25" customHeight="1">
      <c r="A468" s="55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88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14.25" customHeight="1">
      <c r="A469" s="55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88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14.25" customHeight="1">
      <c r="A470" s="55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88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14.25" customHeight="1">
      <c r="A471" s="55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88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14.25" customHeight="1">
      <c r="A472" s="55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88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14.25" customHeight="1">
      <c r="A473" s="55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88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14.25" customHeight="1">
      <c r="A474" s="55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88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14.25" customHeight="1">
      <c r="A475" s="55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88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14.25" customHeight="1">
      <c r="A476" s="55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88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14.25" customHeight="1">
      <c r="A477" s="55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88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14.25" customHeight="1">
      <c r="A478" s="55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88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14.25" customHeight="1">
      <c r="A479" s="55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88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14.25" customHeight="1">
      <c r="A480" s="55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88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14.25" customHeight="1">
      <c r="A481" s="55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88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14.25" customHeight="1">
      <c r="A482" s="55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88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14.25" customHeight="1">
      <c r="A483" s="55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88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14.25" customHeight="1">
      <c r="A484" s="55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88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14.25" customHeight="1">
      <c r="A485" s="55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88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14.25" customHeight="1">
      <c r="A486" s="55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88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14.25" customHeight="1">
      <c r="A487" s="55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88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14.25" customHeight="1">
      <c r="A488" s="55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88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14.25" customHeight="1">
      <c r="A489" s="55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88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14.25" customHeight="1">
      <c r="A490" s="55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88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14.25" customHeight="1">
      <c r="A491" s="55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88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14.25" customHeight="1">
      <c r="A492" s="55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88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14.25" customHeight="1">
      <c r="A493" s="55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88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14.25" customHeight="1">
      <c r="A494" s="55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88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14.25" customHeight="1">
      <c r="A495" s="55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88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14.25" customHeight="1">
      <c r="A496" s="55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88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14.25" customHeight="1">
      <c r="A497" s="55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88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14.25" customHeight="1">
      <c r="A498" s="55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88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14.25" customHeight="1">
      <c r="A499" s="55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88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14.25" customHeight="1">
      <c r="A500" s="55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88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14.25" customHeight="1">
      <c r="A501" s="55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88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14.25" customHeight="1">
      <c r="A502" s="55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88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14.25" customHeight="1">
      <c r="A503" s="55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88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14.25" customHeight="1">
      <c r="A504" s="55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88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14.25" customHeight="1">
      <c r="A505" s="55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88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14.25" customHeight="1">
      <c r="A506" s="55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88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14.25" customHeight="1">
      <c r="A507" s="55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88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14.25" customHeight="1">
      <c r="A508" s="55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88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14.25" customHeight="1">
      <c r="A509" s="55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88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14.25" customHeight="1">
      <c r="A510" s="55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88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14.25" customHeight="1">
      <c r="A511" s="55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88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14.25" customHeight="1">
      <c r="A512" s="55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88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14.25" customHeight="1">
      <c r="A513" s="55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88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14.25" customHeight="1">
      <c r="A514" s="55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88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14.25" customHeight="1">
      <c r="A515" s="55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88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14.25" customHeight="1">
      <c r="A516" s="55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88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14.25" customHeight="1">
      <c r="A517" s="55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88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14.25" customHeight="1">
      <c r="A518" s="55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88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14.25" customHeight="1">
      <c r="A519" s="55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88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14.25" customHeight="1">
      <c r="A520" s="55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88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14.25" customHeight="1">
      <c r="A521" s="55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88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14.25" customHeight="1">
      <c r="A522" s="55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88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14.25" customHeight="1">
      <c r="A523" s="55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88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14.25" customHeight="1">
      <c r="A524" s="55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88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14.25" customHeight="1">
      <c r="A525" s="55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88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14.25" customHeight="1">
      <c r="A526" s="55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88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14.25" customHeight="1">
      <c r="A527" s="55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88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14.25" customHeight="1">
      <c r="A528" s="55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88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14.25" customHeight="1">
      <c r="A529" s="55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88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14.25" customHeight="1">
      <c r="A530" s="55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88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14.25" customHeight="1">
      <c r="A531" s="55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88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14.25" customHeight="1">
      <c r="A532" s="55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88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14.25" customHeight="1">
      <c r="A533" s="55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88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14.25" customHeight="1">
      <c r="A534" s="55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88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14.25" customHeight="1">
      <c r="A535" s="55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88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14.25" customHeight="1">
      <c r="A536" s="55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88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14.25" customHeight="1">
      <c r="A537" s="55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88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14.25" customHeight="1">
      <c r="A538" s="55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88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14.25" customHeight="1">
      <c r="A539" s="55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88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14.25" customHeight="1">
      <c r="A540" s="55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88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14.25" customHeight="1">
      <c r="A541" s="55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88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14.25" customHeight="1">
      <c r="A542" s="55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88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14.25" customHeight="1">
      <c r="A543" s="55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88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14.25" customHeight="1">
      <c r="A544" s="55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88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14.25" customHeight="1">
      <c r="A545" s="55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88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14.25" customHeight="1">
      <c r="A546" s="55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88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14.25" customHeight="1">
      <c r="A547" s="55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88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14.25" customHeight="1">
      <c r="A548" s="55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88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14.25" customHeight="1">
      <c r="A549" s="55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88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14.25" customHeight="1">
      <c r="A550" s="55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88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14.25" customHeight="1">
      <c r="A551" s="55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88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14.25" customHeight="1">
      <c r="A552" s="55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88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14.25" customHeight="1">
      <c r="A553" s="55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88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14.25" customHeight="1">
      <c r="A554" s="55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88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14.25" customHeight="1">
      <c r="A555" s="55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88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14.25" customHeight="1">
      <c r="A556" s="55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88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14.25" customHeight="1">
      <c r="A557" s="55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88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14.25" customHeight="1">
      <c r="A558" s="55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88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14.25" customHeight="1">
      <c r="A559" s="55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88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14.25" customHeight="1">
      <c r="A560" s="55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88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14.25" customHeight="1">
      <c r="A561" s="55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88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14.25" customHeight="1">
      <c r="A562" s="55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88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14.25" customHeight="1">
      <c r="A563" s="55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88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14.25" customHeight="1">
      <c r="A564" s="55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88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14.25" customHeight="1">
      <c r="A565" s="55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88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14.25" customHeight="1">
      <c r="A566" s="55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88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4.25" customHeight="1">
      <c r="A567" s="55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88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4.25" customHeight="1">
      <c r="A568" s="55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88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4.25" customHeight="1">
      <c r="A569" s="55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88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4.25" customHeight="1">
      <c r="A570" s="55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88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4.25" customHeight="1">
      <c r="A571" s="55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88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4.25" customHeight="1">
      <c r="A572" s="55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88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4.25" customHeight="1">
      <c r="A573" s="55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88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4.25" customHeight="1">
      <c r="A574" s="55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88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4.25" customHeight="1">
      <c r="A575" s="55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88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4.25" customHeight="1">
      <c r="A576" s="55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88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4.25" customHeight="1">
      <c r="A577" s="55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88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4.25" customHeight="1">
      <c r="A578" s="55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88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4.25" customHeight="1">
      <c r="A579" s="55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88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4.25" customHeight="1">
      <c r="A580" s="55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88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4.25" customHeight="1">
      <c r="A581" s="55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88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4.25" customHeight="1">
      <c r="A582" s="55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88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4.25" customHeight="1">
      <c r="A583" s="55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88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14.25" customHeight="1">
      <c r="A584" s="55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88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14.25" customHeight="1">
      <c r="A585" s="55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88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14.25" customHeight="1">
      <c r="A586" s="55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88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14.25" customHeight="1">
      <c r="A587" s="55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88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14.25" customHeight="1">
      <c r="A588" s="55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88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14.25" customHeight="1">
      <c r="A589" s="55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88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14.25" customHeight="1">
      <c r="A590" s="55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88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14.25" customHeight="1">
      <c r="A591" s="55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88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14.25" customHeight="1">
      <c r="A592" s="55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88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14.25" customHeight="1">
      <c r="A593" s="55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88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14.25" customHeight="1">
      <c r="A594" s="55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88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14.25" customHeight="1">
      <c r="A595" s="55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88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14.25" customHeight="1">
      <c r="A596" s="55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88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14.25" customHeight="1">
      <c r="A597" s="55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88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14.25" customHeight="1">
      <c r="A598" s="55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88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14.25" customHeight="1">
      <c r="A599" s="55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88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14.25" customHeight="1">
      <c r="A600" s="55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88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14.25" customHeight="1">
      <c r="A601" s="55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88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14.25" customHeight="1">
      <c r="A602" s="55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88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14.25" customHeight="1">
      <c r="A603" s="55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88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14.25" customHeight="1">
      <c r="A604" s="55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88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14.25" customHeight="1">
      <c r="A605" s="55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88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14.25" customHeight="1">
      <c r="A606" s="55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88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14.25" customHeight="1">
      <c r="A607" s="55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88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14.25" customHeight="1">
      <c r="A608" s="55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88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14.25" customHeight="1">
      <c r="A609" s="55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88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14.25" customHeight="1">
      <c r="A610" s="55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88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14.25" customHeight="1">
      <c r="A611" s="55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88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14.25" customHeight="1">
      <c r="A612" s="55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88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14.25" customHeight="1">
      <c r="A613" s="55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88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14.25" customHeight="1">
      <c r="A614" s="55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88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14.25" customHeight="1">
      <c r="A615" s="55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88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14.25" customHeight="1">
      <c r="A616" s="55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88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14.25" customHeight="1">
      <c r="A617" s="55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88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14.25" customHeight="1">
      <c r="A618" s="55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88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14.25" customHeight="1">
      <c r="A619" s="55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88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14.25" customHeight="1">
      <c r="A620" s="55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88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14.25" customHeight="1">
      <c r="A621" s="55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88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14.25" customHeight="1">
      <c r="A622" s="55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88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14.25" customHeight="1">
      <c r="A623" s="55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88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14.25" customHeight="1">
      <c r="A624" s="55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88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14.25" customHeight="1">
      <c r="A625" s="55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88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14.25" customHeight="1">
      <c r="A626" s="55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88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14.25" customHeight="1">
      <c r="A627" s="55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88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14.25" customHeight="1">
      <c r="A628" s="55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88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14.25" customHeight="1">
      <c r="A629" s="55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88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4.25" customHeight="1">
      <c r="A630" s="55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88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4.25" customHeight="1">
      <c r="A631" s="55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88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14.25" customHeight="1">
      <c r="A632" s="55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88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14.25" customHeight="1">
      <c r="A633" s="55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88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14.25" customHeight="1">
      <c r="A634" s="55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88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14.25" customHeight="1">
      <c r="A635" s="55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88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14.25" customHeight="1">
      <c r="A636" s="55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88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14.25" customHeight="1">
      <c r="A637" s="55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88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14.25" customHeight="1">
      <c r="A638" s="55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88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14.25" customHeight="1">
      <c r="A639" s="55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88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14.25" customHeight="1">
      <c r="A640" s="55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88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14.25" customHeight="1">
      <c r="A641" s="55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88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14.25" customHeight="1">
      <c r="A642" s="55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88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14.25" customHeight="1">
      <c r="A643" s="55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88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14.25" customHeight="1">
      <c r="A644" s="55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88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14.25" customHeight="1">
      <c r="A645" s="55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88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14.25" customHeight="1">
      <c r="A646" s="55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88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14.25" customHeight="1">
      <c r="A647" s="55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88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14.25" customHeight="1">
      <c r="A648" s="55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88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14.25" customHeight="1">
      <c r="A649" s="55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88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14.25" customHeight="1">
      <c r="A650" s="55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88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14.25" customHeight="1">
      <c r="A651" s="55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88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14.25" customHeight="1">
      <c r="A652" s="55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88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14.25" customHeight="1">
      <c r="A653" s="55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88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14.25" customHeight="1">
      <c r="A654" s="55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88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14.25" customHeight="1">
      <c r="A655" s="55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88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14.25" customHeight="1">
      <c r="A656" s="55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88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14.25" customHeight="1">
      <c r="A657" s="55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88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14.25" customHeight="1">
      <c r="A658" s="55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88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14.25" customHeight="1">
      <c r="A659" s="55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88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14.25" customHeight="1">
      <c r="A660" s="55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88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14.25" customHeight="1">
      <c r="A661" s="55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88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14.25" customHeight="1">
      <c r="A662" s="55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88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14.25" customHeight="1">
      <c r="A663" s="55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88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14.25" customHeight="1">
      <c r="A664" s="55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88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14.25" customHeight="1">
      <c r="A665" s="55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88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14.25" customHeight="1">
      <c r="A666" s="55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88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14.25" customHeight="1">
      <c r="A667" s="55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88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14.25" customHeight="1">
      <c r="A668" s="55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88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14.25" customHeight="1">
      <c r="A669" s="55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88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14.25" customHeight="1">
      <c r="A670" s="55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88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14.25" customHeight="1">
      <c r="A671" s="55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88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14.25" customHeight="1">
      <c r="A672" s="55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88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14.25" customHeight="1">
      <c r="A673" s="55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88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14.25" customHeight="1">
      <c r="A674" s="55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88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14.25" customHeight="1">
      <c r="A675" s="55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88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14.25" customHeight="1">
      <c r="A676" s="55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88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14.25" customHeight="1">
      <c r="A677" s="55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88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14.25" customHeight="1">
      <c r="A678" s="55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88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14.25" customHeight="1">
      <c r="A679" s="55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88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14.25" customHeight="1">
      <c r="A680" s="55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88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14.25" customHeight="1">
      <c r="A681" s="55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88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14.25" customHeight="1">
      <c r="A682" s="55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88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14.25" customHeight="1">
      <c r="A683" s="55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88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14.25" customHeight="1">
      <c r="A684" s="55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88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14.25" customHeight="1">
      <c r="A685" s="55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88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14.25" customHeight="1">
      <c r="A686" s="55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88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14.25" customHeight="1">
      <c r="A687" s="55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88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14.25" customHeight="1">
      <c r="A688" s="55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88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14.25" customHeight="1">
      <c r="A689" s="55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88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14.25" customHeight="1">
      <c r="A690" s="55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88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14.25" customHeight="1">
      <c r="A691" s="55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88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14.25" customHeight="1">
      <c r="A692" s="55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88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14.25" customHeight="1">
      <c r="A693" s="55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88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14.25" customHeight="1">
      <c r="A694" s="55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88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14.25" customHeight="1">
      <c r="A695" s="55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88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14.25" customHeight="1">
      <c r="A696" s="55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88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14.25" customHeight="1">
      <c r="A697" s="55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88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14.25" customHeight="1">
      <c r="A698" s="55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88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14.25" customHeight="1">
      <c r="A699" s="55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88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14.25" customHeight="1">
      <c r="A700" s="55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88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14.25" customHeight="1">
      <c r="A701" s="55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88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14.25" customHeight="1">
      <c r="A702" s="55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88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14.25" customHeight="1">
      <c r="A703" s="55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88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14.25" customHeight="1">
      <c r="A704" s="55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88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14.25" customHeight="1">
      <c r="A705" s="55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88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4.25" customHeight="1">
      <c r="A706" s="55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88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14.25" customHeight="1">
      <c r="A707" s="55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88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14.25" customHeight="1">
      <c r="A708" s="55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88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14.25" customHeight="1">
      <c r="A709" s="55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88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14.25" customHeight="1">
      <c r="A710" s="55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88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14.25" customHeight="1">
      <c r="A711" s="55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88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14.25" customHeight="1">
      <c r="A712" s="55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88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14.25" customHeight="1">
      <c r="A713" s="55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88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14.25" customHeight="1">
      <c r="A714" s="55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88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14.25" customHeight="1">
      <c r="A715" s="55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88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14.25" customHeight="1">
      <c r="A716" s="55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88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14.25" customHeight="1">
      <c r="A717" s="55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88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14.25" customHeight="1">
      <c r="A718" s="55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88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14.25" customHeight="1">
      <c r="A719" s="55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88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14.25" customHeight="1">
      <c r="A720" s="55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88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14.25" customHeight="1">
      <c r="A721" s="55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88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14.25" customHeight="1">
      <c r="A722" s="55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88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14.25" customHeight="1">
      <c r="A723" s="55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88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14.25" customHeight="1">
      <c r="A724" s="55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88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14.25" customHeight="1">
      <c r="A725" s="55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88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14.25" customHeight="1">
      <c r="A726" s="55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88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14.25" customHeight="1">
      <c r="A727" s="55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88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14.25" customHeight="1">
      <c r="A728" s="55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88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14.25" customHeight="1">
      <c r="A729" s="55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88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14.25" customHeight="1">
      <c r="A730" s="55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88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14.25" customHeight="1">
      <c r="A731" s="55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88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14.25" customHeight="1">
      <c r="A732" s="55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88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14.25" customHeight="1">
      <c r="A733" s="55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88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14.25" customHeight="1">
      <c r="A734" s="55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88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14.25" customHeight="1">
      <c r="A735" s="55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88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14.25" customHeight="1">
      <c r="A736" s="55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88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14.25" customHeight="1">
      <c r="A737" s="55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88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14.25" customHeight="1">
      <c r="A738" s="55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88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14.25" customHeight="1">
      <c r="A739" s="55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88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14.25" customHeight="1">
      <c r="A740" s="55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88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14.25" customHeight="1">
      <c r="A741" s="55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88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14.25" customHeight="1">
      <c r="A742" s="55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88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14.25" customHeight="1">
      <c r="A743" s="55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88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14.25" customHeight="1">
      <c r="A744" s="55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88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14.25" customHeight="1">
      <c r="A745" s="55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88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14.25" customHeight="1">
      <c r="A746" s="55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88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14.25" customHeight="1">
      <c r="A747" s="55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88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14.25" customHeight="1">
      <c r="A748" s="55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88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14.25" customHeight="1">
      <c r="A749" s="55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88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14.25" customHeight="1">
      <c r="A750" s="55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88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14.25" customHeight="1">
      <c r="A751" s="55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88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14.25" customHeight="1">
      <c r="A752" s="55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88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14.25" customHeight="1">
      <c r="A753" s="55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88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14.25" customHeight="1">
      <c r="A754" s="55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88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14.25" customHeight="1">
      <c r="A755" s="55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88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14.25" customHeight="1">
      <c r="A756" s="55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88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14.25" customHeight="1">
      <c r="A757" s="55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88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14.25" customHeight="1">
      <c r="A758" s="55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88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14.25" customHeight="1">
      <c r="A759" s="55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88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14.25" customHeight="1">
      <c r="A760" s="55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88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14.25" customHeight="1">
      <c r="A761" s="55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88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14.25" customHeight="1">
      <c r="A762" s="55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88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14.25" customHeight="1">
      <c r="A763" s="55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88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14.25" customHeight="1">
      <c r="A764" s="55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88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14.25" customHeight="1">
      <c r="A765" s="55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88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14.25" customHeight="1">
      <c r="A766" s="55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88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14.25" customHeight="1">
      <c r="A767" s="55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88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14.25" customHeight="1">
      <c r="A768" s="55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88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14.25" customHeight="1">
      <c r="A769" s="55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88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14.25" customHeight="1">
      <c r="A770" s="55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88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14.25" customHeight="1">
      <c r="A771" s="55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88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14.25" customHeight="1">
      <c r="A772" s="55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88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14.25" customHeight="1">
      <c r="A773" s="55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88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14.25" customHeight="1">
      <c r="A774" s="55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88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14.25" customHeight="1">
      <c r="A775" s="55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88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14.25" customHeight="1">
      <c r="A776" s="55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88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14.25" customHeight="1">
      <c r="A777" s="55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88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14.25" customHeight="1">
      <c r="A778" s="55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88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14.25" customHeight="1">
      <c r="A779" s="55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88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14.25" customHeight="1">
      <c r="A780" s="55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88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14.25" customHeight="1">
      <c r="A781" s="55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88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14.25" customHeight="1">
      <c r="A782" s="55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88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14.25" customHeight="1">
      <c r="A783" s="55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88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14.25" customHeight="1">
      <c r="A784" s="55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88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14.25" customHeight="1">
      <c r="A785" s="55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88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14.25" customHeight="1">
      <c r="A786" s="55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88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14.25" customHeight="1">
      <c r="A787" s="55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88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14.25" customHeight="1">
      <c r="A788" s="55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88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14.25" customHeight="1">
      <c r="A789" s="55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88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14.25" customHeight="1">
      <c r="A790" s="55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88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14.25" customHeight="1">
      <c r="A791" s="55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88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14.25" customHeight="1">
      <c r="A792" s="55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88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14.25" customHeight="1">
      <c r="A793" s="55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88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14.25" customHeight="1">
      <c r="A794" s="55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88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14.25" customHeight="1">
      <c r="A795" s="55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88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14.25" customHeight="1">
      <c r="A796" s="55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88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14.25" customHeight="1">
      <c r="A797" s="55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88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14.25" customHeight="1">
      <c r="A798" s="55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88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14.25" customHeight="1">
      <c r="A799" s="55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88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14.25" customHeight="1">
      <c r="A800" s="55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88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14.25" customHeight="1">
      <c r="A801" s="55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88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14.25" customHeight="1">
      <c r="A802" s="55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88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14.25" customHeight="1">
      <c r="A803" s="55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88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14.25" customHeight="1">
      <c r="A804" s="55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88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14.25" customHeight="1">
      <c r="A805" s="55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88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14.25" customHeight="1">
      <c r="A806" s="55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88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14.25" customHeight="1">
      <c r="A807" s="55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88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14.25" customHeight="1">
      <c r="A808" s="55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88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14.25" customHeight="1">
      <c r="A809" s="55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88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14.25" customHeight="1">
      <c r="A810" s="55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88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14.25" customHeight="1">
      <c r="A811" s="55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88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14.25" customHeight="1">
      <c r="A812" s="55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88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14.25" customHeight="1">
      <c r="A813" s="55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88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14.25" customHeight="1">
      <c r="A814" s="55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88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14.25" customHeight="1">
      <c r="A815" s="55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88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14.25" customHeight="1">
      <c r="A816" s="55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88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14.25" customHeight="1">
      <c r="A817" s="55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88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14.25" customHeight="1">
      <c r="A818" s="55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88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14.25" customHeight="1">
      <c r="A819" s="55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88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14.25" customHeight="1">
      <c r="A820" s="55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88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14.25" customHeight="1">
      <c r="A821" s="55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88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14.25" customHeight="1">
      <c r="A822" s="55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88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14.25" customHeight="1">
      <c r="A823" s="55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88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14.25" customHeight="1">
      <c r="A824" s="55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88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14.25" customHeight="1">
      <c r="A825" s="55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88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14.25" customHeight="1">
      <c r="A826" s="55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88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14.25" customHeight="1">
      <c r="A827" s="55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88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14.25" customHeight="1">
      <c r="A828" s="55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88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14.25" customHeight="1">
      <c r="A829" s="55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88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14.25" customHeight="1">
      <c r="A830" s="55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88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14.25" customHeight="1">
      <c r="A831" s="55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88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14.25" customHeight="1">
      <c r="A832" s="55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88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14.25" customHeight="1">
      <c r="A833" s="55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88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14.25" customHeight="1">
      <c r="A834" s="55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88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14.25" customHeight="1">
      <c r="A835" s="55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88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14.25" customHeight="1">
      <c r="A836" s="55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88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14.25" customHeight="1">
      <c r="A837" s="55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88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14.25" customHeight="1">
      <c r="A838" s="55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88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14.25" customHeight="1">
      <c r="A839" s="55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88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14.25" customHeight="1">
      <c r="A840" s="55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88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14.25" customHeight="1">
      <c r="A841" s="55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88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14.25" customHeight="1">
      <c r="A842" s="55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88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14.25" customHeight="1">
      <c r="A843" s="55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88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14.25" customHeight="1">
      <c r="A844" s="55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88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14.25" customHeight="1">
      <c r="A845" s="55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88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14.25" customHeight="1">
      <c r="A846" s="55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88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14.25" customHeight="1">
      <c r="A847" s="55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88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14.25" customHeight="1">
      <c r="A848" s="55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88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14.25" customHeight="1">
      <c r="A849" s="55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88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14.25" customHeight="1">
      <c r="A850" s="55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88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14.25" customHeight="1">
      <c r="A851" s="55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88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14.25" customHeight="1">
      <c r="A852" s="55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88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14.25" customHeight="1">
      <c r="A853" s="55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88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14.25" customHeight="1">
      <c r="A854" s="55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88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14.25" customHeight="1">
      <c r="A855" s="55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88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14.25" customHeight="1">
      <c r="A856" s="55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88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14.25" customHeight="1">
      <c r="A857" s="55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88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14.25" customHeight="1">
      <c r="A858" s="55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88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14.25" customHeight="1">
      <c r="A859" s="55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88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14.25" customHeight="1">
      <c r="A860" s="55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88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14.25" customHeight="1">
      <c r="A861" s="55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88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14.25" customHeight="1">
      <c r="A862" s="55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88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14.25" customHeight="1">
      <c r="A863" s="55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88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14.25" customHeight="1">
      <c r="A864" s="55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88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14.25" customHeight="1">
      <c r="A865" s="55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88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14.25" customHeight="1">
      <c r="A866" s="55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88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14.25" customHeight="1">
      <c r="A867" s="55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88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14.25" customHeight="1">
      <c r="A868" s="55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88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14.25" customHeight="1">
      <c r="A869" s="55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88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14.25" customHeight="1">
      <c r="A870" s="55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88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14.25" customHeight="1">
      <c r="A871" s="55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88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14.25" customHeight="1">
      <c r="A872" s="55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88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14.25" customHeight="1">
      <c r="A873" s="55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88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14.25" customHeight="1">
      <c r="A874" s="55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88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14.25" customHeight="1">
      <c r="A875" s="55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88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14.25" customHeight="1">
      <c r="A876" s="55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88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14.25" customHeight="1">
      <c r="A877" s="55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88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14.25" customHeight="1">
      <c r="A878" s="55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88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14.25" customHeight="1">
      <c r="A879" s="55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88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14.25" customHeight="1">
      <c r="A880" s="55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88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14.25" customHeight="1">
      <c r="A881" s="55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88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14.25" customHeight="1">
      <c r="A882" s="55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88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14.25" customHeight="1">
      <c r="A883" s="55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88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14.25" customHeight="1">
      <c r="A884" s="55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88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14.25" customHeight="1">
      <c r="A885" s="55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88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14.25" customHeight="1">
      <c r="A886" s="55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88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14.25" customHeight="1">
      <c r="A887" s="55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88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14.25" customHeight="1">
      <c r="A888" s="55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88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14.25" customHeight="1">
      <c r="A889" s="55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88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14.25" customHeight="1">
      <c r="A890" s="55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88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14.25" customHeight="1">
      <c r="A891" s="55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88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14.25" customHeight="1">
      <c r="A892" s="55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88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14.25" customHeight="1">
      <c r="A893" s="55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88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14.25" customHeight="1">
      <c r="A894" s="55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88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14.25" customHeight="1">
      <c r="A895" s="55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88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14.25" customHeight="1">
      <c r="A896" s="55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88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14.25" customHeight="1">
      <c r="A897" s="55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88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14.25" customHeight="1">
      <c r="A898" s="55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88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14.25" customHeight="1">
      <c r="A899" s="55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88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14.25" customHeight="1">
      <c r="A900" s="55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88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14.25" customHeight="1">
      <c r="A901" s="55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88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14.25" customHeight="1">
      <c r="A902" s="55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88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14.25" customHeight="1">
      <c r="A903" s="55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88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14.25" customHeight="1">
      <c r="A904" s="55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88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14.25" customHeight="1">
      <c r="A905" s="55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88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14.25" customHeight="1">
      <c r="A906" s="55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88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14.25" customHeight="1">
      <c r="A907" s="55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88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14.25" customHeight="1">
      <c r="A908" s="55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88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14.25" customHeight="1">
      <c r="A909" s="55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88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14.25" customHeight="1">
      <c r="A910" s="55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88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14.25" customHeight="1">
      <c r="A911" s="55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88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14.25" customHeight="1">
      <c r="A912" s="55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88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14.25" customHeight="1">
      <c r="A913" s="55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88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14.25" customHeight="1">
      <c r="A914" s="55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88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14.25" customHeight="1">
      <c r="A915" s="55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88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14.25" customHeight="1">
      <c r="A916" s="55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88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14.25" customHeight="1">
      <c r="A917" s="55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88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14.25" customHeight="1">
      <c r="A918" s="55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88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14.25" customHeight="1">
      <c r="A919" s="55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88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14.25" customHeight="1">
      <c r="A920" s="55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88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14.25" customHeight="1">
      <c r="A921" s="55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88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14.25" customHeight="1">
      <c r="A922" s="55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88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14.25" customHeight="1">
      <c r="A923" s="55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88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14.25" customHeight="1">
      <c r="A924" s="55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88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14.25" customHeight="1">
      <c r="A925" s="55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88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14.25" customHeight="1">
      <c r="A926" s="55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88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14.25" customHeight="1">
      <c r="A927" s="55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88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14.25" customHeight="1">
      <c r="A928" s="55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88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14.25" customHeight="1">
      <c r="A929" s="55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88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14.25" customHeight="1">
      <c r="A930" s="55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88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14.25" customHeight="1">
      <c r="A931" s="55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88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14.25" customHeight="1">
      <c r="A932" s="55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88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14.25" customHeight="1">
      <c r="A933" s="55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88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14.25" customHeight="1">
      <c r="A934" s="55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88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14.25" customHeight="1">
      <c r="A935" s="55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88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14.25" customHeight="1">
      <c r="A936" s="55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88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14.25" customHeight="1">
      <c r="A937" s="55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88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14.25" customHeight="1">
      <c r="A938" s="55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88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14.25" customHeight="1">
      <c r="A939" s="55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88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14.25" customHeight="1">
      <c r="A940" s="55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88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14.25" customHeight="1">
      <c r="A941" s="55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88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14.25" customHeight="1">
      <c r="A942" s="55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88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14.25" customHeight="1">
      <c r="A943" s="55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88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14.25" customHeight="1">
      <c r="A944" s="55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88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14.25" customHeight="1">
      <c r="A945" s="55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88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14.25" customHeight="1">
      <c r="A946" s="55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88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14.25" customHeight="1">
      <c r="A947" s="55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88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14.25" customHeight="1">
      <c r="A948" s="55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88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14.25" customHeight="1">
      <c r="A949" s="55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88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14.25" customHeight="1">
      <c r="A950" s="55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88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14.25" customHeight="1">
      <c r="A951" s="55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88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4.25" customHeight="1">
      <c r="A952" s="55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88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4.25" customHeight="1">
      <c r="A953" s="55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88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4.25" customHeight="1">
      <c r="A954" s="55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88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4.25" customHeight="1">
      <c r="A955" s="55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88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4.25" customHeight="1">
      <c r="A956" s="55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88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4.25" customHeight="1">
      <c r="A957" s="55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88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4.25" customHeight="1">
      <c r="A958" s="55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88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4.25" customHeight="1">
      <c r="A959" s="55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88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4.25" customHeight="1">
      <c r="A960" s="55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88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4.25" customHeight="1">
      <c r="A961" s="55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88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4.25" customHeight="1">
      <c r="A962" s="55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88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4.25" customHeight="1">
      <c r="A963" s="55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88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4.25" customHeight="1">
      <c r="A964" s="55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88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4.25" customHeight="1">
      <c r="A965" s="55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88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4.25" customHeight="1">
      <c r="A966" s="55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88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4.25" customHeight="1">
      <c r="A967" s="55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88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4.25" customHeight="1">
      <c r="A968" s="55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88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4.25" customHeight="1">
      <c r="A969" s="55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88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4.25" customHeight="1">
      <c r="A970" s="55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88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4.25" customHeight="1">
      <c r="A971" s="55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88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4.25" customHeight="1">
      <c r="A972" s="55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88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4.25" customHeight="1">
      <c r="A973" s="55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88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14.25" customHeight="1">
      <c r="A974" s="55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88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14.25" customHeight="1">
      <c r="A975" s="55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88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14.25" customHeight="1">
      <c r="A976" s="55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88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14.25" customHeight="1">
      <c r="A977" s="55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88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14.25" customHeight="1">
      <c r="A978" s="55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88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14.25" customHeight="1">
      <c r="A979" s="55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88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14.25" customHeight="1">
      <c r="A980" s="55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88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14.25" customHeight="1">
      <c r="A981" s="55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88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14.25" customHeight="1">
      <c r="A982" s="55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88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14.25" customHeight="1">
      <c r="A983" s="55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88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14.25" customHeight="1">
      <c r="A984" s="55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88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14.25" customHeight="1">
      <c r="A985" s="55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88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14.25" customHeight="1">
      <c r="A986" s="55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88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14.25" customHeight="1">
      <c r="A987" s="55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88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4.25" customHeight="1">
      <c r="A988" s="55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88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4.25" customHeight="1">
      <c r="A989" s="55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88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4.25" customHeight="1">
      <c r="A990" s="55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88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4.25" customHeight="1">
      <c r="A991" s="55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88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4.25" customHeight="1">
      <c r="A992" s="55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88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4.25" customHeight="1">
      <c r="A993" s="55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88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4.25" customHeight="1">
      <c r="A994" s="55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88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4.25" customHeight="1">
      <c r="A995" s="55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88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4.25" customHeight="1">
      <c r="A996" s="55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88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4.25" customHeight="1">
      <c r="A997" s="55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88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4.25" customHeight="1">
      <c r="A998" s="55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88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4.25" customHeight="1">
      <c r="A999" s="55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88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14.25" customHeight="1">
      <c r="A1000" s="55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88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</sheetData>
  <mergeCells count="6">
    <mergeCell ref="O2:O3"/>
    <mergeCell ref="A2:A3"/>
    <mergeCell ref="B2:B3"/>
    <mergeCell ref="C2:C3"/>
    <mergeCell ref="D2:D3"/>
    <mergeCell ref="E2: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8.85546875" customWidth="1"/>
    <col min="2" max="2" width="3" customWidth="1"/>
    <col min="3" max="3" width="48.140625" customWidth="1"/>
    <col min="4" max="4" width="17.42578125" customWidth="1"/>
    <col min="5" max="5" width="14.7109375" customWidth="1"/>
    <col min="6" max="6" width="64.7109375" customWidth="1"/>
    <col min="7" max="7" width="24.7109375" hidden="1" customWidth="1"/>
    <col min="8" max="17" width="8.85546875" customWidth="1"/>
    <col min="18" max="26" width="8.7109375" customWidth="1"/>
  </cols>
  <sheetData>
    <row r="1" spans="1:26" ht="14.25" customHeight="1">
      <c r="A1" s="22"/>
      <c r="B1" s="22"/>
      <c r="C1" s="22"/>
      <c r="D1" s="22"/>
      <c r="E1" s="22"/>
      <c r="F1" s="51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ht="14.25" customHeight="1">
      <c r="A2" s="22"/>
      <c r="B2" s="32" t="s">
        <v>0</v>
      </c>
      <c r="C2" s="33" t="s">
        <v>38</v>
      </c>
      <c r="D2" s="29" t="s">
        <v>39</v>
      </c>
      <c r="E2" s="29" t="s">
        <v>40</v>
      </c>
      <c r="F2" s="29" t="s">
        <v>41</v>
      </c>
      <c r="G2" s="40"/>
      <c r="H2" s="34"/>
      <c r="I2" s="34"/>
      <c r="J2" s="34"/>
      <c r="K2" s="34"/>
      <c r="L2" s="34"/>
      <c r="M2" s="34"/>
      <c r="N2" s="34"/>
      <c r="O2" s="34"/>
      <c r="P2" s="34"/>
      <c r="Q2" s="34"/>
      <c r="R2" s="22"/>
      <c r="S2" s="22"/>
      <c r="T2" s="22"/>
      <c r="U2" s="22"/>
      <c r="V2" s="22"/>
      <c r="W2" s="22"/>
      <c r="X2" s="22"/>
      <c r="Y2" s="22"/>
      <c r="Z2" s="22"/>
    </row>
    <row r="3" spans="1:26" ht="14.25" customHeight="1">
      <c r="A3" s="22"/>
      <c r="B3" s="32">
        <v>1</v>
      </c>
      <c r="C3" s="24" t="s">
        <v>42</v>
      </c>
      <c r="D3" s="26">
        <v>20</v>
      </c>
      <c r="E3" s="26">
        <v>1000</v>
      </c>
      <c r="F3" s="35" t="s">
        <v>43</v>
      </c>
      <c r="G3" s="40" t="s">
        <v>278</v>
      </c>
      <c r="H3" s="34"/>
      <c r="I3" s="34"/>
      <c r="J3" s="34"/>
      <c r="K3" s="34"/>
      <c r="L3" s="34"/>
      <c r="M3" s="34"/>
      <c r="N3" s="34"/>
      <c r="O3" s="34"/>
      <c r="P3" s="34"/>
      <c r="Q3" s="34"/>
      <c r="R3" s="22"/>
      <c r="S3" s="22"/>
      <c r="T3" s="22"/>
      <c r="U3" s="22"/>
      <c r="V3" s="22"/>
      <c r="W3" s="22"/>
      <c r="X3" s="22"/>
      <c r="Y3" s="22"/>
      <c r="Z3" s="22"/>
    </row>
    <row r="4" spans="1:26" ht="14.25" customHeight="1">
      <c r="A4" s="22"/>
      <c r="B4" s="32">
        <v>2</v>
      </c>
      <c r="C4" s="24" t="s">
        <v>44</v>
      </c>
      <c r="D4" s="26">
        <v>30</v>
      </c>
      <c r="E4" s="26">
        <v>500</v>
      </c>
      <c r="F4" s="35" t="s">
        <v>43</v>
      </c>
      <c r="G4" s="40" t="s">
        <v>278</v>
      </c>
      <c r="H4" s="34"/>
      <c r="I4" s="34"/>
      <c r="J4" s="34"/>
      <c r="K4" s="34"/>
      <c r="L4" s="34"/>
      <c r="M4" s="34"/>
      <c r="N4" s="34"/>
      <c r="O4" s="34"/>
      <c r="P4" s="34"/>
      <c r="Q4" s="34"/>
      <c r="R4" s="22"/>
      <c r="S4" s="22"/>
      <c r="T4" s="22"/>
      <c r="U4" s="22"/>
      <c r="V4" s="22"/>
      <c r="W4" s="22"/>
      <c r="X4" s="22"/>
      <c r="Y4" s="22"/>
      <c r="Z4" s="22"/>
    </row>
    <row r="5" spans="1:26" ht="14.25" customHeight="1">
      <c r="A5" s="22"/>
      <c r="B5" s="32">
        <v>3</v>
      </c>
      <c r="C5" s="24" t="s">
        <v>45</v>
      </c>
      <c r="D5" s="26">
        <v>30</v>
      </c>
      <c r="E5" s="26">
        <v>1000</v>
      </c>
      <c r="F5" s="35" t="s">
        <v>43</v>
      </c>
      <c r="G5" s="40" t="s">
        <v>278</v>
      </c>
      <c r="H5" s="34"/>
      <c r="I5" s="34"/>
      <c r="J5" s="34"/>
      <c r="K5" s="34"/>
      <c r="L5" s="34"/>
      <c r="M5" s="34"/>
      <c r="N5" s="34"/>
      <c r="O5" s="34"/>
      <c r="P5" s="34"/>
      <c r="Q5" s="34"/>
      <c r="R5" s="22"/>
      <c r="S5" s="22"/>
      <c r="T5" s="22"/>
      <c r="U5" s="22"/>
      <c r="V5" s="22"/>
      <c r="W5" s="22"/>
      <c r="X5" s="22"/>
      <c r="Y5" s="22"/>
      <c r="Z5" s="22"/>
    </row>
    <row r="6" spans="1:26" ht="14.25" customHeight="1">
      <c r="A6" s="22"/>
      <c r="B6" s="32">
        <v>4</v>
      </c>
      <c r="C6" s="24" t="s">
        <v>46</v>
      </c>
      <c r="D6" s="26">
        <v>500</v>
      </c>
      <c r="E6" s="26">
        <v>500</v>
      </c>
      <c r="F6" s="35" t="s">
        <v>43</v>
      </c>
      <c r="G6" s="40" t="s">
        <v>278</v>
      </c>
      <c r="H6" s="34"/>
      <c r="I6" s="34"/>
      <c r="J6" s="34"/>
      <c r="K6" s="34"/>
      <c r="L6" s="34"/>
      <c r="M6" s="34"/>
      <c r="N6" s="34"/>
      <c r="O6" s="34"/>
      <c r="P6" s="34"/>
      <c r="Q6" s="34"/>
      <c r="R6" s="22"/>
      <c r="S6" s="22"/>
      <c r="T6" s="22"/>
      <c r="U6" s="22"/>
      <c r="V6" s="22"/>
      <c r="W6" s="22"/>
      <c r="X6" s="22"/>
      <c r="Y6" s="22"/>
      <c r="Z6" s="22"/>
    </row>
    <row r="7" spans="1:26" ht="14.25" customHeight="1">
      <c r="A7" s="22"/>
      <c r="B7" s="32">
        <v>5</v>
      </c>
      <c r="C7" s="28" t="s">
        <v>47</v>
      </c>
      <c r="D7" s="25">
        <v>500</v>
      </c>
      <c r="E7" s="25">
        <v>500</v>
      </c>
      <c r="F7" s="35" t="s">
        <v>43</v>
      </c>
      <c r="G7" s="40" t="s">
        <v>278</v>
      </c>
      <c r="H7" s="34"/>
      <c r="I7" s="34"/>
      <c r="J7" s="34"/>
      <c r="K7" s="34"/>
      <c r="L7" s="34"/>
      <c r="M7" s="34"/>
      <c r="N7" s="34"/>
      <c r="O7" s="34"/>
      <c r="P7" s="34"/>
      <c r="Q7" s="34"/>
      <c r="R7" s="22"/>
      <c r="S7" s="22"/>
      <c r="T7" s="22"/>
      <c r="U7" s="22"/>
      <c r="V7" s="22"/>
      <c r="W7" s="22"/>
      <c r="X7" s="22"/>
      <c r="Y7" s="22"/>
      <c r="Z7" s="22"/>
    </row>
    <row r="8" spans="1:26" ht="14.25" customHeight="1">
      <c r="A8" s="237"/>
      <c r="B8" s="32">
        <v>6</v>
      </c>
      <c r="C8" s="28" t="s">
        <v>48</v>
      </c>
      <c r="D8" s="25">
        <v>300</v>
      </c>
      <c r="E8" s="25">
        <v>500</v>
      </c>
      <c r="F8" s="36" t="s">
        <v>49</v>
      </c>
      <c r="G8" s="259" t="s">
        <v>278</v>
      </c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37"/>
      <c r="S8" s="237"/>
      <c r="T8" s="237"/>
      <c r="U8" s="237"/>
      <c r="V8" s="237"/>
      <c r="W8" s="237"/>
      <c r="X8" s="237"/>
      <c r="Y8" s="237"/>
      <c r="Z8" s="237"/>
    </row>
    <row r="9" spans="1:26" ht="14.25" customHeight="1">
      <c r="A9" s="237"/>
      <c r="B9" s="32">
        <v>7</v>
      </c>
      <c r="C9" s="28" t="s">
        <v>48</v>
      </c>
      <c r="D9" s="25">
        <v>200</v>
      </c>
      <c r="E9" s="25">
        <v>400</v>
      </c>
      <c r="F9" s="35" t="s">
        <v>1097</v>
      </c>
      <c r="G9" s="259" t="s">
        <v>278</v>
      </c>
      <c r="H9" s="260"/>
      <c r="I9" s="260"/>
      <c r="J9" s="260"/>
      <c r="K9" s="260"/>
      <c r="L9" s="260"/>
      <c r="M9" s="260"/>
      <c r="N9" s="260"/>
      <c r="O9" s="260"/>
      <c r="P9" s="260"/>
      <c r="Q9" s="260"/>
      <c r="R9" s="237"/>
      <c r="S9" s="237"/>
      <c r="T9" s="237"/>
      <c r="U9" s="237"/>
      <c r="V9" s="237"/>
      <c r="W9" s="237"/>
      <c r="X9" s="237"/>
      <c r="Y9" s="237"/>
      <c r="Z9" s="237"/>
    </row>
    <row r="10" spans="1:26" ht="14.25" customHeight="1">
      <c r="A10" s="22"/>
      <c r="B10" s="32">
        <v>8</v>
      </c>
      <c r="C10" s="24" t="s">
        <v>50</v>
      </c>
      <c r="D10" s="26">
        <v>10</v>
      </c>
      <c r="E10" s="26">
        <v>500</v>
      </c>
      <c r="F10" s="261" t="s">
        <v>51</v>
      </c>
      <c r="G10" s="40" t="s">
        <v>278</v>
      </c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22"/>
      <c r="S10" s="22"/>
      <c r="T10" s="22"/>
      <c r="U10" s="22"/>
      <c r="V10" s="22"/>
      <c r="W10" s="22"/>
      <c r="X10" s="22"/>
      <c r="Y10" s="22"/>
      <c r="Z10" s="22"/>
    </row>
    <row r="11" spans="1:26" ht="14.25" customHeight="1">
      <c r="A11" s="237"/>
      <c r="B11" s="32">
        <v>9</v>
      </c>
      <c r="C11" s="28" t="s">
        <v>52</v>
      </c>
      <c r="D11" s="25">
        <v>40</v>
      </c>
      <c r="E11" s="25">
        <v>12000</v>
      </c>
      <c r="F11" s="261" t="s">
        <v>51</v>
      </c>
      <c r="G11" s="259" t="s">
        <v>278</v>
      </c>
      <c r="H11" s="260"/>
      <c r="I11" s="260"/>
      <c r="J11" s="260"/>
      <c r="K11" s="260"/>
      <c r="L11" s="260"/>
      <c r="M11" s="260"/>
      <c r="N11" s="260"/>
      <c r="O11" s="260"/>
      <c r="P11" s="260"/>
      <c r="Q11" s="260"/>
      <c r="R11" s="237"/>
      <c r="S11" s="237"/>
      <c r="T11" s="237"/>
      <c r="U11" s="237"/>
      <c r="V11" s="237"/>
      <c r="W11" s="237"/>
      <c r="X11" s="237"/>
      <c r="Y11" s="237"/>
      <c r="Z11" s="237"/>
    </row>
    <row r="12" spans="1:26" ht="14.25" customHeight="1">
      <c r="A12" s="237"/>
      <c r="B12" s="32">
        <v>10</v>
      </c>
      <c r="C12" s="28" t="s">
        <v>53</v>
      </c>
      <c r="D12" s="25">
        <v>50</v>
      </c>
      <c r="E12" s="25">
        <v>10000</v>
      </c>
      <c r="F12" s="261" t="s">
        <v>51</v>
      </c>
      <c r="G12" s="259" t="s">
        <v>278</v>
      </c>
      <c r="H12" s="260"/>
      <c r="I12" s="260"/>
      <c r="J12" s="260"/>
      <c r="K12" s="260"/>
      <c r="L12" s="260"/>
      <c r="M12" s="260"/>
      <c r="N12" s="260"/>
      <c r="O12" s="260"/>
      <c r="P12" s="260"/>
      <c r="Q12" s="260"/>
      <c r="R12" s="237"/>
      <c r="S12" s="237"/>
      <c r="T12" s="237"/>
      <c r="U12" s="237"/>
      <c r="V12" s="237"/>
      <c r="W12" s="237"/>
      <c r="X12" s="237"/>
      <c r="Y12" s="237"/>
      <c r="Z12" s="237"/>
    </row>
    <row r="13" spans="1:26" ht="15" customHeight="1">
      <c r="A13" s="34"/>
      <c r="B13" s="32">
        <v>11</v>
      </c>
      <c r="C13" s="37" t="s">
        <v>54</v>
      </c>
      <c r="D13" s="32" t="s">
        <v>55</v>
      </c>
      <c r="E13" s="32">
        <v>32000</v>
      </c>
      <c r="F13" s="38" t="s">
        <v>43</v>
      </c>
      <c r="G13" s="44" t="s">
        <v>277</v>
      </c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5" customHeight="1">
      <c r="A14" s="34"/>
      <c r="B14" s="32">
        <v>12</v>
      </c>
      <c r="C14" s="37" t="s">
        <v>56</v>
      </c>
      <c r="D14" s="32" t="s">
        <v>57</v>
      </c>
      <c r="E14" s="32">
        <v>150500</v>
      </c>
      <c r="F14" s="38" t="s">
        <v>43</v>
      </c>
      <c r="G14" s="44" t="s">
        <v>277</v>
      </c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22"/>
      <c r="B15" s="32">
        <v>13</v>
      </c>
      <c r="C15" s="24" t="s">
        <v>58</v>
      </c>
      <c r="D15" s="39" t="s">
        <v>59</v>
      </c>
      <c r="E15" s="39">
        <v>1300</v>
      </c>
      <c r="F15" s="36" t="s">
        <v>60</v>
      </c>
      <c r="G15" s="40" t="s">
        <v>277</v>
      </c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22"/>
      <c r="S15" s="22"/>
      <c r="T15" s="22"/>
      <c r="U15" s="22"/>
      <c r="V15" s="22"/>
      <c r="W15" s="22"/>
      <c r="X15" s="22"/>
      <c r="Y15" s="22"/>
      <c r="Z15" s="22"/>
    </row>
    <row r="16" spans="1:26" ht="15" customHeight="1">
      <c r="A16" s="22"/>
      <c r="B16" s="32">
        <v>14</v>
      </c>
      <c r="C16" s="259" t="s">
        <v>61</v>
      </c>
      <c r="D16" s="39" t="s">
        <v>62</v>
      </c>
      <c r="E16" s="39">
        <v>7000</v>
      </c>
      <c r="F16" s="35" t="s">
        <v>63</v>
      </c>
      <c r="G16" s="40" t="s">
        <v>277</v>
      </c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22"/>
      <c r="S16" s="22"/>
      <c r="T16" s="22"/>
      <c r="U16" s="22"/>
      <c r="V16" s="22"/>
      <c r="W16" s="22"/>
      <c r="X16" s="22"/>
      <c r="Y16" s="22"/>
      <c r="Z16" s="22"/>
    </row>
    <row r="17" spans="1:26" ht="15" customHeight="1">
      <c r="A17" s="22"/>
      <c r="B17" s="32">
        <v>15</v>
      </c>
      <c r="C17" s="259" t="s">
        <v>64</v>
      </c>
      <c r="D17" s="39" t="s">
        <v>65</v>
      </c>
      <c r="E17" s="39">
        <v>5000</v>
      </c>
      <c r="F17" s="35" t="s">
        <v>66</v>
      </c>
      <c r="G17" s="40" t="s">
        <v>277</v>
      </c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22"/>
      <c r="S17" s="22"/>
      <c r="T17" s="22"/>
      <c r="U17" s="22"/>
      <c r="V17" s="22"/>
      <c r="W17" s="22"/>
      <c r="X17" s="22"/>
      <c r="Y17" s="22"/>
      <c r="Z17" s="22"/>
    </row>
    <row r="18" spans="1:26" ht="14.25" customHeight="1">
      <c r="A18" s="22"/>
      <c r="B18" s="32">
        <v>16</v>
      </c>
      <c r="C18" s="37" t="s">
        <v>67</v>
      </c>
      <c r="D18" s="26" t="s">
        <v>68</v>
      </c>
      <c r="E18" s="26">
        <v>1200</v>
      </c>
      <c r="F18" s="24" t="s">
        <v>69</v>
      </c>
      <c r="G18" s="23" t="s">
        <v>1098</v>
      </c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4.25" customHeight="1">
      <c r="A19" s="22"/>
      <c r="B19" s="32">
        <v>17</v>
      </c>
      <c r="C19" s="37" t="s">
        <v>70</v>
      </c>
      <c r="D19" s="26" t="s">
        <v>71</v>
      </c>
      <c r="E19" s="26">
        <v>5000</v>
      </c>
      <c r="F19" s="24" t="s">
        <v>72</v>
      </c>
      <c r="G19" s="23" t="s">
        <v>1098</v>
      </c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22"/>
      <c r="S19" s="22"/>
      <c r="T19" s="22"/>
      <c r="U19" s="22"/>
      <c r="V19" s="22"/>
      <c r="W19" s="22"/>
      <c r="X19" s="22"/>
      <c r="Y19" s="22"/>
      <c r="Z19" s="22"/>
    </row>
    <row r="20" spans="1:26" ht="14.25" customHeight="1">
      <c r="A20" s="22"/>
      <c r="B20" s="32">
        <v>18</v>
      </c>
      <c r="C20" s="82" t="s">
        <v>73</v>
      </c>
      <c r="D20" s="26" t="s">
        <v>74</v>
      </c>
      <c r="E20" s="26">
        <v>30000</v>
      </c>
      <c r="F20" s="24" t="s">
        <v>75</v>
      </c>
      <c r="G20" s="23" t="s">
        <v>1098</v>
      </c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22"/>
      <c r="S20" s="22"/>
      <c r="T20" s="22"/>
      <c r="U20" s="22"/>
      <c r="V20" s="22"/>
      <c r="W20" s="22"/>
      <c r="X20" s="22"/>
      <c r="Y20" s="22"/>
      <c r="Z20" s="22"/>
    </row>
    <row r="21" spans="1:26" ht="14.25" customHeight="1">
      <c r="A21" s="22"/>
      <c r="B21" s="32">
        <v>19</v>
      </c>
      <c r="C21" s="24" t="s">
        <v>76</v>
      </c>
      <c r="D21" s="32" t="s">
        <v>77</v>
      </c>
      <c r="E21" s="26">
        <v>4000</v>
      </c>
      <c r="F21" s="24" t="s">
        <v>78</v>
      </c>
      <c r="G21" s="23" t="s">
        <v>1098</v>
      </c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4.25" customHeight="1">
      <c r="A22" s="22"/>
      <c r="B22" s="32">
        <v>20</v>
      </c>
      <c r="C22" s="41" t="s">
        <v>79</v>
      </c>
      <c r="D22" s="26" t="s">
        <v>80</v>
      </c>
      <c r="E22" s="26">
        <v>1500</v>
      </c>
      <c r="F22" s="35" t="s">
        <v>81</v>
      </c>
      <c r="G22" s="43" t="s">
        <v>1099</v>
      </c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spans="1:26" ht="14.25" customHeight="1">
      <c r="A23" s="22"/>
      <c r="B23" s="32">
        <v>21</v>
      </c>
      <c r="C23" s="41" t="s">
        <v>82</v>
      </c>
      <c r="D23" s="26" t="s">
        <v>83</v>
      </c>
      <c r="E23" s="39">
        <v>4000</v>
      </c>
      <c r="F23" s="35" t="s">
        <v>84</v>
      </c>
      <c r="G23" s="43" t="s">
        <v>1099</v>
      </c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spans="1:26" ht="14.25" customHeight="1">
      <c r="A24" s="22"/>
      <c r="B24" s="32">
        <v>22</v>
      </c>
      <c r="C24" s="41" t="s">
        <v>85</v>
      </c>
      <c r="D24" s="26" t="s">
        <v>86</v>
      </c>
      <c r="E24" s="39">
        <v>500</v>
      </c>
      <c r="F24" s="35" t="s">
        <v>87</v>
      </c>
      <c r="G24" s="43" t="s">
        <v>1099</v>
      </c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4.25" customHeight="1">
      <c r="A25" s="22"/>
      <c r="B25" s="32">
        <v>23</v>
      </c>
      <c r="C25" s="41" t="s">
        <v>88</v>
      </c>
      <c r="D25" s="26" t="s">
        <v>89</v>
      </c>
      <c r="E25" s="609">
        <v>100</v>
      </c>
      <c r="F25" s="610" t="s">
        <v>87</v>
      </c>
      <c r="G25" s="610" t="s">
        <v>1099</v>
      </c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spans="1:26" ht="14.25" customHeight="1">
      <c r="A26" s="22"/>
      <c r="B26" s="32">
        <v>24</v>
      </c>
      <c r="C26" s="42" t="s">
        <v>90</v>
      </c>
      <c r="D26" s="26" t="s">
        <v>91</v>
      </c>
      <c r="E26" s="607"/>
      <c r="F26" s="607"/>
      <c r="G26" s="607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spans="1:26" ht="14.25" customHeight="1">
      <c r="A27" s="22"/>
      <c r="B27" s="32">
        <v>25</v>
      </c>
      <c r="C27" s="36" t="s">
        <v>92</v>
      </c>
      <c r="D27" s="43"/>
      <c r="E27" s="39">
        <v>4800</v>
      </c>
      <c r="F27" s="35" t="s">
        <v>93</v>
      </c>
      <c r="G27" s="43" t="s">
        <v>1099</v>
      </c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spans="1:26" ht="14.25" customHeight="1">
      <c r="A28" s="22"/>
      <c r="B28" s="32">
        <v>26</v>
      </c>
      <c r="C28" s="37" t="s">
        <v>94</v>
      </c>
      <c r="D28" s="43"/>
      <c r="E28" s="26">
        <v>75000</v>
      </c>
      <c r="F28" s="44" t="s">
        <v>1100</v>
      </c>
      <c r="G28" s="43" t="s">
        <v>283</v>
      </c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4.25" customHeight="1">
      <c r="A29" s="22"/>
      <c r="B29" s="32">
        <v>27</v>
      </c>
      <c r="C29" s="28" t="s">
        <v>95</v>
      </c>
      <c r="D29" s="39" t="s">
        <v>96</v>
      </c>
      <c r="E29" s="39">
        <v>1500</v>
      </c>
      <c r="F29" s="262" t="s">
        <v>97</v>
      </c>
      <c r="G29" s="43" t="s">
        <v>283</v>
      </c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spans="1:26" ht="14.25" customHeight="1">
      <c r="A30" s="22"/>
      <c r="B30" s="32">
        <v>28</v>
      </c>
      <c r="C30" s="24" t="s">
        <v>98</v>
      </c>
      <c r="D30" s="39" t="s">
        <v>99</v>
      </c>
      <c r="E30" s="39">
        <v>540</v>
      </c>
      <c r="F30" s="35"/>
      <c r="G30" s="43" t="s">
        <v>283</v>
      </c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spans="1:26" ht="14.25" customHeight="1">
      <c r="A31" s="22"/>
      <c r="B31" s="32">
        <v>29</v>
      </c>
      <c r="C31" s="24" t="s">
        <v>100</v>
      </c>
      <c r="D31" s="39" t="s">
        <v>101</v>
      </c>
      <c r="E31" s="39">
        <v>450</v>
      </c>
      <c r="F31" s="35"/>
      <c r="G31" s="43" t="s">
        <v>283</v>
      </c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4.25" customHeight="1">
      <c r="A32" s="22"/>
      <c r="B32" s="32">
        <v>30</v>
      </c>
      <c r="C32" s="28" t="s">
        <v>102</v>
      </c>
      <c r="D32" s="39" t="s">
        <v>103</v>
      </c>
      <c r="E32" s="39">
        <v>1300</v>
      </c>
      <c r="F32" s="35"/>
      <c r="G32" s="43" t="s">
        <v>283</v>
      </c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spans="1:26" ht="14.25" customHeight="1">
      <c r="A33" s="22"/>
      <c r="B33" s="32">
        <v>31</v>
      </c>
      <c r="C33" s="24" t="s">
        <v>104</v>
      </c>
      <c r="D33" s="39">
        <v>4000</v>
      </c>
      <c r="E33" s="39">
        <v>24480</v>
      </c>
      <c r="F33" s="35"/>
      <c r="G33" s="43" t="s">
        <v>283</v>
      </c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spans="1:26" ht="14.25" customHeight="1">
      <c r="A34" s="22"/>
      <c r="B34" s="32">
        <v>32</v>
      </c>
      <c r="C34" s="263" t="s">
        <v>105</v>
      </c>
      <c r="D34" s="43"/>
      <c r="E34" s="39">
        <v>5000</v>
      </c>
      <c r="F34" s="40" t="s">
        <v>106</v>
      </c>
      <c r="G34" s="43" t="s">
        <v>283</v>
      </c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4.25" customHeight="1">
      <c r="A35" s="22"/>
      <c r="B35" s="32">
        <v>33</v>
      </c>
      <c r="C35" s="31" t="s">
        <v>107</v>
      </c>
      <c r="D35" s="43"/>
      <c r="E35" s="39">
        <v>13300</v>
      </c>
      <c r="F35" s="31" t="s">
        <v>108</v>
      </c>
      <c r="G35" s="43" t="s">
        <v>283</v>
      </c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spans="1:26" ht="14.25" customHeight="1">
      <c r="A36" s="22"/>
      <c r="B36" s="32">
        <v>34</v>
      </c>
      <c r="C36" s="37" t="s">
        <v>109</v>
      </c>
      <c r="D36" s="26" t="s">
        <v>110</v>
      </c>
      <c r="E36" s="26">
        <v>500</v>
      </c>
      <c r="F36" s="35"/>
      <c r="G36" s="43" t="s">
        <v>1101</v>
      </c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spans="1:26" ht="14.25" customHeight="1">
      <c r="A37" s="22"/>
      <c r="B37" s="32">
        <v>35</v>
      </c>
      <c r="C37" s="37" t="s">
        <v>111</v>
      </c>
      <c r="D37" s="26" t="s">
        <v>112</v>
      </c>
      <c r="E37" s="26">
        <v>1500</v>
      </c>
      <c r="F37" s="35"/>
      <c r="G37" s="43" t="s">
        <v>1101</v>
      </c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spans="1:26" ht="14.25" customHeight="1">
      <c r="A38" s="22"/>
      <c r="B38" s="32">
        <v>36</v>
      </c>
      <c r="C38" s="37" t="s">
        <v>1102</v>
      </c>
      <c r="D38" s="26" t="s">
        <v>110</v>
      </c>
      <c r="E38" s="26">
        <v>50</v>
      </c>
      <c r="F38" s="35"/>
      <c r="G38" s="43" t="s">
        <v>1101</v>
      </c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spans="1:26" ht="14.25" customHeight="1">
      <c r="A39" s="22"/>
      <c r="B39" s="32">
        <v>37</v>
      </c>
      <c r="C39" s="45" t="s">
        <v>113</v>
      </c>
      <c r="D39" s="26">
        <v>10</v>
      </c>
      <c r="E39" s="26">
        <v>500</v>
      </c>
      <c r="F39" s="35"/>
      <c r="G39" s="43" t="s">
        <v>1101</v>
      </c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spans="1:26" ht="14.25" customHeight="1">
      <c r="A40" s="22"/>
      <c r="B40" s="32">
        <v>38</v>
      </c>
      <c r="C40" s="45" t="s">
        <v>1103</v>
      </c>
      <c r="D40" s="26">
        <v>10</v>
      </c>
      <c r="E40" s="26">
        <v>1200</v>
      </c>
      <c r="F40" s="35"/>
      <c r="G40" s="43" t="s">
        <v>1101</v>
      </c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spans="1:26" ht="14.25" customHeight="1">
      <c r="A41" s="22"/>
      <c r="B41" s="32">
        <v>39</v>
      </c>
      <c r="C41" s="45" t="s">
        <v>114</v>
      </c>
      <c r="D41" s="26">
        <v>30</v>
      </c>
      <c r="E41" s="609">
        <v>1500</v>
      </c>
      <c r="F41" s="610" t="s">
        <v>115</v>
      </c>
      <c r="G41" s="43" t="s">
        <v>1101</v>
      </c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4.25" customHeight="1">
      <c r="A42" s="22"/>
      <c r="B42" s="32">
        <v>40</v>
      </c>
      <c r="C42" s="45" t="s">
        <v>116</v>
      </c>
      <c r="D42" s="26">
        <v>30</v>
      </c>
      <c r="E42" s="606"/>
      <c r="F42" s="606"/>
      <c r="G42" s="43" t="s">
        <v>1101</v>
      </c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spans="1:26" ht="14.25" customHeight="1">
      <c r="A43" s="22"/>
      <c r="B43" s="32">
        <v>41</v>
      </c>
      <c r="C43" s="45" t="s">
        <v>117</v>
      </c>
      <c r="D43" s="26">
        <v>30</v>
      </c>
      <c r="E43" s="606"/>
      <c r="F43" s="606"/>
      <c r="G43" s="43" t="s">
        <v>1101</v>
      </c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r="44" spans="1:26" ht="14.25" customHeight="1">
      <c r="A44" s="22"/>
      <c r="B44" s="32">
        <v>42</v>
      </c>
      <c r="C44" s="45" t="s">
        <v>118</v>
      </c>
      <c r="D44" s="26">
        <v>30</v>
      </c>
      <c r="E44" s="607"/>
      <c r="F44" s="607"/>
      <c r="G44" s="43" t="s">
        <v>1101</v>
      </c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4.25" customHeight="1">
      <c r="A45" s="22"/>
      <c r="B45" s="32">
        <v>43</v>
      </c>
      <c r="C45" s="45" t="s">
        <v>119</v>
      </c>
      <c r="D45" s="26">
        <v>100</v>
      </c>
      <c r="E45" s="26">
        <v>50</v>
      </c>
      <c r="F45" s="35"/>
      <c r="G45" s="43" t="s">
        <v>1101</v>
      </c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spans="1:26" ht="14.25" customHeight="1">
      <c r="A46" s="22"/>
      <c r="B46" s="32">
        <v>44</v>
      </c>
      <c r="C46" s="45" t="s">
        <v>120</v>
      </c>
      <c r="D46" s="26">
        <v>1</v>
      </c>
      <c r="E46" s="26">
        <v>200</v>
      </c>
      <c r="F46" s="35"/>
      <c r="G46" s="43" t="s">
        <v>1101</v>
      </c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26" ht="14.25" customHeight="1">
      <c r="A47" s="22"/>
      <c r="B47" s="32">
        <v>45</v>
      </c>
      <c r="C47" s="263" t="s">
        <v>121</v>
      </c>
      <c r="D47" s="26">
        <v>15</v>
      </c>
      <c r="E47" s="26">
        <v>300</v>
      </c>
      <c r="F47" s="35"/>
      <c r="G47" s="43" t="s">
        <v>1101</v>
      </c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4.25" customHeight="1">
      <c r="A48" s="22"/>
      <c r="B48" s="32">
        <v>46</v>
      </c>
      <c r="C48" s="46" t="s">
        <v>122</v>
      </c>
      <c r="D48" s="47"/>
      <c r="E48" s="264">
        <v>25000</v>
      </c>
      <c r="F48" s="48" t="s">
        <v>123</v>
      </c>
      <c r="G48" s="47" t="s">
        <v>279</v>
      </c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spans="1:26" ht="14.25" customHeight="1">
      <c r="A49" s="22"/>
      <c r="B49" s="32">
        <v>47</v>
      </c>
      <c r="C49" s="40" t="s">
        <v>124</v>
      </c>
      <c r="D49" s="43"/>
      <c r="E49" s="26">
        <v>162000</v>
      </c>
      <c r="F49" s="35" t="s">
        <v>125</v>
      </c>
      <c r="G49" s="26" t="s">
        <v>279</v>
      </c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 ht="14.25" customHeight="1">
      <c r="A50" s="22"/>
      <c r="B50" s="32">
        <v>48</v>
      </c>
      <c r="C50" s="28" t="s">
        <v>1104</v>
      </c>
      <c r="D50" s="32">
        <v>0</v>
      </c>
      <c r="E50" s="605">
        <v>100000</v>
      </c>
      <c r="F50" s="608" t="s">
        <v>126</v>
      </c>
      <c r="G50" s="40" t="s">
        <v>280</v>
      </c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 ht="14.25" customHeight="1">
      <c r="A51" s="22"/>
      <c r="B51" s="32">
        <v>49</v>
      </c>
      <c r="C51" s="28" t="s">
        <v>1105</v>
      </c>
      <c r="D51" s="32">
        <v>0</v>
      </c>
      <c r="E51" s="606"/>
      <c r="F51" s="606"/>
      <c r="G51" s="40" t="s">
        <v>280</v>
      </c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 ht="14.25" customHeight="1">
      <c r="A52" s="22"/>
      <c r="B52" s="32">
        <v>50</v>
      </c>
      <c r="C52" s="28" t="s">
        <v>1106</v>
      </c>
      <c r="D52" s="32">
        <v>0</v>
      </c>
      <c r="E52" s="606"/>
      <c r="F52" s="606"/>
      <c r="G52" s="40" t="s">
        <v>280</v>
      </c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 ht="14.25" customHeight="1">
      <c r="A53" s="22"/>
      <c r="B53" s="32">
        <v>51</v>
      </c>
      <c r="C53" s="82" t="s">
        <v>1107</v>
      </c>
      <c r="D53" s="32">
        <v>100000</v>
      </c>
      <c r="E53" s="607"/>
      <c r="F53" s="607"/>
      <c r="G53" s="40" t="s">
        <v>280</v>
      </c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4.25" customHeight="1">
      <c r="A54" s="22"/>
      <c r="B54" s="32">
        <v>52</v>
      </c>
      <c r="C54" s="259" t="s">
        <v>127</v>
      </c>
      <c r="D54" s="39">
        <v>1300</v>
      </c>
      <c r="E54" s="39">
        <v>1300</v>
      </c>
      <c r="F54" s="43" t="s">
        <v>128</v>
      </c>
      <c r="G54" s="40" t="s">
        <v>280</v>
      </c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 ht="14.25" customHeight="1">
      <c r="A55" s="22"/>
      <c r="B55" s="32">
        <v>53</v>
      </c>
      <c r="C55" s="259" t="s">
        <v>129</v>
      </c>
      <c r="D55" s="39">
        <v>398</v>
      </c>
      <c r="E55" s="39">
        <v>398</v>
      </c>
      <c r="F55" s="49" t="s">
        <v>108</v>
      </c>
      <c r="G55" s="40" t="s">
        <v>280</v>
      </c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 ht="14.25" customHeight="1">
      <c r="A56" s="22"/>
      <c r="B56" s="32">
        <v>54</v>
      </c>
      <c r="C56" s="259" t="s">
        <v>130</v>
      </c>
      <c r="D56" s="265" t="s">
        <v>131</v>
      </c>
      <c r="E56" s="39">
        <v>23000</v>
      </c>
      <c r="F56" s="35"/>
      <c r="G56" s="40" t="s">
        <v>280</v>
      </c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4.25" customHeight="1">
      <c r="A57" s="22"/>
      <c r="B57" s="32">
        <v>55</v>
      </c>
      <c r="C57" s="259" t="s">
        <v>132</v>
      </c>
      <c r="D57" s="50" t="s">
        <v>133</v>
      </c>
      <c r="E57" s="39">
        <v>2700</v>
      </c>
      <c r="F57" s="35"/>
      <c r="G57" s="40" t="s">
        <v>280</v>
      </c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spans="1:26" ht="14.25" customHeight="1">
      <c r="A58" s="22"/>
      <c r="B58" s="32">
        <v>56</v>
      </c>
      <c r="C58" s="259" t="s">
        <v>134</v>
      </c>
      <c r="D58" s="50">
        <v>18361</v>
      </c>
      <c r="E58" s="39">
        <v>18361</v>
      </c>
      <c r="F58" s="35"/>
      <c r="G58" s="40" t="s">
        <v>280</v>
      </c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14.25" customHeight="1">
      <c r="A59" s="22"/>
      <c r="B59" s="22"/>
      <c r="C59" s="22"/>
      <c r="D59" s="22"/>
      <c r="E59" s="95">
        <f>SUM(E3:E58)</f>
        <v>733929</v>
      </c>
      <c r="F59" s="51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4.25" customHeight="1">
      <c r="A60" s="22"/>
      <c r="B60" s="22"/>
      <c r="C60" s="22"/>
      <c r="D60" s="22"/>
      <c r="E60" s="22"/>
      <c r="F60" s="51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spans="1:26" ht="14.25" customHeight="1">
      <c r="A61" s="22"/>
      <c r="B61" s="22"/>
      <c r="C61" s="22"/>
      <c r="D61" s="22"/>
      <c r="E61" s="22"/>
      <c r="F61" s="51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spans="1:26" ht="14.25" customHeight="1">
      <c r="A62" s="22"/>
      <c r="B62" s="22"/>
      <c r="C62" s="22"/>
      <c r="D62" s="22"/>
      <c r="E62" s="22"/>
      <c r="F62" s="51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spans="1:26" ht="14.25" customHeight="1">
      <c r="A63" s="22"/>
      <c r="B63" s="22"/>
      <c r="C63" s="22"/>
      <c r="D63" s="22"/>
      <c r="E63" s="22"/>
      <c r="F63" s="51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14.25" customHeight="1">
      <c r="A64" s="22"/>
      <c r="B64" s="22"/>
      <c r="C64" s="22"/>
      <c r="D64" s="22"/>
      <c r="E64" s="22"/>
      <c r="F64" s="51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14.25" customHeight="1">
      <c r="A65" s="22"/>
      <c r="B65" s="22"/>
      <c r="C65" s="22"/>
      <c r="D65" s="22"/>
      <c r="E65" s="22"/>
      <c r="F65" s="51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14.25" customHeight="1">
      <c r="A66" s="22"/>
      <c r="B66" s="22"/>
      <c r="C66" s="22"/>
      <c r="D66" s="22"/>
      <c r="E66" s="22"/>
      <c r="F66" s="51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4.25" customHeight="1">
      <c r="A67" s="22"/>
      <c r="B67" s="22"/>
      <c r="C67" s="22"/>
      <c r="D67" s="22"/>
      <c r="E67" s="22"/>
      <c r="F67" s="51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14.25" customHeight="1">
      <c r="A68" s="22"/>
      <c r="B68" s="22"/>
      <c r="C68" s="22"/>
      <c r="D68" s="22"/>
      <c r="E68" s="22"/>
      <c r="F68" s="51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14.25" customHeight="1">
      <c r="A69" s="22"/>
      <c r="B69" s="22"/>
      <c r="C69" s="22"/>
      <c r="D69" s="22"/>
      <c r="E69" s="22"/>
      <c r="F69" s="51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4.25" customHeight="1">
      <c r="A70" s="22"/>
      <c r="B70" s="22"/>
      <c r="C70" s="22"/>
      <c r="D70" s="22"/>
      <c r="E70" s="22"/>
      <c r="F70" s="51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 ht="14.25" customHeight="1">
      <c r="A71" s="22"/>
      <c r="B71" s="22"/>
      <c r="C71" s="22"/>
      <c r="D71" s="22"/>
      <c r="E71" s="22"/>
      <c r="F71" s="51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 ht="14.25" customHeight="1">
      <c r="A72" s="22"/>
      <c r="B72" s="22"/>
      <c r="C72" s="22"/>
      <c r="D72" s="22"/>
      <c r="E72" s="22"/>
      <c r="F72" s="51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4.25" customHeight="1">
      <c r="A73" s="22"/>
      <c r="B73" s="22"/>
      <c r="C73" s="22"/>
      <c r="D73" s="22"/>
      <c r="E73" s="22"/>
      <c r="F73" s="51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 ht="14.25" customHeight="1">
      <c r="A74" s="22"/>
      <c r="B74" s="22"/>
      <c r="C74" s="22"/>
      <c r="D74" s="22"/>
      <c r="E74" s="22"/>
      <c r="F74" s="51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 ht="14.25" customHeight="1">
      <c r="A75" s="22"/>
      <c r="B75" s="22"/>
      <c r="C75" s="22"/>
      <c r="D75" s="22"/>
      <c r="E75" s="22"/>
      <c r="F75" s="51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 ht="14.25" customHeight="1">
      <c r="A76" s="22"/>
      <c r="B76" s="22"/>
      <c r="C76" s="22"/>
      <c r="D76" s="22"/>
      <c r="E76" s="22"/>
      <c r="F76" s="51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 ht="14.25" customHeight="1">
      <c r="A77" s="22"/>
      <c r="B77" s="22"/>
      <c r="C77" s="22"/>
      <c r="D77" s="22"/>
      <c r="E77" s="22"/>
      <c r="F77" s="51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 ht="14.25" customHeight="1">
      <c r="A78" s="22"/>
      <c r="B78" s="22"/>
      <c r="C78" s="22"/>
      <c r="D78" s="22"/>
      <c r="E78" s="22"/>
      <c r="F78" s="51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 ht="14.25" customHeight="1">
      <c r="A79" s="22"/>
      <c r="B79" s="22"/>
      <c r="C79" s="22"/>
      <c r="D79" s="22"/>
      <c r="E79" s="22"/>
      <c r="F79" s="51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 ht="14.25" customHeight="1">
      <c r="A80" s="22"/>
      <c r="B80" s="22"/>
      <c r="C80" s="22"/>
      <c r="D80" s="22"/>
      <c r="E80" s="22"/>
      <c r="F80" s="51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 ht="14.25" customHeight="1">
      <c r="A81" s="22"/>
      <c r="B81" s="22"/>
      <c r="C81" s="22"/>
      <c r="D81" s="22"/>
      <c r="E81" s="22"/>
      <c r="F81" s="51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ht="14.25" customHeight="1">
      <c r="A82" s="22"/>
      <c r="B82" s="22"/>
      <c r="C82" s="22"/>
      <c r="D82" s="22"/>
      <c r="E82" s="22"/>
      <c r="F82" s="51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ht="14.25" customHeight="1">
      <c r="A83" s="22"/>
      <c r="B83" s="22"/>
      <c r="C83" s="22"/>
      <c r="D83" s="22"/>
      <c r="E83" s="22"/>
      <c r="F83" s="51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14.25" customHeight="1">
      <c r="A84" s="22"/>
      <c r="B84" s="22"/>
      <c r="C84" s="22"/>
      <c r="D84" s="22"/>
      <c r="E84" s="22"/>
      <c r="F84" s="51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 ht="14.25" customHeight="1">
      <c r="A85" s="22"/>
      <c r="B85" s="22"/>
      <c r="C85" s="22"/>
      <c r="D85" s="22"/>
      <c r="E85" s="22"/>
      <c r="F85" s="51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 ht="14.25" customHeight="1">
      <c r="A86" s="22"/>
      <c r="B86" s="22"/>
      <c r="C86" s="22"/>
      <c r="D86" s="22"/>
      <c r="E86" s="22"/>
      <c r="F86" s="51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 ht="14.25" customHeight="1">
      <c r="A87" s="22"/>
      <c r="B87" s="22"/>
      <c r="C87" s="22"/>
      <c r="D87" s="22"/>
      <c r="E87" s="22"/>
      <c r="F87" s="51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ht="14.25" customHeight="1">
      <c r="A88" s="22"/>
      <c r="B88" s="22"/>
      <c r="C88" s="22"/>
      <c r="D88" s="22"/>
      <c r="E88" s="22"/>
      <c r="F88" s="51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4.25" customHeight="1">
      <c r="A89" s="22"/>
      <c r="B89" s="22"/>
      <c r="C89" s="22"/>
      <c r="D89" s="22"/>
      <c r="E89" s="22"/>
      <c r="F89" s="51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 ht="14.25" customHeight="1">
      <c r="A90" s="22"/>
      <c r="B90" s="22"/>
      <c r="C90" s="22"/>
      <c r="D90" s="22"/>
      <c r="E90" s="22"/>
      <c r="F90" s="51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 ht="14.25" customHeight="1">
      <c r="A91" s="22"/>
      <c r="B91" s="22"/>
      <c r="C91" s="22"/>
      <c r="D91" s="22"/>
      <c r="E91" s="22"/>
      <c r="F91" s="51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4.25" customHeight="1">
      <c r="A92" s="22"/>
      <c r="B92" s="22"/>
      <c r="C92" s="22"/>
      <c r="D92" s="22"/>
      <c r="E92" s="22"/>
      <c r="F92" s="51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14.25" customHeight="1">
      <c r="A93" s="22"/>
      <c r="B93" s="22"/>
      <c r="C93" s="22"/>
      <c r="D93" s="22"/>
      <c r="E93" s="22"/>
      <c r="F93" s="51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14.25" customHeight="1">
      <c r="A94" s="22"/>
      <c r="B94" s="22"/>
      <c r="C94" s="22"/>
      <c r="D94" s="22"/>
      <c r="E94" s="22"/>
      <c r="F94" s="51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4.25" customHeight="1">
      <c r="A95" s="22"/>
      <c r="B95" s="22"/>
      <c r="C95" s="22"/>
      <c r="D95" s="22"/>
      <c r="E95" s="22"/>
      <c r="F95" s="51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14.25" customHeight="1">
      <c r="A96" s="22"/>
      <c r="B96" s="22"/>
      <c r="C96" s="22"/>
      <c r="D96" s="22"/>
      <c r="E96" s="22"/>
      <c r="F96" s="51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 ht="14.25" customHeight="1">
      <c r="A97" s="22"/>
      <c r="B97" s="22"/>
      <c r="C97" s="22"/>
      <c r="D97" s="22"/>
      <c r="E97" s="22"/>
      <c r="F97" s="51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 ht="14.25" customHeight="1">
      <c r="A98" s="22"/>
      <c r="B98" s="22"/>
      <c r="C98" s="22"/>
      <c r="D98" s="22"/>
      <c r="E98" s="22"/>
      <c r="F98" s="51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ht="14.25" customHeight="1">
      <c r="A99" s="22"/>
      <c r="B99" s="22"/>
      <c r="C99" s="22"/>
      <c r="D99" s="22"/>
      <c r="E99" s="22"/>
      <c r="F99" s="51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 ht="14.25" customHeight="1">
      <c r="A100" s="22"/>
      <c r="B100" s="22"/>
      <c r="C100" s="22"/>
      <c r="D100" s="22"/>
      <c r="E100" s="22"/>
      <c r="F100" s="51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ht="14.25" customHeight="1">
      <c r="A101" s="22"/>
      <c r="B101" s="22"/>
      <c r="C101" s="22"/>
      <c r="D101" s="22"/>
      <c r="E101" s="22"/>
      <c r="F101" s="51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ht="14.25" customHeight="1">
      <c r="A102" s="22"/>
      <c r="B102" s="22"/>
      <c r="C102" s="22"/>
      <c r="D102" s="22"/>
      <c r="E102" s="22"/>
      <c r="F102" s="51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ht="14.25" customHeight="1">
      <c r="A103" s="22"/>
      <c r="B103" s="22"/>
      <c r="C103" s="22"/>
      <c r="D103" s="22"/>
      <c r="E103" s="22"/>
      <c r="F103" s="51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ht="14.25" customHeight="1">
      <c r="A104" s="22"/>
      <c r="B104" s="22"/>
      <c r="C104" s="22"/>
      <c r="D104" s="22"/>
      <c r="E104" s="22"/>
      <c r="F104" s="51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ht="14.25" customHeight="1">
      <c r="A105" s="22"/>
      <c r="B105" s="22"/>
      <c r="C105" s="22"/>
      <c r="D105" s="22"/>
      <c r="E105" s="22"/>
      <c r="F105" s="51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ht="14.25" customHeight="1">
      <c r="A106" s="22"/>
      <c r="B106" s="22"/>
      <c r="C106" s="22"/>
      <c r="D106" s="22"/>
      <c r="E106" s="22"/>
      <c r="F106" s="51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ht="14.25" customHeight="1">
      <c r="A107" s="22"/>
      <c r="B107" s="22"/>
      <c r="C107" s="22"/>
      <c r="D107" s="22"/>
      <c r="E107" s="22"/>
      <c r="F107" s="51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ht="14.25" customHeight="1">
      <c r="A108" s="22"/>
      <c r="B108" s="22"/>
      <c r="C108" s="22"/>
      <c r="D108" s="22"/>
      <c r="E108" s="22"/>
      <c r="F108" s="51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ht="14.25" customHeight="1">
      <c r="A109" s="22"/>
      <c r="B109" s="22"/>
      <c r="C109" s="22"/>
      <c r="D109" s="22"/>
      <c r="E109" s="22"/>
      <c r="F109" s="51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ht="14.25" customHeight="1">
      <c r="A110" s="22"/>
      <c r="B110" s="22"/>
      <c r="C110" s="22"/>
      <c r="D110" s="22"/>
      <c r="E110" s="22"/>
      <c r="F110" s="51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ht="14.25" customHeight="1">
      <c r="A111" s="22"/>
      <c r="B111" s="22"/>
      <c r="C111" s="22"/>
      <c r="D111" s="22"/>
      <c r="E111" s="22"/>
      <c r="F111" s="51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ht="14.25" customHeight="1">
      <c r="A112" s="22"/>
      <c r="B112" s="22"/>
      <c r="C112" s="22"/>
      <c r="D112" s="22"/>
      <c r="E112" s="22"/>
      <c r="F112" s="51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14.25" customHeight="1">
      <c r="A113" s="22"/>
      <c r="B113" s="22"/>
      <c r="C113" s="22"/>
      <c r="D113" s="22"/>
      <c r="E113" s="22"/>
      <c r="F113" s="51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ht="14.25" customHeight="1">
      <c r="A114" s="22"/>
      <c r="B114" s="22"/>
      <c r="C114" s="22"/>
      <c r="D114" s="22"/>
      <c r="E114" s="22"/>
      <c r="F114" s="51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ht="14.25" customHeight="1">
      <c r="A115" s="22"/>
      <c r="B115" s="22"/>
      <c r="C115" s="22"/>
      <c r="D115" s="22"/>
      <c r="E115" s="22"/>
      <c r="F115" s="51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ht="14.25" customHeight="1">
      <c r="A116" s="22"/>
      <c r="B116" s="22"/>
      <c r="C116" s="22"/>
      <c r="D116" s="22"/>
      <c r="E116" s="22"/>
      <c r="F116" s="51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ht="14.25" customHeight="1">
      <c r="A117" s="22"/>
      <c r="B117" s="22"/>
      <c r="C117" s="22"/>
      <c r="D117" s="22"/>
      <c r="E117" s="22"/>
      <c r="F117" s="51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ht="14.25" customHeight="1">
      <c r="A118" s="22"/>
      <c r="B118" s="22"/>
      <c r="C118" s="22"/>
      <c r="D118" s="22"/>
      <c r="E118" s="22"/>
      <c r="F118" s="51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14.25" customHeight="1">
      <c r="A119" s="22"/>
      <c r="B119" s="22"/>
      <c r="C119" s="22"/>
      <c r="D119" s="22"/>
      <c r="E119" s="22"/>
      <c r="F119" s="51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4.25" customHeight="1">
      <c r="A120" s="22"/>
      <c r="B120" s="22"/>
      <c r="C120" s="22"/>
      <c r="D120" s="22"/>
      <c r="E120" s="22"/>
      <c r="F120" s="51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ht="14.25" customHeight="1">
      <c r="A121" s="22"/>
      <c r="B121" s="22"/>
      <c r="C121" s="22"/>
      <c r="D121" s="22"/>
      <c r="E121" s="22"/>
      <c r="F121" s="51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ht="14.25" customHeight="1">
      <c r="A122" s="22"/>
      <c r="B122" s="22"/>
      <c r="C122" s="22"/>
      <c r="D122" s="22"/>
      <c r="E122" s="22"/>
      <c r="F122" s="51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4.25" customHeight="1">
      <c r="A123" s="22"/>
      <c r="B123" s="22"/>
      <c r="C123" s="22"/>
      <c r="D123" s="22"/>
      <c r="E123" s="22"/>
      <c r="F123" s="51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ht="14.25" customHeight="1">
      <c r="A124" s="22"/>
      <c r="B124" s="22"/>
      <c r="C124" s="22"/>
      <c r="D124" s="22"/>
      <c r="E124" s="22"/>
      <c r="F124" s="51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ht="14.25" customHeight="1">
      <c r="A125" s="22"/>
      <c r="B125" s="22"/>
      <c r="C125" s="22"/>
      <c r="D125" s="22"/>
      <c r="E125" s="22"/>
      <c r="F125" s="51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4.25" customHeight="1">
      <c r="A126" s="22"/>
      <c r="B126" s="22"/>
      <c r="C126" s="22"/>
      <c r="D126" s="22"/>
      <c r="E126" s="22"/>
      <c r="F126" s="51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ht="14.25" customHeight="1">
      <c r="A127" s="22"/>
      <c r="B127" s="22"/>
      <c r="C127" s="22"/>
      <c r="D127" s="22"/>
      <c r="E127" s="22"/>
      <c r="F127" s="51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14.25" customHeight="1">
      <c r="A128" s="22"/>
      <c r="B128" s="22"/>
      <c r="C128" s="22"/>
      <c r="D128" s="22"/>
      <c r="E128" s="22"/>
      <c r="F128" s="51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ht="14.25" customHeight="1">
      <c r="A129" s="22"/>
      <c r="B129" s="22"/>
      <c r="C129" s="22"/>
      <c r="D129" s="22"/>
      <c r="E129" s="22"/>
      <c r="F129" s="51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ht="14.25" customHeight="1">
      <c r="A130" s="22"/>
      <c r="B130" s="22"/>
      <c r="C130" s="22"/>
      <c r="D130" s="22"/>
      <c r="E130" s="22"/>
      <c r="F130" s="51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ht="14.25" customHeight="1">
      <c r="A131" s="22"/>
      <c r="B131" s="22"/>
      <c r="C131" s="22"/>
      <c r="D131" s="22"/>
      <c r="E131" s="22"/>
      <c r="F131" s="51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ht="14.25" customHeight="1">
      <c r="A132" s="22"/>
      <c r="B132" s="22"/>
      <c r="C132" s="22"/>
      <c r="D132" s="22"/>
      <c r="E132" s="22"/>
      <c r="F132" s="51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4.25" customHeight="1">
      <c r="A133" s="22"/>
      <c r="B133" s="22"/>
      <c r="C133" s="22"/>
      <c r="D133" s="22"/>
      <c r="E133" s="22"/>
      <c r="F133" s="51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14.25" customHeight="1">
      <c r="A134" s="22"/>
      <c r="B134" s="22"/>
      <c r="C134" s="22"/>
      <c r="D134" s="22"/>
      <c r="E134" s="22"/>
      <c r="F134" s="51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ht="14.25" customHeight="1">
      <c r="A135" s="22"/>
      <c r="B135" s="22"/>
      <c r="C135" s="22"/>
      <c r="D135" s="22"/>
      <c r="E135" s="22"/>
      <c r="F135" s="51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4.25" customHeight="1">
      <c r="A136" s="22"/>
      <c r="B136" s="22"/>
      <c r="C136" s="22"/>
      <c r="D136" s="22"/>
      <c r="E136" s="22"/>
      <c r="F136" s="51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ht="14.25" customHeight="1">
      <c r="A137" s="22"/>
      <c r="B137" s="22"/>
      <c r="C137" s="22"/>
      <c r="D137" s="22"/>
      <c r="E137" s="22"/>
      <c r="F137" s="51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ht="14.25" customHeight="1">
      <c r="A138" s="22"/>
      <c r="B138" s="22"/>
      <c r="C138" s="22"/>
      <c r="D138" s="22"/>
      <c r="E138" s="22"/>
      <c r="F138" s="51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4.25" customHeight="1">
      <c r="A139" s="22"/>
      <c r="B139" s="22"/>
      <c r="C139" s="22"/>
      <c r="D139" s="22"/>
      <c r="E139" s="22"/>
      <c r="F139" s="51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ht="14.25" customHeight="1">
      <c r="A140" s="22"/>
      <c r="B140" s="22"/>
      <c r="C140" s="22"/>
      <c r="D140" s="22"/>
      <c r="E140" s="22"/>
      <c r="F140" s="51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14.25" customHeight="1">
      <c r="A141" s="22"/>
      <c r="B141" s="22"/>
      <c r="C141" s="22"/>
      <c r="D141" s="22"/>
      <c r="E141" s="22"/>
      <c r="F141" s="51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14.25" customHeight="1">
      <c r="A142" s="22"/>
      <c r="B142" s="22"/>
      <c r="C142" s="22"/>
      <c r="D142" s="22"/>
      <c r="E142" s="22"/>
      <c r="F142" s="51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14.25" customHeight="1">
      <c r="A143" s="22"/>
      <c r="B143" s="22"/>
      <c r="C143" s="22"/>
      <c r="D143" s="22"/>
      <c r="E143" s="22"/>
      <c r="F143" s="51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14.25" customHeight="1">
      <c r="A144" s="22"/>
      <c r="B144" s="22"/>
      <c r="C144" s="22"/>
      <c r="D144" s="22"/>
      <c r="E144" s="22"/>
      <c r="F144" s="51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14.25" customHeight="1">
      <c r="A145" s="22"/>
      <c r="B145" s="22"/>
      <c r="C145" s="22"/>
      <c r="D145" s="22"/>
      <c r="E145" s="22"/>
      <c r="F145" s="51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14.25" customHeight="1">
      <c r="A146" s="22"/>
      <c r="B146" s="22"/>
      <c r="C146" s="22"/>
      <c r="D146" s="22"/>
      <c r="E146" s="22"/>
      <c r="F146" s="51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14.25" customHeight="1">
      <c r="A147" s="22"/>
      <c r="B147" s="22"/>
      <c r="C147" s="22"/>
      <c r="D147" s="22"/>
      <c r="E147" s="22"/>
      <c r="F147" s="51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14.25" customHeight="1">
      <c r="A148" s="22"/>
      <c r="B148" s="22"/>
      <c r="C148" s="22"/>
      <c r="D148" s="22"/>
      <c r="E148" s="22"/>
      <c r="F148" s="51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 ht="14.25" customHeight="1">
      <c r="A149" s="22"/>
      <c r="B149" s="22"/>
      <c r="C149" s="22"/>
      <c r="D149" s="22"/>
      <c r="E149" s="22"/>
      <c r="F149" s="51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4.25" customHeight="1">
      <c r="A150" s="22"/>
      <c r="B150" s="22"/>
      <c r="C150" s="22"/>
      <c r="D150" s="22"/>
      <c r="E150" s="22"/>
      <c r="F150" s="51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ht="14.25" customHeight="1">
      <c r="A151" s="22"/>
      <c r="B151" s="22"/>
      <c r="C151" s="22"/>
      <c r="D151" s="22"/>
      <c r="E151" s="22"/>
      <c r="F151" s="51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14.25" customHeight="1">
      <c r="A152" s="22"/>
      <c r="B152" s="22"/>
      <c r="C152" s="22"/>
      <c r="D152" s="22"/>
      <c r="E152" s="22"/>
      <c r="F152" s="51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4.25" customHeight="1">
      <c r="A153" s="22"/>
      <c r="B153" s="22"/>
      <c r="C153" s="22"/>
      <c r="D153" s="22"/>
      <c r="E153" s="22"/>
      <c r="F153" s="51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ht="14.25" customHeight="1">
      <c r="A154" s="22"/>
      <c r="B154" s="22"/>
      <c r="C154" s="22"/>
      <c r="D154" s="22"/>
      <c r="E154" s="22"/>
      <c r="F154" s="51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ht="14.25" customHeight="1">
      <c r="A155" s="22"/>
      <c r="B155" s="22"/>
      <c r="C155" s="22"/>
      <c r="D155" s="22"/>
      <c r="E155" s="22"/>
      <c r="F155" s="51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4.25" customHeight="1">
      <c r="A156" s="22"/>
      <c r="B156" s="22"/>
      <c r="C156" s="22"/>
      <c r="D156" s="22"/>
      <c r="E156" s="22"/>
      <c r="F156" s="51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14.25" customHeight="1">
      <c r="A157" s="22"/>
      <c r="B157" s="22"/>
      <c r="C157" s="22"/>
      <c r="D157" s="22"/>
      <c r="E157" s="22"/>
      <c r="F157" s="51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ht="14.25" customHeight="1">
      <c r="A158" s="22"/>
      <c r="B158" s="22"/>
      <c r="C158" s="22"/>
      <c r="D158" s="22"/>
      <c r="E158" s="22"/>
      <c r="F158" s="51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ht="14.25" customHeight="1">
      <c r="A159" s="22"/>
      <c r="B159" s="22"/>
      <c r="C159" s="22"/>
      <c r="D159" s="22"/>
      <c r="E159" s="22"/>
      <c r="F159" s="51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ht="14.25" customHeight="1">
      <c r="A160" s="22"/>
      <c r="B160" s="22"/>
      <c r="C160" s="22"/>
      <c r="D160" s="22"/>
      <c r="E160" s="22"/>
      <c r="F160" s="51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14.25" customHeight="1">
      <c r="A161" s="22"/>
      <c r="B161" s="22"/>
      <c r="C161" s="22"/>
      <c r="D161" s="22"/>
      <c r="E161" s="22"/>
      <c r="F161" s="51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ht="14.25" customHeight="1">
      <c r="A162" s="22"/>
      <c r="B162" s="22"/>
      <c r="C162" s="22"/>
      <c r="D162" s="22"/>
      <c r="E162" s="22"/>
      <c r="F162" s="51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ht="14.25" customHeight="1">
      <c r="A163" s="22"/>
      <c r="B163" s="22"/>
      <c r="C163" s="22"/>
      <c r="D163" s="22"/>
      <c r="E163" s="22"/>
      <c r="F163" s="51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14.25" customHeight="1">
      <c r="A164" s="22"/>
      <c r="B164" s="22"/>
      <c r="C164" s="22"/>
      <c r="D164" s="22"/>
      <c r="E164" s="22"/>
      <c r="F164" s="51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ht="14.25" customHeight="1">
      <c r="A165" s="22"/>
      <c r="B165" s="22"/>
      <c r="C165" s="22"/>
      <c r="D165" s="22"/>
      <c r="E165" s="22"/>
      <c r="F165" s="51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4.25" customHeight="1">
      <c r="A166" s="22"/>
      <c r="B166" s="22"/>
      <c r="C166" s="22"/>
      <c r="D166" s="22"/>
      <c r="E166" s="22"/>
      <c r="F166" s="51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ht="14.25" customHeight="1">
      <c r="A167" s="22"/>
      <c r="B167" s="22"/>
      <c r="C167" s="22"/>
      <c r="D167" s="22"/>
      <c r="E167" s="22"/>
      <c r="F167" s="51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ht="14.25" customHeight="1">
      <c r="A168" s="22"/>
      <c r="B168" s="22"/>
      <c r="C168" s="22"/>
      <c r="D168" s="22"/>
      <c r="E168" s="22"/>
      <c r="F168" s="51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4.25" customHeight="1">
      <c r="A169" s="22"/>
      <c r="B169" s="22"/>
      <c r="C169" s="22"/>
      <c r="D169" s="22"/>
      <c r="E169" s="22"/>
      <c r="F169" s="51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ht="14.25" customHeight="1">
      <c r="A170" s="22"/>
      <c r="B170" s="22"/>
      <c r="C170" s="22"/>
      <c r="D170" s="22"/>
      <c r="E170" s="22"/>
      <c r="F170" s="51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ht="14.25" customHeight="1">
      <c r="A171" s="22"/>
      <c r="B171" s="22"/>
      <c r="C171" s="22"/>
      <c r="D171" s="22"/>
      <c r="E171" s="22"/>
      <c r="F171" s="51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4.25" customHeight="1">
      <c r="A172" s="22"/>
      <c r="B172" s="22"/>
      <c r="C172" s="22"/>
      <c r="D172" s="22"/>
      <c r="E172" s="22"/>
      <c r="F172" s="51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ht="14.25" customHeight="1">
      <c r="A173" s="22"/>
      <c r="B173" s="22"/>
      <c r="C173" s="22"/>
      <c r="D173" s="22"/>
      <c r="E173" s="22"/>
      <c r="F173" s="51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ht="14.25" customHeight="1">
      <c r="A174" s="22"/>
      <c r="B174" s="22"/>
      <c r="C174" s="22"/>
      <c r="D174" s="22"/>
      <c r="E174" s="22"/>
      <c r="F174" s="51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14.25" customHeight="1">
      <c r="A175" s="22"/>
      <c r="B175" s="22"/>
      <c r="C175" s="22"/>
      <c r="D175" s="22"/>
      <c r="E175" s="22"/>
      <c r="F175" s="51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14.25" customHeight="1">
      <c r="A176" s="22"/>
      <c r="B176" s="22"/>
      <c r="C176" s="22"/>
      <c r="D176" s="22"/>
      <c r="E176" s="22"/>
      <c r="F176" s="51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ht="14.25" customHeight="1">
      <c r="A177" s="22"/>
      <c r="B177" s="22"/>
      <c r="C177" s="22"/>
      <c r="D177" s="22"/>
      <c r="E177" s="22"/>
      <c r="F177" s="51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14.25" customHeight="1">
      <c r="A178" s="22"/>
      <c r="B178" s="22"/>
      <c r="C178" s="22"/>
      <c r="D178" s="22"/>
      <c r="E178" s="22"/>
      <c r="F178" s="51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ht="14.25" customHeight="1">
      <c r="A179" s="22"/>
      <c r="B179" s="22"/>
      <c r="C179" s="22"/>
      <c r="D179" s="22"/>
      <c r="E179" s="22"/>
      <c r="F179" s="51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ht="14.25" customHeight="1">
      <c r="A180" s="22"/>
      <c r="B180" s="22"/>
      <c r="C180" s="22"/>
      <c r="D180" s="22"/>
      <c r="E180" s="22"/>
      <c r="F180" s="51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ht="14.25" customHeight="1">
      <c r="A181" s="22"/>
      <c r="B181" s="22"/>
      <c r="C181" s="22"/>
      <c r="D181" s="22"/>
      <c r="E181" s="22"/>
      <c r="F181" s="51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4.25" customHeight="1">
      <c r="A182" s="22"/>
      <c r="B182" s="22"/>
      <c r="C182" s="22"/>
      <c r="D182" s="22"/>
      <c r="E182" s="22"/>
      <c r="F182" s="51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 ht="14.25" customHeight="1">
      <c r="A183" s="22"/>
      <c r="B183" s="22"/>
      <c r="C183" s="22"/>
      <c r="D183" s="22"/>
      <c r="E183" s="22"/>
      <c r="F183" s="51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 ht="14.25" customHeight="1">
      <c r="A184" s="22"/>
      <c r="B184" s="22"/>
      <c r="C184" s="22"/>
      <c r="D184" s="22"/>
      <c r="E184" s="22"/>
      <c r="F184" s="51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4.25" customHeight="1">
      <c r="A185" s="22"/>
      <c r="B185" s="22"/>
      <c r="C185" s="22"/>
      <c r="D185" s="22"/>
      <c r="E185" s="22"/>
      <c r="F185" s="51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 ht="14.25" customHeight="1">
      <c r="A186" s="22"/>
      <c r="B186" s="22"/>
      <c r="C186" s="22"/>
      <c r="D186" s="22"/>
      <c r="E186" s="22"/>
      <c r="F186" s="51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ht="14.25" customHeight="1">
      <c r="A187" s="22"/>
      <c r="B187" s="22"/>
      <c r="C187" s="22"/>
      <c r="D187" s="22"/>
      <c r="E187" s="22"/>
      <c r="F187" s="51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4.25" customHeight="1">
      <c r="A188" s="22"/>
      <c r="B188" s="22"/>
      <c r="C188" s="22"/>
      <c r="D188" s="22"/>
      <c r="E188" s="22"/>
      <c r="F188" s="51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 ht="14.25" customHeight="1">
      <c r="A189" s="22"/>
      <c r="B189" s="22"/>
      <c r="C189" s="22"/>
      <c r="D189" s="22"/>
      <c r="E189" s="22"/>
      <c r="F189" s="51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 ht="14.25" customHeight="1">
      <c r="A190" s="22"/>
      <c r="B190" s="22"/>
      <c r="C190" s="22"/>
      <c r="D190" s="22"/>
      <c r="E190" s="22"/>
      <c r="F190" s="51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 ht="14.25" customHeight="1">
      <c r="A191" s="22"/>
      <c r="B191" s="22"/>
      <c r="C191" s="22"/>
      <c r="D191" s="22"/>
      <c r="E191" s="22"/>
      <c r="F191" s="51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4.25" customHeight="1">
      <c r="A192" s="22"/>
      <c r="B192" s="22"/>
      <c r="C192" s="22"/>
      <c r="D192" s="22"/>
      <c r="E192" s="22"/>
      <c r="F192" s="51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4.25" customHeight="1">
      <c r="A193" s="22"/>
      <c r="B193" s="22"/>
      <c r="C193" s="22"/>
      <c r="D193" s="22"/>
      <c r="E193" s="22"/>
      <c r="F193" s="51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4.25" customHeight="1">
      <c r="A194" s="22"/>
      <c r="B194" s="22"/>
      <c r="C194" s="22"/>
      <c r="D194" s="22"/>
      <c r="E194" s="22"/>
      <c r="F194" s="51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4.25" customHeight="1">
      <c r="A195" s="22"/>
      <c r="B195" s="22"/>
      <c r="C195" s="22"/>
      <c r="D195" s="22"/>
      <c r="E195" s="22"/>
      <c r="F195" s="51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4.25" customHeight="1">
      <c r="A196" s="22"/>
      <c r="B196" s="22"/>
      <c r="C196" s="22"/>
      <c r="D196" s="22"/>
      <c r="E196" s="22"/>
      <c r="F196" s="51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4.25" customHeight="1">
      <c r="A197" s="22"/>
      <c r="B197" s="22"/>
      <c r="C197" s="22"/>
      <c r="D197" s="22"/>
      <c r="E197" s="22"/>
      <c r="F197" s="51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 ht="14.25" customHeight="1">
      <c r="A198" s="22"/>
      <c r="B198" s="22"/>
      <c r="C198" s="22"/>
      <c r="D198" s="22"/>
      <c r="E198" s="22"/>
      <c r="F198" s="51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4.25" customHeight="1">
      <c r="A199" s="22"/>
      <c r="B199" s="22"/>
      <c r="C199" s="22"/>
      <c r="D199" s="22"/>
      <c r="E199" s="22"/>
      <c r="F199" s="51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4.25" customHeight="1">
      <c r="A200" s="22"/>
      <c r="B200" s="22"/>
      <c r="C200" s="22"/>
      <c r="D200" s="22"/>
      <c r="E200" s="22"/>
      <c r="F200" s="51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 ht="14.25" customHeight="1">
      <c r="A201" s="22"/>
      <c r="B201" s="22"/>
      <c r="C201" s="22"/>
      <c r="D201" s="22"/>
      <c r="E201" s="22"/>
      <c r="F201" s="51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spans="1:26" ht="14.25" customHeight="1">
      <c r="A202" s="22"/>
      <c r="B202" s="22"/>
      <c r="C202" s="22"/>
      <c r="D202" s="22"/>
      <c r="E202" s="22"/>
      <c r="F202" s="51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spans="1:26" ht="14.25" customHeight="1">
      <c r="A203" s="22"/>
      <c r="B203" s="22"/>
      <c r="C203" s="22"/>
      <c r="D203" s="22"/>
      <c r="E203" s="22"/>
      <c r="F203" s="51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4.25" customHeight="1">
      <c r="A204" s="22"/>
      <c r="B204" s="22"/>
      <c r="C204" s="22"/>
      <c r="D204" s="22"/>
      <c r="E204" s="22"/>
      <c r="F204" s="51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4.25" customHeight="1">
      <c r="A205" s="22"/>
      <c r="B205" s="22"/>
      <c r="C205" s="22"/>
      <c r="D205" s="22"/>
      <c r="E205" s="22"/>
      <c r="F205" s="51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4.25" customHeight="1">
      <c r="A206" s="22"/>
      <c r="B206" s="22"/>
      <c r="C206" s="22"/>
      <c r="D206" s="22"/>
      <c r="E206" s="22"/>
      <c r="F206" s="51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4.25" customHeight="1">
      <c r="A207" s="22"/>
      <c r="B207" s="22"/>
      <c r="C207" s="22"/>
      <c r="D207" s="22"/>
      <c r="E207" s="22"/>
      <c r="F207" s="51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4.25" customHeight="1">
      <c r="A208" s="22"/>
      <c r="B208" s="22"/>
      <c r="C208" s="22"/>
      <c r="D208" s="22"/>
      <c r="E208" s="22"/>
      <c r="F208" s="51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 ht="14.25" customHeight="1">
      <c r="A209" s="22"/>
      <c r="B209" s="22"/>
      <c r="C209" s="22"/>
      <c r="D209" s="22"/>
      <c r="E209" s="22"/>
      <c r="F209" s="51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4.25" customHeight="1">
      <c r="A210" s="22"/>
      <c r="B210" s="22"/>
      <c r="C210" s="22"/>
      <c r="D210" s="22"/>
      <c r="E210" s="22"/>
      <c r="F210" s="51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4.25" customHeight="1">
      <c r="A211" s="22"/>
      <c r="B211" s="22"/>
      <c r="C211" s="22"/>
      <c r="D211" s="22"/>
      <c r="E211" s="22"/>
      <c r="F211" s="51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 ht="14.25" customHeight="1">
      <c r="A212" s="22"/>
      <c r="B212" s="22"/>
      <c r="C212" s="22"/>
      <c r="D212" s="22"/>
      <c r="E212" s="22"/>
      <c r="F212" s="51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 ht="14.25" customHeight="1">
      <c r="A213" s="22"/>
      <c r="B213" s="22"/>
      <c r="C213" s="22"/>
      <c r="D213" s="22"/>
      <c r="E213" s="22"/>
      <c r="F213" s="51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4.25" customHeight="1">
      <c r="A214" s="22"/>
      <c r="B214" s="22"/>
      <c r="C214" s="22"/>
      <c r="D214" s="22"/>
      <c r="E214" s="22"/>
      <c r="F214" s="51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4.25" customHeight="1">
      <c r="A215" s="22"/>
      <c r="B215" s="22"/>
      <c r="C215" s="22"/>
      <c r="D215" s="22"/>
      <c r="E215" s="22"/>
      <c r="F215" s="51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4.25" customHeight="1">
      <c r="A216" s="22"/>
      <c r="B216" s="22"/>
      <c r="C216" s="22"/>
      <c r="D216" s="22"/>
      <c r="E216" s="22"/>
      <c r="F216" s="51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ht="14.25" customHeight="1">
      <c r="A217" s="22"/>
      <c r="B217" s="22"/>
      <c r="C217" s="22"/>
      <c r="D217" s="22"/>
      <c r="E217" s="22"/>
      <c r="F217" s="51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4.25" customHeight="1">
      <c r="A218" s="22"/>
      <c r="B218" s="22"/>
      <c r="C218" s="22"/>
      <c r="D218" s="22"/>
      <c r="E218" s="22"/>
      <c r="F218" s="51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4.25" customHeight="1">
      <c r="A219" s="22"/>
      <c r="B219" s="22"/>
      <c r="C219" s="22"/>
      <c r="D219" s="22"/>
      <c r="E219" s="22"/>
      <c r="F219" s="51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 ht="14.25" customHeight="1">
      <c r="A220" s="22"/>
      <c r="B220" s="22"/>
      <c r="C220" s="22"/>
      <c r="D220" s="22"/>
      <c r="E220" s="22"/>
      <c r="F220" s="51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 ht="14.25" customHeight="1">
      <c r="A221" s="22"/>
      <c r="B221" s="22"/>
      <c r="C221" s="22"/>
      <c r="D221" s="22"/>
      <c r="E221" s="22"/>
      <c r="F221" s="51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4.25" customHeight="1">
      <c r="A222" s="22"/>
      <c r="B222" s="22"/>
      <c r="C222" s="22"/>
      <c r="D222" s="22"/>
      <c r="E222" s="22"/>
      <c r="F222" s="51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4.25" customHeight="1">
      <c r="A223" s="22"/>
      <c r="B223" s="22"/>
      <c r="C223" s="22"/>
      <c r="D223" s="22"/>
      <c r="E223" s="22"/>
      <c r="F223" s="51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4.25" customHeight="1">
      <c r="A224" s="22"/>
      <c r="B224" s="22"/>
      <c r="C224" s="22"/>
      <c r="D224" s="22"/>
      <c r="E224" s="22"/>
      <c r="F224" s="51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4.25" customHeight="1">
      <c r="A225" s="22"/>
      <c r="B225" s="22"/>
      <c r="C225" s="22"/>
      <c r="D225" s="22"/>
      <c r="E225" s="22"/>
      <c r="F225" s="51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4.25" customHeight="1">
      <c r="A226" s="22"/>
      <c r="B226" s="22"/>
      <c r="C226" s="22"/>
      <c r="D226" s="22"/>
      <c r="E226" s="22"/>
      <c r="F226" s="51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14.25" customHeight="1">
      <c r="A227" s="22"/>
      <c r="B227" s="22"/>
      <c r="C227" s="22"/>
      <c r="D227" s="22"/>
      <c r="E227" s="22"/>
      <c r="F227" s="51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14.25" customHeight="1">
      <c r="A228" s="22"/>
      <c r="B228" s="22"/>
      <c r="C228" s="22"/>
      <c r="D228" s="22"/>
      <c r="E228" s="22"/>
      <c r="F228" s="51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14.25" customHeight="1">
      <c r="A229" s="22"/>
      <c r="B229" s="22"/>
      <c r="C229" s="22"/>
      <c r="D229" s="22"/>
      <c r="E229" s="22"/>
      <c r="F229" s="51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14.25" customHeight="1">
      <c r="A230" s="22"/>
      <c r="B230" s="22"/>
      <c r="C230" s="22"/>
      <c r="D230" s="22"/>
      <c r="E230" s="22"/>
      <c r="F230" s="51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14.25" customHeight="1">
      <c r="A231" s="22"/>
      <c r="B231" s="22"/>
      <c r="C231" s="22"/>
      <c r="D231" s="22"/>
      <c r="E231" s="22"/>
      <c r="F231" s="51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14.25" customHeight="1">
      <c r="A232" s="22"/>
      <c r="B232" s="22"/>
      <c r="C232" s="22"/>
      <c r="D232" s="22"/>
      <c r="E232" s="22"/>
      <c r="F232" s="51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14.25" customHeight="1">
      <c r="A233" s="22"/>
      <c r="B233" s="22"/>
      <c r="C233" s="22"/>
      <c r="D233" s="22"/>
      <c r="E233" s="22"/>
      <c r="F233" s="51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14.25" customHeight="1">
      <c r="A234" s="22"/>
      <c r="B234" s="22"/>
      <c r="C234" s="22"/>
      <c r="D234" s="22"/>
      <c r="E234" s="22"/>
      <c r="F234" s="51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14.25" customHeight="1">
      <c r="A235" s="22"/>
      <c r="B235" s="22"/>
      <c r="C235" s="22"/>
      <c r="D235" s="22"/>
      <c r="E235" s="22"/>
      <c r="F235" s="51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14.25" customHeight="1">
      <c r="A236" s="22"/>
      <c r="B236" s="22"/>
      <c r="C236" s="22"/>
      <c r="D236" s="22"/>
      <c r="E236" s="22"/>
      <c r="F236" s="51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14.25" customHeight="1">
      <c r="A237" s="22"/>
      <c r="B237" s="22"/>
      <c r="C237" s="22"/>
      <c r="D237" s="22"/>
      <c r="E237" s="22"/>
      <c r="F237" s="51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14.25" customHeight="1">
      <c r="A238" s="22"/>
      <c r="B238" s="22"/>
      <c r="C238" s="22"/>
      <c r="D238" s="22"/>
      <c r="E238" s="22"/>
      <c r="F238" s="51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4.25" customHeight="1">
      <c r="A239" s="22"/>
      <c r="B239" s="22"/>
      <c r="C239" s="22"/>
      <c r="D239" s="22"/>
      <c r="E239" s="22"/>
      <c r="F239" s="51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14.25" customHeight="1">
      <c r="A240" s="22"/>
      <c r="B240" s="22"/>
      <c r="C240" s="22"/>
      <c r="D240" s="22"/>
      <c r="E240" s="22"/>
      <c r="F240" s="51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4.25" customHeight="1">
      <c r="A241" s="22"/>
      <c r="B241" s="22"/>
      <c r="C241" s="22"/>
      <c r="D241" s="22"/>
      <c r="E241" s="22"/>
      <c r="F241" s="51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</row>
    <row r="242" spans="1:26" ht="14.25" customHeight="1">
      <c r="A242" s="22"/>
      <c r="B242" s="22"/>
      <c r="C242" s="22"/>
      <c r="D242" s="22"/>
      <c r="E242" s="22"/>
      <c r="F242" s="51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</row>
    <row r="243" spans="1:26" ht="14.25" customHeight="1">
      <c r="A243" s="22"/>
      <c r="B243" s="22"/>
      <c r="C243" s="22"/>
      <c r="D243" s="22"/>
      <c r="E243" s="22"/>
      <c r="F243" s="51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</row>
    <row r="244" spans="1:26" ht="14.25" customHeight="1">
      <c r="A244" s="22"/>
      <c r="B244" s="22"/>
      <c r="C244" s="22"/>
      <c r="D244" s="22"/>
      <c r="E244" s="22"/>
      <c r="F244" s="51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</row>
    <row r="245" spans="1:26" ht="14.25" customHeight="1">
      <c r="A245" s="22"/>
      <c r="B245" s="22"/>
      <c r="C245" s="22"/>
      <c r="D245" s="22"/>
      <c r="E245" s="22"/>
      <c r="F245" s="51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</row>
    <row r="246" spans="1:26" ht="14.25" customHeight="1">
      <c r="A246" s="22"/>
      <c r="B246" s="22"/>
      <c r="C246" s="22"/>
      <c r="D246" s="22"/>
      <c r="E246" s="22"/>
      <c r="F246" s="51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</row>
    <row r="247" spans="1:26" ht="14.25" customHeight="1">
      <c r="A247" s="22"/>
      <c r="B247" s="22"/>
      <c r="C247" s="22"/>
      <c r="D247" s="22"/>
      <c r="E247" s="22"/>
      <c r="F247" s="51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</row>
    <row r="248" spans="1:26" ht="14.25" customHeight="1">
      <c r="A248" s="22"/>
      <c r="B248" s="22"/>
      <c r="C248" s="22"/>
      <c r="D248" s="22"/>
      <c r="E248" s="22"/>
      <c r="F248" s="51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</row>
    <row r="249" spans="1:26" ht="14.25" customHeight="1">
      <c r="A249" s="22"/>
      <c r="B249" s="22"/>
      <c r="C249" s="22"/>
      <c r="D249" s="22"/>
      <c r="E249" s="22"/>
      <c r="F249" s="51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</row>
    <row r="250" spans="1:26" ht="14.25" customHeight="1">
      <c r="A250" s="22"/>
      <c r="B250" s="22"/>
      <c r="C250" s="22"/>
      <c r="D250" s="22"/>
      <c r="E250" s="22"/>
      <c r="F250" s="51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</row>
    <row r="251" spans="1:26" ht="14.25" customHeight="1">
      <c r="A251" s="22"/>
      <c r="B251" s="22"/>
      <c r="C251" s="22"/>
      <c r="D251" s="22"/>
      <c r="E251" s="22"/>
      <c r="F251" s="51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</row>
    <row r="252" spans="1:26" ht="14.25" customHeight="1">
      <c r="A252" s="22"/>
      <c r="B252" s="22"/>
      <c r="C252" s="22"/>
      <c r="D252" s="22"/>
      <c r="E252" s="22"/>
      <c r="F252" s="51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</row>
    <row r="253" spans="1:26" ht="14.25" customHeight="1">
      <c r="A253" s="22"/>
      <c r="B253" s="22"/>
      <c r="C253" s="22"/>
      <c r="D253" s="22"/>
      <c r="E253" s="22"/>
      <c r="F253" s="51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</row>
    <row r="254" spans="1:26" ht="14.25" customHeight="1">
      <c r="A254" s="22"/>
      <c r="B254" s="22"/>
      <c r="C254" s="22"/>
      <c r="D254" s="22"/>
      <c r="E254" s="22"/>
      <c r="F254" s="51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</row>
    <row r="255" spans="1:26" ht="14.25" customHeight="1">
      <c r="A255" s="22"/>
      <c r="B255" s="22"/>
      <c r="C255" s="22"/>
      <c r="D255" s="22"/>
      <c r="E255" s="22"/>
      <c r="F255" s="51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</row>
    <row r="256" spans="1:26" ht="14.25" customHeight="1">
      <c r="A256" s="22"/>
      <c r="B256" s="22"/>
      <c r="C256" s="22"/>
      <c r="D256" s="22"/>
      <c r="E256" s="22"/>
      <c r="F256" s="51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</row>
    <row r="257" spans="1:26" ht="14.25" customHeight="1">
      <c r="A257" s="22"/>
      <c r="B257" s="22"/>
      <c r="C257" s="22"/>
      <c r="D257" s="22"/>
      <c r="E257" s="22"/>
      <c r="F257" s="51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</row>
    <row r="258" spans="1:26" ht="14.25" customHeight="1">
      <c r="A258" s="22"/>
      <c r="B258" s="22"/>
      <c r="C258" s="22"/>
      <c r="D258" s="22"/>
      <c r="E258" s="22"/>
      <c r="F258" s="51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</row>
    <row r="259" spans="1:26" ht="14.25" customHeight="1">
      <c r="A259" s="22"/>
      <c r="B259" s="22"/>
      <c r="C259" s="22"/>
      <c r="D259" s="22"/>
      <c r="E259" s="22"/>
      <c r="F259" s="51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</row>
    <row r="260" spans="1:26" ht="14.25" customHeight="1">
      <c r="A260" s="22"/>
      <c r="B260" s="22"/>
      <c r="C260" s="22"/>
      <c r="D260" s="22"/>
      <c r="E260" s="22"/>
      <c r="F260" s="51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</row>
    <row r="261" spans="1:26" ht="14.25" customHeight="1">
      <c r="A261" s="22"/>
      <c r="B261" s="22"/>
      <c r="C261" s="22"/>
      <c r="D261" s="22"/>
      <c r="E261" s="22"/>
      <c r="F261" s="51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</row>
    <row r="262" spans="1:26" ht="14.25" customHeight="1">
      <c r="A262" s="22"/>
      <c r="B262" s="22"/>
      <c r="C262" s="22"/>
      <c r="D262" s="22"/>
      <c r="E262" s="22"/>
      <c r="F262" s="51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</row>
    <row r="263" spans="1:26" ht="14.25" customHeight="1">
      <c r="A263" s="22"/>
      <c r="B263" s="22"/>
      <c r="C263" s="22"/>
      <c r="D263" s="22"/>
      <c r="E263" s="22"/>
      <c r="F263" s="51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</row>
    <row r="264" spans="1:26" ht="14.25" customHeight="1">
      <c r="A264" s="22"/>
      <c r="B264" s="22"/>
      <c r="C264" s="22"/>
      <c r="D264" s="22"/>
      <c r="E264" s="22"/>
      <c r="F264" s="51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</row>
    <row r="265" spans="1:26" ht="14.25" customHeight="1">
      <c r="A265" s="22"/>
      <c r="B265" s="22"/>
      <c r="C265" s="22"/>
      <c r="D265" s="22"/>
      <c r="E265" s="22"/>
      <c r="F265" s="51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</row>
    <row r="266" spans="1:26" ht="14.25" customHeight="1">
      <c r="A266" s="22"/>
      <c r="B266" s="22"/>
      <c r="C266" s="22"/>
      <c r="D266" s="22"/>
      <c r="E266" s="22"/>
      <c r="F266" s="51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</row>
    <row r="267" spans="1:26" ht="14.25" customHeight="1">
      <c r="A267" s="22"/>
      <c r="B267" s="22"/>
      <c r="C267" s="22"/>
      <c r="D267" s="22"/>
      <c r="E267" s="22"/>
      <c r="F267" s="51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</row>
    <row r="268" spans="1:26" ht="14.25" customHeight="1">
      <c r="A268" s="22"/>
      <c r="B268" s="22"/>
      <c r="C268" s="22"/>
      <c r="D268" s="22"/>
      <c r="E268" s="22"/>
      <c r="F268" s="51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</row>
    <row r="269" spans="1:26" ht="14.25" customHeight="1">
      <c r="A269" s="22"/>
      <c r="B269" s="22"/>
      <c r="C269" s="22"/>
      <c r="D269" s="22"/>
      <c r="E269" s="22"/>
      <c r="F269" s="51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</row>
    <row r="270" spans="1:26" ht="14.25" customHeight="1">
      <c r="A270" s="22"/>
      <c r="B270" s="22"/>
      <c r="C270" s="22"/>
      <c r="D270" s="22"/>
      <c r="E270" s="22"/>
      <c r="F270" s="51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</row>
    <row r="271" spans="1:26" ht="14.25" customHeight="1">
      <c r="A271" s="22"/>
      <c r="B271" s="22"/>
      <c r="C271" s="22"/>
      <c r="D271" s="22"/>
      <c r="E271" s="22"/>
      <c r="F271" s="51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</row>
    <row r="272" spans="1:26" ht="14.25" customHeight="1">
      <c r="A272" s="22"/>
      <c r="B272" s="22"/>
      <c r="C272" s="22"/>
      <c r="D272" s="22"/>
      <c r="E272" s="22"/>
      <c r="F272" s="51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</row>
    <row r="273" spans="1:26" ht="14.25" customHeight="1">
      <c r="A273" s="22"/>
      <c r="B273" s="22"/>
      <c r="C273" s="22"/>
      <c r="D273" s="22"/>
      <c r="E273" s="22"/>
      <c r="F273" s="51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</row>
    <row r="274" spans="1:26" ht="14.25" customHeight="1">
      <c r="A274" s="22"/>
      <c r="B274" s="22"/>
      <c r="C274" s="22"/>
      <c r="D274" s="22"/>
      <c r="E274" s="22"/>
      <c r="F274" s="51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</row>
    <row r="275" spans="1:26" ht="14.25" customHeight="1">
      <c r="A275" s="22"/>
      <c r="B275" s="22"/>
      <c r="C275" s="22"/>
      <c r="D275" s="22"/>
      <c r="E275" s="22"/>
      <c r="F275" s="51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</row>
    <row r="276" spans="1:26" ht="14.25" customHeight="1">
      <c r="A276" s="22"/>
      <c r="B276" s="22"/>
      <c r="C276" s="22"/>
      <c r="D276" s="22"/>
      <c r="E276" s="22"/>
      <c r="F276" s="51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</row>
    <row r="277" spans="1:26" ht="14.25" customHeight="1">
      <c r="A277" s="22"/>
      <c r="B277" s="22"/>
      <c r="C277" s="22"/>
      <c r="D277" s="22"/>
      <c r="E277" s="22"/>
      <c r="F277" s="51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</row>
    <row r="278" spans="1:26" ht="14.25" customHeight="1">
      <c r="A278" s="22"/>
      <c r="B278" s="22"/>
      <c r="C278" s="22"/>
      <c r="D278" s="22"/>
      <c r="E278" s="22"/>
      <c r="F278" s="51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</row>
    <row r="279" spans="1:26" ht="14.25" customHeight="1">
      <c r="A279" s="22"/>
      <c r="B279" s="22"/>
      <c r="C279" s="22"/>
      <c r="D279" s="22"/>
      <c r="E279" s="22"/>
      <c r="F279" s="51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</row>
    <row r="280" spans="1:26" ht="14.25" customHeight="1">
      <c r="A280" s="22"/>
      <c r="B280" s="22"/>
      <c r="C280" s="22"/>
      <c r="D280" s="22"/>
      <c r="E280" s="22"/>
      <c r="F280" s="51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</row>
    <row r="281" spans="1:26" ht="14.25" customHeight="1">
      <c r="A281" s="22"/>
      <c r="B281" s="22"/>
      <c r="C281" s="22"/>
      <c r="D281" s="22"/>
      <c r="E281" s="22"/>
      <c r="F281" s="51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</row>
    <row r="282" spans="1:26" ht="14.25" customHeight="1">
      <c r="A282" s="22"/>
      <c r="B282" s="22"/>
      <c r="C282" s="22"/>
      <c r="D282" s="22"/>
      <c r="E282" s="22"/>
      <c r="F282" s="51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</row>
    <row r="283" spans="1:26" ht="14.25" customHeight="1">
      <c r="A283" s="22"/>
      <c r="B283" s="22"/>
      <c r="C283" s="22"/>
      <c r="D283" s="22"/>
      <c r="E283" s="22"/>
      <c r="F283" s="51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</row>
    <row r="284" spans="1:26" ht="14.25" customHeight="1">
      <c r="A284" s="22"/>
      <c r="B284" s="22"/>
      <c r="C284" s="22"/>
      <c r="D284" s="22"/>
      <c r="E284" s="22"/>
      <c r="F284" s="51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</row>
    <row r="285" spans="1:26" ht="14.25" customHeight="1">
      <c r="A285" s="22"/>
      <c r="B285" s="22"/>
      <c r="C285" s="22"/>
      <c r="D285" s="22"/>
      <c r="E285" s="22"/>
      <c r="F285" s="51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</row>
    <row r="286" spans="1:26" ht="14.25" customHeight="1">
      <c r="A286" s="22"/>
      <c r="B286" s="22"/>
      <c r="C286" s="22"/>
      <c r="D286" s="22"/>
      <c r="E286" s="22"/>
      <c r="F286" s="51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</row>
    <row r="287" spans="1:26" ht="14.25" customHeight="1">
      <c r="A287" s="22"/>
      <c r="B287" s="22"/>
      <c r="C287" s="22"/>
      <c r="D287" s="22"/>
      <c r="E287" s="22"/>
      <c r="F287" s="51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</row>
    <row r="288" spans="1:26" ht="14.25" customHeight="1">
      <c r="A288" s="22"/>
      <c r="B288" s="22"/>
      <c r="C288" s="22"/>
      <c r="D288" s="22"/>
      <c r="E288" s="22"/>
      <c r="F288" s="51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</row>
    <row r="289" spans="1:26" ht="14.25" customHeight="1">
      <c r="A289" s="22"/>
      <c r="B289" s="22"/>
      <c r="C289" s="22"/>
      <c r="D289" s="22"/>
      <c r="E289" s="22"/>
      <c r="F289" s="51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</row>
    <row r="290" spans="1:26" ht="14.25" customHeight="1">
      <c r="A290" s="22"/>
      <c r="B290" s="22"/>
      <c r="C290" s="22"/>
      <c r="D290" s="22"/>
      <c r="E290" s="22"/>
      <c r="F290" s="51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</row>
    <row r="291" spans="1:26" ht="14.25" customHeight="1">
      <c r="A291" s="22"/>
      <c r="B291" s="22"/>
      <c r="C291" s="22"/>
      <c r="D291" s="22"/>
      <c r="E291" s="22"/>
      <c r="F291" s="51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</row>
    <row r="292" spans="1:26" ht="14.25" customHeight="1">
      <c r="A292" s="22"/>
      <c r="B292" s="22"/>
      <c r="C292" s="22"/>
      <c r="D292" s="22"/>
      <c r="E292" s="22"/>
      <c r="F292" s="51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</row>
    <row r="293" spans="1:26" ht="14.25" customHeight="1">
      <c r="A293" s="22"/>
      <c r="B293" s="22"/>
      <c r="C293" s="22"/>
      <c r="D293" s="22"/>
      <c r="E293" s="22"/>
      <c r="F293" s="51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</row>
    <row r="294" spans="1:26" ht="14.25" customHeight="1">
      <c r="A294" s="22"/>
      <c r="B294" s="22"/>
      <c r="C294" s="22"/>
      <c r="D294" s="22"/>
      <c r="E294" s="22"/>
      <c r="F294" s="51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</row>
    <row r="295" spans="1:26" ht="14.25" customHeight="1">
      <c r="A295" s="22"/>
      <c r="B295" s="22"/>
      <c r="C295" s="22"/>
      <c r="D295" s="22"/>
      <c r="E295" s="22"/>
      <c r="F295" s="51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</row>
    <row r="296" spans="1:26" ht="14.25" customHeight="1">
      <c r="A296" s="22"/>
      <c r="B296" s="22"/>
      <c r="C296" s="22"/>
      <c r="D296" s="22"/>
      <c r="E296" s="22"/>
      <c r="F296" s="51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</row>
    <row r="297" spans="1:26" ht="14.25" customHeight="1">
      <c r="A297" s="22"/>
      <c r="B297" s="22"/>
      <c r="C297" s="22"/>
      <c r="D297" s="22"/>
      <c r="E297" s="22"/>
      <c r="F297" s="51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</row>
    <row r="298" spans="1:26" ht="14.25" customHeight="1">
      <c r="A298" s="22"/>
      <c r="B298" s="22"/>
      <c r="C298" s="22"/>
      <c r="D298" s="22"/>
      <c r="E298" s="22"/>
      <c r="F298" s="51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</row>
    <row r="299" spans="1:26" ht="14.25" customHeight="1">
      <c r="A299" s="22"/>
      <c r="B299" s="22"/>
      <c r="C299" s="22"/>
      <c r="D299" s="22"/>
      <c r="E299" s="22"/>
      <c r="F299" s="51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</row>
    <row r="300" spans="1:26" ht="14.25" customHeight="1">
      <c r="A300" s="22"/>
      <c r="B300" s="22"/>
      <c r="C300" s="22"/>
      <c r="D300" s="22"/>
      <c r="E300" s="22"/>
      <c r="F300" s="51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</row>
    <row r="301" spans="1:26" ht="14.25" customHeight="1">
      <c r="A301" s="22"/>
      <c r="B301" s="22"/>
      <c r="C301" s="22"/>
      <c r="D301" s="22"/>
      <c r="E301" s="22"/>
      <c r="F301" s="51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</row>
    <row r="302" spans="1:26" ht="14.25" customHeight="1">
      <c r="A302" s="22"/>
      <c r="B302" s="22"/>
      <c r="C302" s="22"/>
      <c r="D302" s="22"/>
      <c r="E302" s="22"/>
      <c r="F302" s="51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</row>
    <row r="303" spans="1:26" ht="14.25" customHeight="1">
      <c r="A303" s="22"/>
      <c r="B303" s="22"/>
      <c r="C303" s="22"/>
      <c r="D303" s="22"/>
      <c r="E303" s="22"/>
      <c r="F303" s="51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</row>
    <row r="304" spans="1:26" ht="14.25" customHeight="1">
      <c r="A304" s="22"/>
      <c r="B304" s="22"/>
      <c r="C304" s="22"/>
      <c r="D304" s="22"/>
      <c r="E304" s="22"/>
      <c r="F304" s="51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</row>
    <row r="305" spans="1:26" ht="14.25" customHeight="1">
      <c r="A305" s="22"/>
      <c r="B305" s="22"/>
      <c r="C305" s="22"/>
      <c r="D305" s="22"/>
      <c r="E305" s="22"/>
      <c r="F305" s="51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</row>
    <row r="306" spans="1:26" ht="14.25" customHeight="1">
      <c r="A306" s="22"/>
      <c r="B306" s="22"/>
      <c r="C306" s="22"/>
      <c r="D306" s="22"/>
      <c r="E306" s="22"/>
      <c r="F306" s="51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</row>
    <row r="307" spans="1:26" ht="14.25" customHeight="1">
      <c r="A307" s="22"/>
      <c r="B307" s="22"/>
      <c r="C307" s="22"/>
      <c r="D307" s="22"/>
      <c r="E307" s="22"/>
      <c r="F307" s="51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</row>
    <row r="308" spans="1:26" ht="14.25" customHeight="1">
      <c r="A308" s="22"/>
      <c r="B308" s="22"/>
      <c r="C308" s="22"/>
      <c r="D308" s="22"/>
      <c r="E308" s="22"/>
      <c r="F308" s="51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</row>
    <row r="309" spans="1:26" ht="14.25" customHeight="1">
      <c r="A309" s="22"/>
      <c r="B309" s="22"/>
      <c r="C309" s="22"/>
      <c r="D309" s="22"/>
      <c r="E309" s="22"/>
      <c r="F309" s="51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</row>
    <row r="310" spans="1:26" ht="14.25" customHeight="1">
      <c r="A310" s="22"/>
      <c r="B310" s="22"/>
      <c r="C310" s="22"/>
      <c r="D310" s="22"/>
      <c r="E310" s="22"/>
      <c r="F310" s="51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</row>
    <row r="311" spans="1:26" ht="14.25" customHeight="1">
      <c r="A311" s="22"/>
      <c r="B311" s="22"/>
      <c r="C311" s="22"/>
      <c r="D311" s="22"/>
      <c r="E311" s="22"/>
      <c r="F311" s="51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</row>
    <row r="312" spans="1:26" ht="14.25" customHeight="1">
      <c r="A312" s="22"/>
      <c r="B312" s="22"/>
      <c r="C312" s="22"/>
      <c r="D312" s="22"/>
      <c r="E312" s="22"/>
      <c r="F312" s="51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</row>
    <row r="313" spans="1:26" ht="14.25" customHeight="1">
      <c r="A313" s="22"/>
      <c r="B313" s="22"/>
      <c r="C313" s="22"/>
      <c r="D313" s="22"/>
      <c r="E313" s="22"/>
      <c r="F313" s="51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</row>
    <row r="314" spans="1:26" ht="14.25" customHeight="1">
      <c r="A314" s="22"/>
      <c r="B314" s="22"/>
      <c r="C314" s="22"/>
      <c r="D314" s="22"/>
      <c r="E314" s="22"/>
      <c r="F314" s="51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</row>
    <row r="315" spans="1:26" ht="14.25" customHeight="1">
      <c r="A315" s="22"/>
      <c r="B315" s="22"/>
      <c r="C315" s="22"/>
      <c r="D315" s="22"/>
      <c r="E315" s="22"/>
      <c r="F315" s="51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</row>
    <row r="316" spans="1:26" ht="14.25" customHeight="1">
      <c r="A316" s="22"/>
      <c r="B316" s="22"/>
      <c r="C316" s="22"/>
      <c r="D316" s="22"/>
      <c r="E316" s="22"/>
      <c r="F316" s="51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</row>
    <row r="317" spans="1:26" ht="14.25" customHeight="1">
      <c r="A317" s="22"/>
      <c r="B317" s="22"/>
      <c r="C317" s="22"/>
      <c r="D317" s="22"/>
      <c r="E317" s="22"/>
      <c r="F317" s="51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</row>
    <row r="318" spans="1:26" ht="14.25" customHeight="1">
      <c r="A318" s="22"/>
      <c r="B318" s="22"/>
      <c r="C318" s="22"/>
      <c r="D318" s="22"/>
      <c r="E318" s="22"/>
      <c r="F318" s="51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</row>
    <row r="319" spans="1:26" ht="14.25" customHeight="1">
      <c r="A319" s="22"/>
      <c r="B319" s="22"/>
      <c r="C319" s="22"/>
      <c r="D319" s="22"/>
      <c r="E319" s="22"/>
      <c r="F319" s="51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</row>
    <row r="320" spans="1:26" ht="14.25" customHeight="1">
      <c r="A320" s="22"/>
      <c r="B320" s="22"/>
      <c r="C320" s="22"/>
      <c r="D320" s="22"/>
      <c r="E320" s="22"/>
      <c r="F320" s="51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</row>
    <row r="321" spans="1:26" ht="14.25" customHeight="1">
      <c r="A321" s="22"/>
      <c r="B321" s="22"/>
      <c r="C321" s="22"/>
      <c r="D321" s="22"/>
      <c r="E321" s="22"/>
      <c r="F321" s="51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</row>
    <row r="322" spans="1:26" ht="14.25" customHeight="1">
      <c r="A322" s="22"/>
      <c r="B322" s="22"/>
      <c r="C322" s="22"/>
      <c r="D322" s="22"/>
      <c r="E322" s="22"/>
      <c r="F322" s="51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</row>
    <row r="323" spans="1:26" ht="14.25" customHeight="1">
      <c r="A323" s="22"/>
      <c r="B323" s="22"/>
      <c r="C323" s="22"/>
      <c r="D323" s="22"/>
      <c r="E323" s="22"/>
      <c r="F323" s="51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</row>
    <row r="324" spans="1:26" ht="14.25" customHeight="1">
      <c r="A324" s="22"/>
      <c r="B324" s="22"/>
      <c r="C324" s="22"/>
      <c r="D324" s="22"/>
      <c r="E324" s="22"/>
      <c r="F324" s="51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</row>
    <row r="325" spans="1:26" ht="14.25" customHeight="1">
      <c r="A325" s="22"/>
      <c r="B325" s="22"/>
      <c r="C325" s="22"/>
      <c r="D325" s="22"/>
      <c r="E325" s="22"/>
      <c r="F325" s="51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</row>
    <row r="326" spans="1:26" ht="14.25" customHeight="1">
      <c r="A326" s="22"/>
      <c r="B326" s="22"/>
      <c r="C326" s="22"/>
      <c r="D326" s="22"/>
      <c r="E326" s="22"/>
      <c r="F326" s="51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</row>
    <row r="327" spans="1:26" ht="14.25" customHeight="1">
      <c r="A327" s="22"/>
      <c r="B327" s="22"/>
      <c r="C327" s="22"/>
      <c r="D327" s="22"/>
      <c r="E327" s="22"/>
      <c r="F327" s="51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</row>
    <row r="328" spans="1:26" ht="14.25" customHeight="1">
      <c r="A328" s="22"/>
      <c r="B328" s="22"/>
      <c r="C328" s="22"/>
      <c r="D328" s="22"/>
      <c r="E328" s="22"/>
      <c r="F328" s="51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</row>
    <row r="329" spans="1:26" ht="14.25" customHeight="1">
      <c r="A329" s="22"/>
      <c r="B329" s="22"/>
      <c r="C329" s="22"/>
      <c r="D329" s="22"/>
      <c r="E329" s="22"/>
      <c r="F329" s="51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</row>
    <row r="330" spans="1:26" ht="14.25" customHeight="1">
      <c r="A330" s="22"/>
      <c r="B330" s="22"/>
      <c r="C330" s="22"/>
      <c r="D330" s="22"/>
      <c r="E330" s="22"/>
      <c r="F330" s="51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</row>
    <row r="331" spans="1:26" ht="14.25" customHeight="1">
      <c r="A331" s="22"/>
      <c r="B331" s="22"/>
      <c r="C331" s="22"/>
      <c r="D331" s="22"/>
      <c r="E331" s="22"/>
      <c r="F331" s="51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</row>
    <row r="332" spans="1:26" ht="14.25" customHeight="1">
      <c r="A332" s="22"/>
      <c r="B332" s="22"/>
      <c r="C332" s="22"/>
      <c r="D332" s="22"/>
      <c r="E332" s="22"/>
      <c r="F332" s="51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</row>
    <row r="333" spans="1:26" ht="14.25" customHeight="1">
      <c r="A333" s="22"/>
      <c r="B333" s="22"/>
      <c r="C333" s="22"/>
      <c r="D333" s="22"/>
      <c r="E333" s="22"/>
      <c r="F333" s="51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</row>
    <row r="334" spans="1:26" ht="14.25" customHeight="1">
      <c r="A334" s="22"/>
      <c r="B334" s="22"/>
      <c r="C334" s="22"/>
      <c r="D334" s="22"/>
      <c r="E334" s="22"/>
      <c r="F334" s="51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</row>
    <row r="335" spans="1:26" ht="14.25" customHeight="1">
      <c r="A335" s="22"/>
      <c r="B335" s="22"/>
      <c r="C335" s="22"/>
      <c r="D335" s="22"/>
      <c r="E335" s="22"/>
      <c r="F335" s="51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</row>
    <row r="336" spans="1:26" ht="14.25" customHeight="1">
      <c r="A336" s="22"/>
      <c r="B336" s="22"/>
      <c r="C336" s="22"/>
      <c r="D336" s="22"/>
      <c r="E336" s="22"/>
      <c r="F336" s="51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</row>
    <row r="337" spans="1:26" ht="14.25" customHeight="1">
      <c r="A337" s="22"/>
      <c r="B337" s="22"/>
      <c r="C337" s="22"/>
      <c r="D337" s="22"/>
      <c r="E337" s="22"/>
      <c r="F337" s="51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</row>
    <row r="338" spans="1:26" ht="14.25" customHeight="1">
      <c r="A338" s="22"/>
      <c r="B338" s="22"/>
      <c r="C338" s="22"/>
      <c r="D338" s="22"/>
      <c r="E338" s="22"/>
      <c r="F338" s="51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</row>
    <row r="339" spans="1:26" ht="14.25" customHeight="1">
      <c r="A339" s="22"/>
      <c r="B339" s="22"/>
      <c r="C339" s="22"/>
      <c r="D339" s="22"/>
      <c r="E339" s="22"/>
      <c r="F339" s="51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</row>
    <row r="340" spans="1:26" ht="14.25" customHeight="1">
      <c r="A340" s="22"/>
      <c r="B340" s="22"/>
      <c r="C340" s="22"/>
      <c r="D340" s="22"/>
      <c r="E340" s="22"/>
      <c r="F340" s="51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</row>
    <row r="341" spans="1:26" ht="14.25" customHeight="1">
      <c r="A341" s="22"/>
      <c r="B341" s="22"/>
      <c r="C341" s="22"/>
      <c r="D341" s="22"/>
      <c r="E341" s="22"/>
      <c r="F341" s="51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</row>
    <row r="342" spans="1:26" ht="14.25" customHeight="1">
      <c r="A342" s="22"/>
      <c r="B342" s="22"/>
      <c r="C342" s="22"/>
      <c r="D342" s="22"/>
      <c r="E342" s="22"/>
      <c r="F342" s="51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</row>
    <row r="343" spans="1:26" ht="14.25" customHeight="1">
      <c r="A343" s="22"/>
      <c r="B343" s="22"/>
      <c r="C343" s="22"/>
      <c r="D343" s="22"/>
      <c r="E343" s="22"/>
      <c r="F343" s="51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</row>
    <row r="344" spans="1:26" ht="14.25" customHeight="1">
      <c r="A344" s="22"/>
      <c r="B344" s="22"/>
      <c r="C344" s="22"/>
      <c r="D344" s="22"/>
      <c r="E344" s="22"/>
      <c r="F344" s="51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</row>
    <row r="345" spans="1:26" ht="14.25" customHeight="1">
      <c r="A345" s="22"/>
      <c r="B345" s="22"/>
      <c r="C345" s="22"/>
      <c r="D345" s="22"/>
      <c r="E345" s="22"/>
      <c r="F345" s="51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</row>
    <row r="346" spans="1:26" ht="14.25" customHeight="1">
      <c r="A346" s="22"/>
      <c r="B346" s="22"/>
      <c r="C346" s="22"/>
      <c r="D346" s="22"/>
      <c r="E346" s="22"/>
      <c r="F346" s="51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</row>
    <row r="347" spans="1:26" ht="14.25" customHeight="1">
      <c r="A347" s="22"/>
      <c r="B347" s="22"/>
      <c r="C347" s="22"/>
      <c r="D347" s="22"/>
      <c r="E347" s="22"/>
      <c r="F347" s="51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</row>
    <row r="348" spans="1:26" ht="14.25" customHeight="1">
      <c r="A348" s="22"/>
      <c r="B348" s="22"/>
      <c r="C348" s="22"/>
      <c r="D348" s="22"/>
      <c r="E348" s="22"/>
      <c r="F348" s="51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</row>
    <row r="349" spans="1:26" ht="14.25" customHeight="1">
      <c r="A349" s="22"/>
      <c r="B349" s="22"/>
      <c r="C349" s="22"/>
      <c r="D349" s="22"/>
      <c r="E349" s="22"/>
      <c r="F349" s="51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</row>
    <row r="350" spans="1:26" ht="14.25" customHeight="1">
      <c r="A350" s="22"/>
      <c r="B350" s="22"/>
      <c r="C350" s="22"/>
      <c r="D350" s="22"/>
      <c r="E350" s="22"/>
      <c r="F350" s="51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</row>
    <row r="351" spans="1:26" ht="14.25" customHeight="1">
      <c r="A351" s="22"/>
      <c r="B351" s="22"/>
      <c r="C351" s="22"/>
      <c r="D351" s="22"/>
      <c r="E351" s="22"/>
      <c r="F351" s="51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26" ht="14.25" customHeight="1">
      <c r="A352" s="22"/>
      <c r="B352" s="22"/>
      <c r="C352" s="22"/>
      <c r="D352" s="22"/>
      <c r="E352" s="22"/>
      <c r="F352" s="51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</row>
    <row r="353" spans="1:26" ht="14.25" customHeight="1">
      <c r="A353" s="22"/>
      <c r="B353" s="22"/>
      <c r="C353" s="22"/>
      <c r="D353" s="22"/>
      <c r="E353" s="22"/>
      <c r="F353" s="51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</row>
    <row r="354" spans="1:26" ht="14.25" customHeight="1">
      <c r="A354" s="22"/>
      <c r="B354" s="22"/>
      <c r="C354" s="22"/>
      <c r="D354" s="22"/>
      <c r="E354" s="22"/>
      <c r="F354" s="51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ht="14.25" customHeight="1">
      <c r="A355" s="22"/>
      <c r="B355" s="22"/>
      <c r="C355" s="22"/>
      <c r="D355" s="22"/>
      <c r="E355" s="22"/>
      <c r="F355" s="51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</row>
    <row r="356" spans="1:26" ht="14.25" customHeight="1">
      <c r="A356" s="22"/>
      <c r="B356" s="22"/>
      <c r="C356" s="22"/>
      <c r="D356" s="22"/>
      <c r="E356" s="22"/>
      <c r="F356" s="51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</row>
    <row r="357" spans="1:26" ht="14.25" customHeight="1">
      <c r="A357" s="22"/>
      <c r="B357" s="22"/>
      <c r="C357" s="22"/>
      <c r="D357" s="22"/>
      <c r="E357" s="22"/>
      <c r="F357" s="51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</row>
    <row r="358" spans="1:26" ht="14.25" customHeight="1">
      <c r="A358" s="22"/>
      <c r="B358" s="22"/>
      <c r="C358" s="22"/>
      <c r="D358" s="22"/>
      <c r="E358" s="22"/>
      <c r="F358" s="51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</row>
    <row r="359" spans="1:26" ht="14.25" customHeight="1">
      <c r="A359" s="22"/>
      <c r="B359" s="22"/>
      <c r="C359" s="22"/>
      <c r="D359" s="22"/>
      <c r="E359" s="22"/>
      <c r="F359" s="51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ht="14.25" customHeight="1">
      <c r="A360" s="22"/>
      <c r="B360" s="22"/>
      <c r="C360" s="22"/>
      <c r="D360" s="22"/>
      <c r="E360" s="22"/>
      <c r="F360" s="51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</row>
    <row r="361" spans="1:26" ht="14.25" customHeight="1">
      <c r="A361" s="22"/>
      <c r="B361" s="22"/>
      <c r="C361" s="22"/>
      <c r="D361" s="22"/>
      <c r="E361" s="22"/>
      <c r="F361" s="51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</row>
    <row r="362" spans="1:26" ht="14.25" customHeight="1">
      <c r="A362" s="22"/>
      <c r="B362" s="22"/>
      <c r="C362" s="22"/>
      <c r="D362" s="22"/>
      <c r="E362" s="22"/>
      <c r="F362" s="51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ht="14.25" customHeight="1">
      <c r="A363" s="22"/>
      <c r="B363" s="22"/>
      <c r="C363" s="22"/>
      <c r="D363" s="22"/>
      <c r="E363" s="22"/>
      <c r="F363" s="51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</row>
    <row r="364" spans="1:26" ht="14.25" customHeight="1">
      <c r="A364" s="22"/>
      <c r="B364" s="22"/>
      <c r="C364" s="22"/>
      <c r="D364" s="22"/>
      <c r="E364" s="22"/>
      <c r="F364" s="51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</row>
    <row r="365" spans="1:26" ht="14.25" customHeight="1">
      <c r="A365" s="22"/>
      <c r="B365" s="22"/>
      <c r="C365" s="22"/>
      <c r="D365" s="22"/>
      <c r="E365" s="22"/>
      <c r="F365" s="51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</row>
    <row r="366" spans="1:26" ht="14.25" customHeight="1">
      <c r="A366" s="22"/>
      <c r="B366" s="22"/>
      <c r="C366" s="22"/>
      <c r="D366" s="22"/>
      <c r="E366" s="22"/>
      <c r="F366" s="51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ht="14.25" customHeight="1">
      <c r="A367" s="22"/>
      <c r="B367" s="22"/>
      <c r="C367" s="22"/>
      <c r="D367" s="22"/>
      <c r="E367" s="22"/>
      <c r="F367" s="51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</row>
    <row r="368" spans="1:26" ht="14.25" customHeight="1">
      <c r="A368" s="22"/>
      <c r="B368" s="22"/>
      <c r="C368" s="22"/>
      <c r="D368" s="22"/>
      <c r="E368" s="22"/>
      <c r="F368" s="51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</row>
    <row r="369" spans="1:26" ht="14.25" customHeight="1">
      <c r="A369" s="22"/>
      <c r="B369" s="22"/>
      <c r="C369" s="22"/>
      <c r="D369" s="22"/>
      <c r="E369" s="22"/>
      <c r="F369" s="51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ht="14.25" customHeight="1">
      <c r="A370" s="22"/>
      <c r="B370" s="22"/>
      <c r="C370" s="22"/>
      <c r="D370" s="22"/>
      <c r="E370" s="22"/>
      <c r="F370" s="51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</row>
    <row r="371" spans="1:26" ht="14.25" customHeight="1">
      <c r="A371" s="22"/>
      <c r="B371" s="22"/>
      <c r="C371" s="22"/>
      <c r="D371" s="22"/>
      <c r="E371" s="22"/>
      <c r="F371" s="51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</row>
    <row r="372" spans="1:26" ht="14.25" customHeight="1">
      <c r="A372" s="22"/>
      <c r="B372" s="22"/>
      <c r="C372" s="22"/>
      <c r="D372" s="22"/>
      <c r="E372" s="22"/>
      <c r="F372" s="51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</row>
    <row r="373" spans="1:26" ht="14.25" customHeight="1">
      <c r="A373" s="22"/>
      <c r="B373" s="22"/>
      <c r="C373" s="22"/>
      <c r="D373" s="22"/>
      <c r="E373" s="22"/>
      <c r="F373" s="51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ht="14.25" customHeight="1">
      <c r="A374" s="22"/>
      <c r="B374" s="22"/>
      <c r="C374" s="22"/>
      <c r="D374" s="22"/>
      <c r="E374" s="22"/>
      <c r="F374" s="51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</row>
    <row r="375" spans="1:26" ht="14.25" customHeight="1">
      <c r="A375" s="22"/>
      <c r="B375" s="22"/>
      <c r="C375" s="22"/>
      <c r="D375" s="22"/>
      <c r="E375" s="22"/>
      <c r="F375" s="51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</row>
    <row r="376" spans="1:26" ht="14.25" customHeight="1">
      <c r="A376" s="22"/>
      <c r="B376" s="22"/>
      <c r="C376" s="22"/>
      <c r="D376" s="22"/>
      <c r="E376" s="22"/>
      <c r="F376" s="51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ht="14.25" customHeight="1">
      <c r="A377" s="22"/>
      <c r="B377" s="22"/>
      <c r="C377" s="22"/>
      <c r="D377" s="22"/>
      <c r="E377" s="22"/>
      <c r="F377" s="51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ht="14.25" customHeight="1">
      <c r="A378" s="22"/>
      <c r="B378" s="22"/>
      <c r="C378" s="22"/>
      <c r="D378" s="22"/>
      <c r="E378" s="22"/>
      <c r="F378" s="51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</row>
    <row r="379" spans="1:26" ht="14.25" customHeight="1">
      <c r="A379" s="22"/>
      <c r="B379" s="22"/>
      <c r="C379" s="22"/>
      <c r="D379" s="22"/>
      <c r="E379" s="22"/>
      <c r="F379" s="51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</row>
    <row r="380" spans="1:26" ht="14.25" customHeight="1">
      <c r="A380" s="22"/>
      <c r="B380" s="22"/>
      <c r="C380" s="22"/>
      <c r="D380" s="22"/>
      <c r="E380" s="22"/>
      <c r="F380" s="51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ht="14.25" customHeight="1">
      <c r="A381" s="22"/>
      <c r="B381" s="22"/>
      <c r="C381" s="22"/>
      <c r="D381" s="22"/>
      <c r="E381" s="22"/>
      <c r="F381" s="51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</row>
    <row r="382" spans="1:26" ht="14.25" customHeight="1">
      <c r="A382" s="22"/>
      <c r="B382" s="22"/>
      <c r="C382" s="22"/>
      <c r="D382" s="22"/>
      <c r="E382" s="22"/>
      <c r="F382" s="51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</row>
    <row r="383" spans="1:26" ht="14.25" customHeight="1">
      <c r="A383" s="22"/>
      <c r="B383" s="22"/>
      <c r="C383" s="22"/>
      <c r="D383" s="22"/>
      <c r="E383" s="22"/>
      <c r="F383" s="51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</row>
    <row r="384" spans="1:26" ht="14.25" customHeight="1">
      <c r="A384" s="22"/>
      <c r="B384" s="22"/>
      <c r="C384" s="22"/>
      <c r="D384" s="22"/>
      <c r="E384" s="22"/>
      <c r="F384" s="51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ht="14.25" customHeight="1">
      <c r="A385" s="22"/>
      <c r="B385" s="22"/>
      <c r="C385" s="22"/>
      <c r="D385" s="22"/>
      <c r="E385" s="22"/>
      <c r="F385" s="51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</row>
    <row r="386" spans="1:26" ht="14.25" customHeight="1">
      <c r="A386" s="22"/>
      <c r="B386" s="22"/>
      <c r="C386" s="22"/>
      <c r="D386" s="22"/>
      <c r="E386" s="22"/>
      <c r="F386" s="51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</row>
    <row r="387" spans="1:26" ht="14.25" customHeight="1">
      <c r="A387" s="22"/>
      <c r="B387" s="22"/>
      <c r="C387" s="22"/>
      <c r="D387" s="22"/>
      <c r="E387" s="22"/>
      <c r="F387" s="51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26" ht="14.25" customHeight="1">
      <c r="A388" s="22"/>
      <c r="B388" s="22"/>
      <c r="C388" s="22"/>
      <c r="D388" s="22"/>
      <c r="E388" s="22"/>
      <c r="F388" s="51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</row>
    <row r="389" spans="1:26" ht="14.25" customHeight="1">
      <c r="A389" s="22"/>
      <c r="B389" s="22"/>
      <c r="C389" s="22"/>
      <c r="D389" s="22"/>
      <c r="E389" s="22"/>
      <c r="F389" s="51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</row>
    <row r="390" spans="1:26" ht="14.25" customHeight="1">
      <c r="A390" s="22"/>
      <c r="B390" s="22"/>
      <c r="C390" s="22"/>
      <c r="D390" s="22"/>
      <c r="E390" s="22"/>
      <c r="F390" s="51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</row>
    <row r="391" spans="1:26" ht="14.25" customHeight="1">
      <c r="A391" s="22"/>
      <c r="B391" s="22"/>
      <c r="C391" s="22"/>
      <c r="D391" s="22"/>
      <c r="E391" s="22"/>
      <c r="F391" s="51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ht="14.25" customHeight="1">
      <c r="A392" s="22"/>
      <c r="B392" s="22"/>
      <c r="C392" s="22"/>
      <c r="D392" s="22"/>
      <c r="E392" s="22"/>
      <c r="F392" s="51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</row>
    <row r="393" spans="1:26" ht="14.25" customHeight="1">
      <c r="A393" s="22"/>
      <c r="B393" s="22"/>
      <c r="C393" s="22"/>
      <c r="D393" s="22"/>
      <c r="E393" s="22"/>
      <c r="F393" s="51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</row>
    <row r="394" spans="1:26" ht="14.25" customHeight="1">
      <c r="A394" s="22"/>
      <c r="B394" s="22"/>
      <c r="C394" s="22"/>
      <c r="D394" s="22"/>
      <c r="E394" s="22"/>
      <c r="F394" s="51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26" ht="14.25" customHeight="1">
      <c r="A395" s="22"/>
      <c r="B395" s="22"/>
      <c r="C395" s="22"/>
      <c r="D395" s="22"/>
      <c r="E395" s="22"/>
      <c r="F395" s="51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26" ht="14.25" customHeight="1">
      <c r="A396" s="22"/>
      <c r="B396" s="22"/>
      <c r="C396" s="22"/>
      <c r="D396" s="22"/>
      <c r="E396" s="22"/>
      <c r="F396" s="51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</row>
    <row r="397" spans="1:26" ht="14.25" customHeight="1">
      <c r="A397" s="22"/>
      <c r="B397" s="22"/>
      <c r="C397" s="22"/>
      <c r="D397" s="22"/>
      <c r="E397" s="22"/>
      <c r="F397" s="51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</row>
    <row r="398" spans="1:26" ht="14.25" customHeight="1">
      <c r="A398" s="22"/>
      <c r="B398" s="22"/>
      <c r="C398" s="22"/>
      <c r="D398" s="22"/>
      <c r="E398" s="22"/>
      <c r="F398" s="51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ht="14.25" customHeight="1">
      <c r="A399" s="22"/>
      <c r="B399" s="22"/>
      <c r="C399" s="22"/>
      <c r="D399" s="22"/>
      <c r="E399" s="22"/>
      <c r="F399" s="51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ht="14.25" customHeight="1">
      <c r="A400" s="22"/>
      <c r="B400" s="22"/>
      <c r="C400" s="22"/>
      <c r="D400" s="22"/>
      <c r="E400" s="22"/>
      <c r="F400" s="51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26" ht="14.25" customHeight="1">
      <c r="A401" s="22"/>
      <c r="B401" s="22"/>
      <c r="C401" s="22"/>
      <c r="D401" s="22"/>
      <c r="E401" s="22"/>
      <c r="F401" s="51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26" ht="14.25" customHeight="1">
      <c r="A402" s="22"/>
      <c r="B402" s="22"/>
      <c r="C402" s="22"/>
      <c r="D402" s="22"/>
      <c r="E402" s="22"/>
      <c r="F402" s="51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</row>
    <row r="403" spans="1:26" ht="14.25" customHeight="1">
      <c r="A403" s="22"/>
      <c r="B403" s="22"/>
      <c r="C403" s="22"/>
      <c r="D403" s="22"/>
      <c r="E403" s="22"/>
      <c r="F403" s="51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</row>
    <row r="404" spans="1:26" ht="14.25" customHeight="1">
      <c r="A404" s="22"/>
      <c r="B404" s="22"/>
      <c r="C404" s="22"/>
      <c r="D404" s="22"/>
      <c r="E404" s="22"/>
      <c r="F404" s="51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</row>
    <row r="405" spans="1:26" ht="14.25" customHeight="1">
      <c r="A405" s="22"/>
      <c r="B405" s="22"/>
      <c r="C405" s="22"/>
      <c r="D405" s="22"/>
      <c r="E405" s="22"/>
      <c r="F405" s="51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</row>
    <row r="406" spans="1:26" ht="14.25" customHeight="1">
      <c r="A406" s="22"/>
      <c r="B406" s="22"/>
      <c r="C406" s="22"/>
      <c r="D406" s="22"/>
      <c r="E406" s="22"/>
      <c r="F406" s="51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</row>
    <row r="407" spans="1:26" ht="14.25" customHeight="1">
      <c r="A407" s="22"/>
      <c r="B407" s="22"/>
      <c r="C407" s="22"/>
      <c r="D407" s="22"/>
      <c r="E407" s="22"/>
      <c r="F407" s="51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</row>
    <row r="408" spans="1:26" ht="14.25" customHeight="1">
      <c r="A408" s="22"/>
      <c r="B408" s="22"/>
      <c r="C408" s="22"/>
      <c r="D408" s="22"/>
      <c r="E408" s="22"/>
      <c r="F408" s="51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</row>
    <row r="409" spans="1:26" ht="14.25" customHeight="1">
      <c r="A409" s="22"/>
      <c r="B409" s="22"/>
      <c r="C409" s="22"/>
      <c r="D409" s="22"/>
      <c r="E409" s="22"/>
      <c r="F409" s="51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</row>
    <row r="410" spans="1:26" ht="14.25" customHeight="1">
      <c r="A410" s="22"/>
      <c r="B410" s="22"/>
      <c r="C410" s="22"/>
      <c r="D410" s="22"/>
      <c r="E410" s="22"/>
      <c r="F410" s="51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</row>
    <row r="411" spans="1:26" ht="14.25" customHeight="1">
      <c r="A411" s="22"/>
      <c r="B411" s="22"/>
      <c r="C411" s="22"/>
      <c r="D411" s="22"/>
      <c r="E411" s="22"/>
      <c r="F411" s="51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</row>
    <row r="412" spans="1:26" ht="14.25" customHeight="1">
      <c r="A412" s="22"/>
      <c r="B412" s="22"/>
      <c r="C412" s="22"/>
      <c r="D412" s="22"/>
      <c r="E412" s="22"/>
      <c r="F412" s="51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</row>
    <row r="413" spans="1:26" ht="14.25" customHeight="1">
      <c r="A413" s="22"/>
      <c r="B413" s="22"/>
      <c r="C413" s="22"/>
      <c r="D413" s="22"/>
      <c r="E413" s="22"/>
      <c r="F413" s="51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</row>
    <row r="414" spans="1:26" ht="14.25" customHeight="1">
      <c r="A414" s="22"/>
      <c r="B414" s="22"/>
      <c r="C414" s="22"/>
      <c r="D414" s="22"/>
      <c r="E414" s="22"/>
      <c r="F414" s="51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</row>
    <row r="415" spans="1:26" ht="14.25" customHeight="1">
      <c r="A415" s="22"/>
      <c r="B415" s="22"/>
      <c r="C415" s="22"/>
      <c r="D415" s="22"/>
      <c r="E415" s="22"/>
      <c r="F415" s="51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</row>
    <row r="416" spans="1:26" ht="14.25" customHeight="1">
      <c r="A416" s="22"/>
      <c r="B416" s="22"/>
      <c r="C416" s="22"/>
      <c r="D416" s="22"/>
      <c r="E416" s="22"/>
      <c r="F416" s="51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</row>
    <row r="417" spans="1:26" ht="14.25" customHeight="1">
      <c r="A417" s="22"/>
      <c r="B417" s="22"/>
      <c r="C417" s="22"/>
      <c r="D417" s="22"/>
      <c r="E417" s="22"/>
      <c r="F417" s="51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</row>
    <row r="418" spans="1:26" ht="14.25" customHeight="1">
      <c r="A418" s="22"/>
      <c r="B418" s="22"/>
      <c r="C418" s="22"/>
      <c r="D418" s="22"/>
      <c r="E418" s="22"/>
      <c r="F418" s="51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</row>
    <row r="419" spans="1:26" ht="14.25" customHeight="1">
      <c r="A419" s="22"/>
      <c r="B419" s="22"/>
      <c r="C419" s="22"/>
      <c r="D419" s="22"/>
      <c r="E419" s="22"/>
      <c r="F419" s="51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</row>
    <row r="420" spans="1:26" ht="14.25" customHeight="1">
      <c r="A420" s="22"/>
      <c r="B420" s="22"/>
      <c r="C420" s="22"/>
      <c r="D420" s="22"/>
      <c r="E420" s="22"/>
      <c r="F420" s="51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</row>
    <row r="421" spans="1:26" ht="14.25" customHeight="1">
      <c r="A421" s="22"/>
      <c r="B421" s="22"/>
      <c r="C421" s="22"/>
      <c r="D421" s="22"/>
      <c r="E421" s="22"/>
      <c r="F421" s="51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</row>
    <row r="422" spans="1:26" ht="14.25" customHeight="1">
      <c r="A422" s="22"/>
      <c r="B422" s="22"/>
      <c r="C422" s="22"/>
      <c r="D422" s="22"/>
      <c r="E422" s="22"/>
      <c r="F422" s="51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</row>
    <row r="423" spans="1:26" ht="14.25" customHeight="1">
      <c r="A423" s="22"/>
      <c r="B423" s="22"/>
      <c r="C423" s="22"/>
      <c r="D423" s="22"/>
      <c r="E423" s="22"/>
      <c r="F423" s="51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</row>
    <row r="424" spans="1:26" ht="14.25" customHeight="1">
      <c r="A424" s="22"/>
      <c r="B424" s="22"/>
      <c r="C424" s="22"/>
      <c r="D424" s="22"/>
      <c r="E424" s="22"/>
      <c r="F424" s="51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</row>
    <row r="425" spans="1:26" ht="14.25" customHeight="1">
      <c r="A425" s="22"/>
      <c r="B425" s="22"/>
      <c r="C425" s="22"/>
      <c r="D425" s="22"/>
      <c r="E425" s="22"/>
      <c r="F425" s="51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</row>
    <row r="426" spans="1:26" ht="14.25" customHeight="1">
      <c r="A426" s="22"/>
      <c r="B426" s="22"/>
      <c r="C426" s="22"/>
      <c r="D426" s="22"/>
      <c r="E426" s="22"/>
      <c r="F426" s="51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spans="1:26" ht="14.25" customHeight="1">
      <c r="A427" s="22"/>
      <c r="B427" s="22"/>
      <c r="C427" s="22"/>
      <c r="D427" s="22"/>
      <c r="E427" s="22"/>
      <c r="F427" s="51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</row>
    <row r="428" spans="1:26" ht="14.25" customHeight="1">
      <c r="A428" s="22"/>
      <c r="B428" s="22"/>
      <c r="C428" s="22"/>
      <c r="D428" s="22"/>
      <c r="E428" s="22"/>
      <c r="F428" s="51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</row>
    <row r="429" spans="1:26" ht="14.25" customHeight="1">
      <c r="A429" s="22"/>
      <c r="B429" s="22"/>
      <c r="C429" s="22"/>
      <c r="D429" s="22"/>
      <c r="E429" s="22"/>
      <c r="F429" s="51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</row>
    <row r="430" spans="1:26" ht="14.25" customHeight="1">
      <c r="A430" s="22"/>
      <c r="B430" s="22"/>
      <c r="C430" s="22"/>
      <c r="D430" s="22"/>
      <c r="E430" s="22"/>
      <c r="F430" s="51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</row>
    <row r="431" spans="1:26" ht="14.25" customHeight="1">
      <c r="A431" s="22"/>
      <c r="B431" s="22"/>
      <c r="C431" s="22"/>
      <c r="D431" s="22"/>
      <c r="E431" s="22"/>
      <c r="F431" s="51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</row>
    <row r="432" spans="1:26" ht="14.25" customHeight="1">
      <c r="A432" s="22"/>
      <c r="B432" s="22"/>
      <c r="C432" s="22"/>
      <c r="D432" s="22"/>
      <c r="E432" s="22"/>
      <c r="F432" s="51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</row>
    <row r="433" spans="1:26" ht="14.25" customHeight="1">
      <c r="A433" s="22"/>
      <c r="B433" s="22"/>
      <c r="C433" s="22"/>
      <c r="D433" s="22"/>
      <c r="E433" s="22"/>
      <c r="F433" s="51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</row>
    <row r="434" spans="1:26" ht="14.25" customHeight="1">
      <c r="A434" s="22"/>
      <c r="B434" s="22"/>
      <c r="C434" s="22"/>
      <c r="D434" s="22"/>
      <c r="E434" s="22"/>
      <c r="F434" s="51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</row>
    <row r="435" spans="1:26" ht="14.25" customHeight="1">
      <c r="A435" s="22"/>
      <c r="B435" s="22"/>
      <c r="C435" s="22"/>
      <c r="D435" s="22"/>
      <c r="E435" s="22"/>
      <c r="F435" s="51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</row>
    <row r="436" spans="1:26" ht="14.25" customHeight="1">
      <c r="A436" s="22"/>
      <c r="B436" s="22"/>
      <c r="C436" s="22"/>
      <c r="D436" s="22"/>
      <c r="E436" s="22"/>
      <c r="F436" s="51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</row>
    <row r="437" spans="1:26" ht="14.25" customHeight="1">
      <c r="A437" s="22"/>
      <c r="B437" s="22"/>
      <c r="C437" s="22"/>
      <c r="D437" s="22"/>
      <c r="E437" s="22"/>
      <c r="F437" s="51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</row>
    <row r="438" spans="1:26" ht="14.25" customHeight="1">
      <c r="A438" s="22"/>
      <c r="B438" s="22"/>
      <c r="C438" s="22"/>
      <c r="D438" s="22"/>
      <c r="E438" s="22"/>
      <c r="F438" s="51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</row>
    <row r="439" spans="1:26" ht="14.25" customHeight="1">
      <c r="A439" s="22"/>
      <c r="B439" s="22"/>
      <c r="C439" s="22"/>
      <c r="D439" s="22"/>
      <c r="E439" s="22"/>
      <c r="F439" s="51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</row>
    <row r="440" spans="1:26" ht="14.25" customHeight="1">
      <c r="A440" s="22"/>
      <c r="B440" s="22"/>
      <c r="C440" s="22"/>
      <c r="D440" s="22"/>
      <c r="E440" s="22"/>
      <c r="F440" s="51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</row>
    <row r="441" spans="1:26" ht="14.25" customHeight="1">
      <c r="A441" s="22"/>
      <c r="B441" s="22"/>
      <c r="C441" s="22"/>
      <c r="D441" s="22"/>
      <c r="E441" s="22"/>
      <c r="F441" s="51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</row>
    <row r="442" spans="1:26" ht="14.25" customHeight="1">
      <c r="A442" s="22"/>
      <c r="B442" s="22"/>
      <c r="C442" s="22"/>
      <c r="D442" s="22"/>
      <c r="E442" s="22"/>
      <c r="F442" s="51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</row>
    <row r="443" spans="1:26" ht="14.25" customHeight="1">
      <c r="A443" s="22"/>
      <c r="B443" s="22"/>
      <c r="C443" s="22"/>
      <c r="D443" s="22"/>
      <c r="E443" s="22"/>
      <c r="F443" s="51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</row>
    <row r="444" spans="1:26" ht="14.25" customHeight="1">
      <c r="A444" s="22"/>
      <c r="B444" s="22"/>
      <c r="C444" s="22"/>
      <c r="D444" s="22"/>
      <c r="E444" s="22"/>
      <c r="F444" s="51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14.25" customHeight="1">
      <c r="A445" s="22"/>
      <c r="B445" s="22"/>
      <c r="C445" s="22"/>
      <c r="D445" s="22"/>
      <c r="E445" s="22"/>
      <c r="F445" s="51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</row>
    <row r="446" spans="1:26" ht="14.25" customHeight="1">
      <c r="A446" s="22"/>
      <c r="B446" s="22"/>
      <c r="C446" s="22"/>
      <c r="D446" s="22"/>
      <c r="E446" s="22"/>
      <c r="F446" s="51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</row>
    <row r="447" spans="1:26" ht="14.25" customHeight="1">
      <c r="A447" s="22"/>
      <c r="B447" s="22"/>
      <c r="C447" s="22"/>
      <c r="D447" s="22"/>
      <c r="E447" s="22"/>
      <c r="F447" s="51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</row>
    <row r="448" spans="1:26" ht="14.25" customHeight="1">
      <c r="A448" s="22"/>
      <c r="B448" s="22"/>
      <c r="C448" s="22"/>
      <c r="D448" s="22"/>
      <c r="E448" s="22"/>
      <c r="F448" s="51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</row>
    <row r="449" spans="1:26" ht="14.25" customHeight="1">
      <c r="A449" s="22"/>
      <c r="B449" s="22"/>
      <c r="C449" s="22"/>
      <c r="D449" s="22"/>
      <c r="E449" s="22"/>
      <c r="F449" s="51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</row>
    <row r="450" spans="1:26" ht="14.25" customHeight="1">
      <c r="A450" s="22"/>
      <c r="B450" s="22"/>
      <c r="C450" s="22"/>
      <c r="D450" s="22"/>
      <c r="E450" s="22"/>
      <c r="F450" s="51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</row>
    <row r="451" spans="1:26" ht="14.25" customHeight="1">
      <c r="A451" s="22"/>
      <c r="B451" s="22"/>
      <c r="C451" s="22"/>
      <c r="D451" s="22"/>
      <c r="E451" s="22"/>
      <c r="F451" s="51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</row>
    <row r="452" spans="1:26" ht="14.25" customHeight="1">
      <c r="A452" s="22"/>
      <c r="B452" s="22"/>
      <c r="C452" s="22"/>
      <c r="D452" s="22"/>
      <c r="E452" s="22"/>
      <c r="F452" s="51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</row>
    <row r="453" spans="1:26" ht="14.25" customHeight="1">
      <c r="A453" s="22"/>
      <c r="B453" s="22"/>
      <c r="C453" s="22"/>
      <c r="D453" s="22"/>
      <c r="E453" s="22"/>
      <c r="F453" s="51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</row>
    <row r="454" spans="1:26" ht="14.25" customHeight="1">
      <c r="A454" s="22"/>
      <c r="B454" s="22"/>
      <c r="C454" s="22"/>
      <c r="D454" s="22"/>
      <c r="E454" s="22"/>
      <c r="F454" s="51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</row>
    <row r="455" spans="1:26" ht="14.25" customHeight="1">
      <c r="A455" s="22"/>
      <c r="B455" s="22"/>
      <c r="C455" s="22"/>
      <c r="D455" s="22"/>
      <c r="E455" s="22"/>
      <c r="F455" s="51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</row>
    <row r="456" spans="1:26" ht="14.25" customHeight="1">
      <c r="A456" s="22"/>
      <c r="B456" s="22"/>
      <c r="C456" s="22"/>
      <c r="D456" s="22"/>
      <c r="E456" s="22"/>
      <c r="F456" s="51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</row>
    <row r="457" spans="1:26" ht="14.25" customHeight="1">
      <c r="A457" s="22"/>
      <c r="B457" s="22"/>
      <c r="C457" s="22"/>
      <c r="D457" s="22"/>
      <c r="E457" s="22"/>
      <c r="F457" s="51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</row>
    <row r="458" spans="1:26" ht="14.25" customHeight="1">
      <c r="A458" s="22"/>
      <c r="B458" s="22"/>
      <c r="C458" s="22"/>
      <c r="D458" s="22"/>
      <c r="E458" s="22"/>
      <c r="F458" s="51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</row>
    <row r="459" spans="1:26" ht="14.25" customHeight="1">
      <c r="A459" s="22"/>
      <c r="B459" s="22"/>
      <c r="C459" s="22"/>
      <c r="D459" s="22"/>
      <c r="E459" s="22"/>
      <c r="F459" s="51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</row>
    <row r="460" spans="1:26" ht="14.25" customHeight="1">
      <c r="A460" s="22"/>
      <c r="B460" s="22"/>
      <c r="C460" s="22"/>
      <c r="D460" s="22"/>
      <c r="E460" s="22"/>
      <c r="F460" s="51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</row>
    <row r="461" spans="1:26" ht="14.25" customHeight="1">
      <c r="A461" s="22"/>
      <c r="B461" s="22"/>
      <c r="C461" s="22"/>
      <c r="D461" s="22"/>
      <c r="E461" s="22"/>
      <c r="F461" s="51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</row>
    <row r="462" spans="1:26" ht="14.25" customHeight="1">
      <c r="A462" s="22"/>
      <c r="B462" s="22"/>
      <c r="C462" s="22"/>
      <c r="D462" s="22"/>
      <c r="E462" s="22"/>
      <c r="F462" s="51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</row>
    <row r="463" spans="1:26" ht="14.25" customHeight="1">
      <c r="A463" s="22"/>
      <c r="B463" s="22"/>
      <c r="C463" s="22"/>
      <c r="D463" s="22"/>
      <c r="E463" s="22"/>
      <c r="F463" s="51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</row>
    <row r="464" spans="1:26" ht="14.25" customHeight="1">
      <c r="A464" s="22"/>
      <c r="B464" s="22"/>
      <c r="C464" s="22"/>
      <c r="D464" s="22"/>
      <c r="E464" s="22"/>
      <c r="F464" s="51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</row>
    <row r="465" spans="1:26" ht="14.25" customHeight="1">
      <c r="A465" s="22"/>
      <c r="B465" s="22"/>
      <c r="C465" s="22"/>
      <c r="D465" s="22"/>
      <c r="E465" s="22"/>
      <c r="F465" s="51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</row>
    <row r="466" spans="1:26" ht="14.25" customHeight="1">
      <c r="A466" s="22"/>
      <c r="B466" s="22"/>
      <c r="C466" s="22"/>
      <c r="D466" s="22"/>
      <c r="E466" s="22"/>
      <c r="F466" s="51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</row>
    <row r="467" spans="1:26" ht="14.25" customHeight="1">
      <c r="A467" s="22"/>
      <c r="B467" s="22"/>
      <c r="C467" s="22"/>
      <c r="D467" s="22"/>
      <c r="E467" s="22"/>
      <c r="F467" s="51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</row>
    <row r="468" spans="1:26" ht="14.25" customHeight="1">
      <c r="A468" s="22"/>
      <c r="B468" s="22"/>
      <c r="C468" s="22"/>
      <c r="D468" s="22"/>
      <c r="E468" s="22"/>
      <c r="F468" s="51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</row>
    <row r="469" spans="1:26" ht="14.25" customHeight="1">
      <c r="A469" s="22"/>
      <c r="B469" s="22"/>
      <c r="C469" s="22"/>
      <c r="D469" s="22"/>
      <c r="E469" s="22"/>
      <c r="F469" s="51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</row>
    <row r="470" spans="1:26" ht="14.25" customHeight="1">
      <c r="A470" s="22"/>
      <c r="B470" s="22"/>
      <c r="C470" s="22"/>
      <c r="D470" s="22"/>
      <c r="E470" s="22"/>
      <c r="F470" s="51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</row>
    <row r="471" spans="1:26" ht="14.25" customHeight="1">
      <c r="A471" s="22"/>
      <c r="B471" s="22"/>
      <c r="C471" s="22"/>
      <c r="D471" s="22"/>
      <c r="E471" s="22"/>
      <c r="F471" s="51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</row>
    <row r="472" spans="1:26" ht="14.25" customHeight="1">
      <c r="A472" s="22"/>
      <c r="B472" s="22"/>
      <c r="C472" s="22"/>
      <c r="D472" s="22"/>
      <c r="E472" s="22"/>
      <c r="F472" s="51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</row>
    <row r="473" spans="1:26" ht="14.25" customHeight="1">
      <c r="A473" s="22"/>
      <c r="B473" s="22"/>
      <c r="C473" s="22"/>
      <c r="D473" s="22"/>
      <c r="E473" s="22"/>
      <c r="F473" s="51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</row>
    <row r="474" spans="1:26" ht="14.25" customHeight="1">
      <c r="A474" s="22"/>
      <c r="B474" s="22"/>
      <c r="C474" s="22"/>
      <c r="D474" s="22"/>
      <c r="E474" s="22"/>
      <c r="F474" s="51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</row>
    <row r="475" spans="1:26" ht="14.25" customHeight="1">
      <c r="A475" s="22"/>
      <c r="B475" s="22"/>
      <c r="C475" s="22"/>
      <c r="D475" s="22"/>
      <c r="E475" s="22"/>
      <c r="F475" s="51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</row>
    <row r="476" spans="1:26" ht="14.25" customHeight="1">
      <c r="A476" s="22"/>
      <c r="B476" s="22"/>
      <c r="C476" s="22"/>
      <c r="D476" s="22"/>
      <c r="E476" s="22"/>
      <c r="F476" s="51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</row>
    <row r="477" spans="1:26" ht="14.25" customHeight="1">
      <c r="A477" s="22"/>
      <c r="B477" s="22"/>
      <c r="C477" s="22"/>
      <c r="D477" s="22"/>
      <c r="E477" s="22"/>
      <c r="F477" s="51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</row>
    <row r="478" spans="1:26" ht="14.25" customHeight="1">
      <c r="A478" s="22"/>
      <c r="B478" s="22"/>
      <c r="C478" s="22"/>
      <c r="D478" s="22"/>
      <c r="E478" s="22"/>
      <c r="F478" s="51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</row>
    <row r="479" spans="1:26" ht="14.25" customHeight="1">
      <c r="A479" s="22"/>
      <c r="B479" s="22"/>
      <c r="C479" s="22"/>
      <c r="D479" s="22"/>
      <c r="E479" s="22"/>
      <c r="F479" s="51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</row>
    <row r="480" spans="1:26" ht="14.25" customHeight="1">
      <c r="A480" s="22"/>
      <c r="B480" s="22"/>
      <c r="C480" s="22"/>
      <c r="D480" s="22"/>
      <c r="E480" s="22"/>
      <c r="F480" s="51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</row>
    <row r="481" spans="1:26" ht="14.25" customHeight="1">
      <c r="A481" s="22"/>
      <c r="B481" s="22"/>
      <c r="C481" s="22"/>
      <c r="D481" s="22"/>
      <c r="E481" s="22"/>
      <c r="F481" s="51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</row>
    <row r="482" spans="1:26" ht="14.25" customHeight="1">
      <c r="A482" s="22"/>
      <c r="B482" s="22"/>
      <c r="C482" s="22"/>
      <c r="D482" s="22"/>
      <c r="E482" s="22"/>
      <c r="F482" s="51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</row>
    <row r="483" spans="1:26" ht="14.25" customHeight="1">
      <c r="A483" s="22"/>
      <c r="B483" s="22"/>
      <c r="C483" s="22"/>
      <c r="D483" s="22"/>
      <c r="E483" s="22"/>
      <c r="F483" s="51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</row>
    <row r="484" spans="1:26" ht="14.25" customHeight="1">
      <c r="A484" s="22"/>
      <c r="B484" s="22"/>
      <c r="C484" s="22"/>
      <c r="D484" s="22"/>
      <c r="E484" s="22"/>
      <c r="F484" s="51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</row>
    <row r="485" spans="1:26" ht="14.25" customHeight="1">
      <c r="A485" s="22"/>
      <c r="B485" s="22"/>
      <c r="C485" s="22"/>
      <c r="D485" s="22"/>
      <c r="E485" s="22"/>
      <c r="F485" s="51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</row>
    <row r="486" spans="1:26" ht="14.25" customHeight="1">
      <c r="A486" s="22"/>
      <c r="B486" s="22"/>
      <c r="C486" s="22"/>
      <c r="D486" s="22"/>
      <c r="E486" s="22"/>
      <c r="F486" s="51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</row>
    <row r="487" spans="1:26" ht="14.25" customHeight="1">
      <c r="A487" s="22"/>
      <c r="B487" s="22"/>
      <c r="C487" s="22"/>
      <c r="D487" s="22"/>
      <c r="E487" s="22"/>
      <c r="F487" s="51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</row>
    <row r="488" spans="1:26" ht="14.25" customHeight="1">
      <c r="A488" s="22"/>
      <c r="B488" s="22"/>
      <c r="C488" s="22"/>
      <c r="D488" s="22"/>
      <c r="E488" s="22"/>
      <c r="F488" s="51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</row>
    <row r="489" spans="1:26" ht="14.25" customHeight="1">
      <c r="A489" s="22"/>
      <c r="B489" s="22"/>
      <c r="C489" s="22"/>
      <c r="D489" s="22"/>
      <c r="E489" s="22"/>
      <c r="F489" s="51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</row>
    <row r="490" spans="1:26" ht="14.25" customHeight="1">
      <c r="A490" s="22"/>
      <c r="B490" s="22"/>
      <c r="C490" s="22"/>
      <c r="D490" s="22"/>
      <c r="E490" s="22"/>
      <c r="F490" s="51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</row>
    <row r="491" spans="1:26" ht="14.25" customHeight="1">
      <c r="A491" s="22"/>
      <c r="B491" s="22"/>
      <c r="C491" s="22"/>
      <c r="D491" s="22"/>
      <c r="E491" s="22"/>
      <c r="F491" s="51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</row>
    <row r="492" spans="1:26" ht="14.25" customHeight="1">
      <c r="A492" s="22"/>
      <c r="B492" s="22"/>
      <c r="C492" s="22"/>
      <c r="D492" s="22"/>
      <c r="E492" s="22"/>
      <c r="F492" s="51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</row>
    <row r="493" spans="1:26" ht="14.25" customHeight="1">
      <c r="A493" s="22"/>
      <c r="B493" s="22"/>
      <c r="C493" s="22"/>
      <c r="D493" s="22"/>
      <c r="E493" s="22"/>
      <c r="F493" s="51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</row>
    <row r="494" spans="1:26" ht="14.25" customHeight="1">
      <c r="A494" s="22"/>
      <c r="B494" s="22"/>
      <c r="C494" s="22"/>
      <c r="D494" s="22"/>
      <c r="E494" s="22"/>
      <c r="F494" s="51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</row>
    <row r="495" spans="1:26" ht="14.25" customHeight="1">
      <c r="A495" s="22"/>
      <c r="B495" s="22"/>
      <c r="C495" s="22"/>
      <c r="D495" s="22"/>
      <c r="E495" s="22"/>
      <c r="F495" s="51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</row>
    <row r="496" spans="1:26" ht="14.25" customHeight="1">
      <c r="A496" s="22"/>
      <c r="B496" s="22"/>
      <c r="C496" s="22"/>
      <c r="D496" s="22"/>
      <c r="E496" s="22"/>
      <c r="F496" s="51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</row>
    <row r="497" spans="1:26" ht="14.25" customHeight="1">
      <c r="A497" s="22"/>
      <c r="B497" s="22"/>
      <c r="C497" s="22"/>
      <c r="D497" s="22"/>
      <c r="E497" s="22"/>
      <c r="F497" s="51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</row>
    <row r="498" spans="1:26" ht="14.25" customHeight="1">
      <c r="A498" s="22"/>
      <c r="B498" s="22"/>
      <c r="C498" s="22"/>
      <c r="D498" s="22"/>
      <c r="E498" s="22"/>
      <c r="F498" s="51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</row>
    <row r="499" spans="1:26" ht="14.25" customHeight="1">
      <c r="A499" s="22"/>
      <c r="B499" s="22"/>
      <c r="C499" s="22"/>
      <c r="D499" s="22"/>
      <c r="E499" s="22"/>
      <c r="F499" s="51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</row>
    <row r="500" spans="1:26" ht="14.25" customHeight="1">
      <c r="A500" s="22"/>
      <c r="B500" s="22"/>
      <c r="C500" s="22"/>
      <c r="D500" s="22"/>
      <c r="E500" s="22"/>
      <c r="F500" s="51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</row>
    <row r="501" spans="1:26" ht="14.25" customHeight="1">
      <c r="A501" s="22"/>
      <c r="B501" s="22"/>
      <c r="C501" s="22"/>
      <c r="D501" s="22"/>
      <c r="E501" s="22"/>
      <c r="F501" s="51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</row>
    <row r="502" spans="1:26" ht="14.25" customHeight="1">
      <c r="A502" s="22"/>
      <c r="B502" s="22"/>
      <c r="C502" s="22"/>
      <c r="D502" s="22"/>
      <c r="E502" s="22"/>
      <c r="F502" s="51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</row>
    <row r="503" spans="1:26" ht="14.25" customHeight="1">
      <c r="A503" s="22"/>
      <c r="B503" s="22"/>
      <c r="C503" s="22"/>
      <c r="D503" s="22"/>
      <c r="E503" s="22"/>
      <c r="F503" s="51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</row>
    <row r="504" spans="1:26" ht="14.25" customHeight="1">
      <c r="A504" s="22"/>
      <c r="B504" s="22"/>
      <c r="C504" s="22"/>
      <c r="D504" s="22"/>
      <c r="E504" s="22"/>
      <c r="F504" s="51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</row>
    <row r="505" spans="1:26" ht="14.25" customHeight="1">
      <c r="A505" s="22"/>
      <c r="B505" s="22"/>
      <c r="C505" s="22"/>
      <c r="D505" s="22"/>
      <c r="E505" s="22"/>
      <c r="F505" s="51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</row>
    <row r="506" spans="1:26" ht="14.25" customHeight="1">
      <c r="A506" s="22"/>
      <c r="B506" s="22"/>
      <c r="C506" s="22"/>
      <c r="D506" s="22"/>
      <c r="E506" s="22"/>
      <c r="F506" s="51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</row>
    <row r="507" spans="1:26" ht="14.25" customHeight="1">
      <c r="A507" s="22"/>
      <c r="B507" s="22"/>
      <c r="C507" s="22"/>
      <c r="D507" s="22"/>
      <c r="E507" s="22"/>
      <c r="F507" s="51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</row>
    <row r="508" spans="1:26" ht="14.25" customHeight="1">
      <c r="A508" s="22"/>
      <c r="B508" s="22"/>
      <c r="C508" s="22"/>
      <c r="D508" s="22"/>
      <c r="E508" s="22"/>
      <c r="F508" s="51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</row>
    <row r="509" spans="1:26" ht="14.25" customHeight="1">
      <c r="A509" s="22"/>
      <c r="B509" s="22"/>
      <c r="C509" s="22"/>
      <c r="D509" s="22"/>
      <c r="E509" s="22"/>
      <c r="F509" s="51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</row>
    <row r="510" spans="1:26" ht="14.25" customHeight="1">
      <c r="A510" s="22"/>
      <c r="B510" s="22"/>
      <c r="C510" s="22"/>
      <c r="D510" s="22"/>
      <c r="E510" s="22"/>
      <c r="F510" s="51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</row>
    <row r="511" spans="1:26" ht="14.25" customHeight="1">
      <c r="A511" s="22"/>
      <c r="B511" s="22"/>
      <c r="C511" s="22"/>
      <c r="D511" s="22"/>
      <c r="E511" s="22"/>
      <c r="F511" s="51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</row>
    <row r="512" spans="1:26" ht="14.25" customHeight="1">
      <c r="A512" s="22"/>
      <c r="B512" s="22"/>
      <c r="C512" s="22"/>
      <c r="D512" s="22"/>
      <c r="E512" s="22"/>
      <c r="F512" s="51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</row>
    <row r="513" spans="1:26" ht="14.25" customHeight="1">
      <c r="A513" s="22"/>
      <c r="B513" s="22"/>
      <c r="C513" s="22"/>
      <c r="D513" s="22"/>
      <c r="E513" s="22"/>
      <c r="F513" s="51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</row>
    <row r="514" spans="1:26" ht="14.25" customHeight="1">
      <c r="A514" s="22"/>
      <c r="B514" s="22"/>
      <c r="C514" s="22"/>
      <c r="D514" s="22"/>
      <c r="E514" s="22"/>
      <c r="F514" s="51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</row>
    <row r="515" spans="1:26" ht="14.25" customHeight="1">
      <c r="A515" s="22"/>
      <c r="B515" s="22"/>
      <c r="C515" s="22"/>
      <c r="D515" s="22"/>
      <c r="E515" s="22"/>
      <c r="F515" s="51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</row>
    <row r="516" spans="1:26" ht="14.25" customHeight="1">
      <c r="A516" s="22"/>
      <c r="B516" s="22"/>
      <c r="C516" s="22"/>
      <c r="D516" s="22"/>
      <c r="E516" s="22"/>
      <c r="F516" s="51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</row>
    <row r="517" spans="1:26" ht="14.25" customHeight="1">
      <c r="A517" s="22"/>
      <c r="B517" s="22"/>
      <c r="C517" s="22"/>
      <c r="D517" s="22"/>
      <c r="E517" s="22"/>
      <c r="F517" s="51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</row>
    <row r="518" spans="1:26" ht="14.25" customHeight="1">
      <c r="A518" s="22"/>
      <c r="B518" s="22"/>
      <c r="C518" s="22"/>
      <c r="D518" s="22"/>
      <c r="E518" s="22"/>
      <c r="F518" s="51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</row>
    <row r="519" spans="1:26" ht="14.25" customHeight="1">
      <c r="A519" s="22"/>
      <c r="B519" s="22"/>
      <c r="C519" s="22"/>
      <c r="D519" s="22"/>
      <c r="E519" s="22"/>
      <c r="F519" s="51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</row>
    <row r="520" spans="1:26" ht="14.25" customHeight="1">
      <c r="A520" s="22"/>
      <c r="B520" s="22"/>
      <c r="C520" s="22"/>
      <c r="D520" s="22"/>
      <c r="E520" s="22"/>
      <c r="F520" s="51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</row>
    <row r="521" spans="1:26" ht="14.25" customHeight="1">
      <c r="A521" s="22"/>
      <c r="B521" s="22"/>
      <c r="C521" s="22"/>
      <c r="D521" s="22"/>
      <c r="E521" s="22"/>
      <c r="F521" s="51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</row>
    <row r="522" spans="1:26" ht="14.25" customHeight="1">
      <c r="A522" s="22"/>
      <c r="B522" s="22"/>
      <c r="C522" s="22"/>
      <c r="D522" s="22"/>
      <c r="E522" s="22"/>
      <c r="F522" s="51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</row>
    <row r="523" spans="1:26" ht="14.25" customHeight="1">
      <c r="A523" s="22"/>
      <c r="B523" s="22"/>
      <c r="C523" s="22"/>
      <c r="D523" s="22"/>
      <c r="E523" s="22"/>
      <c r="F523" s="51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</row>
    <row r="524" spans="1:26" ht="14.25" customHeight="1">
      <c r="A524" s="22"/>
      <c r="B524" s="22"/>
      <c r="C524" s="22"/>
      <c r="D524" s="22"/>
      <c r="E524" s="22"/>
      <c r="F524" s="51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</row>
    <row r="525" spans="1:26" ht="14.25" customHeight="1">
      <c r="A525" s="22"/>
      <c r="B525" s="22"/>
      <c r="C525" s="22"/>
      <c r="D525" s="22"/>
      <c r="E525" s="22"/>
      <c r="F525" s="51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</row>
    <row r="526" spans="1:26" ht="14.25" customHeight="1">
      <c r="A526" s="22"/>
      <c r="B526" s="22"/>
      <c r="C526" s="22"/>
      <c r="D526" s="22"/>
      <c r="E526" s="22"/>
      <c r="F526" s="51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</row>
    <row r="527" spans="1:26" ht="14.25" customHeight="1">
      <c r="A527" s="22"/>
      <c r="B527" s="22"/>
      <c r="C527" s="22"/>
      <c r="D527" s="22"/>
      <c r="E527" s="22"/>
      <c r="F527" s="51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</row>
    <row r="528" spans="1:26" ht="14.25" customHeight="1">
      <c r="A528" s="22"/>
      <c r="B528" s="22"/>
      <c r="C528" s="22"/>
      <c r="D528" s="22"/>
      <c r="E528" s="22"/>
      <c r="F528" s="51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</row>
    <row r="529" spans="1:26" ht="14.25" customHeight="1">
      <c r="A529" s="22"/>
      <c r="B529" s="22"/>
      <c r="C529" s="22"/>
      <c r="D529" s="22"/>
      <c r="E529" s="22"/>
      <c r="F529" s="51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</row>
    <row r="530" spans="1:26" ht="14.25" customHeight="1">
      <c r="A530" s="22"/>
      <c r="B530" s="22"/>
      <c r="C530" s="22"/>
      <c r="D530" s="22"/>
      <c r="E530" s="22"/>
      <c r="F530" s="51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</row>
    <row r="531" spans="1:26" ht="14.25" customHeight="1">
      <c r="A531" s="22"/>
      <c r="B531" s="22"/>
      <c r="C531" s="22"/>
      <c r="D531" s="22"/>
      <c r="E531" s="22"/>
      <c r="F531" s="51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</row>
    <row r="532" spans="1:26" ht="14.25" customHeight="1">
      <c r="A532" s="22"/>
      <c r="B532" s="22"/>
      <c r="C532" s="22"/>
      <c r="D532" s="22"/>
      <c r="E532" s="22"/>
      <c r="F532" s="51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</row>
    <row r="533" spans="1:26" ht="14.25" customHeight="1">
      <c r="A533" s="22"/>
      <c r="B533" s="22"/>
      <c r="C533" s="22"/>
      <c r="D533" s="22"/>
      <c r="E533" s="22"/>
      <c r="F533" s="51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14.25" customHeight="1">
      <c r="A534" s="22"/>
      <c r="B534" s="22"/>
      <c r="C534" s="22"/>
      <c r="D534" s="22"/>
      <c r="E534" s="22"/>
      <c r="F534" s="51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</row>
    <row r="535" spans="1:26" ht="14.25" customHeight="1">
      <c r="A535" s="22"/>
      <c r="B535" s="22"/>
      <c r="C535" s="22"/>
      <c r="D535" s="22"/>
      <c r="E535" s="22"/>
      <c r="F535" s="51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</row>
    <row r="536" spans="1:26" ht="14.25" customHeight="1">
      <c r="A536" s="22"/>
      <c r="B536" s="22"/>
      <c r="C536" s="22"/>
      <c r="D536" s="22"/>
      <c r="E536" s="22"/>
      <c r="F536" s="51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</row>
    <row r="537" spans="1:26" ht="14.25" customHeight="1">
      <c r="A537" s="22"/>
      <c r="B537" s="22"/>
      <c r="C537" s="22"/>
      <c r="D537" s="22"/>
      <c r="E537" s="22"/>
      <c r="F537" s="51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</row>
    <row r="538" spans="1:26" ht="14.25" customHeight="1">
      <c r="A538" s="22"/>
      <c r="B538" s="22"/>
      <c r="C538" s="22"/>
      <c r="D538" s="22"/>
      <c r="E538" s="22"/>
      <c r="F538" s="51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</row>
    <row r="539" spans="1:26" ht="14.25" customHeight="1">
      <c r="A539" s="22"/>
      <c r="B539" s="22"/>
      <c r="C539" s="22"/>
      <c r="D539" s="22"/>
      <c r="E539" s="22"/>
      <c r="F539" s="51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</row>
    <row r="540" spans="1:26" ht="14.25" customHeight="1">
      <c r="A540" s="22"/>
      <c r="B540" s="22"/>
      <c r="C540" s="22"/>
      <c r="D540" s="22"/>
      <c r="E540" s="22"/>
      <c r="F540" s="51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</row>
    <row r="541" spans="1:26" ht="14.25" customHeight="1">
      <c r="A541" s="22"/>
      <c r="B541" s="22"/>
      <c r="C541" s="22"/>
      <c r="D541" s="22"/>
      <c r="E541" s="22"/>
      <c r="F541" s="51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</row>
    <row r="542" spans="1:26" ht="14.25" customHeight="1">
      <c r="A542" s="22"/>
      <c r="B542" s="22"/>
      <c r="C542" s="22"/>
      <c r="D542" s="22"/>
      <c r="E542" s="22"/>
      <c r="F542" s="51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</row>
    <row r="543" spans="1:26" ht="14.25" customHeight="1">
      <c r="A543" s="22"/>
      <c r="B543" s="22"/>
      <c r="C543" s="22"/>
      <c r="D543" s="22"/>
      <c r="E543" s="22"/>
      <c r="F543" s="51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</row>
    <row r="544" spans="1:26" ht="14.25" customHeight="1">
      <c r="A544" s="22"/>
      <c r="B544" s="22"/>
      <c r="C544" s="22"/>
      <c r="D544" s="22"/>
      <c r="E544" s="22"/>
      <c r="F544" s="51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</row>
    <row r="545" spans="1:26" ht="14.25" customHeight="1">
      <c r="A545" s="22"/>
      <c r="B545" s="22"/>
      <c r="C545" s="22"/>
      <c r="D545" s="22"/>
      <c r="E545" s="22"/>
      <c r="F545" s="51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</row>
    <row r="546" spans="1:26" ht="14.25" customHeight="1">
      <c r="A546" s="22"/>
      <c r="B546" s="22"/>
      <c r="C546" s="22"/>
      <c r="D546" s="22"/>
      <c r="E546" s="22"/>
      <c r="F546" s="51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</row>
    <row r="547" spans="1:26" ht="14.25" customHeight="1">
      <c r="A547" s="22"/>
      <c r="B547" s="22"/>
      <c r="C547" s="22"/>
      <c r="D547" s="22"/>
      <c r="E547" s="22"/>
      <c r="F547" s="51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</row>
    <row r="548" spans="1:26" ht="14.25" customHeight="1">
      <c r="A548" s="22"/>
      <c r="B548" s="22"/>
      <c r="C548" s="22"/>
      <c r="D548" s="22"/>
      <c r="E548" s="22"/>
      <c r="F548" s="51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</row>
    <row r="549" spans="1:26" ht="14.25" customHeight="1">
      <c r="A549" s="22"/>
      <c r="B549" s="22"/>
      <c r="C549" s="22"/>
      <c r="D549" s="22"/>
      <c r="E549" s="22"/>
      <c r="F549" s="51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</row>
    <row r="550" spans="1:26" ht="14.25" customHeight="1">
      <c r="A550" s="22"/>
      <c r="B550" s="22"/>
      <c r="C550" s="22"/>
      <c r="D550" s="22"/>
      <c r="E550" s="22"/>
      <c r="F550" s="51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</row>
    <row r="551" spans="1:26" ht="14.25" customHeight="1">
      <c r="A551" s="22"/>
      <c r="B551" s="22"/>
      <c r="C551" s="22"/>
      <c r="D551" s="22"/>
      <c r="E551" s="22"/>
      <c r="F551" s="51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</row>
    <row r="552" spans="1:26" ht="14.25" customHeight="1">
      <c r="A552" s="22"/>
      <c r="B552" s="22"/>
      <c r="C552" s="22"/>
      <c r="D552" s="22"/>
      <c r="E552" s="22"/>
      <c r="F552" s="51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</row>
    <row r="553" spans="1:26" ht="14.25" customHeight="1">
      <c r="A553" s="22"/>
      <c r="B553" s="22"/>
      <c r="C553" s="22"/>
      <c r="D553" s="22"/>
      <c r="E553" s="22"/>
      <c r="F553" s="51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</row>
    <row r="554" spans="1:26" ht="14.25" customHeight="1">
      <c r="A554" s="22"/>
      <c r="B554" s="22"/>
      <c r="C554" s="22"/>
      <c r="D554" s="22"/>
      <c r="E554" s="22"/>
      <c r="F554" s="51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</row>
    <row r="555" spans="1:26" ht="14.25" customHeight="1">
      <c r="A555" s="22"/>
      <c r="B555" s="22"/>
      <c r="C555" s="22"/>
      <c r="D555" s="22"/>
      <c r="E555" s="22"/>
      <c r="F555" s="51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</row>
    <row r="556" spans="1:26" ht="14.25" customHeight="1">
      <c r="A556" s="22"/>
      <c r="B556" s="22"/>
      <c r="C556" s="22"/>
      <c r="D556" s="22"/>
      <c r="E556" s="22"/>
      <c r="F556" s="51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</row>
    <row r="557" spans="1:26" ht="14.25" customHeight="1">
      <c r="A557" s="22"/>
      <c r="B557" s="22"/>
      <c r="C557" s="22"/>
      <c r="D557" s="22"/>
      <c r="E557" s="22"/>
      <c r="F557" s="51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</row>
    <row r="558" spans="1:26" ht="14.25" customHeight="1">
      <c r="A558" s="22"/>
      <c r="B558" s="22"/>
      <c r="C558" s="22"/>
      <c r="D558" s="22"/>
      <c r="E558" s="22"/>
      <c r="F558" s="51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</row>
    <row r="559" spans="1:26" ht="14.25" customHeight="1">
      <c r="A559" s="22"/>
      <c r="B559" s="22"/>
      <c r="C559" s="22"/>
      <c r="D559" s="22"/>
      <c r="E559" s="22"/>
      <c r="F559" s="51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</row>
    <row r="560" spans="1:26" ht="14.25" customHeight="1">
      <c r="A560" s="22"/>
      <c r="B560" s="22"/>
      <c r="C560" s="22"/>
      <c r="D560" s="22"/>
      <c r="E560" s="22"/>
      <c r="F560" s="51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</row>
    <row r="561" spans="1:26" ht="14.25" customHeight="1">
      <c r="A561" s="22"/>
      <c r="B561" s="22"/>
      <c r="C561" s="22"/>
      <c r="D561" s="22"/>
      <c r="E561" s="22"/>
      <c r="F561" s="51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</row>
    <row r="562" spans="1:26" ht="14.25" customHeight="1">
      <c r="A562" s="22"/>
      <c r="B562" s="22"/>
      <c r="C562" s="22"/>
      <c r="D562" s="22"/>
      <c r="E562" s="22"/>
      <c r="F562" s="51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</row>
    <row r="563" spans="1:26" ht="14.25" customHeight="1">
      <c r="A563" s="22"/>
      <c r="B563" s="22"/>
      <c r="C563" s="22"/>
      <c r="D563" s="22"/>
      <c r="E563" s="22"/>
      <c r="F563" s="51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</row>
    <row r="564" spans="1:26" ht="14.25" customHeight="1">
      <c r="A564" s="22"/>
      <c r="B564" s="22"/>
      <c r="C564" s="22"/>
      <c r="D564" s="22"/>
      <c r="E564" s="22"/>
      <c r="F564" s="51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</row>
    <row r="565" spans="1:26" ht="14.25" customHeight="1">
      <c r="A565" s="22"/>
      <c r="B565" s="22"/>
      <c r="C565" s="22"/>
      <c r="D565" s="22"/>
      <c r="E565" s="22"/>
      <c r="F565" s="51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</row>
    <row r="566" spans="1:26" ht="14.25" customHeight="1">
      <c r="A566" s="22"/>
      <c r="B566" s="22"/>
      <c r="C566" s="22"/>
      <c r="D566" s="22"/>
      <c r="E566" s="22"/>
      <c r="F566" s="51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4.25" customHeight="1">
      <c r="A567" s="22"/>
      <c r="B567" s="22"/>
      <c r="C567" s="22"/>
      <c r="D567" s="22"/>
      <c r="E567" s="22"/>
      <c r="F567" s="51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4.25" customHeight="1">
      <c r="A568" s="22"/>
      <c r="B568" s="22"/>
      <c r="C568" s="22"/>
      <c r="D568" s="22"/>
      <c r="E568" s="22"/>
      <c r="F568" s="51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4.25" customHeight="1">
      <c r="A569" s="22"/>
      <c r="B569" s="22"/>
      <c r="C569" s="22"/>
      <c r="D569" s="22"/>
      <c r="E569" s="22"/>
      <c r="F569" s="51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4.25" customHeight="1">
      <c r="A570" s="22"/>
      <c r="B570" s="22"/>
      <c r="C570" s="22"/>
      <c r="D570" s="22"/>
      <c r="E570" s="22"/>
      <c r="F570" s="51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4.25" customHeight="1">
      <c r="A571" s="22"/>
      <c r="B571" s="22"/>
      <c r="C571" s="22"/>
      <c r="D571" s="22"/>
      <c r="E571" s="22"/>
      <c r="F571" s="51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4.25" customHeight="1">
      <c r="A572" s="22"/>
      <c r="B572" s="22"/>
      <c r="C572" s="22"/>
      <c r="D572" s="22"/>
      <c r="E572" s="22"/>
      <c r="F572" s="51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4.25" customHeight="1">
      <c r="A573" s="22"/>
      <c r="B573" s="22"/>
      <c r="C573" s="22"/>
      <c r="D573" s="22"/>
      <c r="E573" s="22"/>
      <c r="F573" s="51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4.25" customHeight="1">
      <c r="A574" s="22"/>
      <c r="B574" s="22"/>
      <c r="C574" s="22"/>
      <c r="D574" s="22"/>
      <c r="E574" s="22"/>
      <c r="F574" s="51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4.25" customHeight="1">
      <c r="A575" s="22"/>
      <c r="B575" s="22"/>
      <c r="C575" s="22"/>
      <c r="D575" s="22"/>
      <c r="E575" s="22"/>
      <c r="F575" s="51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4.25" customHeight="1">
      <c r="A576" s="22"/>
      <c r="B576" s="22"/>
      <c r="C576" s="22"/>
      <c r="D576" s="22"/>
      <c r="E576" s="22"/>
      <c r="F576" s="51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4.25" customHeight="1">
      <c r="A577" s="22"/>
      <c r="B577" s="22"/>
      <c r="C577" s="22"/>
      <c r="D577" s="22"/>
      <c r="E577" s="22"/>
      <c r="F577" s="51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4.25" customHeight="1">
      <c r="A578" s="22"/>
      <c r="B578" s="22"/>
      <c r="C578" s="22"/>
      <c r="D578" s="22"/>
      <c r="E578" s="22"/>
      <c r="F578" s="51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4.25" customHeight="1">
      <c r="A579" s="22"/>
      <c r="B579" s="22"/>
      <c r="C579" s="22"/>
      <c r="D579" s="22"/>
      <c r="E579" s="22"/>
      <c r="F579" s="51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4.25" customHeight="1">
      <c r="A580" s="22"/>
      <c r="B580" s="22"/>
      <c r="C580" s="22"/>
      <c r="D580" s="22"/>
      <c r="E580" s="22"/>
      <c r="F580" s="51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4.25" customHeight="1">
      <c r="A581" s="22"/>
      <c r="B581" s="22"/>
      <c r="C581" s="22"/>
      <c r="D581" s="22"/>
      <c r="E581" s="22"/>
      <c r="F581" s="51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4.25" customHeight="1">
      <c r="A582" s="22"/>
      <c r="B582" s="22"/>
      <c r="C582" s="22"/>
      <c r="D582" s="22"/>
      <c r="E582" s="22"/>
      <c r="F582" s="51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4.25" customHeight="1">
      <c r="A583" s="22"/>
      <c r="B583" s="22"/>
      <c r="C583" s="22"/>
      <c r="D583" s="22"/>
      <c r="E583" s="22"/>
      <c r="F583" s="51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</row>
    <row r="584" spans="1:26" ht="14.25" customHeight="1">
      <c r="A584" s="22"/>
      <c r="B584" s="22"/>
      <c r="C584" s="22"/>
      <c r="D584" s="22"/>
      <c r="E584" s="22"/>
      <c r="F584" s="51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</row>
    <row r="585" spans="1:26" ht="14.25" customHeight="1">
      <c r="A585" s="22"/>
      <c r="B585" s="22"/>
      <c r="C585" s="22"/>
      <c r="D585" s="22"/>
      <c r="E585" s="22"/>
      <c r="F585" s="51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</row>
    <row r="586" spans="1:26" ht="14.25" customHeight="1">
      <c r="A586" s="22"/>
      <c r="B586" s="22"/>
      <c r="C586" s="22"/>
      <c r="D586" s="22"/>
      <c r="E586" s="22"/>
      <c r="F586" s="51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</row>
    <row r="587" spans="1:26" ht="14.25" customHeight="1">
      <c r="A587" s="22"/>
      <c r="B587" s="22"/>
      <c r="C587" s="22"/>
      <c r="D587" s="22"/>
      <c r="E587" s="22"/>
      <c r="F587" s="51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</row>
    <row r="588" spans="1:26" ht="14.25" customHeight="1">
      <c r="A588" s="22"/>
      <c r="B588" s="22"/>
      <c r="C588" s="22"/>
      <c r="D588" s="22"/>
      <c r="E588" s="22"/>
      <c r="F588" s="51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</row>
    <row r="589" spans="1:26" ht="14.25" customHeight="1">
      <c r="A589" s="22"/>
      <c r="B589" s="22"/>
      <c r="C589" s="22"/>
      <c r="D589" s="22"/>
      <c r="E589" s="22"/>
      <c r="F589" s="51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</row>
    <row r="590" spans="1:26" ht="14.25" customHeight="1">
      <c r="A590" s="22"/>
      <c r="B590" s="22"/>
      <c r="C590" s="22"/>
      <c r="D590" s="22"/>
      <c r="E590" s="22"/>
      <c r="F590" s="51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</row>
    <row r="591" spans="1:26" ht="14.25" customHeight="1">
      <c r="A591" s="22"/>
      <c r="B591" s="22"/>
      <c r="C591" s="22"/>
      <c r="D591" s="22"/>
      <c r="E591" s="22"/>
      <c r="F591" s="51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14.25" customHeight="1">
      <c r="A592" s="22"/>
      <c r="B592" s="22"/>
      <c r="C592" s="22"/>
      <c r="D592" s="22"/>
      <c r="E592" s="22"/>
      <c r="F592" s="51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6" ht="14.25" customHeight="1">
      <c r="A593" s="22"/>
      <c r="B593" s="22"/>
      <c r="C593" s="22"/>
      <c r="D593" s="22"/>
      <c r="E593" s="22"/>
      <c r="F593" s="51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</row>
    <row r="594" spans="1:26" ht="14.25" customHeight="1">
      <c r="A594" s="22"/>
      <c r="B594" s="22"/>
      <c r="C594" s="22"/>
      <c r="D594" s="22"/>
      <c r="E594" s="22"/>
      <c r="F594" s="51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</row>
    <row r="595" spans="1:26" ht="14.25" customHeight="1">
      <c r="A595" s="22"/>
      <c r="B595" s="22"/>
      <c r="C595" s="22"/>
      <c r="D595" s="22"/>
      <c r="E595" s="22"/>
      <c r="F595" s="51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</row>
    <row r="596" spans="1:26" ht="14.25" customHeight="1">
      <c r="A596" s="22"/>
      <c r="B596" s="22"/>
      <c r="C596" s="22"/>
      <c r="D596" s="22"/>
      <c r="E596" s="22"/>
      <c r="F596" s="51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</row>
    <row r="597" spans="1:26" ht="14.25" customHeight="1">
      <c r="A597" s="22"/>
      <c r="B597" s="22"/>
      <c r="C597" s="22"/>
      <c r="D597" s="22"/>
      <c r="E597" s="22"/>
      <c r="F597" s="51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</row>
    <row r="598" spans="1:26" ht="14.25" customHeight="1">
      <c r="A598" s="22"/>
      <c r="B598" s="22"/>
      <c r="C598" s="22"/>
      <c r="D598" s="22"/>
      <c r="E598" s="22"/>
      <c r="F598" s="51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</row>
    <row r="599" spans="1:26" ht="14.25" customHeight="1">
      <c r="A599" s="22"/>
      <c r="B599" s="22"/>
      <c r="C599" s="22"/>
      <c r="D599" s="22"/>
      <c r="E599" s="22"/>
      <c r="F599" s="51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</row>
    <row r="600" spans="1:26" ht="14.25" customHeight="1">
      <c r="A600" s="22"/>
      <c r="B600" s="22"/>
      <c r="C600" s="22"/>
      <c r="D600" s="22"/>
      <c r="E600" s="22"/>
      <c r="F600" s="51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</row>
    <row r="601" spans="1:26" ht="14.25" customHeight="1">
      <c r="A601" s="22"/>
      <c r="B601" s="22"/>
      <c r="C601" s="22"/>
      <c r="D601" s="22"/>
      <c r="E601" s="22"/>
      <c r="F601" s="51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</row>
    <row r="602" spans="1:26" ht="14.25" customHeight="1">
      <c r="A602" s="22"/>
      <c r="B602" s="22"/>
      <c r="C602" s="22"/>
      <c r="D602" s="22"/>
      <c r="E602" s="22"/>
      <c r="F602" s="51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</row>
    <row r="603" spans="1:26" ht="14.25" customHeight="1">
      <c r="A603" s="22"/>
      <c r="B603" s="22"/>
      <c r="C603" s="22"/>
      <c r="D603" s="22"/>
      <c r="E603" s="22"/>
      <c r="F603" s="51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</row>
    <row r="604" spans="1:26" ht="14.25" customHeight="1">
      <c r="A604" s="22"/>
      <c r="B604" s="22"/>
      <c r="C604" s="22"/>
      <c r="D604" s="22"/>
      <c r="E604" s="22"/>
      <c r="F604" s="51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</row>
    <row r="605" spans="1:26" ht="14.25" customHeight="1">
      <c r="A605" s="22"/>
      <c r="B605" s="22"/>
      <c r="C605" s="22"/>
      <c r="D605" s="22"/>
      <c r="E605" s="22"/>
      <c r="F605" s="51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</row>
    <row r="606" spans="1:26" ht="14.25" customHeight="1">
      <c r="A606" s="22"/>
      <c r="B606" s="22"/>
      <c r="C606" s="22"/>
      <c r="D606" s="22"/>
      <c r="E606" s="22"/>
      <c r="F606" s="51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</row>
    <row r="607" spans="1:26" ht="14.25" customHeight="1">
      <c r="A607" s="22"/>
      <c r="B607" s="22"/>
      <c r="C607" s="22"/>
      <c r="D607" s="22"/>
      <c r="E607" s="22"/>
      <c r="F607" s="51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</row>
    <row r="608" spans="1:26" ht="14.25" customHeight="1">
      <c r="A608" s="22"/>
      <c r="B608" s="22"/>
      <c r="C608" s="22"/>
      <c r="D608" s="22"/>
      <c r="E608" s="22"/>
      <c r="F608" s="51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</row>
    <row r="609" spans="1:26" ht="14.25" customHeight="1">
      <c r="A609" s="22"/>
      <c r="B609" s="22"/>
      <c r="C609" s="22"/>
      <c r="D609" s="22"/>
      <c r="E609" s="22"/>
      <c r="F609" s="51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</row>
    <row r="610" spans="1:26" ht="14.25" customHeight="1">
      <c r="A610" s="22"/>
      <c r="B610" s="22"/>
      <c r="C610" s="22"/>
      <c r="D610" s="22"/>
      <c r="E610" s="22"/>
      <c r="F610" s="51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</row>
    <row r="611" spans="1:26" ht="14.25" customHeight="1">
      <c r="A611" s="22"/>
      <c r="B611" s="22"/>
      <c r="C611" s="22"/>
      <c r="D611" s="22"/>
      <c r="E611" s="22"/>
      <c r="F611" s="51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</row>
    <row r="612" spans="1:26" ht="14.25" customHeight="1">
      <c r="A612" s="22"/>
      <c r="B612" s="22"/>
      <c r="C612" s="22"/>
      <c r="D612" s="22"/>
      <c r="E612" s="22"/>
      <c r="F612" s="51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</row>
    <row r="613" spans="1:26" ht="14.25" customHeight="1">
      <c r="A613" s="22"/>
      <c r="B613" s="22"/>
      <c r="C613" s="22"/>
      <c r="D613" s="22"/>
      <c r="E613" s="22"/>
      <c r="F613" s="51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</row>
    <row r="614" spans="1:26" ht="14.25" customHeight="1">
      <c r="A614" s="22"/>
      <c r="B614" s="22"/>
      <c r="C614" s="22"/>
      <c r="D614" s="22"/>
      <c r="E614" s="22"/>
      <c r="F614" s="51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</row>
    <row r="615" spans="1:26" ht="14.25" customHeight="1">
      <c r="A615" s="22"/>
      <c r="B615" s="22"/>
      <c r="C615" s="22"/>
      <c r="D615" s="22"/>
      <c r="E615" s="22"/>
      <c r="F615" s="51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</row>
    <row r="616" spans="1:26" ht="14.25" customHeight="1">
      <c r="A616" s="22"/>
      <c r="B616" s="22"/>
      <c r="C616" s="22"/>
      <c r="D616" s="22"/>
      <c r="E616" s="22"/>
      <c r="F616" s="51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</row>
    <row r="617" spans="1:26" ht="14.25" customHeight="1">
      <c r="A617" s="22"/>
      <c r="B617" s="22"/>
      <c r="C617" s="22"/>
      <c r="D617" s="22"/>
      <c r="E617" s="22"/>
      <c r="F617" s="51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</row>
    <row r="618" spans="1:26" ht="14.25" customHeight="1">
      <c r="A618" s="22"/>
      <c r="B618" s="22"/>
      <c r="C618" s="22"/>
      <c r="D618" s="22"/>
      <c r="E618" s="22"/>
      <c r="F618" s="51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</row>
    <row r="619" spans="1:26" ht="14.25" customHeight="1">
      <c r="A619" s="22"/>
      <c r="B619" s="22"/>
      <c r="C619" s="22"/>
      <c r="D619" s="22"/>
      <c r="E619" s="22"/>
      <c r="F619" s="51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</row>
    <row r="620" spans="1:26" ht="14.25" customHeight="1">
      <c r="A620" s="22"/>
      <c r="B620" s="22"/>
      <c r="C620" s="22"/>
      <c r="D620" s="22"/>
      <c r="E620" s="22"/>
      <c r="F620" s="51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</row>
    <row r="621" spans="1:26" ht="14.25" customHeight="1">
      <c r="A621" s="22"/>
      <c r="B621" s="22"/>
      <c r="C621" s="22"/>
      <c r="D621" s="22"/>
      <c r="E621" s="22"/>
      <c r="F621" s="51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</row>
    <row r="622" spans="1:26" ht="14.25" customHeight="1">
      <c r="A622" s="22"/>
      <c r="B622" s="22"/>
      <c r="C622" s="22"/>
      <c r="D622" s="22"/>
      <c r="E622" s="22"/>
      <c r="F622" s="51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</row>
    <row r="623" spans="1:26" ht="14.25" customHeight="1">
      <c r="A623" s="22"/>
      <c r="B623" s="22"/>
      <c r="C623" s="22"/>
      <c r="D623" s="22"/>
      <c r="E623" s="22"/>
      <c r="F623" s="51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</row>
    <row r="624" spans="1:26" ht="14.25" customHeight="1">
      <c r="A624" s="22"/>
      <c r="B624" s="22"/>
      <c r="C624" s="22"/>
      <c r="D624" s="22"/>
      <c r="E624" s="22"/>
      <c r="F624" s="51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</row>
    <row r="625" spans="1:26" ht="14.25" customHeight="1">
      <c r="A625" s="22"/>
      <c r="B625" s="22"/>
      <c r="C625" s="22"/>
      <c r="D625" s="22"/>
      <c r="E625" s="22"/>
      <c r="F625" s="51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</row>
    <row r="626" spans="1:26" ht="14.25" customHeight="1">
      <c r="A626" s="22"/>
      <c r="B626" s="22"/>
      <c r="C626" s="22"/>
      <c r="D626" s="22"/>
      <c r="E626" s="22"/>
      <c r="F626" s="51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</row>
    <row r="627" spans="1:26" ht="14.25" customHeight="1">
      <c r="A627" s="22"/>
      <c r="B627" s="22"/>
      <c r="C627" s="22"/>
      <c r="D627" s="22"/>
      <c r="E627" s="22"/>
      <c r="F627" s="51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</row>
    <row r="628" spans="1:26" ht="14.25" customHeight="1">
      <c r="A628" s="22"/>
      <c r="B628" s="22"/>
      <c r="C628" s="22"/>
      <c r="D628" s="22"/>
      <c r="E628" s="22"/>
      <c r="F628" s="51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</row>
    <row r="629" spans="1:26" ht="14.25" customHeight="1">
      <c r="A629" s="22"/>
      <c r="B629" s="22"/>
      <c r="C629" s="22"/>
      <c r="D629" s="22"/>
      <c r="E629" s="22"/>
      <c r="F629" s="51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4.25" customHeight="1">
      <c r="A630" s="22"/>
      <c r="B630" s="22"/>
      <c r="C630" s="22"/>
      <c r="D630" s="22"/>
      <c r="E630" s="22"/>
      <c r="F630" s="51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4.25" customHeight="1">
      <c r="A631" s="22"/>
      <c r="B631" s="22"/>
      <c r="C631" s="22"/>
      <c r="D631" s="22"/>
      <c r="E631" s="22"/>
      <c r="F631" s="51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</row>
    <row r="632" spans="1:26" ht="14.25" customHeight="1">
      <c r="A632" s="22"/>
      <c r="B632" s="22"/>
      <c r="C632" s="22"/>
      <c r="D632" s="22"/>
      <c r="E632" s="22"/>
      <c r="F632" s="51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</row>
    <row r="633" spans="1:26" ht="14.25" customHeight="1">
      <c r="A633" s="22"/>
      <c r="B633" s="22"/>
      <c r="C633" s="22"/>
      <c r="D633" s="22"/>
      <c r="E633" s="22"/>
      <c r="F633" s="51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</row>
    <row r="634" spans="1:26" ht="14.25" customHeight="1">
      <c r="A634" s="22"/>
      <c r="B634" s="22"/>
      <c r="C634" s="22"/>
      <c r="D634" s="22"/>
      <c r="E634" s="22"/>
      <c r="F634" s="51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</row>
    <row r="635" spans="1:26" ht="14.25" customHeight="1">
      <c r="A635" s="22"/>
      <c r="B635" s="22"/>
      <c r="C635" s="22"/>
      <c r="D635" s="22"/>
      <c r="E635" s="22"/>
      <c r="F635" s="51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</row>
    <row r="636" spans="1:26" ht="14.25" customHeight="1">
      <c r="A636" s="22"/>
      <c r="B636" s="22"/>
      <c r="C636" s="22"/>
      <c r="D636" s="22"/>
      <c r="E636" s="22"/>
      <c r="F636" s="51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</row>
    <row r="637" spans="1:26" ht="14.25" customHeight="1">
      <c r="A637" s="22"/>
      <c r="B637" s="22"/>
      <c r="C637" s="22"/>
      <c r="D637" s="22"/>
      <c r="E637" s="22"/>
      <c r="F637" s="51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</row>
    <row r="638" spans="1:26" ht="14.25" customHeight="1">
      <c r="A638" s="22"/>
      <c r="B638" s="22"/>
      <c r="C638" s="22"/>
      <c r="D638" s="22"/>
      <c r="E638" s="22"/>
      <c r="F638" s="51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</row>
    <row r="639" spans="1:26" ht="14.25" customHeight="1">
      <c r="A639" s="22"/>
      <c r="B639" s="22"/>
      <c r="C639" s="22"/>
      <c r="D639" s="22"/>
      <c r="E639" s="22"/>
      <c r="F639" s="51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</row>
    <row r="640" spans="1:26" ht="14.25" customHeight="1">
      <c r="A640" s="22"/>
      <c r="B640" s="22"/>
      <c r="C640" s="22"/>
      <c r="D640" s="22"/>
      <c r="E640" s="22"/>
      <c r="F640" s="51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</row>
    <row r="641" spans="1:26" ht="14.25" customHeight="1">
      <c r="A641" s="22"/>
      <c r="B641" s="22"/>
      <c r="C641" s="22"/>
      <c r="D641" s="22"/>
      <c r="E641" s="22"/>
      <c r="F641" s="51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</row>
    <row r="642" spans="1:26" ht="14.25" customHeight="1">
      <c r="A642" s="22"/>
      <c r="B642" s="22"/>
      <c r="C642" s="22"/>
      <c r="D642" s="22"/>
      <c r="E642" s="22"/>
      <c r="F642" s="51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</row>
    <row r="643" spans="1:26" ht="14.25" customHeight="1">
      <c r="A643" s="22"/>
      <c r="B643" s="22"/>
      <c r="C643" s="22"/>
      <c r="D643" s="22"/>
      <c r="E643" s="22"/>
      <c r="F643" s="51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</row>
    <row r="644" spans="1:26" ht="14.25" customHeight="1">
      <c r="A644" s="22"/>
      <c r="B644" s="22"/>
      <c r="C644" s="22"/>
      <c r="D644" s="22"/>
      <c r="E644" s="22"/>
      <c r="F644" s="51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</row>
    <row r="645" spans="1:26" ht="14.25" customHeight="1">
      <c r="A645" s="22"/>
      <c r="B645" s="22"/>
      <c r="C645" s="22"/>
      <c r="D645" s="22"/>
      <c r="E645" s="22"/>
      <c r="F645" s="51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</row>
    <row r="646" spans="1:26" ht="14.25" customHeight="1">
      <c r="A646" s="22"/>
      <c r="B646" s="22"/>
      <c r="C646" s="22"/>
      <c r="D646" s="22"/>
      <c r="E646" s="22"/>
      <c r="F646" s="51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</row>
    <row r="647" spans="1:26" ht="14.25" customHeight="1">
      <c r="A647" s="22"/>
      <c r="B647" s="22"/>
      <c r="C647" s="22"/>
      <c r="D647" s="22"/>
      <c r="E647" s="22"/>
      <c r="F647" s="51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</row>
    <row r="648" spans="1:26" ht="14.25" customHeight="1">
      <c r="A648" s="22"/>
      <c r="B648" s="22"/>
      <c r="C648" s="22"/>
      <c r="D648" s="22"/>
      <c r="E648" s="22"/>
      <c r="F648" s="51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</row>
    <row r="649" spans="1:26" ht="14.25" customHeight="1">
      <c r="A649" s="22"/>
      <c r="B649" s="22"/>
      <c r="C649" s="22"/>
      <c r="D649" s="22"/>
      <c r="E649" s="22"/>
      <c r="F649" s="51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</row>
    <row r="650" spans="1:26" ht="14.25" customHeight="1">
      <c r="A650" s="22"/>
      <c r="B650" s="22"/>
      <c r="C650" s="22"/>
      <c r="D650" s="22"/>
      <c r="E650" s="22"/>
      <c r="F650" s="51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</row>
    <row r="651" spans="1:26" ht="14.25" customHeight="1">
      <c r="A651" s="22"/>
      <c r="B651" s="22"/>
      <c r="C651" s="22"/>
      <c r="D651" s="22"/>
      <c r="E651" s="22"/>
      <c r="F651" s="51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</row>
    <row r="652" spans="1:26" ht="14.25" customHeight="1">
      <c r="A652" s="22"/>
      <c r="B652" s="22"/>
      <c r="C652" s="22"/>
      <c r="D652" s="22"/>
      <c r="E652" s="22"/>
      <c r="F652" s="51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</row>
    <row r="653" spans="1:26" ht="14.25" customHeight="1">
      <c r="A653" s="22"/>
      <c r="B653" s="22"/>
      <c r="C653" s="22"/>
      <c r="D653" s="22"/>
      <c r="E653" s="22"/>
      <c r="F653" s="51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</row>
    <row r="654" spans="1:26" ht="14.25" customHeight="1">
      <c r="A654" s="22"/>
      <c r="B654" s="22"/>
      <c r="C654" s="22"/>
      <c r="D654" s="22"/>
      <c r="E654" s="22"/>
      <c r="F654" s="51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</row>
    <row r="655" spans="1:26" ht="14.25" customHeight="1">
      <c r="A655" s="22"/>
      <c r="B655" s="22"/>
      <c r="C655" s="22"/>
      <c r="D655" s="22"/>
      <c r="E655" s="22"/>
      <c r="F655" s="51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</row>
    <row r="656" spans="1:26" ht="14.25" customHeight="1">
      <c r="A656" s="22"/>
      <c r="B656" s="22"/>
      <c r="C656" s="22"/>
      <c r="D656" s="22"/>
      <c r="E656" s="22"/>
      <c r="F656" s="51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</row>
    <row r="657" spans="1:26" ht="14.25" customHeight="1">
      <c r="A657" s="22"/>
      <c r="B657" s="22"/>
      <c r="C657" s="22"/>
      <c r="D657" s="22"/>
      <c r="E657" s="22"/>
      <c r="F657" s="51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</row>
    <row r="658" spans="1:26" ht="14.25" customHeight="1">
      <c r="A658" s="22"/>
      <c r="B658" s="22"/>
      <c r="C658" s="22"/>
      <c r="D658" s="22"/>
      <c r="E658" s="22"/>
      <c r="F658" s="51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</row>
    <row r="659" spans="1:26" ht="14.25" customHeight="1">
      <c r="A659" s="22"/>
      <c r="B659" s="22"/>
      <c r="C659" s="22"/>
      <c r="D659" s="22"/>
      <c r="E659" s="22"/>
      <c r="F659" s="51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</row>
    <row r="660" spans="1:26" ht="14.25" customHeight="1">
      <c r="A660" s="22"/>
      <c r="B660" s="22"/>
      <c r="C660" s="22"/>
      <c r="D660" s="22"/>
      <c r="E660" s="22"/>
      <c r="F660" s="51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</row>
    <row r="661" spans="1:26" ht="14.25" customHeight="1">
      <c r="A661" s="22"/>
      <c r="B661" s="22"/>
      <c r="C661" s="22"/>
      <c r="D661" s="22"/>
      <c r="E661" s="22"/>
      <c r="F661" s="51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</row>
    <row r="662" spans="1:26" ht="14.25" customHeight="1">
      <c r="A662" s="22"/>
      <c r="B662" s="22"/>
      <c r="C662" s="22"/>
      <c r="D662" s="22"/>
      <c r="E662" s="22"/>
      <c r="F662" s="51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</row>
    <row r="663" spans="1:26" ht="14.25" customHeight="1">
      <c r="A663" s="22"/>
      <c r="B663" s="22"/>
      <c r="C663" s="22"/>
      <c r="D663" s="22"/>
      <c r="E663" s="22"/>
      <c r="F663" s="51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</row>
    <row r="664" spans="1:26" ht="14.25" customHeight="1">
      <c r="A664" s="22"/>
      <c r="B664" s="22"/>
      <c r="C664" s="22"/>
      <c r="D664" s="22"/>
      <c r="E664" s="22"/>
      <c r="F664" s="51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</row>
    <row r="665" spans="1:26" ht="14.25" customHeight="1">
      <c r="A665" s="22"/>
      <c r="B665" s="22"/>
      <c r="C665" s="22"/>
      <c r="D665" s="22"/>
      <c r="E665" s="22"/>
      <c r="F665" s="51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</row>
    <row r="666" spans="1:26" ht="14.25" customHeight="1">
      <c r="A666" s="22"/>
      <c r="B666" s="22"/>
      <c r="C666" s="22"/>
      <c r="D666" s="22"/>
      <c r="E666" s="22"/>
      <c r="F666" s="51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</row>
    <row r="667" spans="1:26" ht="14.25" customHeight="1">
      <c r="A667" s="22"/>
      <c r="B667" s="22"/>
      <c r="C667" s="22"/>
      <c r="D667" s="22"/>
      <c r="E667" s="22"/>
      <c r="F667" s="51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</row>
    <row r="668" spans="1:26" ht="14.25" customHeight="1">
      <c r="A668" s="22"/>
      <c r="B668" s="22"/>
      <c r="C668" s="22"/>
      <c r="D668" s="22"/>
      <c r="E668" s="22"/>
      <c r="F668" s="51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</row>
    <row r="669" spans="1:26" ht="14.25" customHeight="1">
      <c r="A669" s="22"/>
      <c r="B669" s="22"/>
      <c r="C669" s="22"/>
      <c r="D669" s="22"/>
      <c r="E669" s="22"/>
      <c r="F669" s="51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</row>
    <row r="670" spans="1:26" ht="14.25" customHeight="1">
      <c r="A670" s="22"/>
      <c r="B670" s="22"/>
      <c r="C670" s="22"/>
      <c r="D670" s="22"/>
      <c r="E670" s="22"/>
      <c r="F670" s="51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</row>
    <row r="671" spans="1:26" ht="14.25" customHeight="1">
      <c r="A671" s="22"/>
      <c r="B671" s="22"/>
      <c r="C671" s="22"/>
      <c r="D671" s="22"/>
      <c r="E671" s="22"/>
      <c r="F671" s="51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</row>
    <row r="672" spans="1:26" ht="14.25" customHeight="1">
      <c r="A672" s="22"/>
      <c r="B672" s="22"/>
      <c r="C672" s="22"/>
      <c r="D672" s="22"/>
      <c r="E672" s="22"/>
      <c r="F672" s="51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</row>
    <row r="673" spans="1:26" ht="14.25" customHeight="1">
      <c r="A673" s="22"/>
      <c r="B673" s="22"/>
      <c r="C673" s="22"/>
      <c r="D673" s="22"/>
      <c r="E673" s="22"/>
      <c r="F673" s="51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</row>
    <row r="674" spans="1:26" ht="14.25" customHeight="1">
      <c r="A674" s="22"/>
      <c r="B674" s="22"/>
      <c r="C674" s="22"/>
      <c r="D674" s="22"/>
      <c r="E674" s="22"/>
      <c r="F674" s="51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</row>
    <row r="675" spans="1:26" ht="14.25" customHeight="1">
      <c r="A675" s="22"/>
      <c r="B675" s="22"/>
      <c r="C675" s="22"/>
      <c r="D675" s="22"/>
      <c r="E675" s="22"/>
      <c r="F675" s="51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</row>
    <row r="676" spans="1:26" ht="14.25" customHeight="1">
      <c r="A676" s="22"/>
      <c r="B676" s="22"/>
      <c r="C676" s="22"/>
      <c r="D676" s="22"/>
      <c r="E676" s="22"/>
      <c r="F676" s="51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</row>
    <row r="677" spans="1:26" ht="14.25" customHeight="1">
      <c r="A677" s="22"/>
      <c r="B677" s="22"/>
      <c r="C677" s="22"/>
      <c r="D677" s="22"/>
      <c r="E677" s="22"/>
      <c r="F677" s="51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</row>
    <row r="678" spans="1:26" ht="14.25" customHeight="1">
      <c r="A678" s="22"/>
      <c r="B678" s="22"/>
      <c r="C678" s="22"/>
      <c r="D678" s="22"/>
      <c r="E678" s="22"/>
      <c r="F678" s="51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</row>
    <row r="679" spans="1:26" ht="14.25" customHeight="1">
      <c r="A679" s="22"/>
      <c r="B679" s="22"/>
      <c r="C679" s="22"/>
      <c r="D679" s="22"/>
      <c r="E679" s="22"/>
      <c r="F679" s="51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</row>
    <row r="680" spans="1:26" ht="14.25" customHeight="1">
      <c r="A680" s="22"/>
      <c r="B680" s="22"/>
      <c r="C680" s="22"/>
      <c r="D680" s="22"/>
      <c r="E680" s="22"/>
      <c r="F680" s="51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</row>
    <row r="681" spans="1:26" ht="14.25" customHeight="1">
      <c r="A681" s="22"/>
      <c r="B681" s="22"/>
      <c r="C681" s="22"/>
      <c r="D681" s="22"/>
      <c r="E681" s="22"/>
      <c r="F681" s="51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</row>
    <row r="682" spans="1:26" ht="14.25" customHeight="1">
      <c r="A682" s="22"/>
      <c r="B682" s="22"/>
      <c r="C682" s="22"/>
      <c r="D682" s="22"/>
      <c r="E682" s="22"/>
      <c r="F682" s="51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</row>
    <row r="683" spans="1:26" ht="14.25" customHeight="1">
      <c r="A683" s="22"/>
      <c r="B683" s="22"/>
      <c r="C683" s="22"/>
      <c r="D683" s="22"/>
      <c r="E683" s="22"/>
      <c r="F683" s="51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</row>
    <row r="684" spans="1:26" ht="14.25" customHeight="1">
      <c r="A684" s="22"/>
      <c r="B684" s="22"/>
      <c r="C684" s="22"/>
      <c r="D684" s="22"/>
      <c r="E684" s="22"/>
      <c r="F684" s="51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</row>
    <row r="685" spans="1:26" ht="14.25" customHeight="1">
      <c r="A685" s="22"/>
      <c r="B685" s="22"/>
      <c r="C685" s="22"/>
      <c r="D685" s="22"/>
      <c r="E685" s="22"/>
      <c r="F685" s="51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</row>
    <row r="686" spans="1:26" ht="14.25" customHeight="1">
      <c r="A686" s="22"/>
      <c r="B686" s="22"/>
      <c r="C686" s="22"/>
      <c r="D686" s="22"/>
      <c r="E686" s="22"/>
      <c r="F686" s="51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</row>
    <row r="687" spans="1:26" ht="14.25" customHeight="1">
      <c r="A687" s="22"/>
      <c r="B687" s="22"/>
      <c r="C687" s="22"/>
      <c r="D687" s="22"/>
      <c r="E687" s="22"/>
      <c r="F687" s="51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</row>
    <row r="688" spans="1:26" ht="14.25" customHeight="1">
      <c r="A688" s="22"/>
      <c r="B688" s="22"/>
      <c r="C688" s="22"/>
      <c r="D688" s="22"/>
      <c r="E688" s="22"/>
      <c r="F688" s="51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</row>
    <row r="689" spans="1:26" ht="14.25" customHeight="1">
      <c r="A689" s="22"/>
      <c r="B689" s="22"/>
      <c r="C689" s="22"/>
      <c r="D689" s="22"/>
      <c r="E689" s="22"/>
      <c r="F689" s="51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</row>
    <row r="690" spans="1:26" ht="14.25" customHeight="1">
      <c r="A690" s="22"/>
      <c r="B690" s="22"/>
      <c r="C690" s="22"/>
      <c r="D690" s="22"/>
      <c r="E690" s="22"/>
      <c r="F690" s="51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</row>
    <row r="691" spans="1:26" ht="14.25" customHeight="1">
      <c r="A691" s="22"/>
      <c r="B691" s="22"/>
      <c r="C691" s="22"/>
      <c r="D691" s="22"/>
      <c r="E691" s="22"/>
      <c r="F691" s="51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</row>
    <row r="692" spans="1:26" ht="14.25" customHeight="1">
      <c r="A692" s="22"/>
      <c r="B692" s="22"/>
      <c r="C692" s="22"/>
      <c r="D692" s="22"/>
      <c r="E692" s="22"/>
      <c r="F692" s="51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</row>
    <row r="693" spans="1:26" ht="14.25" customHeight="1">
      <c r="A693" s="22"/>
      <c r="B693" s="22"/>
      <c r="C693" s="22"/>
      <c r="D693" s="22"/>
      <c r="E693" s="22"/>
      <c r="F693" s="51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</row>
    <row r="694" spans="1:26" ht="14.25" customHeight="1">
      <c r="A694" s="22"/>
      <c r="B694" s="22"/>
      <c r="C694" s="22"/>
      <c r="D694" s="22"/>
      <c r="E694" s="22"/>
      <c r="F694" s="51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</row>
    <row r="695" spans="1:26" ht="14.25" customHeight="1">
      <c r="A695" s="22"/>
      <c r="B695" s="22"/>
      <c r="C695" s="22"/>
      <c r="D695" s="22"/>
      <c r="E695" s="22"/>
      <c r="F695" s="51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</row>
    <row r="696" spans="1:26" ht="14.25" customHeight="1">
      <c r="A696" s="22"/>
      <c r="B696" s="22"/>
      <c r="C696" s="22"/>
      <c r="D696" s="22"/>
      <c r="E696" s="22"/>
      <c r="F696" s="51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</row>
    <row r="697" spans="1:26" ht="14.25" customHeight="1">
      <c r="A697" s="22"/>
      <c r="B697" s="22"/>
      <c r="C697" s="22"/>
      <c r="D697" s="22"/>
      <c r="E697" s="22"/>
      <c r="F697" s="51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</row>
    <row r="698" spans="1:26" ht="14.25" customHeight="1">
      <c r="A698" s="22"/>
      <c r="B698" s="22"/>
      <c r="C698" s="22"/>
      <c r="D698" s="22"/>
      <c r="E698" s="22"/>
      <c r="F698" s="51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</row>
    <row r="699" spans="1:26" ht="14.25" customHeight="1">
      <c r="A699" s="22"/>
      <c r="B699" s="22"/>
      <c r="C699" s="22"/>
      <c r="D699" s="22"/>
      <c r="E699" s="22"/>
      <c r="F699" s="51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</row>
    <row r="700" spans="1:26" ht="14.25" customHeight="1">
      <c r="A700" s="22"/>
      <c r="B700" s="22"/>
      <c r="C700" s="22"/>
      <c r="D700" s="22"/>
      <c r="E700" s="22"/>
      <c r="F700" s="51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</row>
    <row r="701" spans="1:26" ht="14.25" customHeight="1">
      <c r="A701" s="22"/>
      <c r="B701" s="22"/>
      <c r="C701" s="22"/>
      <c r="D701" s="22"/>
      <c r="E701" s="22"/>
      <c r="F701" s="51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</row>
    <row r="702" spans="1:26" ht="14.25" customHeight="1">
      <c r="A702" s="22"/>
      <c r="B702" s="22"/>
      <c r="C702" s="22"/>
      <c r="D702" s="22"/>
      <c r="E702" s="22"/>
      <c r="F702" s="51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</row>
    <row r="703" spans="1:26" ht="14.25" customHeight="1">
      <c r="A703" s="22"/>
      <c r="B703" s="22"/>
      <c r="C703" s="22"/>
      <c r="D703" s="22"/>
      <c r="E703" s="22"/>
      <c r="F703" s="51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</row>
    <row r="704" spans="1:26" ht="14.25" customHeight="1">
      <c r="A704" s="22"/>
      <c r="B704" s="22"/>
      <c r="C704" s="22"/>
      <c r="D704" s="22"/>
      <c r="E704" s="22"/>
      <c r="F704" s="51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</row>
    <row r="705" spans="1:26" ht="14.25" customHeight="1">
      <c r="A705" s="22"/>
      <c r="B705" s="22"/>
      <c r="C705" s="22"/>
      <c r="D705" s="22"/>
      <c r="E705" s="22"/>
      <c r="F705" s="51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4.25" customHeight="1">
      <c r="A706" s="22"/>
      <c r="B706" s="22"/>
      <c r="C706" s="22"/>
      <c r="D706" s="22"/>
      <c r="E706" s="22"/>
      <c r="F706" s="51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</row>
    <row r="707" spans="1:26" ht="14.25" customHeight="1">
      <c r="A707" s="22"/>
      <c r="B707" s="22"/>
      <c r="C707" s="22"/>
      <c r="D707" s="22"/>
      <c r="E707" s="22"/>
      <c r="F707" s="51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</row>
    <row r="708" spans="1:26" ht="14.25" customHeight="1">
      <c r="A708" s="22"/>
      <c r="B708" s="22"/>
      <c r="C708" s="22"/>
      <c r="D708" s="22"/>
      <c r="E708" s="22"/>
      <c r="F708" s="51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</row>
    <row r="709" spans="1:26" ht="14.25" customHeight="1">
      <c r="A709" s="22"/>
      <c r="B709" s="22"/>
      <c r="C709" s="22"/>
      <c r="D709" s="22"/>
      <c r="E709" s="22"/>
      <c r="F709" s="51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</row>
    <row r="710" spans="1:26" ht="14.25" customHeight="1">
      <c r="A710" s="22"/>
      <c r="B710" s="22"/>
      <c r="C710" s="22"/>
      <c r="D710" s="22"/>
      <c r="E710" s="22"/>
      <c r="F710" s="51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</row>
    <row r="711" spans="1:26" ht="14.25" customHeight="1">
      <c r="A711" s="22"/>
      <c r="B711" s="22"/>
      <c r="C711" s="22"/>
      <c r="D711" s="22"/>
      <c r="E711" s="22"/>
      <c r="F711" s="51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</row>
    <row r="712" spans="1:26" ht="14.25" customHeight="1">
      <c r="A712" s="22"/>
      <c r="B712" s="22"/>
      <c r="C712" s="22"/>
      <c r="D712" s="22"/>
      <c r="E712" s="22"/>
      <c r="F712" s="51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</row>
    <row r="713" spans="1:26" ht="14.25" customHeight="1">
      <c r="A713" s="22"/>
      <c r="B713" s="22"/>
      <c r="C713" s="22"/>
      <c r="D713" s="22"/>
      <c r="E713" s="22"/>
      <c r="F713" s="51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</row>
    <row r="714" spans="1:26" ht="14.25" customHeight="1">
      <c r="A714" s="22"/>
      <c r="B714" s="22"/>
      <c r="C714" s="22"/>
      <c r="D714" s="22"/>
      <c r="E714" s="22"/>
      <c r="F714" s="51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</row>
    <row r="715" spans="1:26" ht="14.25" customHeight="1">
      <c r="A715" s="22"/>
      <c r="B715" s="22"/>
      <c r="C715" s="22"/>
      <c r="D715" s="22"/>
      <c r="E715" s="22"/>
      <c r="F715" s="51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</row>
    <row r="716" spans="1:26" ht="14.25" customHeight="1">
      <c r="A716" s="22"/>
      <c r="B716" s="22"/>
      <c r="C716" s="22"/>
      <c r="D716" s="22"/>
      <c r="E716" s="22"/>
      <c r="F716" s="51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</row>
    <row r="717" spans="1:26" ht="14.25" customHeight="1">
      <c r="A717" s="22"/>
      <c r="B717" s="22"/>
      <c r="C717" s="22"/>
      <c r="D717" s="22"/>
      <c r="E717" s="22"/>
      <c r="F717" s="51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</row>
    <row r="718" spans="1:26" ht="14.25" customHeight="1">
      <c r="A718" s="22"/>
      <c r="B718" s="22"/>
      <c r="C718" s="22"/>
      <c r="D718" s="22"/>
      <c r="E718" s="22"/>
      <c r="F718" s="51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</row>
    <row r="719" spans="1:26" ht="14.25" customHeight="1">
      <c r="A719" s="22"/>
      <c r="B719" s="22"/>
      <c r="C719" s="22"/>
      <c r="D719" s="22"/>
      <c r="E719" s="22"/>
      <c r="F719" s="51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</row>
    <row r="720" spans="1:26" ht="14.25" customHeight="1">
      <c r="A720" s="22"/>
      <c r="B720" s="22"/>
      <c r="C720" s="22"/>
      <c r="D720" s="22"/>
      <c r="E720" s="22"/>
      <c r="F720" s="51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</row>
    <row r="721" spans="1:26" ht="14.25" customHeight="1">
      <c r="A721" s="22"/>
      <c r="B721" s="22"/>
      <c r="C721" s="22"/>
      <c r="D721" s="22"/>
      <c r="E721" s="22"/>
      <c r="F721" s="51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</row>
    <row r="722" spans="1:26" ht="14.25" customHeight="1">
      <c r="A722" s="22"/>
      <c r="B722" s="22"/>
      <c r="C722" s="22"/>
      <c r="D722" s="22"/>
      <c r="E722" s="22"/>
      <c r="F722" s="51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</row>
    <row r="723" spans="1:26" ht="14.25" customHeight="1">
      <c r="A723" s="22"/>
      <c r="B723" s="22"/>
      <c r="C723" s="22"/>
      <c r="D723" s="22"/>
      <c r="E723" s="22"/>
      <c r="F723" s="51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</row>
    <row r="724" spans="1:26" ht="14.25" customHeight="1">
      <c r="A724" s="22"/>
      <c r="B724" s="22"/>
      <c r="C724" s="22"/>
      <c r="D724" s="22"/>
      <c r="E724" s="22"/>
      <c r="F724" s="51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</row>
    <row r="725" spans="1:26" ht="14.25" customHeight="1">
      <c r="A725" s="22"/>
      <c r="B725" s="22"/>
      <c r="C725" s="22"/>
      <c r="D725" s="22"/>
      <c r="E725" s="22"/>
      <c r="F725" s="51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</row>
    <row r="726" spans="1:26" ht="14.25" customHeight="1">
      <c r="A726" s="22"/>
      <c r="B726" s="22"/>
      <c r="C726" s="22"/>
      <c r="D726" s="22"/>
      <c r="E726" s="22"/>
      <c r="F726" s="51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</row>
    <row r="727" spans="1:26" ht="14.25" customHeight="1">
      <c r="A727" s="22"/>
      <c r="B727" s="22"/>
      <c r="C727" s="22"/>
      <c r="D727" s="22"/>
      <c r="E727" s="22"/>
      <c r="F727" s="51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</row>
    <row r="728" spans="1:26" ht="14.25" customHeight="1">
      <c r="A728" s="22"/>
      <c r="B728" s="22"/>
      <c r="C728" s="22"/>
      <c r="D728" s="22"/>
      <c r="E728" s="22"/>
      <c r="F728" s="51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</row>
    <row r="729" spans="1:26" ht="14.25" customHeight="1">
      <c r="A729" s="22"/>
      <c r="B729" s="22"/>
      <c r="C729" s="22"/>
      <c r="D729" s="22"/>
      <c r="E729" s="22"/>
      <c r="F729" s="51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</row>
    <row r="730" spans="1:26" ht="14.25" customHeight="1">
      <c r="A730" s="22"/>
      <c r="B730" s="22"/>
      <c r="C730" s="22"/>
      <c r="D730" s="22"/>
      <c r="E730" s="22"/>
      <c r="F730" s="51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</row>
    <row r="731" spans="1:26" ht="14.25" customHeight="1">
      <c r="A731" s="22"/>
      <c r="B731" s="22"/>
      <c r="C731" s="22"/>
      <c r="D731" s="22"/>
      <c r="E731" s="22"/>
      <c r="F731" s="51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</row>
    <row r="732" spans="1:26" ht="14.25" customHeight="1">
      <c r="A732" s="22"/>
      <c r="B732" s="22"/>
      <c r="C732" s="22"/>
      <c r="D732" s="22"/>
      <c r="E732" s="22"/>
      <c r="F732" s="51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</row>
    <row r="733" spans="1:26" ht="14.25" customHeight="1">
      <c r="A733" s="22"/>
      <c r="B733" s="22"/>
      <c r="C733" s="22"/>
      <c r="D733" s="22"/>
      <c r="E733" s="22"/>
      <c r="F733" s="51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</row>
    <row r="734" spans="1:26" ht="14.25" customHeight="1">
      <c r="A734" s="22"/>
      <c r="B734" s="22"/>
      <c r="C734" s="22"/>
      <c r="D734" s="22"/>
      <c r="E734" s="22"/>
      <c r="F734" s="51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</row>
    <row r="735" spans="1:26" ht="14.25" customHeight="1">
      <c r="A735" s="22"/>
      <c r="B735" s="22"/>
      <c r="C735" s="22"/>
      <c r="D735" s="22"/>
      <c r="E735" s="22"/>
      <c r="F735" s="51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</row>
    <row r="736" spans="1:26" ht="14.25" customHeight="1">
      <c r="A736" s="22"/>
      <c r="B736" s="22"/>
      <c r="C736" s="22"/>
      <c r="D736" s="22"/>
      <c r="E736" s="22"/>
      <c r="F736" s="51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</row>
    <row r="737" spans="1:26" ht="14.25" customHeight="1">
      <c r="A737" s="22"/>
      <c r="B737" s="22"/>
      <c r="C737" s="22"/>
      <c r="D737" s="22"/>
      <c r="E737" s="22"/>
      <c r="F737" s="51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</row>
    <row r="738" spans="1:26" ht="14.25" customHeight="1">
      <c r="A738" s="22"/>
      <c r="B738" s="22"/>
      <c r="C738" s="22"/>
      <c r="D738" s="22"/>
      <c r="E738" s="22"/>
      <c r="F738" s="51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</row>
    <row r="739" spans="1:26" ht="14.25" customHeight="1">
      <c r="A739" s="22"/>
      <c r="B739" s="22"/>
      <c r="C739" s="22"/>
      <c r="D739" s="22"/>
      <c r="E739" s="22"/>
      <c r="F739" s="51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</row>
    <row r="740" spans="1:26" ht="14.25" customHeight="1">
      <c r="A740" s="22"/>
      <c r="B740" s="22"/>
      <c r="C740" s="22"/>
      <c r="D740" s="22"/>
      <c r="E740" s="22"/>
      <c r="F740" s="51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</row>
    <row r="741" spans="1:26" ht="14.25" customHeight="1">
      <c r="A741" s="22"/>
      <c r="B741" s="22"/>
      <c r="C741" s="22"/>
      <c r="D741" s="22"/>
      <c r="E741" s="22"/>
      <c r="F741" s="51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</row>
    <row r="742" spans="1:26" ht="14.25" customHeight="1">
      <c r="A742" s="22"/>
      <c r="B742" s="22"/>
      <c r="C742" s="22"/>
      <c r="D742" s="22"/>
      <c r="E742" s="22"/>
      <c r="F742" s="51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</row>
    <row r="743" spans="1:26" ht="14.25" customHeight="1">
      <c r="A743" s="22"/>
      <c r="B743" s="22"/>
      <c r="C743" s="22"/>
      <c r="D743" s="22"/>
      <c r="E743" s="22"/>
      <c r="F743" s="51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</row>
    <row r="744" spans="1:26" ht="14.25" customHeight="1">
      <c r="A744" s="22"/>
      <c r="B744" s="22"/>
      <c r="C744" s="22"/>
      <c r="D744" s="22"/>
      <c r="E744" s="22"/>
      <c r="F744" s="51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</row>
    <row r="745" spans="1:26" ht="14.25" customHeight="1">
      <c r="A745" s="22"/>
      <c r="B745" s="22"/>
      <c r="C745" s="22"/>
      <c r="D745" s="22"/>
      <c r="E745" s="22"/>
      <c r="F745" s="51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</row>
    <row r="746" spans="1:26" ht="14.25" customHeight="1">
      <c r="A746" s="22"/>
      <c r="B746" s="22"/>
      <c r="C746" s="22"/>
      <c r="D746" s="22"/>
      <c r="E746" s="22"/>
      <c r="F746" s="51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</row>
    <row r="747" spans="1:26" ht="14.25" customHeight="1">
      <c r="A747" s="22"/>
      <c r="B747" s="22"/>
      <c r="C747" s="22"/>
      <c r="D747" s="22"/>
      <c r="E747" s="22"/>
      <c r="F747" s="51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</row>
    <row r="748" spans="1:26" ht="14.25" customHeight="1">
      <c r="A748" s="22"/>
      <c r="B748" s="22"/>
      <c r="C748" s="22"/>
      <c r="D748" s="22"/>
      <c r="E748" s="22"/>
      <c r="F748" s="51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</row>
    <row r="749" spans="1:26" ht="14.25" customHeight="1">
      <c r="A749" s="22"/>
      <c r="B749" s="22"/>
      <c r="C749" s="22"/>
      <c r="D749" s="22"/>
      <c r="E749" s="22"/>
      <c r="F749" s="51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</row>
    <row r="750" spans="1:26" ht="14.25" customHeight="1">
      <c r="A750" s="22"/>
      <c r="B750" s="22"/>
      <c r="C750" s="22"/>
      <c r="D750" s="22"/>
      <c r="E750" s="22"/>
      <c r="F750" s="51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</row>
    <row r="751" spans="1:26" ht="14.25" customHeight="1">
      <c r="A751" s="22"/>
      <c r="B751" s="22"/>
      <c r="C751" s="22"/>
      <c r="D751" s="22"/>
      <c r="E751" s="22"/>
      <c r="F751" s="51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</row>
    <row r="752" spans="1:26" ht="14.25" customHeight="1">
      <c r="A752" s="22"/>
      <c r="B752" s="22"/>
      <c r="C752" s="22"/>
      <c r="D752" s="22"/>
      <c r="E752" s="22"/>
      <c r="F752" s="51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</row>
    <row r="753" spans="1:26" ht="14.25" customHeight="1">
      <c r="A753" s="22"/>
      <c r="B753" s="22"/>
      <c r="C753" s="22"/>
      <c r="D753" s="22"/>
      <c r="E753" s="22"/>
      <c r="F753" s="51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</row>
    <row r="754" spans="1:26" ht="14.25" customHeight="1">
      <c r="A754" s="22"/>
      <c r="B754" s="22"/>
      <c r="C754" s="22"/>
      <c r="D754" s="22"/>
      <c r="E754" s="22"/>
      <c r="F754" s="51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</row>
    <row r="755" spans="1:26" ht="14.25" customHeight="1">
      <c r="A755" s="22"/>
      <c r="B755" s="22"/>
      <c r="C755" s="22"/>
      <c r="D755" s="22"/>
      <c r="E755" s="22"/>
      <c r="F755" s="51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</row>
    <row r="756" spans="1:26" ht="14.25" customHeight="1">
      <c r="A756" s="22"/>
      <c r="B756" s="22"/>
      <c r="C756" s="22"/>
      <c r="D756" s="22"/>
      <c r="E756" s="22"/>
      <c r="F756" s="51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</row>
    <row r="757" spans="1:26" ht="14.25" customHeight="1">
      <c r="A757" s="22"/>
      <c r="B757" s="22"/>
      <c r="C757" s="22"/>
      <c r="D757" s="22"/>
      <c r="E757" s="22"/>
      <c r="F757" s="51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</row>
    <row r="758" spans="1:26" ht="14.25" customHeight="1">
      <c r="A758" s="22"/>
      <c r="B758" s="22"/>
      <c r="C758" s="22"/>
      <c r="D758" s="22"/>
      <c r="E758" s="22"/>
      <c r="F758" s="51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</row>
    <row r="759" spans="1:26" ht="14.25" customHeight="1">
      <c r="A759" s="22"/>
      <c r="B759" s="22"/>
      <c r="C759" s="22"/>
      <c r="D759" s="22"/>
      <c r="E759" s="22"/>
      <c r="F759" s="51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</row>
    <row r="760" spans="1:26" ht="14.25" customHeight="1">
      <c r="A760" s="22"/>
      <c r="B760" s="22"/>
      <c r="C760" s="22"/>
      <c r="D760" s="22"/>
      <c r="E760" s="22"/>
      <c r="F760" s="51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</row>
    <row r="761" spans="1:26" ht="14.25" customHeight="1">
      <c r="A761" s="22"/>
      <c r="B761" s="22"/>
      <c r="C761" s="22"/>
      <c r="D761" s="22"/>
      <c r="E761" s="22"/>
      <c r="F761" s="51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</row>
    <row r="762" spans="1:26" ht="14.25" customHeight="1">
      <c r="A762" s="22"/>
      <c r="B762" s="22"/>
      <c r="C762" s="22"/>
      <c r="D762" s="22"/>
      <c r="E762" s="22"/>
      <c r="F762" s="51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</row>
    <row r="763" spans="1:26" ht="14.25" customHeight="1">
      <c r="A763" s="22"/>
      <c r="B763" s="22"/>
      <c r="C763" s="22"/>
      <c r="D763" s="22"/>
      <c r="E763" s="22"/>
      <c r="F763" s="51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</row>
    <row r="764" spans="1:26" ht="14.25" customHeight="1">
      <c r="A764" s="22"/>
      <c r="B764" s="22"/>
      <c r="C764" s="22"/>
      <c r="D764" s="22"/>
      <c r="E764" s="22"/>
      <c r="F764" s="51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</row>
    <row r="765" spans="1:26" ht="14.25" customHeight="1">
      <c r="A765" s="22"/>
      <c r="B765" s="22"/>
      <c r="C765" s="22"/>
      <c r="D765" s="22"/>
      <c r="E765" s="22"/>
      <c r="F765" s="51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</row>
    <row r="766" spans="1:26" ht="14.25" customHeight="1">
      <c r="A766" s="22"/>
      <c r="B766" s="22"/>
      <c r="C766" s="22"/>
      <c r="D766" s="22"/>
      <c r="E766" s="22"/>
      <c r="F766" s="51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</row>
    <row r="767" spans="1:26" ht="14.25" customHeight="1">
      <c r="A767" s="22"/>
      <c r="B767" s="22"/>
      <c r="C767" s="22"/>
      <c r="D767" s="22"/>
      <c r="E767" s="22"/>
      <c r="F767" s="51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</row>
    <row r="768" spans="1:26" ht="14.25" customHeight="1">
      <c r="A768" s="22"/>
      <c r="B768" s="22"/>
      <c r="C768" s="22"/>
      <c r="D768" s="22"/>
      <c r="E768" s="22"/>
      <c r="F768" s="51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</row>
    <row r="769" spans="1:26" ht="14.25" customHeight="1">
      <c r="A769" s="22"/>
      <c r="B769" s="22"/>
      <c r="C769" s="22"/>
      <c r="D769" s="22"/>
      <c r="E769" s="22"/>
      <c r="F769" s="51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</row>
    <row r="770" spans="1:26" ht="14.25" customHeight="1">
      <c r="A770" s="22"/>
      <c r="B770" s="22"/>
      <c r="C770" s="22"/>
      <c r="D770" s="22"/>
      <c r="E770" s="22"/>
      <c r="F770" s="51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</row>
    <row r="771" spans="1:26" ht="14.25" customHeight="1">
      <c r="A771" s="22"/>
      <c r="B771" s="22"/>
      <c r="C771" s="22"/>
      <c r="D771" s="22"/>
      <c r="E771" s="22"/>
      <c r="F771" s="51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</row>
    <row r="772" spans="1:26" ht="14.25" customHeight="1">
      <c r="A772" s="22"/>
      <c r="B772" s="22"/>
      <c r="C772" s="22"/>
      <c r="D772" s="22"/>
      <c r="E772" s="22"/>
      <c r="F772" s="51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</row>
    <row r="773" spans="1:26" ht="14.25" customHeight="1">
      <c r="A773" s="22"/>
      <c r="B773" s="22"/>
      <c r="C773" s="22"/>
      <c r="D773" s="22"/>
      <c r="E773" s="22"/>
      <c r="F773" s="51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</row>
    <row r="774" spans="1:26" ht="14.25" customHeight="1">
      <c r="A774" s="22"/>
      <c r="B774" s="22"/>
      <c r="C774" s="22"/>
      <c r="D774" s="22"/>
      <c r="E774" s="22"/>
      <c r="F774" s="51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</row>
    <row r="775" spans="1:26" ht="14.25" customHeight="1">
      <c r="A775" s="22"/>
      <c r="B775" s="22"/>
      <c r="C775" s="22"/>
      <c r="D775" s="22"/>
      <c r="E775" s="22"/>
      <c r="F775" s="51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</row>
    <row r="776" spans="1:26" ht="14.25" customHeight="1">
      <c r="A776" s="22"/>
      <c r="B776" s="22"/>
      <c r="C776" s="22"/>
      <c r="D776" s="22"/>
      <c r="E776" s="22"/>
      <c r="F776" s="51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</row>
    <row r="777" spans="1:26" ht="14.25" customHeight="1">
      <c r="A777" s="22"/>
      <c r="B777" s="22"/>
      <c r="C777" s="22"/>
      <c r="D777" s="22"/>
      <c r="E777" s="22"/>
      <c r="F777" s="51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</row>
    <row r="778" spans="1:26" ht="14.25" customHeight="1">
      <c r="A778" s="22"/>
      <c r="B778" s="22"/>
      <c r="C778" s="22"/>
      <c r="D778" s="22"/>
      <c r="E778" s="22"/>
      <c r="F778" s="51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</row>
    <row r="779" spans="1:26" ht="14.25" customHeight="1">
      <c r="A779" s="22"/>
      <c r="B779" s="22"/>
      <c r="C779" s="22"/>
      <c r="D779" s="22"/>
      <c r="E779" s="22"/>
      <c r="F779" s="51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</row>
    <row r="780" spans="1:26" ht="14.25" customHeight="1">
      <c r="A780" s="22"/>
      <c r="B780" s="22"/>
      <c r="C780" s="22"/>
      <c r="D780" s="22"/>
      <c r="E780" s="22"/>
      <c r="F780" s="51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</row>
    <row r="781" spans="1:26" ht="14.25" customHeight="1">
      <c r="A781" s="22"/>
      <c r="B781" s="22"/>
      <c r="C781" s="22"/>
      <c r="D781" s="22"/>
      <c r="E781" s="22"/>
      <c r="F781" s="51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</row>
    <row r="782" spans="1:26" ht="14.25" customHeight="1">
      <c r="A782" s="22"/>
      <c r="B782" s="22"/>
      <c r="C782" s="22"/>
      <c r="D782" s="22"/>
      <c r="E782" s="22"/>
      <c r="F782" s="51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</row>
    <row r="783" spans="1:26" ht="14.25" customHeight="1">
      <c r="A783" s="22"/>
      <c r="B783" s="22"/>
      <c r="C783" s="22"/>
      <c r="D783" s="22"/>
      <c r="E783" s="22"/>
      <c r="F783" s="51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</row>
    <row r="784" spans="1:26" ht="14.25" customHeight="1">
      <c r="A784" s="22"/>
      <c r="B784" s="22"/>
      <c r="C784" s="22"/>
      <c r="D784" s="22"/>
      <c r="E784" s="22"/>
      <c r="F784" s="51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</row>
    <row r="785" spans="1:26" ht="14.25" customHeight="1">
      <c r="A785" s="22"/>
      <c r="B785" s="22"/>
      <c r="C785" s="22"/>
      <c r="D785" s="22"/>
      <c r="E785" s="22"/>
      <c r="F785" s="51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</row>
    <row r="786" spans="1:26" ht="14.25" customHeight="1">
      <c r="A786" s="22"/>
      <c r="B786" s="22"/>
      <c r="C786" s="22"/>
      <c r="D786" s="22"/>
      <c r="E786" s="22"/>
      <c r="F786" s="51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</row>
    <row r="787" spans="1:26" ht="14.25" customHeight="1">
      <c r="A787" s="22"/>
      <c r="B787" s="22"/>
      <c r="C787" s="22"/>
      <c r="D787" s="22"/>
      <c r="E787" s="22"/>
      <c r="F787" s="51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</row>
    <row r="788" spans="1:26" ht="14.25" customHeight="1">
      <c r="A788" s="22"/>
      <c r="B788" s="22"/>
      <c r="C788" s="22"/>
      <c r="D788" s="22"/>
      <c r="E788" s="22"/>
      <c r="F788" s="51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</row>
    <row r="789" spans="1:26" ht="14.25" customHeight="1">
      <c r="A789" s="22"/>
      <c r="B789" s="22"/>
      <c r="C789" s="22"/>
      <c r="D789" s="22"/>
      <c r="E789" s="22"/>
      <c r="F789" s="51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</row>
    <row r="790" spans="1:26" ht="14.25" customHeight="1">
      <c r="A790" s="22"/>
      <c r="B790" s="22"/>
      <c r="C790" s="22"/>
      <c r="D790" s="22"/>
      <c r="E790" s="22"/>
      <c r="F790" s="51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</row>
    <row r="791" spans="1:26" ht="14.25" customHeight="1">
      <c r="A791" s="22"/>
      <c r="B791" s="22"/>
      <c r="C791" s="22"/>
      <c r="D791" s="22"/>
      <c r="E791" s="22"/>
      <c r="F791" s="51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</row>
    <row r="792" spans="1:26" ht="14.25" customHeight="1">
      <c r="A792" s="22"/>
      <c r="B792" s="22"/>
      <c r="C792" s="22"/>
      <c r="D792" s="22"/>
      <c r="E792" s="22"/>
      <c r="F792" s="51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</row>
    <row r="793" spans="1:26" ht="14.25" customHeight="1">
      <c r="A793" s="22"/>
      <c r="B793" s="22"/>
      <c r="C793" s="22"/>
      <c r="D793" s="22"/>
      <c r="E793" s="22"/>
      <c r="F793" s="51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</row>
    <row r="794" spans="1:26" ht="14.25" customHeight="1">
      <c r="A794" s="22"/>
      <c r="B794" s="22"/>
      <c r="C794" s="22"/>
      <c r="D794" s="22"/>
      <c r="E794" s="22"/>
      <c r="F794" s="51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</row>
    <row r="795" spans="1:26" ht="14.25" customHeight="1">
      <c r="A795" s="22"/>
      <c r="B795" s="22"/>
      <c r="C795" s="22"/>
      <c r="D795" s="22"/>
      <c r="E795" s="22"/>
      <c r="F795" s="51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</row>
    <row r="796" spans="1:26" ht="14.25" customHeight="1">
      <c r="A796" s="22"/>
      <c r="B796" s="22"/>
      <c r="C796" s="22"/>
      <c r="D796" s="22"/>
      <c r="E796" s="22"/>
      <c r="F796" s="51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</row>
    <row r="797" spans="1:26" ht="14.25" customHeight="1">
      <c r="A797" s="22"/>
      <c r="B797" s="22"/>
      <c r="C797" s="22"/>
      <c r="D797" s="22"/>
      <c r="E797" s="22"/>
      <c r="F797" s="51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</row>
    <row r="798" spans="1:26" ht="14.25" customHeight="1">
      <c r="A798" s="22"/>
      <c r="B798" s="22"/>
      <c r="C798" s="22"/>
      <c r="D798" s="22"/>
      <c r="E798" s="22"/>
      <c r="F798" s="51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</row>
    <row r="799" spans="1:26" ht="14.25" customHeight="1">
      <c r="A799" s="22"/>
      <c r="B799" s="22"/>
      <c r="C799" s="22"/>
      <c r="D799" s="22"/>
      <c r="E799" s="22"/>
      <c r="F799" s="51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</row>
    <row r="800" spans="1:26" ht="14.25" customHeight="1">
      <c r="A800" s="22"/>
      <c r="B800" s="22"/>
      <c r="C800" s="22"/>
      <c r="D800" s="22"/>
      <c r="E800" s="22"/>
      <c r="F800" s="51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</row>
    <row r="801" spans="1:26" ht="14.25" customHeight="1">
      <c r="A801" s="22"/>
      <c r="B801" s="22"/>
      <c r="C801" s="22"/>
      <c r="D801" s="22"/>
      <c r="E801" s="22"/>
      <c r="F801" s="51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</row>
    <row r="802" spans="1:26" ht="14.25" customHeight="1">
      <c r="A802" s="22"/>
      <c r="B802" s="22"/>
      <c r="C802" s="22"/>
      <c r="D802" s="22"/>
      <c r="E802" s="22"/>
      <c r="F802" s="51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</row>
    <row r="803" spans="1:26" ht="14.25" customHeight="1">
      <c r="A803" s="22"/>
      <c r="B803" s="22"/>
      <c r="C803" s="22"/>
      <c r="D803" s="22"/>
      <c r="E803" s="22"/>
      <c r="F803" s="51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</row>
    <row r="804" spans="1:26" ht="14.25" customHeight="1">
      <c r="A804" s="22"/>
      <c r="B804" s="22"/>
      <c r="C804" s="22"/>
      <c r="D804" s="22"/>
      <c r="E804" s="22"/>
      <c r="F804" s="51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</row>
    <row r="805" spans="1:26" ht="14.25" customHeight="1">
      <c r="A805" s="22"/>
      <c r="B805" s="22"/>
      <c r="C805" s="22"/>
      <c r="D805" s="22"/>
      <c r="E805" s="22"/>
      <c r="F805" s="51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</row>
    <row r="806" spans="1:26" ht="14.25" customHeight="1">
      <c r="A806" s="22"/>
      <c r="B806" s="22"/>
      <c r="C806" s="22"/>
      <c r="D806" s="22"/>
      <c r="E806" s="22"/>
      <c r="F806" s="51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</row>
    <row r="807" spans="1:26" ht="14.25" customHeight="1">
      <c r="A807" s="22"/>
      <c r="B807" s="22"/>
      <c r="C807" s="22"/>
      <c r="D807" s="22"/>
      <c r="E807" s="22"/>
      <c r="F807" s="51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</row>
    <row r="808" spans="1:26" ht="14.25" customHeight="1">
      <c r="A808" s="22"/>
      <c r="B808" s="22"/>
      <c r="C808" s="22"/>
      <c r="D808" s="22"/>
      <c r="E808" s="22"/>
      <c r="F808" s="51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</row>
    <row r="809" spans="1:26" ht="14.25" customHeight="1">
      <c r="A809" s="22"/>
      <c r="B809" s="22"/>
      <c r="C809" s="22"/>
      <c r="D809" s="22"/>
      <c r="E809" s="22"/>
      <c r="F809" s="51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</row>
    <row r="810" spans="1:26" ht="14.25" customHeight="1">
      <c r="A810" s="22"/>
      <c r="B810" s="22"/>
      <c r="C810" s="22"/>
      <c r="D810" s="22"/>
      <c r="E810" s="22"/>
      <c r="F810" s="51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</row>
    <row r="811" spans="1:26" ht="14.25" customHeight="1">
      <c r="A811" s="22"/>
      <c r="B811" s="22"/>
      <c r="C811" s="22"/>
      <c r="D811" s="22"/>
      <c r="E811" s="22"/>
      <c r="F811" s="51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</row>
    <row r="812" spans="1:26" ht="14.25" customHeight="1">
      <c r="A812" s="22"/>
      <c r="B812" s="22"/>
      <c r="C812" s="22"/>
      <c r="D812" s="22"/>
      <c r="E812" s="22"/>
      <c r="F812" s="51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</row>
    <row r="813" spans="1:26" ht="14.25" customHeight="1">
      <c r="A813" s="22"/>
      <c r="B813" s="22"/>
      <c r="C813" s="22"/>
      <c r="D813" s="22"/>
      <c r="E813" s="22"/>
      <c r="F813" s="51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</row>
    <row r="814" spans="1:26" ht="14.25" customHeight="1">
      <c r="A814" s="22"/>
      <c r="B814" s="22"/>
      <c r="C814" s="22"/>
      <c r="D814" s="22"/>
      <c r="E814" s="22"/>
      <c r="F814" s="51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</row>
    <row r="815" spans="1:26" ht="14.25" customHeight="1">
      <c r="A815" s="22"/>
      <c r="B815" s="22"/>
      <c r="C815" s="22"/>
      <c r="D815" s="22"/>
      <c r="E815" s="22"/>
      <c r="F815" s="51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</row>
    <row r="816" spans="1:26" ht="14.25" customHeight="1">
      <c r="A816" s="22"/>
      <c r="B816" s="22"/>
      <c r="C816" s="22"/>
      <c r="D816" s="22"/>
      <c r="E816" s="22"/>
      <c r="F816" s="51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</row>
    <row r="817" spans="1:26" ht="14.25" customHeight="1">
      <c r="A817" s="22"/>
      <c r="B817" s="22"/>
      <c r="C817" s="22"/>
      <c r="D817" s="22"/>
      <c r="E817" s="22"/>
      <c r="F817" s="51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</row>
    <row r="818" spans="1:26" ht="14.25" customHeight="1">
      <c r="A818" s="22"/>
      <c r="B818" s="22"/>
      <c r="C818" s="22"/>
      <c r="D818" s="22"/>
      <c r="E818" s="22"/>
      <c r="F818" s="51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</row>
    <row r="819" spans="1:26" ht="14.25" customHeight="1">
      <c r="A819" s="22"/>
      <c r="B819" s="22"/>
      <c r="C819" s="22"/>
      <c r="D819" s="22"/>
      <c r="E819" s="22"/>
      <c r="F819" s="51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</row>
    <row r="820" spans="1:26" ht="14.25" customHeight="1">
      <c r="A820" s="22"/>
      <c r="B820" s="22"/>
      <c r="C820" s="22"/>
      <c r="D820" s="22"/>
      <c r="E820" s="22"/>
      <c r="F820" s="51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</row>
    <row r="821" spans="1:26" ht="14.25" customHeight="1">
      <c r="A821" s="22"/>
      <c r="B821" s="22"/>
      <c r="C821" s="22"/>
      <c r="D821" s="22"/>
      <c r="E821" s="22"/>
      <c r="F821" s="51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</row>
    <row r="822" spans="1:26" ht="14.25" customHeight="1">
      <c r="A822" s="22"/>
      <c r="B822" s="22"/>
      <c r="C822" s="22"/>
      <c r="D822" s="22"/>
      <c r="E822" s="22"/>
      <c r="F822" s="51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</row>
    <row r="823" spans="1:26" ht="14.25" customHeight="1">
      <c r="A823" s="22"/>
      <c r="B823" s="22"/>
      <c r="C823" s="22"/>
      <c r="D823" s="22"/>
      <c r="E823" s="22"/>
      <c r="F823" s="51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</row>
    <row r="824" spans="1:26" ht="14.25" customHeight="1">
      <c r="A824" s="22"/>
      <c r="B824" s="22"/>
      <c r="C824" s="22"/>
      <c r="D824" s="22"/>
      <c r="E824" s="22"/>
      <c r="F824" s="51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</row>
    <row r="825" spans="1:26" ht="14.25" customHeight="1">
      <c r="A825" s="22"/>
      <c r="B825" s="22"/>
      <c r="C825" s="22"/>
      <c r="D825" s="22"/>
      <c r="E825" s="22"/>
      <c r="F825" s="51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</row>
    <row r="826" spans="1:26" ht="14.25" customHeight="1">
      <c r="A826" s="22"/>
      <c r="B826" s="22"/>
      <c r="C826" s="22"/>
      <c r="D826" s="22"/>
      <c r="E826" s="22"/>
      <c r="F826" s="51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</row>
    <row r="827" spans="1:26" ht="14.25" customHeight="1">
      <c r="A827" s="22"/>
      <c r="B827" s="22"/>
      <c r="C827" s="22"/>
      <c r="D827" s="22"/>
      <c r="E827" s="22"/>
      <c r="F827" s="51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</row>
    <row r="828" spans="1:26" ht="14.25" customHeight="1">
      <c r="A828" s="22"/>
      <c r="B828" s="22"/>
      <c r="C828" s="22"/>
      <c r="D828" s="22"/>
      <c r="E828" s="22"/>
      <c r="F828" s="51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</row>
    <row r="829" spans="1:26" ht="14.25" customHeight="1">
      <c r="A829" s="22"/>
      <c r="B829" s="22"/>
      <c r="C829" s="22"/>
      <c r="D829" s="22"/>
      <c r="E829" s="22"/>
      <c r="F829" s="51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</row>
    <row r="830" spans="1:26" ht="14.25" customHeight="1">
      <c r="A830" s="22"/>
      <c r="B830" s="22"/>
      <c r="C830" s="22"/>
      <c r="D830" s="22"/>
      <c r="E830" s="22"/>
      <c r="F830" s="51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</row>
    <row r="831" spans="1:26" ht="14.25" customHeight="1">
      <c r="A831" s="22"/>
      <c r="B831" s="22"/>
      <c r="C831" s="22"/>
      <c r="D831" s="22"/>
      <c r="E831" s="22"/>
      <c r="F831" s="51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</row>
    <row r="832" spans="1:26" ht="14.25" customHeight="1">
      <c r="A832" s="22"/>
      <c r="B832" s="22"/>
      <c r="C832" s="22"/>
      <c r="D832" s="22"/>
      <c r="E832" s="22"/>
      <c r="F832" s="51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</row>
    <row r="833" spans="1:26" ht="14.25" customHeight="1">
      <c r="A833" s="22"/>
      <c r="B833" s="22"/>
      <c r="C833" s="22"/>
      <c r="D833" s="22"/>
      <c r="E833" s="22"/>
      <c r="F833" s="51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</row>
    <row r="834" spans="1:26" ht="14.25" customHeight="1">
      <c r="A834" s="22"/>
      <c r="B834" s="22"/>
      <c r="C834" s="22"/>
      <c r="D834" s="22"/>
      <c r="E834" s="22"/>
      <c r="F834" s="51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</row>
    <row r="835" spans="1:26" ht="14.25" customHeight="1">
      <c r="A835" s="22"/>
      <c r="B835" s="22"/>
      <c r="C835" s="22"/>
      <c r="D835" s="22"/>
      <c r="E835" s="22"/>
      <c r="F835" s="51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</row>
    <row r="836" spans="1:26" ht="14.25" customHeight="1">
      <c r="A836" s="22"/>
      <c r="B836" s="22"/>
      <c r="C836" s="22"/>
      <c r="D836" s="22"/>
      <c r="E836" s="22"/>
      <c r="F836" s="51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</row>
    <row r="837" spans="1:26" ht="14.25" customHeight="1">
      <c r="A837" s="22"/>
      <c r="B837" s="22"/>
      <c r="C837" s="22"/>
      <c r="D837" s="22"/>
      <c r="E837" s="22"/>
      <c r="F837" s="51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</row>
    <row r="838" spans="1:26" ht="14.25" customHeight="1">
      <c r="A838" s="22"/>
      <c r="B838" s="22"/>
      <c r="C838" s="22"/>
      <c r="D838" s="22"/>
      <c r="E838" s="22"/>
      <c r="F838" s="51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</row>
    <row r="839" spans="1:26" ht="14.25" customHeight="1">
      <c r="A839" s="22"/>
      <c r="B839" s="22"/>
      <c r="C839" s="22"/>
      <c r="D839" s="22"/>
      <c r="E839" s="22"/>
      <c r="F839" s="51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</row>
    <row r="840" spans="1:26" ht="14.25" customHeight="1">
      <c r="A840" s="22"/>
      <c r="B840" s="22"/>
      <c r="C840" s="22"/>
      <c r="D840" s="22"/>
      <c r="E840" s="22"/>
      <c r="F840" s="51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</row>
    <row r="841" spans="1:26" ht="14.25" customHeight="1">
      <c r="A841" s="22"/>
      <c r="B841" s="22"/>
      <c r="C841" s="22"/>
      <c r="D841" s="22"/>
      <c r="E841" s="22"/>
      <c r="F841" s="51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</row>
    <row r="842" spans="1:26" ht="14.25" customHeight="1">
      <c r="A842" s="22"/>
      <c r="B842" s="22"/>
      <c r="C842" s="22"/>
      <c r="D842" s="22"/>
      <c r="E842" s="22"/>
      <c r="F842" s="51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</row>
    <row r="843" spans="1:26" ht="14.25" customHeight="1">
      <c r="A843" s="22"/>
      <c r="B843" s="22"/>
      <c r="C843" s="22"/>
      <c r="D843" s="22"/>
      <c r="E843" s="22"/>
      <c r="F843" s="51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</row>
    <row r="844" spans="1:26" ht="14.25" customHeight="1">
      <c r="A844" s="22"/>
      <c r="B844" s="22"/>
      <c r="C844" s="22"/>
      <c r="D844" s="22"/>
      <c r="E844" s="22"/>
      <c r="F844" s="51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</row>
    <row r="845" spans="1:26" ht="14.25" customHeight="1">
      <c r="A845" s="22"/>
      <c r="B845" s="22"/>
      <c r="C845" s="22"/>
      <c r="D845" s="22"/>
      <c r="E845" s="22"/>
      <c r="F845" s="51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</row>
    <row r="846" spans="1:26" ht="14.25" customHeight="1">
      <c r="A846" s="22"/>
      <c r="B846" s="22"/>
      <c r="C846" s="22"/>
      <c r="D846" s="22"/>
      <c r="E846" s="22"/>
      <c r="F846" s="51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</row>
    <row r="847" spans="1:26" ht="14.25" customHeight="1">
      <c r="A847" s="22"/>
      <c r="B847" s="22"/>
      <c r="C847" s="22"/>
      <c r="D847" s="22"/>
      <c r="E847" s="22"/>
      <c r="F847" s="51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</row>
    <row r="848" spans="1:26" ht="14.25" customHeight="1">
      <c r="A848" s="22"/>
      <c r="B848" s="22"/>
      <c r="C848" s="22"/>
      <c r="D848" s="22"/>
      <c r="E848" s="22"/>
      <c r="F848" s="51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</row>
    <row r="849" spans="1:26" ht="14.25" customHeight="1">
      <c r="A849" s="22"/>
      <c r="B849" s="22"/>
      <c r="C849" s="22"/>
      <c r="D849" s="22"/>
      <c r="E849" s="22"/>
      <c r="F849" s="51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</row>
    <row r="850" spans="1:26" ht="14.25" customHeight="1">
      <c r="A850" s="22"/>
      <c r="B850" s="22"/>
      <c r="C850" s="22"/>
      <c r="D850" s="22"/>
      <c r="E850" s="22"/>
      <c r="F850" s="51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</row>
    <row r="851" spans="1:26" ht="14.25" customHeight="1">
      <c r="A851" s="22"/>
      <c r="B851" s="22"/>
      <c r="C851" s="22"/>
      <c r="D851" s="22"/>
      <c r="E851" s="22"/>
      <c r="F851" s="51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</row>
    <row r="852" spans="1:26" ht="14.25" customHeight="1">
      <c r="A852" s="22"/>
      <c r="B852" s="22"/>
      <c r="C852" s="22"/>
      <c r="D852" s="22"/>
      <c r="E852" s="22"/>
      <c r="F852" s="51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</row>
    <row r="853" spans="1:26" ht="14.25" customHeight="1">
      <c r="A853" s="22"/>
      <c r="B853" s="22"/>
      <c r="C853" s="22"/>
      <c r="D853" s="22"/>
      <c r="E853" s="22"/>
      <c r="F853" s="51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</row>
    <row r="854" spans="1:26" ht="14.25" customHeight="1">
      <c r="A854" s="22"/>
      <c r="B854" s="22"/>
      <c r="C854" s="22"/>
      <c r="D854" s="22"/>
      <c r="E854" s="22"/>
      <c r="F854" s="51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</row>
    <row r="855" spans="1:26" ht="14.25" customHeight="1">
      <c r="A855" s="22"/>
      <c r="B855" s="22"/>
      <c r="C855" s="22"/>
      <c r="D855" s="22"/>
      <c r="E855" s="22"/>
      <c r="F855" s="51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</row>
    <row r="856" spans="1:26" ht="14.25" customHeight="1">
      <c r="A856" s="22"/>
      <c r="B856" s="22"/>
      <c r="C856" s="22"/>
      <c r="D856" s="22"/>
      <c r="E856" s="22"/>
      <c r="F856" s="51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</row>
    <row r="857" spans="1:26" ht="14.25" customHeight="1">
      <c r="A857" s="22"/>
      <c r="B857" s="22"/>
      <c r="C857" s="22"/>
      <c r="D857" s="22"/>
      <c r="E857" s="22"/>
      <c r="F857" s="51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</row>
    <row r="858" spans="1:26" ht="14.25" customHeight="1">
      <c r="A858" s="22"/>
      <c r="B858" s="22"/>
      <c r="C858" s="22"/>
      <c r="D858" s="22"/>
      <c r="E858" s="22"/>
      <c r="F858" s="51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</row>
    <row r="859" spans="1:26" ht="14.25" customHeight="1">
      <c r="A859" s="22"/>
      <c r="B859" s="22"/>
      <c r="C859" s="22"/>
      <c r="D859" s="22"/>
      <c r="E859" s="22"/>
      <c r="F859" s="51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</row>
    <row r="860" spans="1:26" ht="14.25" customHeight="1">
      <c r="A860" s="22"/>
      <c r="B860" s="22"/>
      <c r="C860" s="22"/>
      <c r="D860" s="22"/>
      <c r="E860" s="22"/>
      <c r="F860" s="51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</row>
    <row r="861" spans="1:26" ht="14.25" customHeight="1">
      <c r="A861" s="22"/>
      <c r="B861" s="22"/>
      <c r="C861" s="22"/>
      <c r="D861" s="22"/>
      <c r="E861" s="22"/>
      <c r="F861" s="51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</row>
    <row r="862" spans="1:26" ht="14.25" customHeight="1">
      <c r="A862" s="22"/>
      <c r="B862" s="22"/>
      <c r="C862" s="22"/>
      <c r="D862" s="22"/>
      <c r="E862" s="22"/>
      <c r="F862" s="51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</row>
    <row r="863" spans="1:26" ht="14.25" customHeight="1">
      <c r="A863" s="22"/>
      <c r="B863" s="22"/>
      <c r="C863" s="22"/>
      <c r="D863" s="22"/>
      <c r="E863" s="22"/>
      <c r="F863" s="51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</row>
    <row r="864" spans="1:26" ht="14.25" customHeight="1">
      <c r="A864" s="22"/>
      <c r="B864" s="22"/>
      <c r="C864" s="22"/>
      <c r="D864" s="22"/>
      <c r="E864" s="22"/>
      <c r="F864" s="51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</row>
    <row r="865" spans="1:26" ht="14.25" customHeight="1">
      <c r="A865" s="22"/>
      <c r="B865" s="22"/>
      <c r="C865" s="22"/>
      <c r="D865" s="22"/>
      <c r="E865" s="22"/>
      <c r="F865" s="51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</row>
    <row r="866" spans="1:26" ht="14.25" customHeight="1">
      <c r="A866" s="22"/>
      <c r="B866" s="22"/>
      <c r="C866" s="22"/>
      <c r="D866" s="22"/>
      <c r="E866" s="22"/>
      <c r="F866" s="51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</row>
    <row r="867" spans="1:26" ht="14.25" customHeight="1">
      <c r="A867" s="22"/>
      <c r="B867" s="22"/>
      <c r="C867" s="22"/>
      <c r="D867" s="22"/>
      <c r="E867" s="22"/>
      <c r="F867" s="51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</row>
    <row r="868" spans="1:26" ht="14.25" customHeight="1">
      <c r="A868" s="22"/>
      <c r="B868" s="22"/>
      <c r="C868" s="22"/>
      <c r="D868" s="22"/>
      <c r="E868" s="22"/>
      <c r="F868" s="51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</row>
    <row r="869" spans="1:26" ht="14.25" customHeight="1">
      <c r="A869" s="22"/>
      <c r="B869" s="22"/>
      <c r="C869" s="22"/>
      <c r="D869" s="22"/>
      <c r="E869" s="22"/>
      <c r="F869" s="51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</row>
    <row r="870" spans="1:26" ht="14.25" customHeight="1">
      <c r="A870" s="22"/>
      <c r="B870" s="22"/>
      <c r="C870" s="22"/>
      <c r="D870" s="22"/>
      <c r="E870" s="22"/>
      <c r="F870" s="51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</row>
    <row r="871" spans="1:26" ht="14.25" customHeight="1">
      <c r="A871" s="22"/>
      <c r="B871" s="22"/>
      <c r="C871" s="22"/>
      <c r="D871" s="22"/>
      <c r="E871" s="22"/>
      <c r="F871" s="51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</row>
    <row r="872" spans="1:26" ht="14.25" customHeight="1">
      <c r="A872" s="22"/>
      <c r="B872" s="22"/>
      <c r="C872" s="22"/>
      <c r="D872" s="22"/>
      <c r="E872" s="22"/>
      <c r="F872" s="51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</row>
    <row r="873" spans="1:26" ht="14.25" customHeight="1">
      <c r="A873" s="22"/>
      <c r="B873" s="22"/>
      <c r="C873" s="22"/>
      <c r="D873" s="22"/>
      <c r="E873" s="22"/>
      <c r="F873" s="51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</row>
    <row r="874" spans="1:26" ht="14.25" customHeight="1">
      <c r="A874" s="22"/>
      <c r="B874" s="22"/>
      <c r="C874" s="22"/>
      <c r="D874" s="22"/>
      <c r="E874" s="22"/>
      <c r="F874" s="51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</row>
    <row r="875" spans="1:26" ht="14.25" customHeight="1">
      <c r="A875" s="22"/>
      <c r="B875" s="22"/>
      <c r="C875" s="22"/>
      <c r="D875" s="22"/>
      <c r="E875" s="22"/>
      <c r="F875" s="51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</row>
    <row r="876" spans="1:26" ht="14.25" customHeight="1">
      <c r="A876" s="22"/>
      <c r="B876" s="22"/>
      <c r="C876" s="22"/>
      <c r="D876" s="22"/>
      <c r="E876" s="22"/>
      <c r="F876" s="51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</row>
    <row r="877" spans="1:26" ht="14.25" customHeight="1">
      <c r="A877" s="22"/>
      <c r="B877" s="22"/>
      <c r="C877" s="22"/>
      <c r="D877" s="22"/>
      <c r="E877" s="22"/>
      <c r="F877" s="51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</row>
    <row r="878" spans="1:26" ht="14.25" customHeight="1">
      <c r="A878" s="22"/>
      <c r="B878" s="22"/>
      <c r="C878" s="22"/>
      <c r="D878" s="22"/>
      <c r="E878" s="22"/>
      <c r="F878" s="51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</row>
    <row r="879" spans="1:26" ht="14.25" customHeight="1">
      <c r="A879" s="22"/>
      <c r="B879" s="22"/>
      <c r="C879" s="22"/>
      <c r="D879" s="22"/>
      <c r="E879" s="22"/>
      <c r="F879" s="51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</row>
    <row r="880" spans="1:26" ht="14.25" customHeight="1">
      <c r="A880" s="22"/>
      <c r="B880" s="22"/>
      <c r="C880" s="22"/>
      <c r="D880" s="22"/>
      <c r="E880" s="22"/>
      <c r="F880" s="51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</row>
    <row r="881" spans="1:26" ht="14.25" customHeight="1">
      <c r="A881" s="22"/>
      <c r="B881" s="22"/>
      <c r="C881" s="22"/>
      <c r="D881" s="22"/>
      <c r="E881" s="22"/>
      <c r="F881" s="51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</row>
    <row r="882" spans="1:26" ht="14.25" customHeight="1">
      <c r="A882" s="22"/>
      <c r="B882" s="22"/>
      <c r="C882" s="22"/>
      <c r="D882" s="22"/>
      <c r="E882" s="22"/>
      <c r="F882" s="51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</row>
    <row r="883" spans="1:26" ht="14.25" customHeight="1">
      <c r="A883" s="22"/>
      <c r="B883" s="22"/>
      <c r="C883" s="22"/>
      <c r="D883" s="22"/>
      <c r="E883" s="22"/>
      <c r="F883" s="51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</row>
    <row r="884" spans="1:26" ht="14.25" customHeight="1">
      <c r="A884" s="22"/>
      <c r="B884" s="22"/>
      <c r="C884" s="22"/>
      <c r="D884" s="22"/>
      <c r="E884" s="22"/>
      <c r="F884" s="51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</row>
    <row r="885" spans="1:26" ht="14.25" customHeight="1">
      <c r="A885" s="22"/>
      <c r="B885" s="22"/>
      <c r="C885" s="22"/>
      <c r="D885" s="22"/>
      <c r="E885" s="22"/>
      <c r="F885" s="51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</row>
    <row r="886" spans="1:26" ht="14.25" customHeight="1">
      <c r="A886" s="22"/>
      <c r="B886" s="22"/>
      <c r="C886" s="22"/>
      <c r="D886" s="22"/>
      <c r="E886" s="22"/>
      <c r="F886" s="51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</row>
    <row r="887" spans="1:26" ht="14.25" customHeight="1">
      <c r="A887" s="22"/>
      <c r="B887" s="22"/>
      <c r="C887" s="22"/>
      <c r="D887" s="22"/>
      <c r="E887" s="22"/>
      <c r="F887" s="51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</row>
    <row r="888" spans="1:26" ht="14.25" customHeight="1">
      <c r="A888" s="22"/>
      <c r="B888" s="22"/>
      <c r="C888" s="22"/>
      <c r="D888" s="22"/>
      <c r="E888" s="22"/>
      <c r="F888" s="51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</row>
    <row r="889" spans="1:26" ht="14.25" customHeight="1">
      <c r="A889" s="22"/>
      <c r="B889" s="22"/>
      <c r="C889" s="22"/>
      <c r="D889" s="22"/>
      <c r="E889" s="22"/>
      <c r="F889" s="51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</row>
    <row r="890" spans="1:26" ht="14.25" customHeight="1">
      <c r="A890" s="22"/>
      <c r="B890" s="22"/>
      <c r="C890" s="22"/>
      <c r="D890" s="22"/>
      <c r="E890" s="22"/>
      <c r="F890" s="51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</row>
    <row r="891" spans="1:26" ht="14.25" customHeight="1">
      <c r="A891" s="22"/>
      <c r="B891" s="22"/>
      <c r="C891" s="22"/>
      <c r="D891" s="22"/>
      <c r="E891" s="22"/>
      <c r="F891" s="51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</row>
    <row r="892" spans="1:26" ht="14.25" customHeight="1">
      <c r="A892" s="22"/>
      <c r="B892" s="22"/>
      <c r="C892" s="22"/>
      <c r="D892" s="22"/>
      <c r="E892" s="22"/>
      <c r="F892" s="51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</row>
    <row r="893" spans="1:26" ht="14.25" customHeight="1">
      <c r="A893" s="22"/>
      <c r="B893" s="22"/>
      <c r="C893" s="22"/>
      <c r="D893" s="22"/>
      <c r="E893" s="22"/>
      <c r="F893" s="51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</row>
    <row r="894" spans="1:26" ht="14.25" customHeight="1">
      <c r="A894" s="22"/>
      <c r="B894" s="22"/>
      <c r="C894" s="22"/>
      <c r="D894" s="22"/>
      <c r="E894" s="22"/>
      <c r="F894" s="51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</row>
    <row r="895" spans="1:26" ht="14.25" customHeight="1">
      <c r="A895" s="22"/>
      <c r="B895" s="22"/>
      <c r="C895" s="22"/>
      <c r="D895" s="22"/>
      <c r="E895" s="22"/>
      <c r="F895" s="51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</row>
    <row r="896" spans="1:26" ht="14.25" customHeight="1">
      <c r="A896" s="22"/>
      <c r="B896" s="22"/>
      <c r="C896" s="22"/>
      <c r="D896" s="22"/>
      <c r="E896" s="22"/>
      <c r="F896" s="51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</row>
    <row r="897" spans="1:26" ht="14.25" customHeight="1">
      <c r="A897" s="22"/>
      <c r="B897" s="22"/>
      <c r="C897" s="22"/>
      <c r="D897" s="22"/>
      <c r="E897" s="22"/>
      <c r="F897" s="51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</row>
    <row r="898" spans="1:26" ht="14.25" customHeight="1">
      <c r="A898" s="22"/>
      <c r="B898" s="22"/>
      <c r="C898" s="22"/>
      <c r="D898" s="22"/>
      <c r="E898" s="22"/>
      <c r="F898" s="51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</row>
    <row r="899" spans="1:26" ht="14.25" customHeight="1">
      <c r="A899" s="22"/>
      <c r="B899" s="22"/>
      <c r="C899" s="22"/>
      <c r="D899" s="22"/>
      <c r="E899" s="22"/>
      <c r="F899" s="51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</row>
    <row r="900" spans="1:26" ht="14.25" customHeight="1">
      <c r="A900" s="22"/>
      <c r="B900" s="22"/>
      <c r="C900" s="22"/>
      <c r="D900" s="22"/>
      <c r="E900" s="22"/>
      <c r="F900" s="51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</row>
    <row r="901" spans="1:26" ht="14.25" customHeight="1">
      <c r="A901" s="22"/>
      <c r="B901" s="22"/>
      <c r="C901" s="22"/>
      <c r="D901" s="22"/>
      <c r="E901" s="22"/>
      <c r="F901" s="51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</row>
    <row r="902" spans="1:26" ht="14.25" customHeight="1">
      <c r="A902" s="22"/>
      <c r="B902" s="22"/>
      <c r="C902" s="22"/>
      <c r="D902" s="22"/>
      <c r="E902" s="22"/>
      <c r="F902" s="51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</row>
    <row r="903" spans="1:26" ht="14.25" customHeight="1">
      <c r="A903" s="22"/>
      <c r="B903" s="22"/>
      <c r="C903" s="22"/>
      <c r="D903" s="22"/>
      <c r="E903" s="22"/>
      <c r="F903" s="51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</row>
    <row r="904" spans="1:26" ht="14.25" customHeight="1">
      <c r="A904" s="22"/>
      <c r="B904" s="22"/>
      <c r="C904" s="22"/>
      <c r="D904" s="22"/>
      <c r="E904" s="22"/>
      <c r="F904" s="51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</row>
    <row r="905" spans="1:26" ht="14.25" customHeight="1">
      <c r="A905" s="22"/>
      <c r="B905" s="22"/>
      <c r="C905" s="22"/>
      <c r="D905" s="22"/>
      <c r="E905" s="22"/>
      <c r="F905" s="51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</row>
    <row r="906" spans="1:26" ht="14.25" customHeight="1">
      <c r="A906" s="22"/>
      <c r="B906" s="22"/>
      <c r="C906" s="22"/>
      <c r="D906" s="22"/>
      <c r="E906" s="22"/>
      <c r="F906" s="51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</row>
    <row r="907" spans="1:26" ht="14.25" customHeight="1">
      <c r="A907" s="22"/>
      <c r="B907" s="22"/>
      <c r="C907" s="22"/>
      <c r="D907" s="22"/>
      <c r="E907" s="22"/>
      <c r="F907" s="51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</row>
    <row r="908" spans="1:26" ht="14.25" customHeight="1">
      <c r="A908" s="22"/>
      <c r="B908" s="22"/>
      <c r="C908" s="22"/>
      <c r="D908" s="22"/>
      <c r="E908" s="22"/>
      <c r="F908" s="51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</row>
    <row r="909" spans="1:26" ht="14.25" customHeight="1">
      <c r="A909" s="22"/>
      <c r="B909" s="22"/>
      <c r="C909" s="22"/>
      <c r="D909" s="22"/>
      <c r="E909" s="22"/>
      <c r="F909" s="51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</row>
    <row r="910" spans="1:26" ht="14.25" customHeight="1">
      <c r="A910" s="22"/>
      <c r="B910" s="22"/>
      <c r="C910" s="22"/>
      <c r="D910" s="22"/>
      <c r="E910" s="22"/>
      <c r="F910" s="51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</row>
    <row r="911" spans="1:26" ht="14.25" customHeight="1">
      <c r="A911" s="22"/>
      <c r="B911" s="22"/>
      <c r="C911" s="22"/>
      <c r="D911" s="22"/>
      <c r="E911" s="22"/>
      <c r="F911" s="51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</row>
    <row r="912" spans="1:26" ht="14.25" customHeight="1">
      <c r="A912" s="22"/>
      <c r="B912" s="22"/>
      <c r="C912" s="22"/>
      <c r="D912" s="22"/>
      <c r="E912" s="22"/>
      <c r="F912" s="51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</row>
    <row r="913" spans="1:26" ht="14.25" customHeight="1">
      <c r="A913" s="22"/>
      <c r="B913" s="22"/>
      <c r="C913" s="22"/>
      <c r="D913" s="22"/>
      <c r="E913" s="22"/>
      <c r="F913" s="51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</row>
    <row r="914" spans="1:26" ht="14.25" customHeight="1">
      <c r="A914" s="22"/>
      <c r="B914" s="22"/>
      <c r="C914" s="22"/>
      <c r="D914" s="22"/>
      <c r="E914" s="22"/>
      <c r="F914" s="51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</row>
    <row r="915" spans="1:26" ht="14.25" customHeight="1">
      <c r="A915" s="22"/>
      <c r="B915" s="22"/>
      <c r="C915" s="22"/>
      <c r="D915" s="22"/>
      <c r="E915" s="22"/>
      <c r="F915" s="51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</row>
    <row r="916" spans="1:26" ht="14.25" customHeight="1">
      <c r="A916" s="22"/>
      <c r="B916" s="22"/>
      <c r="C916" s="22"/>
      <c r="D916" s="22"/>
      <c r="E916" s="22"/>
      <c r="F916" s="51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</row>
    <row r="917" spans="1:26" ht="14.25" customHeight="1">
      <c r="A917" s="22"/>
      <c r="B917" s="22"/>
      <c r="C917" s="22"/>
      <c r="D917" s="22"/>
      <c r="E917" s="22"/>
      <c r="F917" s="51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</row>
    <row r="918" spans="1:26" ht="14.25" customHeight="1">
      <c r="A918" s="22"/>
      <c r="B918" s="22"/>
      <c r="C918" s="22"/>
      <c r="D918" s="22"/>
      <c r="E918" s="22"/>
      <c r="F918" s="51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</row>
    <row r="919" spans="1:26" ht="14.25" customHeight="1">
      <c r="A919" s="22"/>
      <c r="B919" s="22"/>
      <c r="C919" s="22"/>
      <c r="D919" s="22"/>
      <c r="E919" s="22"/>
      <c r="F919" s="51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</row>
    <row r="920" spans="1:26" ht="14.25" customHeight="1">
      <c r="A920" s="22"/>
      <c r="B920" s="22"/>
      <c r="C920" s="22"/>
      <c r="D920" s="22"/>
      <c r="E920" s="22"/>
      <c r="F920" s="51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</row>
    <row r="921" spans="1:26" ht="14.25" customHeight="1">
      <c r="A921" s="22"/>
      <c r="B921" s="22"/>
      <c r="C921" s="22"/>
      <c r="D921" s="22"/>
      <c r="E921" s="22"/>
      <c r="F921" s="51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</row>
    <row r="922" spans="1:26" ht="14.25" customHeight="1">
      <c r="A922" s="22"/>
      <c r="B922" s="22"/>
      <c r="C922" s="22"/>
      <c r="D922" s="22"/>
      <c r="E922" s="22"/>
      <c r="F922" s="51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</row>
    <row r="923" spans="1:26" ht="14.25" customHeight="1">
      <c r="A923" s="22"/>
      <c r="B923" s="22"/>
      <c r="C923" s="22"/>
      <c r="D923" s="22"/>
      <c r="E923" s="22"/>
      <c r="F923" s="51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</row>
    <row r="924" spans="1:26" ht="14.25" customHeight="1">
      <c r="A924" s="22"/>
      <c r="B924" s="22"/>
      <c r="C924" s="22"/>
      <c r="D924" s="22"/>
      <c r="E924" s="22"/>
      <c r="F924" s="51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</row>
    <row r="925" spans="1:26" ht="14.25" customHeight="1">
      <c r="A925" s="22"/>
      <c r="B925" s="22"/>
      <c r="C925" s="22"/>
      <c r="D925" s="22"/>
      <c r="E925" s="22"/>
      <c r="F925" s="51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</row>
    <row r="926" spans="1:26" ht="14.25" customHeight="1">
      <c r="A926" s="22"/>
      <c r="B926" s="22"/>
      <c r="C926" s="22"/>
      <c r="D926" s="22"/>
      <c r="E926" s="22"/>
      <c r="F926" s="51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</row>
    <row r="927" spans="1:26" ht="14.25" customHeight="1">
      <c r="A927" s="22"/>
      <c r="B927" s="22"/>
      <c r="C927" s="22"/>
      <c r="D927" s="22"/>
      <c r="E927" s="22"/>
      <c r="F927" s="51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</row>
    <row r="928" spans="1:26" ht="14.25" customHeight="1">
      <c r="A928" s="22"/>
      <c r="B928" s="22"/>
      <c r="C928" s="22"/>
      <c r="D928" s="22"/>
      <c r="E928" s="22"/>
      <c r="F928" s="51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</row>
    <row r="929" spans="1:26" ht="14.25" customHeight="1">
      <c r="A929" s="22"/>
      <c r="B929" s="22"/>
      <c r="C929" s="22"/>
      <c r="D929" s="22"/>
      <c r="E929" s="22"/>
      <c r="F929" s="51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</row>
    <row r="930" spans="1:26" ht="14.25" customHeight="1">
      <c r="A930" s="22"/>
      <c r="B930" s="22"/>
      <c r="C930" s="22"/>
      <c r="D930" s="22"/>
      <c r="E930" s="22"/>
      <c r="F930" s="51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</row>
    <row r="931" spans="1:26" ht="14.25" customHeight="1">
      <c r="A931" s="22"/>
      <c r="B931" s="22"/>
      <c r="C931" s="22"/>
      <c r="D931" s="22"/>
      <c r="E931" s="22"/>
      <c r="F931" s="51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</row>
    <row r="932" spans="1:26" ht="14.25" customHeight="1">
      <c r="A932" s="22"/>
      <c r="B932" s="22"/>
      <c r="C932" s="22"/>
      <c r="D932" s="22"/>
      <c r="E932" s="22"/>
      <c r="F932" s="51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</row>
    <row r="933" spans="1:26" ht="14.25" customHeight="1">
      <c r="A933" s="22"/>
      <c r="B933" s="22"/>
      <c r="C933" s="22"/>
      <c r="D933" s="22"/>
      <c r="E933" s="22"/>
      <c r="F933" s="51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</row>
    <row r="934" spans="1:26" ht="14.25" customHeight="1">
      <c r="A934" s="22"/>
      <c r="B934" s="22"/>
      <c r="C934" s="22"/>
      <c r="D934" s="22"/>
      <c r="E934" s="22"/>
      <c r="F934" s="51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</row>
    <row r="935" spans="1:26" ht="14.25" customHeight="1">
      <c r="A935" s="22"/>
      <c r="B935" s="22"/>
      <c r="C935" s="22"/>
      <c r="D935" s="22"/>
      <c r="E935" s="22"/>
      <c r="F935" s="51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</row>
    <row r="936" spans="1:26" ht="14.25" customHeight="1">
      <c r="A936" s="22"/>
      <c r="B936" s="22"/>
      <c r="C936" s="22"/>
      <c r="D936" s="22"/>
      <c r="E936" s="22"/>
      <c r="F936" s="51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</row>
    <row r="937" spans="1:26" ht="14.25" customHeight="1">
      <c r="A937" s="22"/>
      <c r="B937" s="22"/>
      <c r="C937" s="22"/>
      <c r="D937" s="22"/>
      <c r="E937" s="22"/>
      <c r="F937" s="51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</row>
    <row r="938" spans="1:26" ht="14.25" customHeight="1">
      <c r="A938" s="22"/>
      <c r="B938" s="22"/>
      <c r="C938" s="22"/>
      <c r="D938" s="22"/>
      <c r="E938" s="22"/>
      <c r="F938" s="51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</row>
    <row r="939" spans="1:26" ht="14.25" customHeight="1">
      <c r="A939" s="22"/>
      <c r="B939" s="22"/>
      <c r="C939" s="22"/>
      <c r="D939" s="22"/>
      <c r="E939" s="22"/>
      <c r="F939" s="51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</row>
    <row r="940" spans="1:26" ht="14.25" customHeight="1">
      <c r="A940" s="22"/>
      <c r="B940" s="22"/>
      <c r="C940" s="22"/>
      <c r="D940" s="22"/>
      <c r="E940" s="22"/>
      <c r="F940" s="51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</row>
    <row r="941" spans="1:26" ht="14.25" customHeight="1">
      <c r="A941" s="22"/>
      <c r="B941" s="22"/>
      <c r="C941" s="22"/>
      <c r="D941" s="22"/>
      <c r="E941" s="22"/>
      <c r="F941" s="51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</row>
    <row r="942" spans="1:26" ht="14.25" customHeight="1">
      <c r="A942" s="22"/>
      <c r="B942" s="22"/>
      <c r="C942" s="22"/>
      <c r="D942" s="22"/>
      <c r="E942" s="22"/>
      <c r="F942" s="51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</row>
    <row r="943" spans="1:26" ht="14.25" customHeight="1">
      <c r="A943" s="22"/>
      <c r="B943" s="22"/>
      <c r="C943" s="22"/>
      <c r="D943" s="22"/>
      <c r="E943" s="22"/>
      <c r="F943" s="51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</row>
    <row r="944" spans="1:26" ht="14.25" customHeight="1">
      <c r="A944" s="22"/>
      <c r="B944" s="22"/>
      <c r="C944" s="22"/>
      <c r="D944" s="22"/>
      <c r="E944" s="22"/>
      <c r="F944" s="51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</row>
    <row r="945" spans="1:26" ht="14.25" customHeight="1">
      <c r="A945" s="22"/>
      <c r="B945" s="22"/>
      <c r="C945" s="22"/>
      <c r="D945" s="22"/>
      <c r="E945" s="22"/>
      <c r="F945" s="51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</row>
    <row r="946" spans="1:26" ht="14.25" customHeight="1">
      <c r="A946" s="22"/>
      <c r="B946" s="22"/>
      <c r="C946" s="22"/>
      <c r="D946" s="22"/>
      <c r="E946" s="22"/>
      <c r="F946" s="51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</row>
    <row r="947" spans="1:26" ht="14.25" customHeight="1">
      <c r="A947" s="22"/>
      <c r="B947" s="22"/>
      <c r="C947" s="22"/>
      <c r="D947" s="22"/>
      <c r="E947" s="22"/>
      <c r="F947" s="51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</row>
    <row r="948" spans="1:26" ht="14.25" customHeight="1">
      <c r="A948" s="22"/>
      <c r="B948" s="22"/>
      <c r="C948" s="22"/>
      <c r="D948" s="22"/>
      <c r="E948" s="22"/>
      <c r="F948" s="51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</row>
    <row r="949" spans="1:26" ht="14.25" customHeight="1">
      <c r="A949" s="22"/>
      <c r="B949" s="22"/>
      <c r="C949" s="22"/>
      <c r="D949" s="22"/>
      <c r="E949" s="22"/>
      <c r="F949" s="51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</row>
    <row r="950" spans="1:26" ht="14.25" customHeight="1">
      <c r="A950" s="22"/>
      <c r="B950" s="22"/>
      <c r="C950" s="22"/>
      <c r="D950" s="22"/>
      <c r="E950" s="22"/>
      <c r="F950" s="51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</row>
    <row r="951" spans="1:26" ht="14.25" customHeight="1">
      <c r="A951" s="22"/>
      <c r="B951" s="22"/>
      <c r="C951" s="22"/>
      <c r="D951" s="22"/>
      <c r="E951" s="22"/>
      <c r="F951" s="51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</row>
    <row r="952" spans="1:26" ht="14.25" customHeight="1">
      <c r="A952" s="22"/>
      <c r="B952" s="22"/>
      <c r="C952" s="22"/>
      <c r="D952" s="22"/>
      <c r="E952" s="22"/>
      <c r="F952" s="51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</row>
    <row r="953" spans="1:26" ht="14.25" customHeight="1">
      <c r="A953" s="22"/>
      <c r="B953" s="22"/>
      <c r="C953" s="22"/>
      <c r="D953" s="22"/>
      <c r="E953" s="22"/>
      <c r="F953" s="51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</row>
    <row r="954" spans="1:26" ht="14.25" customHeight="1">
      <c r="A954" s="22"/>
      <c r="B954" s="22"/>
      <c r="C954" s="22"/>
      <c r="D954" s="22"/>
      <c r="E954" s="22"/>
      <c r="F954" s="51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</row>
    <row r="955" spans="1:26" ht="14.25" customHeight="1">
      <c r="A955" s="22"/>
      <c r="B955" s="22"/>
      <c r="C955" s="22"/>
      <c r="D955" s="22"/>
      <c r="E955" s="22"/>
      <c r="F955" s="51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</row>
    <row r="956" spans="1:26" ht="14.25" customHeight="1">
      <c r="A956" s="22"/>
      <c r="B956" s="22"/>
      <c r="C956" s="22"/>
      <c r="D956" s="22"/>
      <c r="E956" s="22"/>
      <c r="F956" s="51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</row>
    <row r="957" spans="1:26" ht="14.25" customHeight="1">
      <c r="A957" s="22"/>
      <c r="B957" s="22"/>
      <c r="C957" s="22"/>
      <c r="D957" s="22"/>
      <c r="E957" s="22"/>
      <c r="F957" s="51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</row>
    <row r="958" spans="1:26" ht="14.25" customHeight="1">
      <c r="A958" s="22"/>
      <c r="B958" s="22"/>
      <c r="C958" s="22"/>
      <c r="D958" s="22"/>
      <c r="E958" s="22"/>
      <c r="F958" s="51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</row>
    <row r="959" spans="1:26" ht="14.25" customHeight="1">
      <c r="A959" s="22"/>
      <c r="B959" s="22"/>
      <c r="C959" s="22"/>
      <c r="D959" s="22"/>
      <c r="E959" s="22"/>
      <c r="F959" s="51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</row>
    <row r="960" spans="1:26" ht="14.25" customHeight="1">
      <c r="A960" s="22"/>
      <c r="B960" s="22"/>
      <c r="C960" s="22"/>
      <c r="D960" s="22"/>
      <c r="E960" s="22"/>
      <c r="F960" s="51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</row>
    <row r="961" spans="1:26" ht="14.25" customHeight="1">
      <c r="A961" s="22"/>
      <c r="B961" s="22"/>
      <c r="C961" s="22"/>
      <c r="D961" s="22"/>
      <c r="E961" s="22"/>
      <c r="F961" s="51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</row>
    <row r="962" spans="1:26" ht="14.25" customHeight="1">
      <c r="A962" s="22"/>
      <c r="B962" s="22"/>
      <c r="C962" s="22"/>
      <c r="D962" s="22"/>
      <c r="E962" s="22"/>
      <c r="F962" s="51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</row>
    <row r="963" spans="1:26" ht="14.25" customHeight="1">
      <c r="A963" s="22"/>
      <c r="B963" s="22"/>
      <c r="C963" s="22"/>
      <c r="D963" s="22"/>
      <c r="E963" s="22"/>
      <c r="F963" s="51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</row>
    <row r="964" spans="1:26" ht="14.25" customHeight="1">
      <c r="A964" s="22"/>
      <c r="B964" s="22"/>
      <c r="C964" s="22"/>
      <c r="D964" s="22"/>
      <c r="E964" s="22"/>
      <c r="F964" s="51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</row>
    <row r="965" spans="1:26" ht="14.25" customHeight="1">
      <c r="A965" s="22"/>
      <c r="B965" s="22"/>
      <c r="C965" s="22"/>
      <c r="D965" s="22"/>
      <c r="E965" s="22"/>
      <c r="F965" s="51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</row>
    <row r="966" spans="1:26" ht="14.25" customHeight="1">
      <c r="A966" s="22"/>
      <c r="B966" s="22"/>
      <c r="C966" s="22"/>
      <c r="D966" s="22"/>
      <c r="E966" s="22"/>
      <c r="F966" s="51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</row>
    <row r="967" spans="1:26" ht="14.25" customHeight="1">
      <c r="A967" s="22"/>
      <c r="B967" s="22"/>
      <c r="C967" s="22"/>
      <c r="D967" s="22"/>
      <c r="E967" s="22"/>
      <c r="F967" s="51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</row>
    <row r="968" spans="1:26" ht="14.25" customHeight="1">
      <c r="A968" s="22"/>
      <c r="B968" s="22"/>
      <c r="C968" s="22"/>
      <c r="D968" s="22"/>
      <c r="E968" s="22"/>
      <c r="F968" s="51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</row>
    <row r="969" spans="1:26" ht="14.25" customHeight="1">
      <c r="A969" s="22"/>
      <c r="B969" s="22"/>
      <c r="C969" s="22"/>
      <c r="D969" s="22"/>
      <c r="E969" s="22"/>
      <c r="F969" s="51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</row>
    <row r="970" spans="1:26" ht="14.25" customHeight="1">
      <c r="A970" s="22"/>
      <c r="B970" s="22"/>
      <c r="C970" s="22"/>
      <c r="D970" s="22"/>
      <c r="E970" s="22"/>
      <c r="F970" s="51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</row>
    <row r="971" spans="1:26" ht="14.25" customHeight="1">
      <c r="A971" s="22"/>
      <c r="B971" s="22"/>
      <c r="C971" s="22"/>
      <c r="D971" s="22"/>
      <c r="E971" s="22"/>
      <c r="F971" s="51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</row>
    <row r="972" spans="1:26" ht="14.25" customHeight="1">
      <c r="A972" s="22"/>
      <c r="B972" s="22"/>
      <c r="C972" s="22"/>
      <c r="D972" s="22"/>
      <c r="E972" s="22"/>
      <c r="F972" s="51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</row>
    <row r="973" spans="1:26" ht="14.25" customHeight="1">
      <c r="A973" s="22"/>
      <c r="B973" s="22"/>
      <c r="C973" s="22"/>
      <c r="D973" s="22"/>
      <c r="E973" s="22"/>
      <c r="F973" s="51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</row>
    <row r="974" spans="1:26" ht="14.25" customHeight="1">
      <c r="A974" s="22"/>
      <c r="B974" s="22"/>
      <c r="C974" s="22"/>
      <c r="D974" s="22"/>
      <c r="E974" s="22"/>
      <c r="F974" s="51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</row>
    <row r="975" spans="1:26" ht="14.25" customHeight="1">
      <c r="A975" s="22"/>
      <c r="B975" s="22"/>
      <c r="C975" s="22"/>
      <c r="D975" s="22"/>
      <c r="E975" s="22"/>
      <c r="F975" s="51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</row>
    <row r="976" spans="1:26" ht="14.25" customHeight="1">
      <c r="A976" s="22"/>
      <c r="B976" s="22"/>
      <c r="C976" s="22"/>
      <c r="D976" s="22"/>
      <c r="E976" s="22"/>
      <c r="F976" s="51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</row>
    <row r="977" spans="1:26" ht="14.25" customHeight="1">
      <c r="A977" s="22"/>
      <c r="B977" s="22"/>
      <c r="C977" s="22"/>
      <c r="D977" s="22"/>
      <c r="E977" s="22"/>
      <c r="F977" s="51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</row>
    <row r="978" spans="1:26" ht="14.25" customHeight="1">
      <c r="A978" s="22"/>
      <c r="B978" s="22"/>
      <c r="C978" s="22"/>
      <c r="D978" s="22"/>
      <c r="E978" s="22"/>
      <c r="F978" s="51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</row>
    <row r="979" spans="1:26" ht="14.25" customHeight="1">
      <c r="A979" s="22"/>
      <c r="B979" s="22"/>
      <c r="C979" s="22"/>
      <c r="D979" s="22"/>
      <c r="E979" s="22"/>
      <c r="F979" s="51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</row>
    <row r="980" spans="1:26" ht="14.25" customHeight="1">
      <c r="A980" s="22"/>
      <c r="B980" s="22"/>
      <c r="C980" s="22"/>
      <c r="D980" s="22"/>
      <c r="E980" s="22"/>
      <c r="F980" s="51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</row>
    <row r="981" spans="1:26" ht="14.25" customHeight="1">
      <c r="A981" s="22"/>
      <c r="B981" s="22"/>
      <c r="C981" s="22"/>
      <c r="D981" s="22"/>
      <c r="E981" s="22"/>
      <c r="F981" s="51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</row>
    <row r="982" spans="1:26" ht="14.25" customHeight="1">
      <c r="A982" s="22"/>
      <c r="B982" s="22"/>
      <c r="C982" s="22"/>
      <c r="D982" s="22"/>
      <c r="E982" s="22"/>
      <c r="F982" s="51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</row>
    <row r="983" spans="1:26" ht="14.25" customHeight="1">
      <c r="A983" s="22"/>
      <c r="B983" s="22"/>
      <c r="C983" s="22"/>
      <c r="D983" s="22"/>
      <c r="E983" s="22"/>
      <c r="F983" s="51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</row>
    <row r="984" spans="1:26" ht="14.25" customHeight="1">
      <c r="A984" s="22"/>
      <c r="B984" s="22"/>
      <c r="C984" s="22"/>
      <c r="D984" s="22"/>
      <c r="E984" s="22"/>
      <c r="F984" s="51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</row>
    <row r="985" spans="1:26" ht="14.25" customHeight="1">
      <c r="A985" s="22"/>
      <c r="B985" s="22"/>
      <c r="C985" s="22"/>
      <c r="D985" s="22"/>
      <c r="E985" s="22"/>
      <c r="F985" s="51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</row>
    <row r="986" spans="1:26" ht="14.25" customHeight="1">
      <c r="A986" s="22"/>
      <c r="B986" s="22"/>
      <c r="C986" s="22"/>
      <c r="D986" s="22"/>
      <c r="E986" s="22"/>
      <c r="F986" s="51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</row>
    <row r="987" spans="1:26" ht="14.25" customHeight="1">
      <c r="A987" s="22"/>
      <c r="B987" s="22"/>
      <c r="C987" s="22"/>
      <c r="D987" s="22"/>
      <c r="E987" s="22"/>
      <c r="F987" s="51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</row>
    <row r="988" spans="1:26" ht="14.25" customHeight="1">
      <c r="A988" s="22"/>
      <c r="B988" s="22"/>
      <c r="C988" s="22"/>
      <c r="D988" s="22"/>
      <c r="E988" s="22"/>
      <c r="F988" s="51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</row>
    <row r="989" spans="1:26" ht="14.25" customHeight="1">
      <c r="A989" s="22"/>
      <c r="B989" s="22"/>
      <c r="C989" s="22"/>
      <c r="D989" s="22"/>
      <c r="E989" s="22"/>
      <c r="F989" s="51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</row>
    <row r="990" spans="1:26" ht="14.25" customHeight="1">
      <c r="A990" s="22"/>
      <c r="B990" s="22"/>
      <c r="C990" s="22"/>
      <c r="D990" s="22"/>
      <c r="E990" s="22"/>
      <c r="F990" s="51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</row>
    <row r="991" spans="1:26" ht="14.25" customHeight="1">
      <c r="A991" s="22"/>
      <c r="B991" s="22"/>
      <c r="C991" s="22"/>
      <c r="D991" s="22"/>
      <c r="E991" s="22"/>
      <c r="F991" s="51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</row>
    <row r="992" spans="1:26" ht="14.25" customHeight="1">
      <c r="A992" s="22"/>
      <c r="B992" s="22"/>
      <c r="C992" s="22"/>
      <c r="D992" s="22"/>
      <c r="E992" s="22"/>
      <c r="F992" s="51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</row>
    <row r="993" spans="1:26" ht="14.25" customHeight="1">
      <c r="A993" s="22"/>
      <c r="B993" s="22"/>
      <c r="C993" s="22"/>
      <c r="D993" s="22"/>
      <c r="E993" s="22"/>
      <c r="F993" s="51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</row>
    <row r="994" spans="1:26" ht="14.25" customHeight="1">
      <c r="A994" s="22"/>
      <c r="B994" s="22"/>
      <c r="C994" s="22"/>
      <c r="D994" s="22"/>
      <c r="E994" s="22"/>
      <c r="F994" s="51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</row>
    <row r="995" spans="1:26" ht="14.25" customHeight="1">
      <c r="A995" s="22"/>
      <c r="B995" s="22"/>
      <c r="C995" s="22"/>
      <c r="D995" s="22"/>
      <c r="E995" s="22"/>
      <c r="F995" s="51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</row>
    <row r="996" spans="1:26" ht="14.25" customHeight="1">
      <c r="A996" s="22"/>
      <c r="B996" s="22"/>
      <c r="C996" s="22"/>
      <c r="D996" s="22"/>
      <c r="E996" s="22"/>
      <c r="F996" s="51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</row>
    <row r="997" spans="1:26" ht="14.25" customHeight="1">
      <c r="A997" s="22"/>
      <c r="B997" s="22"/>
      <c r="C997" s="22"/>
      <c r="D997" s="22"/>
      <c r="E997" s="22"/>
      <c r="F997" s="51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</row>
    <row r="998" spans="1:26" ht="14.25" customHeight="1">
      <c r="A998" s="22"/>
      <c r="B998" s="22"/>
      <c r="C998" s="22"/>
      <c r="D998" s="22"/>
      <c r="E998" s="22"/>
      <c r="F998" s="51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</row>
    <row r="999" spans="1:26" ht="14.25" customHeight="1">
      <c r="A999" s="22"/>
      <c r="B999" s="22"/>
      <c r="C999" s="22"/>
      <c r="D999" s="22"/>
      <c r="E999" s="22"/>
      <c r="F999" s="51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</row>
    <row r="1000" spans="1:26" ht="14.25" customHeight="1">
      <c r="A1000" s="22"/>
      <c r="B1000" s="22"/>
      <c r="C1000" s="22"/>
      <c r="D1000" s="22"/>
      <c r="E1000" s="22"/>
      <c r="F1000" s="51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</row>
  </sheetData>
  <mergeCells count="7">
    <mergeCell ref="E50:E53"/>
    <mergeCell ref="F50:F53"/>
    <mergeCell ref="E25:E26"/>
    <mergeCell ref="F25:F26"/>
    <mergeCell ref="G25:G26"/>
    <mergeCell ref="E41:E44"/>
    <mergeCell ref="F41:F4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1000"/>
  <sheetViews>
    <sheetView showGridLines="0" workbookViewId="0"/>
  </sheetViews>
  <sheetFormatPr defaultColWidth="14.42578125" defaultRowHeight="15" customHeight="1"/>
  <cols>
    <col min="1" max="1" width="3" customWidth="1"/>
    <col min="2" max="2" width="38.28515625" customWidth="1"/>
    <col min="3" max="3" width="13.42578125" customWidth="1"/>
    <col min="4" max="4" width="15.28515625" customWidth="1"/>
    <col min="5" max="5" width="14.7109375" customWidth="1"/>
    <col min="6" max="6" width="35.42578125" customWidth="1"/>
    <col min="7" max="7" width="13.140625" customWidth="1"/>
    <col min="8" max="8" width="15.28515625" customWidth="1"/>
    <col min="9" max="9" width="16.7109375" customWidth="1"/>
    <col min="10" max="26" width="9.140625" customWidth="1"/>
  </cols>
  <sheetData>
    <row r="1" spans="1:26" ht="24" customHeight="1">
      <c r="A1" s="611" t="s">
        <v>1108</v>
      </c>
      <c r="B1" s="586"/>
      <c r="C1" s="586"/>
      <c r="D1" s="586"/>
      <c r="E1" s="586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30" customHeight="1">
      <c r="A2" s="564" t="s">
        <v>0</v>
      </c>
      <c r="B2" s="566" t="s">
        <v>1109</v>
      </c>
      <c r="C2" s="567"/>
      <c r="D2" s="567"/>
      <c r="E2" s="581"/>
      <c r="F2" s="566" t="s">
        <v>269</v>
      </c>
      <c r="G2" s="567"/>
      <c r="H2" s="567"/>
      <c r="I2" s="568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35.25" customHeight="1">
      <c r="A3" s="565"/>
      <c r="B3" s="266" t="s">
        <v>1</v>
      </c>
      <c r="C3" s="5" t="s">
        <v>3</v>
      </c>
      <c r="D3" s="6" t="s">
        <v>4</v>
      </c>
      <c r="E3" s="6" t="s">
        <v>5</v>
      </c>
      <c r="F3" s="266" t="s">
        <v>1</v>
      </c>
      <c r="G3" s="5" t="s">
        <v>3</v>
      </c>
      <c r="H3" s="6" t="s">
        <v>4</v>
      </c>
      <c r="I3" s="7" t="s">
        <v>5</v>
      </c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30.75" customHeight="1">
      <c r="A4" s="9">
        <v>1</v>
      </c>
      <c r="B4" s="10" t="s">
        <v>6</v>
      </c>
      <c r="C4" s="11">
        <v>1</v>
      </c>
      <c r="D4" s="12">
        <v>3540</v>
      </c>
      <c r="E4" s="12">
        <f t="shared" ref="E4:E14" si="0">C4*D4</f>
        <v>3540</v>
      </c>
      <c r="F4" s="10" t="s">
        <v>6</v>
      </c>
      <c r="G4" s="11">
        <v>1</v>
      </c>
      <c r="H4" s="12">
        <v>6250</v>
      </c>
      <c r="I4" s="13">
        <f t="shared" ref="I4:I14" si="1">H4*G4</f>
        <v>6250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0.75" customHeight="1">
      <c r="A5" s="9">
        <v>2</v>
      </c>
      <c r="B5" s="14" t="s">
        <v>7</v>
      </c>
      <c r="C5" s="11">
        <v>1</v>
      </c>
      <c r="D5" s="12">
        <v>2950</v>
      </c>
      <c r="E5" s="12">
        <f t="shared" si="0"/>
        <v>2950</v>
      </c>
      <c r="F5" s="14" t="s">
        <v>7</v>
      </c>
      <c r="G5" s="11">
        <v>1</v>
      </c>
      <c r="H5" s="12">
        <v>5100</v>
      </c>
      <c r="I5" s="13">
        <f t="shared" si="1"/>
        <v>5100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0.75" customHeight="1">
      <c r="A6" s="9">
        <v>3</v>
      </c>
      <c r="B6" s="14" t="s">
        <v>8</v>
      </c>
      <c r="C6" s="11">
        <v>3</v>
      </c>
      <c r="D6" s="12">
        <v>2720</v>
      </c>
      <c r="E6" s="12">
        <f t="shared" si="0"/>
        <v>8160</v>
      </c>
      <c r="F6" s="14" t="s">
        <v>8</v>
      </c>
      <c r="G6" s="11">
        <v>3</v>
      </c>
      <c r="H6" s="12">
        <v>5000</v>
      </c>
      <c r="I6" s="13">
        <f t="shared" si="1"/>
        <v>15000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.75" customHeight="1">
      <c r="A7" s="9">
        <v>4</v>
      </c>
      <c r="B7" s="14" t="s">
        <v>9</v>
      </c>
      <c r="C7" s="11">
        <v>10</v>
      </c>
      <c r="D7" s="12">
        <v>2100</v>
      </c>
      <c r="E7" s="12">
        <f t="shared" si="0"/>
        <v>21000</v>
      </c>
      <c r="F7" s="14" t="s">
        <v>9</v>
      </c>
      <c r="G7" s="11">
        <v>10</v>
      </c>
      <c r="H7" s="12">
        <v>4400</v>
      </c>
      <c r="I7" s="13">
        <f t="shared" si="1"/>
        <v>44000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0.75" customHeight="1">
      <c r="A8" s="9">
        <v>5</v>
      </c>
      <c r="B8" s="14" t="s">
        <v>10</v>
      </c>
      <c r="C8" s="11">
        <v>9</v>
      </c>
      <c r="D8" s="12">
        <v>1780</v>
      </c>
      <c r="E8" s="12">
        <f t="shared" si="0"/>
        <v>16020</v>
      </c>
      <c r="F8" s="14" t="s">
        <v>10</v>
      </c>
      <c r="G8" s="11">
        <v>9</v>
      </c>
      <c r="H8" s="12">
        <v>3800</v>
      </c>
      <c r="I8" s="13">
        <f t="shared" si="1"/>
        <v>34200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>
      <c r="A9" s="9">
        <v>6</v>
      </c>
      <c r="B9" s="14" t="s">
        <v>1110</v>
      </c>
      <c r="C9" s="11">
        <v>1</v>
      </c>
      <c r="D9" s="12">
        <v>1780</v>
      </c>
      <c r="E9" s="12">
        <f t="shared" si="0"/>
        <v>1780</v>
      </c>
      <c r="F9" s="14" t="s">
        <v>1110</v>
      </c>
      <c r="G9" s="11">
        <v>1</v>
      </c>
      <c r="H9" s="12">
        <v>3800</v>
      </c>
      <c r="I9" s="13">
        <f t="shared" si="1"/>
        <v>3800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0.75" customHeight="1">
      <c r="A10" s="9">
        <v>7</v>
      </c>
      <c r="B10" s="14" t="s">
        <v>11</v>
      </c>
      <c r="C10" s="11">
        <v>30</v>
      </c>
      <c r="D10" s="12">
        <v>1660</v>
      </c>
      <c r="E10" s="12">
        <f t="shared" si="0"/>
        <v>49800</v>
      </c>
      <c r="F10" s="14" t="s">
        <v>11</v>
      </c>
      <c r="G10" s="11">
        <v>30</v>
      </c>
      <c r="H10" s="12">
        <v>3100</v>
      </c>
      <c r="I10" s="13">
        <f t="shared" si="1"/>
        <v>93000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5.5" customHeight="1">
      <c r="A11" s="9">
        <v>12</v>
      </c>
      <c r="B11" s="14" t="s">
        <v>1111</v>
      </c>
      <c r="C11" s="11">
        <v>107</v>
      </c>
      <c r="D11" s="12">
        <v>1180</v>
      </c>
      <c r="E11" s="12">
        <f t="shared" si="0"/>
        <v>126260</v>
      </c>
      <c r="F11" s="15" t="s">
        <v>12</v>
      </c>
      <c r="G11" s="11">
        <v>25</v>
      </c>
      <c r="H11" s="12">
        <v>1600</v>
      </c>
      <c r="I11" s="13">
        <f t="shared" si="1"/>
        <v>40000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4.75" customHeight="1">
      <c r="A12" s="9">
        <v>13</v>
      </c>
      <c r="B12" s="14" t="s">
        <v>1112</v>
      </c>
      <c r="C12" s="11">
        <v>14</v>
      </c>
      <c r="D12" s="12">
        <v>950</v>
      </c>
      <c r="E12" s="12">
        <f t="shared" si="0"/>
        <v>13300</v>
      </c>
      <c r="F12" s="15" t="s">
        <v>13</v>
      </c>
      <c r="G12" s="11">
        <v>80</v>
      </c>
      <c r="H12" s="12">
        <v>1500</v>
      </c>
      <c r="I12" s="13">
        <f t="shared" si="1"/>
        <v>120000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4.75" customHeight="1">
      <c r="A13" s="9">
        <v>14</v>
      </c>
      <c r="B13" s="14" t="s">
        <v>24</v>
      </c>
      <c r="C13" s="11">
        <v>7</v>
      </c>
      <c r="D13" s="12">
        <v>830</v>
      </c>
      <c r="E13" s="12">
        <f t="shared" si="0"/>
        <v>5810</v>
      </c>
      <c r="F13" s="15" t="s">
        <v>14</v>
      </c>
      <c r="G13" s="11">
        <v>14</v>
      </c>
      <c r="H13" s="12">
        <v>1400</v>
      </c>
      <c r="I13" s="13">
        <f t="shared" si="1"/>
        <v>19600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>
      <c r="A14" s="9">
        <v>15</v>
      </c>
      <c r="B14" s="14" t="s">
        <v>15</v>
      </c>
      <c r="C14" s="11">
        <v>5</v>
      </c>
      <c r="D14" s="12">
        <v>950</v>
      </c>
      <c r="E14" s="12">
        <f t="shared" si="0"/>
        <v>4750</v>
      </c>
      <c r="F14" s="14" t="s">
        <v>15</v>
      </c>
      <c r="G14" s="11">
        <v>5</v>
      </c>
      <c r="H14" s="12">
        <v>1500</v>
      </c>
      <c r="I14" s="13">
        <f t="shared" si="1"/>
        <v>7500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6.25" customHeight="1">
      <c r="A15" s="16"/>
      <c r="B15" s="267" t="s">
        <v>16</v>
      </c>
      <c r="C15" s="17">
        <f t="shared" ref="C15:E15" si="2">SUM(C4:C14)</f>
        <v>188</v>
      </c>
      <c r="D15" s="17">
        <f t="shared" si="2"/>
        <v>20440</v>
      </c>
      <c r="E15" s="17">
        <f t="shared" si="2"/>
        <v>253370</v>
      </c>
      <c r="F15" s="17" t="s">
        <v>16</v>
      </c>
      <c r="G15" s="17">
        <f t="shared" ref="G15:I15" si="3">SUM(G4:G14)</f>
        <v>179</v>
      </c>
      <c r="H15" s="17">
        <f t="shared" si="3"/>
        <v>37450</v>
      </c>
      <c r="I15" s="18">
        <f t="shared" si="3"/>
        <v>388450</v>
      </c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ht="12.75" customHeight="1">
      <c r="A16" s="20"/>
      <c r="B16" s="8"/>
      <c r="C16" s="8"/>
      <c r="D16" s="8"/>
      <c r="E16" s="8"/>
      <c r="F16" s="8"/>
      <c r="G16" s="8"/>
      <c r="H16" s="8"/>
      <c r="I16" s="21">
        <f>I15*12</f>
        <v>4661400</v>
      </c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2.75" customHeight="1">
      <c r="A17" s="20"/>
      <c r="B17" s="8"/>
      <c r="C17" s="8"/>
      <c r="D17" s="8"/>
      <c r="E17" s="8"/>
      <c r="F17" s="8"/>
      <c r="G17" s="8"/>
      <c r="H17" s="8"/>
      <c r="I17" s="134">
        <f>4360000-I16</f>
        <v>-301400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2.75" customHeight="1">
      <c r="A18" s="20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2.75" customHeight="1">
      <c r="A19" s="20"/>
      <c r="B19" s="134" t="s">
        <v>1113</v>
      </c>
      <c r="C19" s="134">
        <v>4345000</v>
      </c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2.75" customHeight="1">
      <c r="A20" s="20"/>
      <c r="B20" s="30" t="s">
        <v>1114</v>
      </c>
      <c r="C20" s="30">
        <v>2343353.77</v>
      </c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2.75" customHeight="1">
      <c r="A21" s="20"/>
      <c r="B21" s="8" t="s">
        <v>1115</v>
      </c>
      <c r="C21" s="134">
        <f>C19-C20</f>
        <v>2001646.23</v>
      </c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2.75" customHeight="1">
      <c r="A22" s="20"/>
      <c r="B22" s="8" t="s">
        <v>1116</v>
      </c>
      <c r="C22" s="134">
        <v>247220</v>
      </c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2.75" customHeight="1">
      <c r="A23" s="20"/>
      <c r="B23" s="8" t="s">
        <v>1117</v>
      </c>
      <c r="C23" s="134">
        <f>C22*5</f>
        <v>1236100</v>
      </c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2.75" customHeight="1">
      <c r="A24" s="20"/>
      <c r="B24" s="8" t="s">
        <v>1118</v>
      </c>
      <c r="C24" s="134">
        <f>43000*5</f>
        <v>215000</v>
      </c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2.75" customHeight="1">
      <c r="A25" s="20"/>
      <c r="B25" s="8"/>
      <c r="C25" s="134">
        <f>C21-C23-C24</f>
        <v>550546.23</v>
      </c>
      <c r="D25" s="134">
        <f>C25/G15/5</f>
        <v>615.13545251396647</v>
      </c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2.75" customHeight="1">
      <c r="A26" s="20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2.75" customHeight="1">
      <c r="A27" s="20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2.75" customHeight="1">
      <c r="A28" s="20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2.75" customHeight="1">
      <c r="A29" s="20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2.75" customHeight="1">
      <c r="A30" s="20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2.75" customHeight="1">
      <c r="A31" s="20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2.75" customHeight="1">
      <c r="A32" s="20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2.75" customHeight="1">
      <c r="A33" s="20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2.75" customHeight="1">
      <c r="A34" s="20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2.75" customHeight="1">
      <c r="A35" s="20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2.75" customHeight="1">
      <c r="A36" s="20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2.75" customHeight="1">
      <c r="A37" s="20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2.75" customHeight="1">
      <c r="A38" s="20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2.75" customHeight="1">
      <c r="A39" s="20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2.75" customHeight="1">
      <c r="A40" s="20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2.75" customHeight="1">
      <c r="A41" s="20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2.75" customHeight="1">
      <c r="A42" s="20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.75" customHeight="1">
      <c r="A43" s="20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.75" customHeight="1">
      <c r="A44" s="20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.75" customHeight="1">
      <c r="A45" s="20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.75" customHeight="1">
      <c r="A46" s="20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.75" customHeight="1">
      <c r="A47" s="20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.75" customHeight="1">
      <c r="A48" s="20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.75" customHeight="1">
      <c r="A49" s="20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.75" customHeight="1">
      <c r="A50" s="20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.75" customHeight="1">
      <c r="A51" s="20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.75" customHeight="1">
      <c r="A52" s="20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20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20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20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20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20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20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20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20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20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20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20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20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20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20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20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20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20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20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20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20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20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20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20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20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20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20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20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20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20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20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20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20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20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>
      <c r="A86" s="20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>
      <c r="A87" s="20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>
      <c r="A88" s="20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>
      <c r="A89" s="20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>
      <c r="A90" s="20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>
      <c r="A91" s="20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>
      <c r="A92" s="20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>
      <c r="A93" s="20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>
      <c r="A94" s="20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>
      <c r="A95" s="20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>
      <c r="A96" s="20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>
      <c r="A97" s="20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>
      <c r="A98" s="20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.75" customHeight="1">
      <c r="A99" s="20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.75" customHeight="1">
      <c r="A100" s="20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>
      <c r="A101" s="20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2.75" customHeight="1">
      <c r="A102" s="20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>
      <c r="A103" s="20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>
      <c r="A104" s="20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>
      <c r="A105" s="20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2.75" customHeight="1">
      <c r="A106" s="20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>
      <c r="A107" s="20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2.75" customHeight="1">
      <c r="A108" s="20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2.75" customHeight="1">
      <c r="A109" s="20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>
      <c r="A110" s="20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2.75" customHeight="1">
      <c r="A111" s="20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>
      <c r="A112" s="20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2.75" customHeight="1">
      <c r="A113" s="20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>
      <c r="A114" s="20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>
      <c r="A115" s="20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>
      <c r="A116" s="20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>
      <c r="A117" s="20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2.75" customHeight="1">
      <c r="A118" s="20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>
      <c r="A119" s="20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2.75" customHeight="1">
      <c r="A120" s="20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2.75" customHeight="1">
      <c r="A121" s="20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2.75" customHeight="1">
      <c r="A122" s="20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2.75" customHeight="1">
      <c r="A123" s="20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.75" customHeight="1">
      <c r="A124" s="20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2.75" customHeight="1">
      <c r="A125" s="20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2.75" customHeight="1">
      <c r="A126" s="20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2.75" customHeight="1">
      <c r="A127" s="20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.75" customHeight="1">
      <c r="A128" s="20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>
      <c r="A129" s="20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>
      <c r="A130" s="20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>
      <c r="A131" s="20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>
      <c r="A132" s="20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>
      <c r="A133" s="20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>
      <c r="A134" s="20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>
      <c r="A135" s="20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>
      <c r="A136" s="20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>
      <c r="A137" s="20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>
      <c r="A138" s="20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>
      <c r="A139" s="20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>
      <c r="A140" s="20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>
      <c r="A141" s="20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20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20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20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20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20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20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20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20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>
      <c r="A150" s="20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>
      <c r="A151" s="20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>
      <c r="A152" s="20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20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20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20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>
      <c r="A156" s="20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>
      <c r="A157" s="20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>
      <c r="A158" s="20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>
      <c r="A159" s="20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20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20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20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>
      <c r="A163" s="20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>
      <c r="A164" s="20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>
      <c r="A165" s="20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>
      <c r="A166" s="20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20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20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20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20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20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20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20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20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20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20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20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20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20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20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20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20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20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20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20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20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20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20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20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20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20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20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20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20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20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20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20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20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20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20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20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20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20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20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20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20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20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20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20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20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20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20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20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20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20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20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20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20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20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20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20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20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20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20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20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20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20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20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20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20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20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20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20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20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20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20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20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20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20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20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20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20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20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20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20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20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>
      <c r="A247" s="20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>
      <c r="A248" s="20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>
      <c r="A249" s="20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>
      <c r="A250" s="20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>
      <c r="A251" s="20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>
      <c r="A252" s="20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>
      <c r="A253" s="20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>
      <c r="A254" s="20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>
      <c r="A255" s="20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>
      <c r="A256" s="20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>
      <c r="A257" s="20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>
      <c r="A258" s="20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>
      <c r="A259" s="20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>
      <c r="A260" s="20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>
      <c r="A261" s="20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>
      <c r="A262" s="20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>
      <c r="A263" s="20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>
      <c r="A264" s="20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>
      <c r="A265" s="20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>
      <c r="A266" s="20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>
      <c r="A267" s="20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>
      <c r="A268" s="20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>
      <c r="A269" s="20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>
      <c r="A270" s="20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>
      <c r="A271" s="20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>
      <c r="A272" s="20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>
      <c r="A273" s="20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>
      <c r="A274" s="20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>
      <c r="A275" s="20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>
      <c r="A276" s="20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>
      <c r="A277" s="20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>
      <c r="A278" s="20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>
      <c r="A279" s="20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>
      <c r="A280" s="20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>
      <c r="A281" s="20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>
      <c r="A282" s="20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>
      <c r="A283" s="20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>
      <c r="A284" s="20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>
      <c r="A285" s="20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>
      <c r="A286" s="20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>
      <c r="A287" s="20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>
      <c r="A288" s="20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>
      <c r="A289" s="20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>
      <c r="A290" s="20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>
      <c r="A291" s="20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>
      <c r="A292" s="20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>
      <c r="A293" s="20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>
      <c r="A294" s="20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>
      <c r="A295" s="20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>
      <c r="A296" s="20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>
      <c r="A297" s="20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>
      <c r="A298" s="20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>
      <c r="A299" s="20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>
      <c r="A300" s="20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>
      <c r="A301" s="20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>
      <c r="A302" s="20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>
      <c r="A303" s="20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>
      <c r="A304" s="20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>
      <c r="A305" s="20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>
      <c r="A306" s="20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>
      <c r="A307" s="20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>
      <c r="A308" s="20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>
      <c r="A309" s="20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>
      <c r="A310" s="20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>
      <c r="A311" s="20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>
      <c r="A312" s="20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>
      <c r="A313" s="20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>
      <c r="A314" s="20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>
      <c r="A315" s="20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>
      <c r="A316" s="20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>
      <c r="A317" s="20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>
      <c r="A318" s="20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>
      <c r="A319" s="20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>
      <c r="A320" s="20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>
      <c r="A321" s="20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>
      <c r="A322" s="20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>
      <c r="A323" s="20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>
      <c r="A324" s="20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>
      <c r="A325" s="20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>
      <c r="A326" s="20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>
      <c r="A327" s="20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>
      <c r="A328" s="20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>
      <c r="A329" s="20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>
      <c r="A330" s="20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>
      <c r="A331" s="20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>
      <c r="A332" s="20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>
      <c r="A333" s="20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>
      <c r="A334" s="20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>
      <c r="A335" s="20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>
      <c r="A336" s="20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>
      <c r="A337" s="20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>
      <c r="A338" s="20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>
      <c r="A339" s="20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>
      <c r="A340" s="20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>
      <c r="A341" s="20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>
      <c r="A342" s="20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>
      <c r="A343" s="20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>
      <c r="A344" s="20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>
      <c r="A345" s="20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>
      <c r="A346" s="20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>
      <c r="A347" s="20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>
      <c r="A348" s="20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>
      <c r="A349" s="20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>
      <c r="A350" s="20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>
      <c r="A351" s="20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>
      <c r="A352" s="20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>
      <c r="A353" s="20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>
      <c r="A354" s="20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>
      <c r="A355" s="20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>
      <c r="A356" s="20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>
      <c r="A357" s="20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>
      <c r="A358" s="20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>
      <c r="A359" s="20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>
      <c r="A360" s="20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>
      <c r="A361" s="20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>
      <c r="A362" s="20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>
      <c r="A363" s="20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>
      <c r="A364" s="20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>
      <c r="A365" s="20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>
      <c r="A366" s="20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>
      <c r="A367" s="20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>
      <c r="A368" s="20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>
      <c r="A369" s="20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>
      <c r="A370" s="20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>
      <c r="A371" s="20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>
      <c r="A372" s="20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>
      <c r="A373" s="20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>
      <c r="A374" s="20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>
      <c r="A375" s="20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>
      <c r="A376" s="20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>
      <c r="A377" s="20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>
      <c r="A378" s="20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>
      <c r="A379" s="20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>
      <c r="A380" s="20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>
      <c r="A381" s="20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>
      <c r="A382" s="20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>
      <c r="A383" s="20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>
      <c r="A384" s="20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>
      <c r="A385" s="20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>
      <c r="A386" s="20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>
      <c r="A387" s="20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>
      <c r="A388" s="20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>
      <c r="A389" s="20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>
      <c r="A390" s="20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>
      <c r="A391" s="20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>
      <c r="A392" s="20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>
      <c r="A393" s="20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>
      <c r="A394" s="20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>
      <c r="A395" s="20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>
      <c r="A396" s="20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>
      <c r="A397" s="20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>
      <c r="A398" s="20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>
      <c r="A399" s="20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>
      <c r="A400" s="20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>
      <c r="A401" s="20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>
      <c r="A402" s="20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>
      <c r="A403" s="20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>
      <c r="A404" s="20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>
      <c r="A405" s="20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>
      <c r="A406" s="20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>
      <c r="A407" s="20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>
      <c r="A408" s="20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>
      <c r="A409" s="20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>
      <c r="A410" s="20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>
      <c r="A411" s="20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>
      <c r="A412" s="20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>
      <c r="A413" s="20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>
      <c r="A414" s="20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>
      <c r="A415" s="20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>
      <c r="A416" s="20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>
      <c r="A417" s="20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>
      <c r="A418" s="20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>
      <c r="A419" s="20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>
      <c r="A420" s="20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>
      <c r="A421" s="20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>
      <c r="A422" s="20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>
      <c r="A423" s="20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>
      <c r="A424" s="20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>
      <c r="A425" s="20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>
      <c r="A426" s="20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>
      <c r="A427" s="20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>
      <c r="A428" s="20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>
      <c r="A429" s="20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>
      <c r="A430" s="20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>
      <c r="A431" s="20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>
      <c r="A432" s="20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>
      <c r="A433" s="20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>
      <c r="A434" s="20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>
      <c r="A435" s="20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>
      <c r="A436" s="20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>
      <c r="A437" s="20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>
      <c r="A438" s="20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>
      <c r="A439" s="20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>
      <c r="A440" s="20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>
      <c r="A441" s="20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>
      <c r="A442" s="20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>
      <c r="A443" s="20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>
      <c r="A444" s="20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>
      <c r="A445" s="20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>
      <c r="A446" s="20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>
      <c r="A447" s="20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>
      <c r="A448" s="20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>
      <c r="A449" s="20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>
      <c r="A450" s="20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>
      <c r="A451" s="20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>
      <c r="A452" s="20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>
      <c r="A453" s="20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>
      <c r="A454" s="20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>
      <c r="A455" s="20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>
      <c r="A456" s="20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>
      <c r="A457" s="20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>
      <c r="A458" s="20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>
      <c r="A459" s="20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>
      <c r="A460" s="20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>
      <c r="A461" s="20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>
      <c r="A462" s="20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>
      <c r="A463" s="20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>
      <c r="A464" s="20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>
      <c r="A465" s="20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>
      <c r="A466" s="20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>
      <c r="A467" s="20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>
      <c r="A468" s="20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>
      <c r="A469" s="20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>
      <c r="A470" s="20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>
      <c r="A471" s="20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>
      <c r="A472" s="20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>
      <c r="A473" s="20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>
      <c r="A474" s="20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>
      <c r="A475" s="20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>
      <c r="A476" s="20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>
      <c r="A477" s="20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>
      <c r="A478" s="20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>
      <c r="A479" s="20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>
      <c r="A480" s="20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>
      <c r="A481" s="20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>
      <c r="A482" s="20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>
      <c r="A483" s="20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>
      <c r="A484" s="20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>
      <c r="A485" s="20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>
      <c r="A486" s="20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>
      <c r="A487" s="20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>
      <c r="A488" s="20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>
      <c r="A489" s="20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>
      <c r="A490" s="20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>
      <c r="A491" s="20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>
      <c r="A492" s="20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>
      <c r="A493" s="20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>
      <c r="A494" s="20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>
      <c r="A495" s="20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>
      <c r="A496" s="20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>
      <c r="A497" s="20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>
      <c r="A498" s="20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>
      <c r="A499" s="20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>
      <c r="A500" s="20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>
      <c r="A501" s="20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>
      <c r="A502" s="20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>
      <c r="A503" s="20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>
      <c r="A504" s="20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>
      <c r="A505" s="20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>
      <c r="A506" s="20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>
      <c r="A507" s="20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>
      <c r="A508" s="20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>
      <c r="A509" s="20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>
      <c r="A510" s="20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>
      <c r="A511" s="20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>
      <c r="A512" s="20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>
      <c r="A513" s="20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>
      <c r="A514" s="20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>
      <c r="A515" s="20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>
      <c r="A516" s="20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>
      <c r="A517" s="20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>
      <c r="A518" s="20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>
      <c r="A519" s="20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>
      <c r="A520" s="20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>
      <c r="A521" s="20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>
      <c r="A522" s="20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>
      <c r="A523" s="20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>
      <c r="A524" s="20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>
      <c r="A525" s="20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>
      <c r="A526" s="20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>
      <c r="A527" s="20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>
      <c r="A528" s="20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>
      <c r="A529" s="20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>
      <c r="A530" s="20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>
      <c r="A531" s="20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>
      <c r="A532" s="20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>
      <c r="A533" s="20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>
      <c r="A534" s="20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>
      <c r="A535" s="20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>
      <c r="A536" s="20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>
      <c r="A537" s="20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>
      <c r="A538" s="20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>
      <c r="A539" s="20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>
      <c r="A540" s="20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>
      <c r="A541" s="20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>
      <c r="A542" s="20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>
      <c r="A543" s="20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>
      <c r="A544" s="20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>
      <c r="A545" s="20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>
      <c r="A546" s="20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>
      <c r="A547" s="20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>
      <c r="A548" s="20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>
      <c r="A549" s="20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>
      <c r="A550" s="20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>
      <c r="A551" s="20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>
      <c r="A552" s="20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>
      <c r="A553" s="20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>
      <c r="A554" s="20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>
      <c r="A555" s="20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>
      <c r="A556" s="20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>
      <c r="A557" s="20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>
      <c r="A558" s="20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>
      <c r="A559" s="20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>
      <c r="A560" s="20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>
      <c r="A561" s="20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>
      <c r="A562" s="20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>
      <c r="A563" s="20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>
      <c r="A564" s="20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>
      <c r="A565" s="20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>
      <c r="A566" s="20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>
      <c r="A567" s="20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>
      <c r="A568" s="20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>
      <c r="A569" s="20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>
      <c r="A570" s="20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>
      <c r="A571" s="20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>
      <c r="A572" s="20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>
      <c r="A573" s="20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>
      <c r="A574" s="20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>
      <c r="A575" s="20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>
      <c r="A576" s="20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>
      <c r="A577" s="20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>
      <c r="A578" s="20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>
      <c r="A579" s="20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>
      <c r="A580" s="20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>
      <c r="A581" s="20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>
      <c r="A582" s="20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>
      <c r="A583" s="20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>
      <c r="A584" s="20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>
      <c r="A585" s="20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>
      <c r="A586" s="20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>
      <c r="A587" s="20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>
      <c r="A588" s="20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>
      <c r="A589" s="20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>
      <c r="A590" s="20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>
      <c r="A591" s="20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>
      <c r="A592" s="20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>
      <c r="A593" s="20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>
      <c r="A594" s="20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>
      <c r="A595" s="20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>
      <c r="A596" s="20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>
      <c r="A597" s="20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>
      <c r="A598" s="20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>
      <c r="A599" s="20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>
      <c r="A600" s="20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>
      <c r="A601" s="20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>
      <c r="A602" s="20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>
      <c r="A603" s="20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>
      <c r="A604" s="20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>
      <c r="A605" s="20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>
      <c r="A606" s="20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>
      <c r="A607" s="20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>
      <c r="A608" s="20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>
      <c r="A609" s="20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>
      <c r="A610" s="20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>
      <c r="A611" s="20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>
      <c r="A612" s="20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>
      <c r="A613" s="20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>
      <c r="A614" s="20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>
      <c r="A615" s="20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>
      <c r="A616" s="20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>
      <c r="A617" s="20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>
      <c r="A618" s="20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>
      <c r="A619" s="20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>
      <c r="A620" s="20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>
      <c r="A621" s="20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>
      <c r="A622" s="20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>
      <c r="A623" s="20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>
      <c r="A624" s="20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>
      <c r="A625" s="20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>
      <c r="A626" s="20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>
      <c r="A627" s="20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>
      <c r="A628" s="20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>
      <c r="A629" s="20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>
      <c r="A630" s="20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>
      <c r="A631" s="20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>
      <c r="A632" s="20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>
      <c r="A633" s="20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>
      <c r="A634" s="20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>
      <c r="A635" s="20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>
      <c r="A636" s="20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>
      <c r="A637" s="20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>
      <c r="A638" s="20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>
      <c r="A639" s="20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>
      <c r="A640" s="20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>
      <c r="A641" s="20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>
      <c r="A642" s="20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>
      <c r="A643" s="20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>
      <c r="A644" s="20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>
      <c r="A645" s="20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>
      <c r="A646" s="20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>
      <c r="A647" s="20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>
      <c r="A648" s="20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>
      <c r="A649" s="20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>
      <c r="A650" s="20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>
      <c r="A651" s="20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>
      <c r="A652" s="20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>
      <c r="A653" s="20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>
      <c r="A654" s="20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>
      <c r="A655" s="20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>
      <c r="A656" s="20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>
      <c r="A657" s="20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>
      <c r="A658" s="20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>
      <c r="A659" s="20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>
      <c r="A660" s="20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>
      <c r="A661" s="20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>
      <c r="A662" s="20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>
      <c r="A663" s="20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>
      <c r="A664" s="20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>
      <c r="A665" s="20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>
      <c r="A666" s="20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>
      <c r="A667" s="20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>
      <c r="A668" s="20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>
      <c r="A669" s="20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>
      <c r="A670" s="20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>
      <c r="A671" s="20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>
      <c r="A672" s="20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>
      <c r="A673" s="20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>
      <c r="A674" s="20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>
      <c r="A675" s="20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>
      <c r="A676" s="20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>
      <c r="A677" s="20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>
      <c r="A678" s="20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>
      <c r="A679" s="20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>
      <c r="A680" s="20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>
      <c r="A681" s="20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>
      <c r="A682" s="20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>
      <c r="A683" s="20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>
      <c r="A684" s="20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>
      <c r="A685" s="20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>
      <c r="A686" s="20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>
      <c r="A687" s="20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>
      <c r="A688" s="20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>
      <c r="A689" s="20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>
      <c r="A690" s="20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>
      <c r="A691" s="20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>
      <c r="A692" s="20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>
      <c r="A693" s="20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>
      <c r="A694" s="20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>
      <c r="A695" s="20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>
      <c r="A696" s="20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>
      <c r="A697" s="20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>
      <c r="A698" s="20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>
      <c r="A699" s="20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>
      <c r="A700" s="20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>
      <c r="A701" s="20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>
      <c r="A702" s="20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>
      <c r="A703" s="20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>
      <c r="A704" s="20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>
      <c r="A705" s="20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>
      <c r="A706" s="20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>
      <c r="A707" s="20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>
      <c r="A708" s="20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>
      <c r="A709" s="20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>
      <c r="A710" s="20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>
      <c r="A711" s="20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>
      <c r="A712" s="20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>
      <c r="A713" s="20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>
      <c r="A714" s="20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>
      <c r="A715" s="20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>
      <c r="A716" s="20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>
      <c r="A717" s="20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>
      <c r="A718" s="20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>
      <c r="A719" s="20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>
      <c r="A720" s="20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>
      <c r="A721" s="20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>
      <c r="A722" s="20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>
      <c r="A723" s="20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>
      <c r="A724" s="20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>
      <c r="A725" s="20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>
      <c r="A726" s="20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>
      <c r="A727" s="20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>
      <c r="A728" s="20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>
      <c r="A729" s="20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>
      <c r="A730" s="20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>
      <c r="A731" s="20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>
      <c r="A732" s="20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>
      <c r="A733" s="20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>
      <c r="A734" s="20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>
      <c r="A735" s="20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>
      <c r="A736" s="20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>
      <c r="A737" s="20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>
      <c r="A738" s="20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>
      <c r="A739" s="20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>
      <c r="A740" s="20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>
      <c r="A741" s="20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>
      <c r="A742" s="20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>
      <c r="A743" s="20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>
      <c r="A744" s="20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>
      <c r="A745" s="20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>
      <c r="A746" s="20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>
      <c r="A747" s="20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>
      <c r="A748" s="20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>
      <c r="A749" s="20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>
      <c r="A750" s="20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>
      <c r="A751" s="20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>
      <c r="A752" s="20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>
      <c r="A753" s="20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>
      <c r="A754" s="20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>
      <c r="A755" s="20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>
      <c r="A756" s="20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>
      <c r="A757" s="20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>
      <c r="A758" s="20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>
      <c r="A759" s="20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>
      <c r="A760" s="20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>
      <c r="A761" s="20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>
      <c r="A762" s="20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>
      <c r="A763" s="20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>
      <c r="A764" s="20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>
      <c r="A765" s="20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>
      <c r="A766" s="20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>
      <c r="A767" s="20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>
      <c r="A768" s="20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>
      <c r="A769" s="20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>
      <c r="A770" s="20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>
      <c r="A771" s="20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>
      <c r="A772" s="20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>
      <c r="A773" s="20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>
      <c r="A774" s="20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>
      <c r="A775" s="20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>
      <c r="A776" s="20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>
      <c r="A777" s="20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>
      <c r="A778" s="20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>
      <c r="A779" s="20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>
      <c r="A780" s="20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>
      <c r="A781" s="20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>
      <c r="A782" s="20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>
      <c r="A783" s="20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>
      <c r="A784" s="20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>
      <c r="A785" s="20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>
      <c r="A786" s="20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>
      <c r="A787" s="20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>
      <c r="A788" s="20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>
      <c r="A789" s="20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>
      <c r="A790" s="20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>
      <c r="A791" s="20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>
      <c r="A792" s="20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>
      <c r="A793" s="20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>
      <c r="A794" s="20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>
      <c r="A795" s="20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>
      <c r="A796" s="20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>
      <c r="A797" s="20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>
      <c r="A798" s="20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>
      <c r="A799" s="20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>
      <c r="A800" s="20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>
      <c r="A801" s="20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>
      <c r="A802" s="20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>
      <c r="A803" s="20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>
      <c r="A804" s="20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>
      <c r="A805" s="20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>
      <c r="A806" s="20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>
      <c r="A807" s="20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>
      <c r="A808" s="20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>
      <c r="A809" s="20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>
      <c r="A810" s="20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>
      <c r="A811" s="20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>
      <c r="A812" s="20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>
      <c r="A813" s="20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>
      <c r="A814" s="20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>
      <c r="A815" s="20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>
      <c r="A816" s="20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>
      <c r="A817" s="20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>
      <c r="A818" s="20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>
      <c r="A819" s="20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>
      <c r="A820" s="20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>
      <c r="A821" s="20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>
      <c r="A822" s="20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>
      <c r="A823" s="20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>
      <c r="A824" s="20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>
      <c r="A825" s="20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>
      <c r="A826" s="20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>
      <c r="A827" s="20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>
      <c r="A828" s="20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>
      <c r="A829" s="20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>
      <c r="A830" s="20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>
      <c r="A831" s="20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>
      <c r="A832" s="20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>
      <c r="A833" s="20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>
      <c r="A834" s="20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>
      <c r="A835" s="20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>
      <c r="A836" s="20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>
      <c r="A837" s="20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>
      <c r="A838" s="20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>
      <c r="A839" s="20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>
      <c r="A840" s="20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>
      <c r="A841" s="20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>
      <c r="A842" s="20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>
      <c r="A843" s="20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>
      <c r="A844" s="20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>
      <c r="A845" s="20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>
      <c r="A846" s="20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>
      <c r="A847" s="20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>
      <c r="A848" s="20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>
      <c r="A849" s="20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>
      <c r="A850" s="20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>
      <c r="A851" s="20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>
      <c r="A852" s="20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>
      <c r="A853" s="20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>
      <c r="A854" s="20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>
      <c r="A855" s="20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>
      <c r="A856" s="20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>
      <c r="A857" s="20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>
      <c r="A858" s="20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>
      <c r="A859" s="20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>
      <c r="A860" s="20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>
      <c r="A861" s="20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>
      <c r="A862" s="20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>
      <c r="A863" s="20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>
      <c r="A864" s="20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>
      <c r="A865" s="20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>
      <c r="A866" s="20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>
      <c r="A867" s="20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>
      <c r="A868" s="20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>
      <c r="A869" s="20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>
      <c r="A870" s="20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>
      <c r="A871" s="20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>
      <c r="A872" s="20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>
      <c r="A873" s="20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>
      <c r="A874" s="20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>
      <c r="A875" s="20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>
      <c r="A876" s="20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>
      <c r="A877" s="20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>
      <c r="A878" s="20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>
      <c r="A879" s="20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>
      <c r="A880" s="20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>
      <c r="A881" s="20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>
      <c r="A882" s="20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>
      <c r="A883" s="20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>
      <c r="A884" s="20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>
      <c r="A885" s="20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>
      <c r="A886" s="20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>
      <c r="A887" s="20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>
      <c r="A888" s="20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>
      <c r="A889" s="20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>
      <c r="A890" s="20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>
      <c r="A891" s="20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>
      <c r="A892" s="20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>
      <c r="A893" s="20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>
      <c r="A894" s="20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>
      <c r="A895" s="20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>
      <c r="A896" s="20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>
      <c r="A897" s="20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>
      <c r="A898" s="20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>
      <c r="A899" s="20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>
      <c r="A900" s="20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>
      <c r="A901" s="20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>
      <c r="A902" s="20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>
      <c r="A903" s="20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>
      <c r="A904" s="20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>
      <c r="A905" s="20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>
      <c r="A906" s="20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>
      <c r="A907" s="20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>
      <c r="A908" s="20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>
      <c r="A909" s="20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>
      <c r="A910" s="20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>
      <c r="A911" s="20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>
      <c r="A912" s="20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>
      <c r="A913" s="20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>
      <c r="A914" s="20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>
      <c r="A915" s="20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>
      <c r="A916" s="20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>
      <c r="A917" s="20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>
      <c r="A918" s="20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>
      <c r="A919" s="20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>
      <c r="A920" s="20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>
      <c r="A921" s="20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>
      <c r="A922" s="20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>
      <c r="A923" s="20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>
      <c r="A924" s="20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>
      <c r="A925" s="20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>
      <c r="A926" s="20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>
      <c r="A927" s="20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>
      <c r="A928" s="20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>
      <c r="A929" s="20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>
      <c r="A930" s="20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>
      <c r="A931" s="20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>
      <c r="A932" s="20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>
      <c r="A933" s="20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>
      <c r="A934" s="20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>
      <c r="A935" s="20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>
      <c r="A936" s="20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>
      <c r="A937" s="20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>
      <c r="A938" s="20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>
      <c r="A939" s="20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>
      <c r="A940" s="20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>
      <c r="A941" s="20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>
      <c r="A942" s="20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>
      <c r="A943" s="20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>
      <c r="A944" s="20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>
      <c r="A945" s="20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>
      <c r="A946" s="20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>
      <c r="A947" s="20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>
      <c r="A948" s="20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>
      <c r="A949" s="20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>
      <c r="A950" s="20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>
      <c r="A951" s="20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>
      <c r="A952" s="20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>
      <c r="A953" s="20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>
      <c r="A954" s="20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>
      <c r="A955" s="20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>
      <c r="A956" s="20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>
      <c r="A957" s="20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>
      <c r="A958" s="20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>
      <c r="A959" s="20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>
      <c r="A960" s="20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>
      <c r="A961" s="20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>
      <c r="A962" s="20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>
      <c r="A963" s="20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>
      <c r="A964" s="20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>
      <c r="A965" s="20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>
      <c r="A966" s="20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>
      <c r="A967" s="20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>
      <c r="A968" s="20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>
      <c r="A969" s="20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>
      <c r="A970" s="20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>
      <c r="A971" s="20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>
      <c r="A972" s="20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>
      <c r="A973" s="20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>
      <c r="A974" s="20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>
      <c r="A975" s="20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>
      <c r="A976" s="20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>
      <c r="A977" s="20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>
      <c r="A978" s="20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>
      <c r="A979" s="20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>
      <c r="A980" s="20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>
      <c r="A981" s="20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>
      <c r="A982" s="20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>
      <c r="A983" s="20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>
      <c r="A984" s="20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>
      <c r="A985" s="20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>
      <c r="A986" s="20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>
      <c r="A987" s="20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>
      <c r="A988" s="20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>
      <c r="A989" s="20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>
      <c r="A990" s="20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>
      <c r="A991" s="20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>
      <c r="A992" s="20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>
      <c r="A993" s="20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.75" customHeight="1">
      <c r="A994" s="20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2.75" customHeight="1">
      <c r="A995" s="20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2.75" customHeight="1">
      <c r="A996" s="20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2.75" customHeight="1">
      <c r="A997" s="20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2.75" customHeight="1">
      <c r="A998" s="20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2.75" customHeight="1">
      <c r="A999" s="20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2.75" customHeight="1">
      <c r="A1000" s="20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mergeCells count="4">
    <mergeCell ref="F2:I2"/>
    <mergeCell ref="B2:E2"/>
    <mergeCell ref="A2:A3"/>
    <mergeCell ref="A1: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86"/>
  <sheetViews>
    <sheetView view="pageBreakPreview" topLeftCell="A470" zoomScaleNormal="100" zoomScaleSheetLayoutView="100" workbookViewId="0">
      <selection activeCell="D4" sqref="D4:E4"/>
    </sheetView>
  </sheetViews>
  <sheetFormatPr defaultColWidth="9.140625" defaultRowHeight="15"/>
  <cols>
    <col min="1" max="1" width="6.7109375" style="270" customWidth="1"/>
    <col min="2" max="2" width="56.85546875" style="321" bestFit="1" customWidth="1"/>
    <col min="3" max="3" width="13.28515625" style="282" bestFit="1" customWidth="1"/>
    <col min="4" max="4" width="15.7109375" style="289" bestFit="1" customWidth="1"/>
    <col min="5" max="7" width="15" style="289" customWidth="1"/>
    <col min="8" max="16384" width="9.140625" style="270"/>
  </cols>
  <sheetData>
    <row r="1" spans="1:7">
      <c r="A1" s="515" t="s">
        <v>1120</v>
      </c>
      <c r="B1" s="515"/>
    </row>
    <row r="2" spans="1:7" ht="15" customHeight="1">
      <c r="A2" s="516" t="s">
        <v>2023</v>
      </c>
      <c r="B2" s="517"/>
      <c r="C2" s="518"/>
      <c r="D2" s="463" t="s">
        <v>21</v>
      </c>
      <c r="E2" s="463">
        <v>1</v>
      </c>
      <c r="F2" s="455"/>
      <c r="G2" s="455"/>
    </row>
    <row r="3" spans="1:7" ht="42" customHeight="1">
      <c r="A3" s="459"/>
      <c r="B3" s="460"/>
      <c r="C3" s="461"/>
      <c r="D3" s="458"/>
      <c r="E3" s="462"/>
      <c r="F3" s="519" t="s">
        <v>3018</v>
      </c>
      <c r="G3" s="520"/>
    </row>
    <row r="4" spans="1:7" ht="60">
      <c r="A4" s="296" t="s">
        <v>0</v>
      </c>
      <c r="B4" s="297" t="s">
        <v>2081</v>
      </c>
      <c r="C4" s="273" t="s">
        <v>1121</v>
      </c>
      <c r="D4" s="284" t="s">
        <v>1306</v>
      </c>
      <c r="E4" s="440" t="s">
        <v>1937</v>
      </c>
      <c r="F4" s="445" t="s">
        <v>1306</v>
      </c>
      <c r="G4" s="444" t="s">
        <v>1937</v>
      </c>
    </row>
    <row r="5" spans="1:7">
      <c r="A5" s="274">
        <v>1</v>
      </c>
      <c r="B5" s="298" t="s">
        <v>2641</v>
      </c>
      <c r="C5" s="299" t="s">
        <v>1162</v>
      </c>
      <c r="D5" s="300">
        <v>143.53777786879999</v>
      </c>
      <c r="E5" s="456">
        <v>24.349627187199999</v>
      </c>
      <c r="F5" s="300"/>
      <c r="G5" s="300"/>
    </row>
    <row r="6" spans="1:7">
      <c r="A6" s="274">
        <v>2</v>
      </c>
      <c r="B6" s="298" t="s">
        <v>2082</v>
      </c>
      <c r="C6" s="299" t="s">
        <v>1162</v>
      </c>
      <c r="D6" s="300">
        <v>33.8751537152</v>
      </c>
      <c r="E6" s="456">
        <v>18.515242188800002</v>
      </c>
      <c r="F6" s="300"/>
      <c r="G6" s="300"/>
    </row>
    <row r="7" spans="1:7">
      <c r="A7" s="274">
        <v>3</v>
      </c>
      <c r="B7" s="298" t="s">
        <v>2084</v>
      </c>
      <c r="C7" s="299" t="s">
        <v>1162</v>
      </c>
      <c r="D7" s="300">
        <v>45.543923712000002</v>
      </c>
      <c r="E7" s="456">
        <v>21.670572851199999</v>
      </c>
      <c r="F7" s="300"/>
      <c r="G7" s="300"/>
    </row>
    <row r="8" spans="1:7">
      <c r="A8" s="274">
        <v>4</v>
      </c>
      <c r="B8" s="298" t="s">
        <v>2642</v>
      </c>
      <c r="C8" s="299" t="s">
        <v>1162</v>
      </c>
      <c r="D8" s="300">
        <v>121.3313941504</v>
      </c>
      <c r="E8" s="456">
        <v>52.985741312000009</v>
      </c>
      <c r="F8" s="300"/>
      <c r="G8" s="300"/>
    </row>
    <row r="9" spans="1:7">
      <c r="A9" s="274">
        <v>5</v>
      </c>
      <c r="B9" s="298" t="s">
        <v>2643</v>
      </c>
      <c r="C9" s="299" t="s">
        <v>1162</v>
      </c>
      <c r="D9" s="300">
        <v>103.82823915520001</v>
      </c>
      <c r="E9" s="456">
        <v>24.349627187199999</v>
      </c>
      <c r="F9" s="300"/>
      <c r="G9" s="300"/>
    </row>
    <row r="10" spans="1:7">
      <c r="A10" s="274">
        <v>6</v>
      </c>
      <c r="B10" s="298" t="s">
        <v>2087</v>
      </c>
      <c r="C10" s="299" t="s">
        <v>1162</v>
      </c>
      <c r="D10" s="300">
        <v>33.8751537152</v>
      </c>
      <c r="E10" s="456">
        <v>18.515242188800002</v>
      </c>
      <c r="F10" s="300"/>
      <c r="G10" s="300"/>
    </row>
    <row r="11" spans="1:7">
      <c r="A11" s="274">
        <v>7</v>
      </c>
      <c r="B11" s="298" t="s">
        <v>2644</v>
      </c>
      <c r="C11" s="299" t="s">
        <v>1162</v>
      </c>
      <c r="D11" s="300">
        <v>68.881463705600012</v>
      </c>
      <c r="E11" s="456">
        <v>24.349627187199999</v>
      </c>
      <c r="F11" s="300"/>
      <c r="G11" s="300"/>
    </row>
    <row r="12" spans="1:7">
      <c r="A12" s="274">
        <v>8</v>
      </c>
      <c r="B12" s="298" t="s">
        <v>2090</v>
      </c>
      <c r="C12" s="299" t="s">
        <v>1476</v>
      </c>
      <c r="D12" s="300">
        <v>57.748504575999995</v>
      </c>
      <c r="E12" s="456">
        <v>40.245349580799996</v>
      </c>
      <c r="F12" s="300"/>
      <c r="G12" s="300"/>
    </row>
    <row r="13" spans="1:7">
      <c r="A13" s="274">
        <v>9</v>
      </c>
      <c r="B13" s="298" t="s">
        <v>2645</v>
      </c>
      <c r="C13" s="299" t="s">
        <v>1162</v>
      </c>
      <c r="D13" s="300">
        <v>22.7421945856</v>
      </c>
      <c r="E13" s="456">
        <v>18.515242188800002</v>
      </c>
      <c r="F13" s="300"/>
      <c r="G13" s="300"/>
    </row>
    <row r="14" spans="1:7">
      <c r="A14" s="274">
        <v>10</v>
      </c>
      <c r="B14" s="298" t="s">
        <v>2646</v>
      </c>
      <c r="C14" s="299" t="s">
        <v>1162</v>
      </c>
      <c r="D14" s="300">
        <v>22.7421945856</v>
      </c>
      <c r="E14" s="456">
        <v>18.515242188800002</v>
      </c>
      <c r="F14" s="300"/>
      <c r="G14" s="300"/>
    </row>
    <row r="15" spans="1:7">
      <c r="A15" s="274">
        <v>11</v>
      </c>
      <c r="B15" s="298" t="s">
        <v>2092</v>
      </c>
      <c r="C15" s="299" t="s">
        <v>1162</v>
      </c>
      <c r="D15" s="300">
        <v>22.7421945856</v>
      </c>
      <c r="E15" s="456">
        <v>18.515242188800002</v>
      </c>
      <c r="F15" s="300"/>
      <c r="G15" s="300"/>
    </row>
    <row r="16" spans="1:7">
      <c r="A16" s="274">
        <v>12</v>
      </c>
      <c r="B16" s="298" t="s">
        <v>2647</v>
      </c>
      <c r="C16" s="299" t="s">
        <v>1162</v>
      </c>
      <c r="D16" s="300">
        <v>40.781160448000009</v>
      </c>
      <c r="E16" s="456">
        <v>21.670572851199999</v>
      </c>
      <c r="F16" s="300"/>
      <c r="G16" s="300"/>
    </row>
    <row r="17" spans="1:7">
      <c r="A17" s="274">
        <v>13</v>
      </c>
      <c r="B17" s="298" t="s">
        <v>2648</v>
      </c>
      <c r="C17" s="299" t="s">
        <v>1162</v>
      </c>
      <c r="D17" s="300">
        <v>40.781160448000009</v>
      </c>
      <c r="E17" s="456">
        <v>21.670572851199999</v>
      </c>
      <c r="F17" s="300"/>
      <c r="G17" s="300"/>
    </row>
    <row r="18" spans="1:7">
      <c r="A18" s="274">
        <v>14</v>
      </c>
      <c r="B18" s="298" t="s">
        <v>2649</v>
      </c>
      <c r="C18" s="299" t="s">
        <v>1162</v>
      </c>
      <c r="D18" s="300">
        <v>143.53777786879999</v>
      </c>
      <c r="E18" s="456">
        <v>28.040768716800002</v>
      </c>
      <c r="F18" s="300"/>
      <c r="G18" s="300"/>
    </row>
    <row r="19" spans="1:7">
      <c r="A19" s="274">
        <v>15</v>
      </c>
      <c r="B19" s="298" t="s">
        <v>2650</v>
      </c>
      <c r="C19" s="299" t="s">
        <v>1162</v>
      </c>
      <c r="D19" s="300">
        <v>175.32922265600001</v>
      </c>
      <c r="E19" s="456">
        <v>28.040768716800002</v>
      </c>
      <c r="F19" s="300"/>
      <c r="G19" s="300"/>
    </row>
    <row r="20" spans="1:7">
      <c r="A20" s="274">
        <v>16</v>
      </c>
      <c r="B20" s="298" t="s">
        <v>2651</v>
      </c>
      <c r="C20" s="299" t="s">
        <v>1162</v>
      </c>
      <c r="D20" s="300">
        <v>143.53777786879999</v>
      </c>
      <c r="E20" s="456">
        <v>28.040768716800002</v>
      </c>
      <c r="F20" s="300"/>
      <c r="G20" s="300"/>
    </row>
    <row r="21" spans="1:7">
      <c r="A21" s="274">
        <v>17</v>
      </c>
      <c r="B21" s="298" t="s">
        <v>2652</v>
      </c>
      <c r="C21" s="299" t="s">
        <v>1162</v>
      </c>
      <c r="D21" s="300">
        <v>127.1657791488</v>
      </c>
      <c r="E21" s="456">
        <v>28.040768716800002</v>
      </c>
      <c r="F21" s="300"/>
      <c r="G21" s="300"/>
    </row>
    <row r="22" spans="1:7">
      <c r="A22" s="274">
        <v>18</v>
      </c>
      <c r="B22" s="298" t="s">
        <v>2653</v>
      </c>
      <c r="C22" s="299" t="s">
        <v>1162</v>
      </c>
      <c r="D22" s="300">
        <v>119.72396154879999</v>
      </c>
      <c r="E22" s="456">
        <v>21.670572851199999</v>
      </c>
      <c r="F22" s="300"/>
      <c r="G22" s="300"/>
    </row>
    <row r="23" spans="1:7">
      <c r="A23" s="274">
        <v>19</v>
      </c>
      <c r="B23" s="298" t="s">
        <v>2654</v>
      </c>
      <c r="C23" s="299" t="s">
        <v>1162</v>
      </c>
      <c r="D23" s="300">
        <v>33.8751537152</v>
      </c>
      <c r="E23" s="456">
        <v>18.515242188800002</v>
      </c>
      <c r="F23" s="300"/>
      <c r="G23" s="300"/>
    </row>
    <row r="24" spans="1:7">
      <c r="A24" s="274">
        <v>20</v>
      </c>
      <c r="B24" s="298" t="s">
        <v>2655</v>
      </c>
      <c r="C24" s="299" t="s">
        <v>1162</v>
      </c>
      <c r="D24" s="300">
        <v>28.576579584000001</v>
      </c>
      <c r="E24" s="456">
        <v>18.515242188800002</v>
      </c>
      <c r="F24" s="300"/>
      <c r="G24" s="300"/>
    </row>
    <row r="25" spans="1:7">
      <c r="A25" s="274">
        <v>21</v>
      </c>
      <c r="B25" s="298" t="s">
        <v>2099</v>
      </c>
      <c r="C25" s="299" t="s">
        <v>1162</v>
      </c>
      <c r="D25" s="300">
        <v>189.67704698880002</v>
      </c>
      <c r="E25" s="456">
        <v>46.615545446399999</v>
      </c>
      <c r="F25" s="300"/>
      <c r="G25" s="300"/>
    </row>
    <row r="26" spans="1:7">
      <c r="A26" s="274">
        <v>22</v>
      </c>
      <c r="B26" s="298" t="s">
        <v>2656</v>
      </c>
      <c r="C26" s="299" t="s">
        <v>1162</v>
      </c>
      <c r="D26" s="300">
        <v>80.490699161599991</v>
      </c>
      <c r="E26" s="456">
        <v>28.040768716800002</v>
      </c>
      <c r="F26" s="300"/>
      <c r="G26" s="300"/>
    </row>
    <row r="27" spans="1:7">
      <c r="A27" s="274">
        <v>23</v>
      </c>
      <c r="B27" s="298" t="s">
        <v>2657</v>
      </c>
      <c r="C27" s="299" t="s">
        <v>1162</v>
      </c>
      <c r="D27" s="300">
        <v>33.8751537152</v>
      </c>
      <c r="E27" s="456">
        <v>18.515242188800002</v>
      </c>
      <c r="F27" s="300"/>
      <c r="G27" s="300"/>
    </row>
    <row r="28" spans="1:7">
      <c r="A28" s="274">
        <v>24</v>
      </c>
      <c r="B28" s="298" t="s">
        <v>2101</v>
      </c>
      <c r="C28" s="299" t="s">
        <v>1162</v>
      </c>
      <c r="D28" s="300">
        <v>126.6299682816</v>
      </c>
      <c r="E28" s="456">
        <v>21.670572851199999</v>
      </c>
      <c r="F28" s="300"/>
      <c r="G28" s="300"/>
    </row>
    <row r="29" spans="1:7">
      <c r="A29" s="274">
        <v>25</v>
      </c>
      <c r="B29" s="298" t="s">
        <v>2102</v>
      </c>
      <c r="C29" s="299" t="s">
        <v>1162</v>
      </c>
      <c r="D29" s="300">
        <v>115.49700915199999</v>
      </c>
      <c r="E29" s="456">
        <v>21.670572851199999</v>
      </c>
      <c r="F29" s="300"/>
      <c r="G29" s="300"/>
    </row>
    <row r="30" spans="1:7">
      <c r="A30" s="274">
        <v>26</v>
      </c>
      <c r="B30" s="298" t="s">
        <v>2658</v>
      </c>
      <c r="C30" s="299" t="s">
        <v>1162</v>
      </c>
      <c r="D30" s="300">
        <v>68.881463705600012</v>
      </c>
      <c r="E30" s="456">
        <v>21.670572851199999</v>
      </c>
      <c r="F30" s="300"/>
      <c r="G30" s="300"/>
    </row>
    <row r="31" spans="1:7">
      <c r="A31" s="274">
        <v>27</v>
      </c>
      <c r="B31" s="298" t="s">
        <v>2659</v>
      </c>
      <c r="C31" s="299" t="s">
        <v>1162</v>
      </c>
      <c r="D31" s="300">
        <v>22.7421945856</v>
      </c>
      <c r="E31" s="456">
        <v>21.670572851199999</v>
      </c>
      <c r="F31" s="300"/>
      <c r="G31" s="300"/>
    </row>
    <row r="32" spans="1:7">
      <c r="A32" s="274">
        <v>28</v>
      </c>
      <c r="B32" s="298" t="s">
        <v>2104</v>
      </c>
      <c r="C32" s="299" t="s">
        <v>1162</v>
      </c>
      <c r="D32" s="300">
        <v>95.374334361599992</v>
      </c>
      <c r="E32" s="456">
        <v>24.349627187199999</v>
      </c>
      <c r="F32" s="300"/>
      <c r="G32" s="300"/>
    </row>
    <row r="33" spans="1:7">
      <c r="A33" s="274">
        <v>29</v>
      </c>
      <c r="B33" s="298" t="s">
        <v>2105</v>
      </c>
      <c r="C33" s="299" t="s">
        <v>1162</v>
      </c>
      <c r="D33" s="300">
        <v>11.073424588800002</v>
      </c>
      <c r="E33" s="456">
        <v>15.359911526399998</v>
      </c>
      <c r="F33" s="300"/>
      <c r="G33" s="300"/>
    </row>
    <row r="34" spans="1:7">
      <c r="A34" s="274">
        <v>30</v>
      </c>
      <c r="B34" s="298" t="s">
        <v>2106</v>
      </c>
      <c r="C34" s="299" t="s">
        <v>1162</v>
      </c>
      <c r="D34" s="300">
        <v>63.582889574399999</v>
      </c>
      <c r="E34" s="456">
        <v>21.670572851199999</v>
      </c>
      <c r="F34" s="300"/>
      <c r="G34" s="300"/>
    </row>
    <row r="35" spans="1:7">
      <c r="A35" s="274">
        <v>31</v>
      </c>
      <c r="B35" s="298" t="s">
        <v>2660</v>
      </c>
      <c r="C35" s="299" t="s">
        <v>1162</v>
      </c>
      <c r="D35" s="300">
        <v>127.1657791488</v>
      </c>
      <c r="E35" s="456">
        <v>24.349627187199999</v>
      </c>
      <c r="F35" s="300"/>
      <c r="G35" s="300"/>
    </row>
    <row r="36" spans="1:7">
      <c r="A36" s="274">
        <v>32</v>
      </c>
      <c r="B36" s="298" t="s">
        <v>2661</v>
      </c>
      <c r="C36" s="299" t="s">
        <v>1162</v>
      </c>
      <c r="D36" s="300">
        <v>127.1657791488</v>
      </c>
      <c r="E36" s="456">
        <v>24.349627187199999</v>
      </c>
      <c r="F36" s="300"/>
      <c r="G36" s="300"/>
    </row>
    <row r="37" spans="1:7">
      <c r="A37" s="274">
        <v>33</v>
      </c>
      <c r="B37" s="298" t="s">
        <v>2662</v>
      </c>
      <c r="C37" s="299" t="s">
        <v>1162</v>
      </c>
      <c r="D37" s="300">
        <v>277.07375288319997</v>
      </c>
      <c r="E37" s="456">
        <v>34.410964582399998</v>
      </c>
      <c r="F37" s="300"/>
      <c r="G37" s="300"/>
    </row>
    <row r="38" spans="1:7">
      <c r="A38" s="274">
        <v>34</v>
      </c>
      <c r="B38" s="298" t="s">
        <v>2663</v>
      </c>
      <c r="C38" s="299" t="s">
        <v>1162</v>
      </c>
      <c r="D38" s="300">
        <v>277.07375288319997</v>
      </c>
      <c r="E38" s="456">
        <v>34.410964582399998</v>
      </c>
      <c r="F38" s="300"/>
      <c r="G38" s="300"/>
    </row>
    <row r="39" spans="1:7">
      <c r="A39" s="274">
        <v>35</v>
      </c>
      <c r="B39" s="298" t="s">
        <v>2664</v>
      </c>
      <c r="C39" s="299" t="s">
        <v>1476</v>
      </c>
      <c r="D39" s="300">
        <v>91.623658291200002</v>
      </c>
      <c r="E39" s="456">
        <v>24.349627187199999</v>
      </c>
      <c r="F39" s="300"/>
      <c r="G39" s="300"/>
    </row>
    <row r="40" spans="1:7">
      <c r="A40" s="274">
        <v>36</v>
      </c>
      <c r="B40" s="298" t="s">
        <v>2665</v>
      </c>
      <c r="C40" s="299" t="s">
        <v>1162</v>
      </c>
      <c r="D40" s="300">
        <v>57.748504575999995</v>
      </c>
      <c r="E40" s="456">
        <v>24.349627187199999</v>
      </c>
      <c r="F40" s="300"/>
      <c r="G40" s="300"/>
    </row>
    <row r="41" spans="1:7">
      <c r="A41" s="274">
        <v>37</v>
      </c>
      <c r="B41" s="298" t="s">
        <v>2666</v>
      </c>
      <c r="C41" s="299" t="s">
        <v>1162</v>
      </c>
      <c r="D41" s="300">
        <v>33.8751537152</v>
      </c>
      <c r="E41" s="456">
        <v>24.349627187199999</v>
      </c>
      <c r="F41" s="300"/>
      <c r="G41" s="300"/>
    </row>
    <row r="42" spans="1:7">
      <c r="A42" s="274">
        <v>38</v>
      </c>
      <c r="B42" s="298" t="s">
        <v>2112</v>
      </c>
      <c r="C42" s="299" t="s">
        <v>1476</v>
      </c>
      <c r="D42" s="300">
        <v>232.06564003840001</v>
      </c>
      <c r="E42" s="456">
        <v>34.410964582399998</v>
      </c>
      <c r="F42" s="300"/>
      <c r="G42" s="300"/>
    </row>
    <row r="43" spans="1:7">
      <c r="A43" s="274">
        <v>39</v>
      </c>
      <c r="B43" s="298" t="s">
        <v>2113</v>
      </c>
      <c r="C43" s="299" t="s">
        <v>1162</v>
      </c>
      <c r="D43" s="300">
        <v>22.7421945856</v>
      </c>
      <c r="E43" s="456">
        <v>15.359911526399998</v>
      </c>
      <c r="F43" s="300"/>
      <c r="G43" s="300"/>
    </row>
    <row r="44" spans="1:7">
      <c r="A44" s="274">
        <v>40</v>
      </c>
      <c r="B44" s="298" t="s">
        <v>2114</v>
      </c>
      <c r="C44" s="299" t="s">
        <v>1476</v>
      </c>
      <c r="D44" s="300">
        <v>200.27419525119998</v>
      </c>
      <c r="E44" s="456">
        <v>28.040768716800002</v>
      </c>
      <c r="F44" s="300"/>
      <c r="G44" s="300"/>
    </row>
    <row r="45" spans="1:7">
      <c r="A45" s="274">
        <v>41</v>
      </c>
      <c r="B45" s="298" t="s">
        <v>2115</v>
      </c>
      <c r="C45" s="299" t="s">
        <v>1162</v>
      </c>
      <c r="D45" s="300">
        <v>22.7421945856</v>
      </c>
      <c r="E45" s="456">
        <v>15.359911526399998</v>
      </c>
      <c r="F45" s="300"/>
      <c r="G45" s="300"/>
    </row>
    <row r="46" spans="1:7">
      <c r="A46" s="274">
        <v>42</v>
      </c>
      <c r="B46" s="298" t="s">
        <v>2667</v>
      </c>
      <c r="C46" s="299" t="s">
        <v>1162</v>
      </c>
      <c r="D46" s="300">
        <v>22.7421945856</v>
      </c>
      <c r="E46" s="456">
        <v>21.670572851199999</v>
      </c>
      <c r="F46" s="300"/>
      <c r="G46" s="300"/>
    </row>
    <row r="47" spans="1:7">
      <c r="A47" s="274">
        <v>43</v>
      </c>
      <c r="B47" s="298" t="s">
        <v>2668</v>
      </c>
      <c r="C47" s="299" t="s">
        <v>1162</v>
      </c>
      <c r="D47" s="300">
        <v>39.709538713600004</v>
      </c>
      <c r="E47" s="456">
        <v>20.658485657600004</v>
      </c>
      <c r="F47" s="300"/>
      <c r="G47" s="300"/>
    </row>
    <row r="48" spans="1:7">
      <c r="A48" s="274">
        <v>44</v>
      </c>
      <c r="B48" s="298" t="s">
        <v>2669</v>
      </c>
      <c r="C48" s="299" t="s">
        <v>1162</v>
      </c>
      <c r="D48" s="300">
        <v>31.7914447872</v>
      </c>
      <c r="E48" s="456">
        <v>20.658485657600004</v>
      </c>
      <c r="F48" s="300"/>
      <c r="G48" s="300"/>
    </row>
    <row r="49" spans="1:7">
      <c r="A49" s="274">
        <v>45</v>
      </c>
      <c r="B49" s="298" t="s">
        <v>2119</v>
      </c>
      <c r="C49" s="299" t="s">
        <v>1162</v>
      </c>
      <c r="D49" s="300">
        <v>28.576579584000001</v>
      </c>
      <c r="E49" s="456">
        <v>21.670572851199999</v>
      </c>
      <c r="F49" s="300"/>
      <c r="G49" s="300"/>
    </row>
    <row r="50" spans="1:7">
      <c r="A50" s="274">
        <v>46</v>
      </c>
      <c r="B50" s="298" t="s">
        <v>2670</v>
      </c>
      <c r="C50" s="299" t="s">
        <v>1162</v>
      </c>
      <c r="D50" s="300">
        <v>0</v>
      </c>
      <c r="E50" s="456">
        <v>20.658485657600004</v>
      </c>
      <c r="F50" s="300"/>
      <c r="G50" s="300"/>
    </row>
    <row r="51" spans="1:7">
      <c r="A51" s="274">
        <v>47</v>
      </c>
      <c r="B51" s="298" t="s">
        <v>2121</v>
      </c>
      <c r="C51" s="299" t="s">
        <v>1162</v>
      </c>
      <c r="D51" s="300">
        <v>17.443620454399998</v>
      </c>
      <c r="E51" s="456">
        <v>15.359911526399998</v>
      </c>
      <c r="F51" s="300"/>
      <c r="G51" s="300"/>
    </row>
    <row r="52" spans="1:7">
      <c r="A52" s="274">
        <v>48</v>
      </c>
      <c r="B52" s="298" t="s">
        <v>2122</v>
      </c>
      <c r="C52" s="299" t="s">
        <v>1162</v>
      </c>
      <c r="D52" s="300">
        <v>17.443620454399998</v>
      </c>
      <c r="E52" s="456">
        <v>15.359911526399998</v>
      </c>
      <c r="F52" s="300"/>
      <c r="G52" s="300"/>
    </row>
    <row r="53" spans="1:7">
      <c r="A53" s="274">
        <v>49</v>
      </c>
      <c r="B53" s="298" t="s">
        <v>2671</v>
      </c>
      <c r="C53" s="299" t="s">
        <v>1162</v>
      </c>
      <c r="D53" s="300">
        <v>0</v>
      </c>
      <c r="E53" s="456">
        <v>24.349627187199999</v>
      </c>
      <c r="F53" s="300"/>
      <c r="G53" s="300"/>
    </row>
    <row r="54" spans="1:7">
      <c r="A54" s="274">
        <v>50</v>
      </c>
      <c r="B54" s="298" t="s">
        <v>2124</v>
      </c>
      <c r="C54" s="299" t="s">
        <v>1162</v>
      </c>
      <c r="D54" s="300">
        <v>200.27419525119998</v>
      </c>
      <c r="E54" s="456">
        <v>24.349627187199999</v>
      </c>
      <c r="F54" s="300"/>
      <c r="G54" s="300"/>
    </row>
    <row r="55" spans="1:7">
      <c r="A55" s="274">
        <v>51</v>
      </c>
      <c r="B55" s="298" t="s">
        <v>2125</v>
      </c>
      <c r="C55" s="299" t="s">
        <v>1162</v>
      </c>
      <c r="D55" s="300">
        <v>200.27419525119998</v>
      </c>
      <c r="E55" s="456">
        <v>24.349627187199999</v>
      </c>
      <c r="F55" s="300"/>
      <c r="G55" s="300"/>
    </row>
    <row r="56" spans="1:7">
      <c r="A56" s="274">
        <v>52</v>
      </c>
      <c r="B56" s="298" t="s">
        <v>2126</v>
      </c>
      <c r="C56" s="299" t="s">
        <v>1162</v>
      </c>
      <c r="D56" s="300">
        <v>45.543923712000002</v>
      </c>
      <c r="E56" s="456">
        <v>21.670572851199999</v>
      </c>
      <c r="F56" s="300"/>
      <c r="G56" s="300"/>
    </row>
    <row r="57" spans="1:7">
      <c r="A57" s="274">
        <v>53</v>
      </c>
      <c r="B57" s="298" t="s">
        <v>2127</v>
      </c>
      <c r="C57" s="299" t="s">
        <v>1476</v>
      </c>
      <c r="D57" s="300">
        <v>75.192125030400007</v>
      </c>
      <c r="E57" s="456">
        <v>15.359911526399998</v>
      </c>
      <c r="F57" s="300"/>
      <c r="G57" s="300"/>
    </row>
    <row r="58" spans="1:7">
      <c r="A58" s="274">
        <v>54</v>
      </c>
      <c r="B58" s="298" t="s">
        <v>2128</v>
      </c>
      <c r="C58" s="299" t="s">
        <v>1476</v>
      </c>
      <c r="D58" s="300">
        <v>86.325084159999989</v>
      </c>
      <c r="E58" s="456">
        <v>15.359911526399998</v>
      </c>
      <c r="F58" s="300"/>
      <c r="G58" s="300"/>
    </row>
    <row r="59" spans="1:7">
      <c r="A59" s="274">
        <v>55</v>
      </c>
      <c r="B59" s="298" t="s">
        <v>2672</v>
      </c>
      <c r="C59" s="299" t="s">
        <v>1162</v>
      </c>
      <c r="D59" s="300">
        <v>11.073424588800002</v>
      </c>
      <c r="E59" s="456">
        <v>12.680857190400001</v>
      </c>
      <c r="F59" s="300"/>
      <c r="G59" s="300"/>
    </row>
    <row r="60" spans="1:7">
      <c r="A60" s="274">
        <v>56</v>
      </c>
      <c r="B60" s="301" t="s">
        <v>2131</v>
      </c>
      <c r="C60" s="299" t="s">
        <v>1162</v>
      </c>
      <c r="D60" s="300">
        <v>28.576579584000001</v>
      </c>
      <c r="E60" s="456">
        <v>28.040768716800002</v>
      </c>
      <c r="F60" s="300"/>
      <c r="G60" s="300"/>
    </row>
    <row r="61" spans="1:7">
      <c r="A61" s="274">
        <v>57</v>
      </c>
      <c r="B61" s="298" t="s">
        <v>2132</v>
      </c>
      <c r="C61" s="299" t="s">
        <v>1162</v>
      </c>
      <c r="D61" s="300">
        <v>33.8751537152</v>
      </c>
      <c r="E61" s="456">
        <v>28.040768716800002</v>
      </c>
      <c r="F61" s="300"/>
      <c r="G61" s="300"/>
    </row>
    <row r="62" spans="1:7">
      <c r="A62" s="274">
        <v>58</v>
      </c>
      <c r="B62" s="298" t="s">
        <v>2133</v>
      </c>
      <c r="C62" s="299" t="s">
        <v>1162</v>
      </c>
      <c r="D62" s="300">
        <v>0</v>
      </c>
      <c r="E62" s="456">
        <v>21.670572851199999</v>
      </c>
      <c r="F62" s="300"/>
      <c r="G62" s="300"/>
    </row>
    <row r="63" spans="1:7">
      <c r="A63" s="274">
        <v>59</v>
      </c>
      <c r="B63" s="298" t="s">
        <v>2134</v>
      </c>
      <c r="C63" s="299" t="s">
        <v>1162</v>
      </c>
      <c r="D63" s="300">
        <v>0</v>
      </c>
      <c r="E63" s="456">
        <v>14.288289792</v>
      </c>
      <c r="F63" s="300"/>
      <c r="G63" s="300"/>
    </row>
    <row r="64" spans="1:7">
      <c r="A64" s="274">
        <v>60</v>
      </c>
      <c r="B64" s="298" t="s">
        <v>2673</v>
      </c>
      <c r="C64" s="299" t="s">
        <v>1162</v>
      </c>
      <c r="D64" s="300">
        <v>255.87945635840003</v>
      </c>
      <c r="E64" s="456">
        <v>30.719823052799995</v>
      </c>
      <c r="F64" s="300"/>
      <c r="G64" s="300"/>
    </row>
    <row r="65" spans="1:7">
      <c r="A65" s="274">
        <v>61</v>
      </c>
      <c r="B65" s="298" t="s">
        <v>2674</v>
      </c>
      <c r="C65" s="299" t="s">
        <v>1162</v>
      </c>
      <c r="D65" s="300">
        <v>159.96931112960002</v>
      </c>
      <c r="E65" s="456">
        <v>58.760591769599998</v>
      </c>
      <c r="F65" s="300"/>
      <c r="G65" s="300"/>
    </row>
    <row r="66" spans="1:7">
      <c r="A66" s="274">
        <v>62</v>
      </c>
      <c r="B66" s="298" t="s">
        <v>2675</v>
      </c>
      <c r="C66" s="299" t="s">
        <v>1162</v>
      </c>
      <c r="D66" s="300">
        <v>127.1657791488</v>
      </c>
      <c r="E66" s="456">
        <v>34.410964582399998</v>
      </c>
      <c r="F66" s="300"/>
      <c r="G66" s="300"/>
    </row>
    <row r="67" spans="1:7">
      <c r="A67" s="274">
        <v>63</v>
      </c>
      <c r="B67" s="298" t="s">
        <v>2676</v>
      </c>
      <c r="C67" s="299" t="s">
        <v>1476</v>
      </c>
      <c r="D67" s="300">
        <v>0</v>
      </c>
      <c r="E67" s="456">
        <v>83.705564364799997</v>
      </c>
      <c r="F67" s="300"/>
      <c r="G67" s="300"/>
    </row>
    <row r="68" spans="1:7">
      <c r="A68" s="274">
        <v>64</v>
      </c>
      <c r="B68" s="298" t="s">
        <v>2138</v>
      </c>
      <c r="C68" s="299" t="s">
        <v>1162</v>
      </c>
      <c r="D68" s="300">
        <v>2180.8692985856001</v>
      </c>
      <c r="E68" s="456">
        <v>58.760591769599998</v>
      </c>
      <c r="F68" s="300"/>
      <c r="G68" s="300"/>
    </row>
    <row r="69" spans="1:7">
      <c r="A69" s="274">
        <v>65</v>
      </c>
      <c r="B69" s="298" t="s">
        <v>2139</v>
      </c>
      <c r="C69" s="299" t="s">
        <v>1162</v>
      </c>
      <c r="D69" s="300">
        <v>0</v>
      </c>
      <c r="E69" s="456">
        <v>134.4</v>
      </c>
      <c r="F69" s="300"/>
      <c r="G69" s="300"/>
    </row>
    <row r="70" spans="1:7">
      <c r="A70" s="274">
        <v>66</v>
      </c>
      <c r="B70" s="298" t="s">
        <v>2140</v>
      </c>
      <c r="C70" s="299" t="s">
        <v>1162</v>
      </c>
      <c r="D70" s="300">
        <v>0</v>
      </c>
      <c r="E70" s="456">
        <v>134.4</v>
      </c>
      <c r="F70" s="300"/>
      <c r="G70" s="300"/>
    </row>
    <row r="71" spans="1:7">
      <c r="A71" s="274">
        <v>67</v>
      </c>
      <c r="B71" s="298" t="s">
        <v>2677</v>
      </c>
      <c r="C71" s="299" t="s">
        <v>1162</v>
      </c>
      <c r="D71" s="300">
        <v>254.3315582976</v>
      </c>
      <c r="E71" s="456">
        <v>40.245349580799996</v>
      </c>
      <c r="F71" s="300"/>
      <c r="G71" s="300"/>
    </row>
    <row r="72" spans="1:7">
      <c r="A72" s="274">
        <v>68</v>
      </c>
      <c r="B72" s="298" t="s">
        <v>2678</v>
      </c>
      <c r="C72" s="299" t="s">
        <v>1162</v>
      </c>
      <c r="D72" s="300">
        <v>277.07375288319997</v>
      </c>
      <c r="E72" s="456">
        <v>40.245349580799996</v>
      </c>
      <c r="F72" s="300"/>
      <c r="G72" s="300"/>
    </row>
    <row r="73" spans="1:7">
      <c r="A73" s="274">
        <v>69</v>
      </c>
      <c r="B73" s="298" t="s">
        <v>2143</v>
      </c>
      <c r="C73" s="299" t="s">
        <v>1162</v>
      </c>
      <c r="D73" s="300">
        <v>287.6709011456</v>
      </c>
      <c r="E73" s="456">
        <v>34.410964582399998</v>
      </c>
      <c r="F73" s="300"/>
      <c r="G73" s="300"/>
    </row>
    <row r="74" spans="1:7">
      <c r="A74" s="274">
        <v>70</v>
      </c>
      <c r="B74" s="298" t="s">
        <v>2144</v>
      </c>
      <c r="C74" s="299" t="s">
        <v>1162</v>
      </c>
      <c r="D74" s="300">
        <v>91.623658291200002</v>
      </c>
      <c r="E74" s="456">
        <v>34.410964582399998</v>
      </c>
      <c r="F74" s="300"/>
      <c r="G74" s="300"/>
    </row>
    <row r="75" spans="1:7">
      <c r="A75" s="274">
        <v>71</v>
      </c>
      <c r="B75" s="298" t="s">
        <v>2679</v>
      </c>
      <c r="C75" s="299" t="s">
        <v>1162</v>
      </c>
      <c r="D75" s="300">
        <v>0</v>
      </c>
      <c r="E75" s="456">
        <v>96.386421555200002</v>
      </c>
      <c r="F75" s="300"/>
      <c r="G75" s="300"/>
    </row>
    <row r="76" spans="1:7">
      <c r="A76" s="274">
        <v>72</v>
      </c>
      <c r="B76" s="298" t="s">
        <v>1202</v>
      </c>
      <c r="C76" s="299" t="s">
        <v>1162</v>
      </c>
      <c r="D76" s="300">
        <v>0</v>
      </c>
      <c r="E76" s="456">
        <v>28.040768716800002</v>
      </c>
      <c r="F76" s="300"/>
      <c r="G76" s="300"/>
    </row>
    <row r="77" spans="1:7">
      <c r="A77" s="274">
        <v>73</v>
      </c>
      <c r="B77" s="298" t="s">
        <v>2680</v>
      </c>
      <c r="C77" s="299" t="s">
        <v>1162</v>
      </c>
      <c r="D77" s="300">
        <v>57.748504575999995</v>
      </c>
      <c r="E77" s="456">
        <v>34.410964582399998</v>
      </c>
      <c r="F77" s="300"/>
      <c r="G77" s="300"/>
    </row>
    <row r="78" spans="1:7">
      <c r="A78" s="274">
        <v>74</v>
      </c>
      <c r="B78" s="298" t="s">
        <v>2681</v>
      </c>
      <c r="C78" s="299" t="s">
        <v>1162</v>
      </c>
      <c r="D78" s="300">
        <v>45.543923712000002</v>
      </c>
      <c r="E78" s="456">
        <v>28.040768716800002</v>
      </c>
      <c r="F78" s="300"/>
      <c r="G78" s="300"/>
    </row>
    <row r="79" spans="1:7">
      <c r="A79" s="274">
        <v>75</v>
      </c>
      <c r="B79" s="298" t="s">
        <v>2147</v>
      </c>
      <c r="C79" s="299" t="s">
        <v>1476</v>
      </c>
      <c r="D79" s="300">
        <v>749.71847229439993</v>
      </c>
      <c r="E79" s="456">
        <v>58.760591769599998</v>
      </c>
      <c r="F79" s="300"/>
      <c r="G79" s="300"/>
    </row>
    <row r="80" spans="1:7">
      <c r="A80" s="274">
        <v>76</v>
      </c>
      <c r="B80" s="298" t="s">
        <v>2148</v>
      </c>
      <c r="C80" s="299" t="s">
        <v>1162</v>
      </c>
      <c r="D80" s="300">
        <v>45.543923712000002</v>
      </c>
      <c r="E80" s="456">
        <v>21.670572851199999</v>
      </c>
      <c r="F80" s="300"/>
      <c r="G80" s="300"/>
    </row>
    <row r="81" spans="1:7">
      <c r="A81" s="274">
        <v>77</v>
      </c>
      <c r="B81" s="298" t="s">
        <v>2682</v>
      </c>
      <c r="C81" s="299" t="s">
        <v>1162</v>
      </c>
      <c r="D81" s="300">
        <v>980.23621427199987</v>
      </c>
      <c r="E81" s="456">
        <v>102.22080655359999</v>
      </c>
      <c r="F81" s="300"/>
      <c r="G81" s="300"/>
    </row>
    <row r="82" spans="1:7">
      <c r="A82" s="274">
        <v>78</v>
      </c>
      <c r="B82" s="298" t="s">
        <v>2150</v>
      </c>
      <c r="C82" s="299" t="s">
        <v>1162</v>
      </c>
      <c r="D82" s="300">
        <v>47.151356313600004</v>
      </c>
      <c r="E82" s="456">
        <v>71.500983500800004</v>
      </c>
      <c r="F82" s="300"/>
      <c r="G82" s="300"/>
    </row>
    <row r="83" spans="1:7">
      <c r="A83" s="274">
        <v>79</v>
      </c>
      <c r="B83" s="298" t="s">
        <v>2046</v>
      </c>
      <c r="C83" s="299" t="s">
        <v>1162</v>
      </c>
      <c r="D83" s="300">
        <v>115.49700915199999</v>
      </c>
      <c r="E83" s="456">
        <v>34.410964582399998</v>
      </c>
      <c r="F83" s="300"/>
      <c r="G83" s="300"/>
    </row>
    <row r="84" spans="1:7">
      <c r="A84" s="274">
        <v>80</v>
      </c>
      <c r="B84" s="298" t="s">
        <v>2151</v>
      </c>
      <c r="C84" s="299" t="s">
        <v>1162</v>
      </c>
      <c r="D84" s="300">
        <v>57.748504575999995</v>
      </c>
      <c r="E84" s="456">
        <v>34.410964582399998</v>
      </c>
      <c r="F84" s="300"/>
      <c r="G84" s="300"/>
    </row>
    <row r="85" spans="1:7">
      <c r="A85" s="274">
        <v>81</v>
      </c>
      <c r="B85" s="298" t="s">
        <v>2152</v>
      </c>
      <c r="C85" s="299" t="s">
        <v>1162</v>
      </c>
      <c r="D85" s="300">
        <v>115.49700915199999</v>
      </c>
      <c r="E85" s="456">
        <v>58.760591769599998</v>
      </c>
      <c r="F85" s="300"/>
      <c r="G85" s="300"/>
    </row>
    <row r="86" spans="1:7">
      <c r="A86" s="274">
        <v>82</v>
      </c>
      <c r="B86" s="298" t="s">
        <v>2153</v>
      </c>
      <c r="C86" s="299" t="s">
        <v>1162</v>
      </c>
      <c r="D86" s="300">
        <v>1222.3631917055998</v>
      </c>
      <c r="E86" s="456">
        <v>58.760591769599998</v>
      </c>
      <c r="F86" s="300"/>
      <c r="G86" s="300"/>
    </row>
    <row r="87" spans="1:7">
      <c r="A87" s="274">
        <v>83</v>
      </c>
      <c r="B87" s="298" t="s">
        <v>1507</v>
      </c>
      <c r="C87" s="299" t="s">
        <v>1162</v>
      </c>
      <c r="D87" s="300">
        <v>922.42817515520017</v>
      </c>
      <c r="E87" s="456">
        <v>71.500983500800004</v>
      </c>
      <c r="F87" s="300"/>
      <c r="G87" s="300"/>
    </row>
    <row r="88" spans="1:7">
      <c r="A88" s="274">
        <v>84</v>
      </c>
      <c r="B88" s="298" t="s">
        <v>2155</v>
      </c>
      <c r="C88" s="299" t="s">
        <v>1162</v>
      </c>
      <c r="D88" s="300">
        <v>0</v>
      </c>
      <c r="E88" s="456">
        <v>109.12681328640002</v>
      </c>
      <c r="F88" s="300"/>
      <c r="G88" s="300"/>
    </row>
    <row r="89" spans="1:7">
      <c r="A89" s="274">
        <v>85</v>
      </c>
      <c r="B89" s="298" t="s">
        <v>1203</v>
      </c>
      <c r="C89" s="299" t="s">
        <v>1162</v>
      </c>
      <c r="D89" s="300">
        <v>0</v>
      </c>
      <c r="E89" s="456">
        <v>71.500983500800004</v>
      </c>
      <c r="F89" s="300"/>
      <c r="G89" s="300"/>
    </row>
    <row r="90" spans="1:7">
      <c r="A90" s="274">
        <v>86</v>
      </c>
      <c r="B90" s="298" t="s">
        <v>2683</v>
      </c>
      <c r="C90" s="299" t="s">
        <v>1162</v>
      </c>
      <c r="D90" s="300">
        <v>0</v>
      </c>
      <c r="E90" s="456">
        <v>71.500983500800004</v>
      </c>
      <c r="F90" s="300"/>
      <c r="G90" s="300"/>
    </row>
    <row r="91" spans="1:7">
      <c r="A91" s="274">
        <v>87</v>
      </c>
      <c r="B91" s="298" t="s">
        <v>2157</v>
      </c>
      <c r="C91" s="299" t="s">
        <v>1162</v>
      </c>
      <c r="D91" s="300">
        <v>0</v>
      </c>
      <c r="E91" s="456">
        <v>102.22080655359999</v>
      </c>
      <c r="F91" s="300"/>
      <c r="G91" s="300"/>
    </row>
    <row r="92" spans="1:7">
      <c r="A92" s="274">
        <v>88</v>
      </c>
      <c r="B92" s="298" t="s">
        <v>2684</v>
      </c>
      <c r="C92" s="299" t="s">
        <v>1162</v>
      </c>
      <c r="D92" s="300">
        <v>495.92272486399997</v>
      </c>
      <c r="E92" s="456">
        <v>58.760591769599998</v>
      </c>
      <c r="F92" s="300"/>
      <c r="G92" s="300"/>
    </row>
    <row r="93" spans="1:7">
      <c r="A93" s="274">
        <v>89</v>
      </c>
      <c r="B93" s="298" t="s">
        <v>2685</v>
      </c>
      <c r="C93" s="299" t="s">
        <v>1162</v>
      </c>
      <c r="D93" s="300">
        <v>277.07375288319997</v>
      </c>
      <c r="E93" s="456">
        <v>46.615545446399999</v>
      </c>
      <c r="F93" s="300"/>
      <c r="G93" s="300"/>
    </row>
    <row r="94" spans="1:7">
      <c r="A94" s="274">
        <v>90</v>
      </c>
      <c r="B94" s="298" t="s">
        <v>1939</v>
      </c>
      <c r="C94" s="299" t="s">
        <v>1162</v>
      </c>
      <c r="D94" s="300">
        <v>207.65647831040002</v>
      </c>
      <c r="E94" s="456">
        <v>46.615545446399999</v>
      </c>
      <c r="F94" s="300"/>
      <c r="G94" s="300"/>
    </row>
    <row r="95" spans="1:7">
      <c r="A95" s="274">
        <v>91</v>
      </c>
      <c r="B95" s="298" t="s">
        <v>2161</v>
      </c>
      <c r="C95" s="299" t="s">
        <v>1162</v>
      </c>
      <c r="D95" s="300">
        <v>80.490699161599991</v>
      </c>
      <c r="E95" s="456">
        <v>28.040768716800002</v>
      </c>
      <c r="F95" s="300"/>
      <c r="G95" s="300"/>
    </row>
    <row r="96" spans="1:7">
      <c r="A96" s="274">
        <v>92</v>
      </c>
      <c r="B96" s="298" t="s">
        <v>2162</v>
      </c>
      <c r="C96" s="299" t="s">
        <v>1162</v>
      </c>
      <c r="D96" s="300">
        <v>0</v>
      </c>
      <c r="E96" s="456">
        <v>34.410964582399998</v>
      </c>
      <c r="F96" s="300"/>
      <c r="G96" s="300"/>
    </row>
    <row r="97" spans="1:7">
      <c r="A97" s="274">
        <v>93</v>
      </c>
      <c r="B97" s="298" t="s">
        <v>1938</v>
      </c>
      <c r="C97" s="299" t="s">
        <v>1162</v>
      </c>
      <c r="D97" s="300">
        <v>280.28861808639999</v>
      </c>
      <c r="E97" s="456">
        <v>46.615545446399999</v>
      </c>
      <c r="F97" s="300"/>
      <c r="G97" s="300"/>
    </row>
    <row r="98" spans="1:7">
      <c r="A98" s="274">
        <v>94</v>
      </c>
      <c r="B98" s="298" t="s">
        <v>1962</v>
      </c>
      <c r="C98" s="299" t="s">
        <v>1162</v>
      </c>
      <c r="D98" s="300">
        <v>91.623658291200002</v>
      </c>
      <c r="E98" s="456">
        <v>34.410964582399998</v>
      </c>
      <c r="F98" s="300"/>
      <c r="G98" s="300"/>
    </row>
    <row r="99" spans="1:7">
      <c r="A99" s="274">
        <v>95</v>
      </c>
      <c r="B99" s="298" t="s">
        <v>2166</v>
      </c>
      <c r="C99" s="299" t="s">
        <v>1162</v>
      </c>
      <c r="D99" s="300">
        <v>68.881463705600012</v>
      </c>
      <c r="E99" s="456">
        <v>30.719823052799995</v>
      </c>
      <c r="F99" s="300"/>
      <c r="G99" s="300"/>
    </row>
    <row r="100" spans="1:7">
      <c r="A100" s="274">
        <v>96</v>
      </c>
      <c r="B100" s="298" t="s">
        <v>2167</v>
      </c>
      <c r="C100" s="299" t="s">
        <v>1162</v>
      </c>
      <c r="D100" s="300">
        <v>0</v>
      </c>
      <c r="E100" s="456">
        <v>28.040768716800002</v>
      </c>
      <c r="F100" s="300"/>
      <c r="G100" s="300"/>
    </row>
    <row r="101" spans="1:7">
      <c r="A101" s="274">
        <v>97</v>
      </c>
      <c r="B101" s="298" t="s">
        <v>2168</v>
      </c>
      <c r="C101" s="299" t="s">
        <v>1162</v>
      </c>
      <c r="D101" s="300">
        <v>38.102106111999994</v>
      </c>
      <c r="E101" s="456">
        <v>21.670572851199999</v>
      </c>
      <c r="F101" s="300"/>
      <c r="G101" s="300"/>
    </row>
    <row r="102" spans="1:7">
      <c r="A102" s="274">
        <v>98</v>
      </c>
      <c r="B102" s="298" t="s">
        <v>2686</v>
      </c>
      <c r="C102" s="299" t="s">
        <v>1162</v>
      </c>
      <c r="D102" s="300">
        <v>0</v>
      </c>
      <c r="E102" s="456">
        <v>108.5910024192</v>
      </c>
      <c r="F102" s="300"/>
      <c r="G102" s="300"/>
    </row>
    <row r="103" spans="1:7">
      <c r="A103" s="274">
        <v>99</v>
      </c>
      <c r="B103" s="298" t="s">
        <v>2687</v>
      </c>
      <c r="C103" s="299" t="s">
        <v>1476</v>
      </c>
      <c r="D103" s="300">
        <v>322.67721113599998</v>
      </c>
      <c r="E103" s="456">
        <v>71.500983500800004</v>
      </c>
      <c r="F103" s="300"/>
      <c r="G103" s="300"/>
    </row>
    <row r="104" spans="1:7">
      <c r="A104" s="274">
        <v>100</v>
      </c>
      <c r="B104" s="298" t="s">
        <v>2169</v>
      </c>
      <c r="C104" s="299" t="s">
        <v>1162</v>
      </c>
      <c r="D104" s="300">
        <v>175.32922265600001</v>
      </c>
      <c r="E104" s="456">
        <v>52.985741312000009</v>
      </c>
      <c r="F104" s="300"/>
      <c r="G104" s="300"/>
    </row>
    <row r="105" spans="1:7">
      <c r="A105" s="274">
        <v>101</v>
      </c>
      <c r="B105" s="298" t="s">
        <v>2170</v>
      </c>
      <c r="C105" s="299" t="s">
        <v>1476</v>
      </c>
      <c r="D105" s="300">
        <v>575.93714769919995</v>
      </c>
      <c r="E105" s="456">
        <v>58.760591769599998</v>
      </c>
      <c r="F105" s="300"/>
      <c r="G105" s="300"/>
    </row>
    <row r="106" spans="1:7">
      <c r="A106" s="274">
        <v>102</v>
      </c>
      <c r="B106" s="298" t="s">
        <v>2171</v>
      </c>
      <c r="C106" s="299" t="s">
        <v>1162</v>
      </c>
      <c r="D106" s="300">
        <v>403.16791029760009</v>
      </c>
      <c r="E106" s="456">
        <v>58.760591769599998</v>
      </c>
      <c r="F106" s="300"/>
      <c r="G106" s="300"/>
    </row>
    <row r="107" spans="1:7">
      <c r="A107" s="274">
        <v>103</v>
      </c>
      <c r="B107" s="298" t="s">
        <v>2172</v>
      </c>
      <c r="C107" s="299" t="s">
        <v>1162</v>
      </c>
      <c r="D107" s="300">
        <v>0</v>
      </c>
      <c r="E107" s="456">
        <v>52.985741312000009</v>
      </c>
      <c r="F107" s="300"/>
      <c r="G107" s="300"/>
    </row>
    <row r="108" spans="1:7">
      <c r="A108" s="274">
        <v>104</v>
      </c>
      <c r="B108" s="298" t="s">
        <v>2173</v>
      </c>
      <c r="C108" s="299" t="s">
        <v>1162</v>
      </c>
      <c r="D108" s="300">
        <v>280.28861808639999</v>
      </c>
      <c r="E108" s="456">
        <v>40.245349580799996</v>
      </c>
      <c r="F108" s="300"/>
      <c r="G108" s="300"/>
    </row>
    <row r="109" spans="1:7">
      <c r="A109" s="274">
        <v>105</v>
      </c>
      <c r="B109" s="298" t="s">
        <v>2174</v>
      </c>
      <c r="C109" s="299" t="s">
        <v>1162</v>
      </c>
      <c r="D109" s="300">
        <v>0</v>
      </c>
      <c r="E109" s="456">
        <v>58.760591769599998</v>
      </c>
      <c r="F109" s="300"/>
      <c r="G109" s="300"/>
    </row>
    <row r="110" spans="1:7">
      <c r="A110" s="274">
        <v>106</v>
      </c>
      <c r="B110" s="298" t="s">
        <v>2688</v>
      </c>
      <c r="C110" s="299" t="s">
        <v>1162</v>
      </c>
      <c r="D110" s="300">
        <v>0</v>
      </c>
      <c r="E110" s="456">
        <v>18.515242188800002</v>
      </c>
      <c r="F110" s="300"/>
      <c r="G110" s="300"/>
    </row>
    <row r="111" spans="1:7">
      <c r="A111" s="274">
        <v>107</v>
      </c>
      <c r="B111" s="298" t="s">
        <v>2689</v>
      </c>
      <c r="C111" s="299" t="s">
        <v>1162</v>
      </c>
      <c r="D111" s="300">
        <v>57.748504575999995</v>
      </c>
      <c r="E111" s="456">
        <v>18.515242188800002</v>
      </c>
      <c r="F111" s="300"/>
      <c r="G111" s="300"/>
    </row>
    <row r="112" spans="1:7">
      <c r="A112" s="274">
        <v>108</v>
      </c>
      <c r="B112" s="298" t="s">
        <v>2690</v>
      </c>
      <c r="C112" s="299" t="s">
        <v>1476</v>
      </c>
      <c r="D112" s="300">
        <v>11.073424588800002</v>
      </c>
      <c r="E112" s="456">
        <v>12.145046323200001</v>
      </c>
      <c r="F112" s="300"/>
      <c r="G112" s="300"/>
    </row>
    <row r="113" spans="1:7">
      <c r="A113" s="274">
        <v>109</v>
      </c>
      <c r="B113" s="298" t="s">
        <v>1919</v>
      </c>
      <c r="C113" s="299" t="s">
        <v>1162</v>
      </c>
      <c r="D113" s="300">
        <v>22.7421945856</v>
      </c>
      <c r="E113" s="456">
        <v>15.359911526399998</v>
      </c>
      <c r="F113" s="300"/>
      <c r="G113" s="300"/>
    </row>
    <row r="114" spans="1:7">
      <c r="A114" s="274">
        <v>110</v>
      </c>
      <c r="B114" s="298" t="s">
        <v>2178</v>
      </c>
      <c r="C114" s="299" t="s">
        <v>1162</v>
      </c>
      <c r="D114" s="300">
        <v>79.954888294400021</v>
      </c>
      <c r="E114" s="456">
        <v>15.359911526399998</v>
      </c>
      <c r="F114" s="300"/>
      <c r="G114" s="300"/>
    </row>
    <row r="115" spans="1:7">
      <c r="A115" s="274">
        <v>111</v>
      </c>
      <c r="B115" s="298" t="s">
        <v>2691</v>
      </c>
      <c r="C115" s="299" t="s">
        <v>1476</v>
      </c>
      <c r="D115" s="300">
        <v>126.6299682816</v>
      </c>
      <c r="E115" s="456">
        <v>30.719823052799995</v>
      </c>
      <c r="F115" s="300"/>
      <c r="G115" s="300"/>
    </row>
    <row r="116" spans="1:7">
      <c r="A116" s="274">
        <v>112</v>
      </c>
      <c r="B116" s="298" t="s">
        <v>2692</v>
      </c>
      <c r="C116" s="299" t="s">
        <v>1162</v>
      </c>
      <c r="D116" s="300">
        <v>31.7914447872</v>
      </c>
      <c r="E116" s="456">
        <v>21.670572851199999</v>
      </c>
      <c r="F116" s="300"/>
      <c r="G116" s="300"/>
    </row>
    <row r="117" spans="1:7">
      <c r="A117" s="274">
        <v>113</v>
      </c>
      <c r="B117" s="298" t="s">
        <v>2693</v>
      </c>
      <c r="C117" s="299" t="s">
        <v>1162</v>
      </c>
      <c r="D117" s="300">
        <v>39.709538713600004</v>
      </c>
      <c r="E117" s="456">
        <v>21.670572851199999</v>
      </c>
      <c r="F117" s="300"/>
      <c r="G117" s="300"/>
    </row>
    <row r="118" spans="1:7">
      <c r="A118" s="274">
        <v>114</v>
      </c>
      <c r="B118" s="298" t="s">
        <v>1686</v>
      </c>
      <c r="C118" s="299" t="s">
        <v>1162</v>
      </c>
      <c r="D118" s="300">
        <v>322.67721113599998</v>
      </c>
      <c r="E118" s="456">
        <v>37.090018918399998</v>
      </c>
      <c r="F118" s="300"/>
      <c r="G118" s="300"/>
    </row>
    <row r="119" spans="1:7">
      <c r="A119" s="274">
        <v>115</v>
      </c>
      <c r="B119" s="298" t="s">
        <v>2566</v>
      </c>
      <c r="C119" s="299" t="s">
        <v>1162</v>
      </c>
      <c r="D119" s="300">
        <v>207.65647831040002</v>
      </c>
      <c r="E119" s="456">
        <v>40.245349580799996</v>
      </c>
      <c r="F119" s="300"/>
      <c r="G119" s="300"/>
    </row>
    <row r="120" spans="1:7">
      <c r="A120" s="274">
        <v>116</v>
      </c>
      <c r="B120" s="298" t="s">
        <v>2182</v>
      </c>
      <c r="C120" s="299" t="s">
        <v>1162</v>
      </c>
      <c r="D120" s="300">
        <v>714.77169684479998</v>
      </c>
      <c r="E120" s="456">
        <v>46.615545446399999</v>
      </c>
      <c r="F120" s="300"/>
      <c r="G120" s="300"/>
    </row>
    <row r="121" spans="1:7">
      <c r="A121" s="274">
        <v>117</v>
      </c>
      <c r="B121" s="298" t="s">
        <v>2183</v>
      </c>
      <c r="C121" s="299" t="s">
        <v>1162</v>
      </c>
      <c r="D121" s="300">
        <v>0</v>
      </c>
      <c r="E121" s="456">
        <v>108.5910024192</v>
      </c>
      <c r="F121" s="300"/>
      <c r="G121" s="300"/>
    </row>
    <row r="122" spans="1:7">
      <c r="A122" s="274">
        <v>118</v>
      </c>
      <c r="B122" s="298" t="s">
        <v>2184</v>
      </c>
      <c r="C122" s="299" t="s">
        <v>1162</v>
      </c>
      <c r="D122" s="300">
        <v>0</v>
      </c>
      <c r="E122" s="456">
        <v>89.6</v>
      </c>
      <c r="F122" s="300"/>
      <c r="G122" s="300"/>
    </row>
    <row r="123" spans="1:7">
      <c r="A123" s="274">
        <v>119</v>
      </c>
      <c r="B123" s="298" t="s">
        <v>1541</v>
      </c>
      <c r="C123" s="299" t="s">
        <v>1476</v>
      </c>
      <c r="D123" s="300">
        <v>219.32524830719998</v>
      </c>
      <c r="E123" s="456">
        <v>46.615545446399999</v>
      </c>
      <c r="F123" s="300"/>
      <c r="G123" s="300"/>
    </row>
    <row r="124" spans="1:7">
      <c r="A124" s="274">
        <v>120</v>
      </c>
      <c r="B124" s="298" t="s">
        <v>2185</v>
      </c>
      <c r="C124" s="299" t="s">
        <v>1162</v>
      </c>
      <c r="D124" s="300">
        <v>91.623658291200002</v>
      </c>
      <c r="E124" s="456">
        <v>34.410964582399998</v>
      </c>
      <c r="F124" s="300"/>
      <c r="G124" s="300"/>
    </row>
    <row r="125" spans="1:7">
      <c r="A125" s="274">
        <v>121</v>
      </c>
      <c r="B125" s="298" t="s">
        <v>2694</v>
      </c>
      <c r="C125" s="299" t="s">
        <v>1162</v>
      </c>
      <c r="D125" s="300">
        <v>143.53777786879999</v>
      </c>
      <c r="E125" s="456">
        <v>28.040768716800002</v>
      </c>
      <c r="F125" s="300"/>
      <c r="G125" s="300"/>
    </row>
    <row r="126" spans="1:7">
      <c r="A126" s="274">
        <v>122</v>
      </c>
      <c r="B126" s="298" t="s">
        <v>2695</v>
      </c>
      <c r="C126" s="299" t="s">
        <v>1476</v>
      </c>
      <c r="D126" s="300">
        <v>57.748504575999995</v>
      </c>
      <c r="E126" s="456">
        <v>28.040768716800002</v>
      </c>
      <c r="F126" s="300"/>
      <c r="G126" s="300"/>
    </row>
    <row r="127" spans="1:7">
      <c r="A127" s="274">
        <v>123</v>
      </c>
      <c r="B127" s="298" t="s">
        <v>2188</v>
      </c>
      <c r="C127" s="299" t="s">
        <v>1162</v>
      </c>
      <c r="D127" s="300">
        <v>0</v>
      </c>
      <c r="E127" s="456">
        <v>90.075760230400007</v>
      </c>
      <c r="F127" s="300"/>
      <c r="G127" s="300"/>
    </row>
    <row r="128" spans="1:7">
      <c r="A128" s="274">
        <v>124</v>
      </c>
      <c r="B128" s="298" t="s">
        <v>2189</v>
      </c>
      <c r="C128" s="299" t="s">
        <v>1162</v>
      </c>
      <c r="D128" s="300">
        <v>0</v>
      </c>
      <c r="E128" s="456">
        <v>58.760591769599998</v>
      </c>
      <c r="F128" s="300"/>
      <c r="G128" s="300"/>
    </row>
    <row r="129" spans="1:7">
      <c r="A129" s="274">
        <v>125</v>
      </c>
      <c r="B129" s="298" t="s">
        <v>2190</v>
      </c>
      <c r="C129" s="299" t="s">
        <v>1162</v>
      </c>
      <c r="D129" s="300">
        <v>0</v>
      </c>
      <c r="E129" s="456">
        <v>34.410964582399998</v>
      </c>
      <c r="F129" s="300"/>
      <c r="G129" s="300"/>
    </row>
    <row r="130" spans="1:7">
      <c r="A130" s="274">
        <v>126</v>
      </c>
      <c r="B130" s="298" t="s">
        <v>2191</v>
      </c>
      <c r="C130" s="299" t="s">
        <v>1162</v>
      </c>
      <c r="D130" s="300">
        <v>207.65647831040002</v>
      </c>
      <c r="E130" s="456">
        <v>40.245349580799996</v>
      </c>
      <c r="F130" s="300"/>
      <c r="G130" s="300"/>
    </row>
    <row r="131" spans="1:7">
      <c r="A131" s="274">
        <v>127</v>
      </c>
      <c r="B131" s="298" t="s">
        <v>1150</v>
      </c>
      <c r="C131" s="299" t="s">
        <v>1162</v>
      </c>
      <c r="D131" s="300">
        <v>36.018397184000001</v>
      </c>
      <c r="E131" s="456">
        <v>12.145046323200001</v>
      </c>
      <c r="F131" s="300"/>
      <c r="G131" s="300"/>
    </row>
    <row r="132" spans="1:7">
      <c r="A132" s="274">
        <v>128</v>
      </c>
      <c r="B132" s="298" t="s">
        <v>2696</v>
      </c>
      <c r="C132" s="299" t="s">
        <v>1162</v>
      </c>
      <c r="D132" s="300">
        <v>91.623658291200002</v>
      </c>
      <c r="E132" s="456">
        <v>15.359911526399998</v>
      </c>
      <c r="F132" s="300"/>
      <c r="G132" s="300"/>
    </row>
    <row r="133" spans="1:7">
      <c r="A133" s="274">
        <v>129</v>
      </c>
      <c r="B133" s="298" t="s">
        <v>2697</v>
      </c>
      <c r="C133" s="299" t="s">
        <v>1162</v>
      </c>
      <c r="D133" s="300">
        <v>138.23920373760001</v>
      </c>
      <c r="E133" s="456">
        <v>21.670572851199999</v>
      </c>
      <c r="F133" s="300"/>
      <c r="G133" s="300"/>
    </row>
    <row r="134" spans="1:7">
      <c r="A134" s="274">
        <v>130</v>
      </c>
      <c r="B134" s="298" t="s">
        <v>2698</v>
      </c>
      <c r="C134" s="299" t="s">
        <v>1162</v>
      </c>
      <c r="D134" s="300">
        <v>126.6299682816</v>
      </c>
      <c r="E134" s="456">
        <v>21.670572851199999</v>
      </c>
      <c r="F134" s="300"/>
      <c r="G134" s="300"/>
    </row>
    <row r="135" spans="1:7">
      <c r="A135" s="274">
        <v>131</v>
      </c>
      <c r="B135" s="298" t="s">
        <v>1670</v>
      </c>
      <c r="C135" s="299" t="s">
        <v>1162</v>
      </c>
      <c r="D135" s="300">
        <v>287.6709011456</v>
      </c>
      <c r="E135" s="456">
        <v>40.245349580799996</v>
      </c>
      <c r="F135" s="300"/>
      <c r="G135" s="300"/>
    </row>
    <row r="136" spans="1:7">
      <c r="A136" s="274">
        <v>132</v>
      </c>
      <c r="B136" s="298" t="s">
        <v>2195</v>
      </c>
      <c r="C136" s="299" t="s">
        <v>1162</v>
      </c>
      <c r="D136" s="300">
        <v>0</v>
      </c>
      <c r="E136" s="456">
        <v>46.615545446399999</v>
      </c>
      <c r="F136" s="300"/>
      <c r="G136" s="300"/>
    </row>
    <row r="137" spans="1:7">
      <c r="A137" s="274">
        <v>133</v>
      </c>
      <c r="B137" s="298" t="s">
        <v>2197</v>
      </c>
      <c r="C137" s="299" t="s">
        <v>1162</v>
      </c>
      <c r="D137" s="300">
        <v>31.7914447872</v>
      </c>
      <c r="E137" s="456">
        <v>14.288289792</v>
      </c>
      <c r="F137" s="300"/>
      <c r="G137" s="300"/>
    </row>
    <row r="138" spans="1:7">
      <c r="A138" s="274">
        <v>134</v>
      </c>
      <c r="B138" s="298" t="s">
        <v>2198</v>
      </c>
      <c r="C138" s="299" t="s">
        <v>1162</v>
      </c>
      <c r="D138" s="300">
        <v>28.040768716800002</v>
      </c>
      <c r="E138" s="456">
        <v>15.359911526399998</v>
      </c>
      <c r="F138" s="300"/>
      <c r="G138" s="300"/>
    </row>
    <row r="139" spans="1:7">
      <c r="A139" s="274">
        <v>135</v>
      </c>
      <c r="B139" s="298" t="s">
        <v>2199</v>
      </c>
      <c r="C139" s="299" t="s">
        <v>1476</v>
      </c>
      <c r="D139" s="300">
        <v>55.605261107200008</v>
      </c>
      <c r="E139" s="456">
        <v>21.670572851199999</v>
      </c>
      <c r="F139" s="300"/>
      <c r="G139" s="300"/>
    </row>
    <row r="140" spans="1:7">
      <c r="A140" s="274">
        <v>136</v>
      </c>
      <c r="B140" s="298" t="s">
        <v>2699</v>
      </c>
      <c r="C140" s="299" t="s">
        <v>1476</v>
      </c>
      <c r="D140" s="300">
        <v>31.7914447872</v>
      </c>
      <c r="E140" s="456">
        <v>21.670572851199999</v>
      </c>
      <c r="F140" s="300"/>
      <c r="G140" s="300"/>
    </row>
    <row r="141" spans="1:7">
      <c r="A141" s="274">
        <v>137</v>
      </c>
      <c r="B141" s="298" t="s">
        <v>2201</v>
      </c>
      <c r="C141" s="299" t="s">
        <v>1162</v>
      </c>
      <c r="D141" s="300">
        <v>519.26026485760008</v>
      </c>
      <c r="E141" s="456">
        <v>52.985741312000009</v>
      </c>
      <c r="F141" s="300"/>
      <c r="G141" s="300"/>
    </row>
    <row r="142" spans="1:7">
      <c r="A142" s="274">
        <v>138</v>
      </c>
      <c r="B142" s="298" t="s">
        <v>2202</v>
      </c>
      <c r="C142" s="299" t="s">
        <v>1476</v>
      </c>
      <c r="D142" s="300">
        <v>207.65647831040002</v>
      </c>
      <c r="E142" s="456">
        <v>46.615545446399999</v>
      </c>
      <c r="F142" s="300"/>
      <c r="G142" s="300"/>
    </row>
    <row r="143" spans="1:7">
      <c r="A143" s="274">
        <v>139</v>
      </c>
      <c r="B143" s="298" t="s">
        <v>2203</v>
      </c>
      <c r="C143" s="299" t="s">
        <v>1162</v>
      </c>
      <c r="D143" s="300">
        <v>91.623658291200002</v>
      </c>
      <c r="E143" s="456">
        <v>28.040768716800002</v>
      </c>
      <c r="F143" s="300"/>
      <c r="G143" s="300"/>
    </row>
    <row r="144" spans="1:7">
      <c r="A144" s="274">
        <v>140</v>
      </c>
      <c r="B144" s="298" t="s">
        <v>2204</v>
      </c>
      <c r="C144" s="299" t="s">
        <v>1162</v>
      </c>
      <c r="D144" s="300">
        <v>68.881463705600012</v>
      </c>
      <c r="E144" s="456">
        <v>28.040768716800002</v>
      </c>
      <c r="F144" s="300"/>
      <c r="G144" s="300"/>
    </row>
    <row r="145" spans="1:7">
      <c r="A145" s="274">
        <v>141</v>
      </c>
      <c r="B145" s="298" t="s">
        <v>2205</v>
      </c>
      <c r="C145" s="299" t="s">
        <v>1162</v>
      </c>
      <c r="D145" s="300">
        <v>68.881463705600012</v>
      </c>
      <c r="E145" s="456">
        <v>21.670572851199999</v>
      </c>
      <c r="F145" s="300"/>
      <c r="G145" s="300"/>
    </row>
    <row r="146" spans="1:7">
      <c r="A146" s="274">
        <v>142</v>
      </c>
      <c r="B146" s="298" t="s">
        <v>2206</v>
      </c>
      <c r="C146" s="299" t="s">
        <v>1162</v>
      </c>
      <c r="D146" s="300">
        <v>207.65647831040002</v>
      </c>
      <c r="E146" s="456">
        <v>40.245349580799996</v>
      </c>
      <c r="F146" s="300"/>
      <c r="G146" s="300"/>
    </row>
    <row r="147" spans="1:7">
      <c r="A147" s="274">
        <v>143</v>
      </c>
      <c r="B147" s="298" t="s">
        <v>2207</v>
      </c>
      <c r="C147" s="299" t="s">
        <v>1476</v>
      </c>
      <c r="D147" s="300">
        <v>91.623658291200002</v>
      </c>
      <c r="E147" s="456">
        <v>28.040768716800002</v>
      </c>
      <c r="F147" s="300"/>
      <c r="G147" s="300"/>
    </row>
    <row r="148" spans="1:7">
      <c r="A148" s="274">
        <v>144</v>
      </c>
      <c r="B148" s="298" t="s">
        <v>2208</v>
      </c>
      <c r="C148" s="299" t="s">
        <v>1476</v>
      </c>
      <c r="D148" s="300">
        <v>91.623658291200002</v>
      </c>
      <c r="E148" s="456">
        <v>34.410964582399998</v>
      </c>
      <c r="F148" s="300"/>
      <c r="G148" s="300"/>
    </row>
    <row r="149" spans="1:7">
      <c r="A149" s="274">
        <v>145</v>
      </c>
      <c r="B149" s="298" t="s">
        <v>2209</v>
      </c>
      <c r="C149" s="299" t="s">
        <v>1162</v>
      </c>
      <c r="D149" s="300">
        <v>219.32524830719998</v>
      </c>
      <c r="E149" s="456">
        <v>46.615545446399999</v>
      </c>
      <c r="F149" s="300"/>
      <c r="G149" s="300"/>
    </row>
    <row r="150" spans="1:7">
      <c r="A150" s="274">
        <v>146</v>
      </c>
      <c r="B150" s="298" t="s">
        <v>2700</v>
      </c>
      <c r="C150" s="299" t="s">
        <v>1162</v>
      </c>
      <c r="D150" s="300">
        <v>173.24551372799999</v>
      </c>
      <c r="E150" s="456">
        <v>34.410964582399998</v>
      </c>
      <c r="F150" s="300"/>
      <c r="G150" s="300"/>
    </row>
    <row r="151" spans="1:7">
      <c r="A151" s="274">
        <v>147</v>
      </c>
      <c r="B151" s="298" t="s">
        <v>2701</v>
      </c>
      <c r="C151" s="299" t="s">
        <v>1162</v>
      </c>
      <c r="D151" s="300">
        <v>91.623658291200002</v>
      </c>
      <c r="E151" s="456">
        <v>21.670572851199999</v>
      </c>
      <c r="F151" s="300"/>
      <c r="G151" s="300"/>
    </row>
    <row r="152" spans="1:7">
      <c r="A152" s="274">
        <v>148</v>
      </c>
      <c r="B152" s="298" t="s">
        <v>2702</v>
      </c>
      <c r="C152" s="299" t="s">
        <v>1162</v>
      </c>
      <c r="D152" s="300">
        <v>322.67721113599998</v>
      </c>
      <c r="E152" s="456">
        <v>40.245349580799996</v>
      </c>
      <c r="F152" s="300"/>
      <c r="G152" s="300"/>
    </row>
    <row r="153" spans="1:7">
      <c r="A153" s="274">
        <v>149</v>
      </c>
      <c r="B153" s="298" t="s">
        <v>2703</v>
      </c>
      <c r="C153" s="299" t="s">
        <v>1162</v>
      </c>
      <c r="D153" s="300">
        <v>207.65647831040002</v>
      </c>
      <c r="E153" s="456">
        <v>28.040768716800002</v>
      </c>
      <c r="F153" s="300"/>
      <c r="G153" s="300"/>
    </row>
    <row r="154" spans="1:7">
      <c r="A154" s="274">
        <v>150</v>
      </c>
      <c r="B154" s="298" t="s">
        <v>2215</v>
      </c>
      <c r="C154" s="299" t="s">
        <v>1162</v>
      </c>
      <c r="D154" s="300">
        <v>11.073424588800002</v>
      </c>
      <c r="E154" s="456">
        <v>12.145046323200001</v>
      </c>
      <c r="F154" s="300"/>
      <c r="G154" s="300"/>
    </row>
    <row r="155" spans="1:7">
      <c r="A155" s="274">
        <v>151</v>
      </c>
      <c r="B155" s="298" t="s">
        <v>2704</v>
      </c>
      <c r="C155" s="299" t="s">
        <v>1162</v>
      </c>
      <c r="D155" s="300">
        <v>2.0837089280000001</v>
      </c>
      <c r="E155" s="456">
        <v>10.597148262400001</v>
      </c>
      <c r="F155" s="300"/>
      <c r="G155" s="300"/>
    </row>
    <row r="156" spans="1:7">
      <c r="A156" s="274">
        <v>152</v>
      </c>
      <c r="B156" s="298" t="s">
        <v>2705</v>
      </c>
      <c r="C156" s="299" t="s">
        <v>1476</v>
      </c>
      <c r="D156" s="300">
        <v>2.0837089280000001</v>
      </c>
      <c r="E156" s="456">
        <v>10.597148262400001</v>
      </c>
      <c r="F156" s="300"/>
      <c r="G156" s="300"/>
    </row>
    <row r="157" spans="1:7">
      <c r="A157" s="274">
        <v>153</v>
      </c>
      <c r="B157" s="298" t="s">
        <v>2218</v>
      </c>
      <c r="C157" s="299" t="s">
        <v>1162</v>
      </c>
      <c r="D157" s="300">
        <v>2.0837089280000001</v>
      </c>
      <c r="E157" s="456">
        <v>10.597148262400001</v>
      </c>
      <c r="F157" s="300"/>
      <c r="G157" s="300"/>
    </row>
    <row r="158" spans="1:7">
      <c r="A158" s="274">
        <v>154</v>
      </c>
      <c r="B158" s="298" t="s">
        <v>2219</v>
      </c>
      <c r="C158" s="299" t="s">
        <v>1162</v>
      </c>
      <c r="D158" s="300">
        <v>2.0837089280000001</v>
      </c>
      <c r="E158" s="456">
        <v>10.597148262400001</v>
      </c>
      <c r="F158" s="300"/>
      <c r="G158" s="300"/>
    </row>
    <row r="159" spans="1:7">
      <c r="A159" s="274">
        <v>155</v>
      </c>
      <c r="B159" s="298" t="s">
        <v>2220</v>
      </c>
      <c r="C159" s="299" t="s">
        <v>1476</v>
      </c>
      <c r="D159" s="300">
        <v>173.24551372799999</v>
      </c>
      <c r="E159" s="456">
        <v>58.760591769599998</v>
      </c>
      <c r="F159" s="300"/>
      <c r="G159" s="300"/>
    </row>
    <row r="160" spans="1:7">
      <c r="A160" s="274">
        <v>156</v>
      </c>
      <c r="B160" s="298" t="s">
        <v>2706</v>
      </c>
      <c r="C160" s="299" t="s">
        <v>1162</v>
      </c>
      <c r="D160" s="300">
        <v>98.529665023999996</v>
      </c>
      <c r="E160" s="456">
        <v>21.670572851199999</v>
      </c>
      <c r="F160" s="300"/>
      <c r="G160" s="300"/>
    </row>
    <row r="161" spans="1:7">
      <c r="A161" s="274">
        <v>157</v>
      </c>
      <c r="B161" s="298" t="s">
        <v>2707</v>
      </c>
      <c r="C161" s="299" t="s">
        <v>1162</v>
      </c>
      <c r="D161" s="300">
        <v>75.192125030400007</v>
      </c>
      <c r="E161" s="456">
        <v>21.670572851199999</v>
      </c>
      <c r="F161" s="300"/>
      <c r="G161" s="300"/>
    </row>
    <row r="162" spans="1:7">
      <c r="A162" s="274">
        <v>158</v>
      </c>
      <c r="B162" s="298" t="s">
        <v>1149</v>
      </c>
      <c r="C162" s="299" t="s">
        <v>1162</v>
      </c>
      <c r="D162" s="300">
        <v>600.82258575360004</v>
      </c>
      <c r="E162" s="456">
        <v>34.410964582399998</v>
      </c>
      <c r="F162" s="300"/>
      <c r="G162" s="300"/>
    </row>
    <row r="163" spans="1:7">
      <c r="A163" s="274">
        <v>159</v>
      </c>
      <c r="B163" s="298" t="s">
        <v>2221</v>
      </c>
      <c r="C163" s="299" t="s">
        <v>1162</v>
      </c>
      <c r="D163" s="300">
        <v>138.23920373760001</v>
      </c>
      <c r="E163" s="456">
        <v>21.670572851199999</v>
      </c>
      <c r="F163" s="300"/>
      <c r="G163" s="300"/>
    </row>
    <row r="164" spans="1:7">
      <c r="A164" s="274">
        <v>160</v>
      </c>
      <c r="B164" s="298" t="s">
        <v>2222</v>
      </c>
      <c r="C164" s="299" t="s">
        <v>1162</v>
      </c>
      <c r="D164" s="300">
        <v>75.192125030400007</v>
      </c>
      <c r="E164" s="456">
        <v>21.670572851199999</v>
      </c>
      <c r="F164" s="300"/>
      <c r="G164" s="300"/>
    </row>
    <row r="165" spans="1:7">
      <c r="A165" s="274">
        <v>161</v>
      </c>
      <c r="B165" s="298" t="s">
        <v>2223</v>
      </c>
      <c r="C165" s="299" t="s">
        <v>1162</v>
      </c>
      <c r="D165" s="300">
        <v>143.53777786879999</v>
      </c>
      <c r="E165" s="456">
        <v>28.040768716800002</v>
      </c>
      <c r="F165" s="300"/>
      <c r="G165" s="300"/>
    </row>
    <row r="166" spans="1:7">
      <c r="A166" s="274">
        <v>162</v>
      </c>
      <c r="B166" s="298" t="s">
        <v>2708</v>
      </c>
      <c r="C166" s="299" t="s">
        <v>1162</v>
      </c>
      <c r="D166" s="300">
        <v>138.23920373760001</v>
      </c>
      <c r="E166" s="456">
        <v>40.245349580799996</v>
      </c>
      <c r="F166" s="300"/>
      <c r="G166" s="300"/>
    </row>
    <row r="167" spans="1:7">
      <c r="A167" s="274">
        <v>163</v>
      </c>
      <c r="B167" s="298" t="s">
        <v>2225</v>
      </c>
      <c r="C167" s="299" t="s">
        <v>1162</v>
      </c>
      <c r="D167" s="300">
        <v>259.63013242880004</v>
      </c>
      <c r="E167" s="456">
        <v>40.245349580799996</v>
      </c>
      <c r="F167" s="300"/>
      <c r="G167" s="300"/>
    </row>
    <row r="168" spans="1:7">
      <c r="A168" s="274">
        <v>164</v>
      </c>
      <c r="B168" s="298" t="s">
        <v>2709</v>
      </c>
      <c r="C168" s="299" t="s">
        <v>1162</v>
      </c>
      <c r="D168" s="300">
        <v>219.32524830719998</v>
      </c>
      <c r="E168" s="456">
        <v>46.615545446399999</v>
      </c>
      <c r="F168" s="300"/>
      <c r="G168" s="300"/>
    </row>
    <row r="169" spans="1:7">
      <c r="A169" s="274">
        <v>165</v>
      </c>
      <c r="B169" s="298" t="s">
        <v>2227</v>
      </c>
      <c r="C169" s="299" t="s">
        <v>1162</v>
      </c>
      <c r="D169" s="300">
        <v>922.42817515520017</v>
      </c>
      <c r="E169" s="456">
        <v>40.245349580799996</v>
      </c>
      <c r="F169" s="300"/>
      <c r="G169" s="300"/>
    </row>
    <row r="170" spans="1:7">
      <c r="A170" s="274">
        <v>166</v>
      </c>
      <c r="B170" s="298" t="s">
        <v>2228</v>
      </c>
      <c r="C170" s="299" t="s">
        <v>1162</v>
      </c>
      <c r="D170" s="300">
        <v>254.3315582976</v>
      </c>
      <c r="E170" s="456">
        <v>34.410964582399998</v>
      </c>
      <c r="F170" s="300"/>
      <c r="G170" s="300"/>
    </row>
    <row r="171" spans="1:7">
      <c r="A171" s="274">
        <v>167</v>
      </c>
      <c r="B171" s="298" t="s">
        <v>2229</v>
      </c>
      <c r="C171" s="299" t="s">
        <v>1476</v>
      </c>
      <c r="D171" s="300">
        <v>68.881463705600012</v>
      </c>
      <c r="E171" s="456">
        <v>46.615545446399999</v>
      </c>
      <c r="F171" s="300"/>
      <c r="G171" s="300"/>
    </row>
    <row r="172" spans="1:7">
      <c r="A172" s="274">
        <v>168</v>
      </c>
      <c r="B172" s="298" t="s">
        <v>2230</v>
      </c>
      <c r="C172" s="299" t="s">
        <v>1162</v>
      </c>
      <c r="D172" s="300">
        <v>0</v>
      </c>
      <c r="E172" s="456">
        <v>46.615545446399999</v>
      </c>
      <c r="F172" s="300"/>
      <c r="G172" s="300"/>
    </row>
    <row r="173" spans="1:7">
      <c r="A173" s="274">
        <v>169</v>
      </c>
      <c r="B173" s="298" t="s">
        <v>2231</v>
      </c>
      <c r="C173" s="299" t="s">
        <v>1162</v>
      </c>
      <c r="D173" s="300">
        <v>0</v>
      </c>
      <c r="E173" s="456">
        <v>52.985741312000009</v>
      </c>
      <c r="F173" s="300"/>
      <c r="G173" s="300"/>
    </row>
    <row r="174" spans="1:7">
      <c r="A174" s="274">
        <v>170</v>
      </c>
      <c r="B174" s="298" t="s">
        <v>2232</v>
      </c>
      <c r="C174" s="299" t="s">
        <v>1162</v>
      </c>
      <c r="D174" s="300">
        <v>0</v>
      </c>
      <c r="E174" s="456">
        <v>145.68102133760001</v>
      </c>
      <c r="F174" s="300"/>
      <c r="G174" s="300"/>
    </row>
    <row r="175" spans="1:7">
      <c r="A175" s="274">
        <v>171</v>
      </c>
      <c r="B175" s="298" t="s">
        <v>1925</v>
      </c>
      <c r="C175" s="299" t="s">
        <v>1162</v>
      </c>
      <c r="D175" s="300">
        <v>68.881463705600012</v>
      </c>
      <c r="E175" s="456">
        <v>21.670572851199999</v>
      </c>
      <c r="F175" s="300"/>
      <c r="G175" s="300"/>
    </row>
    <row r="176" spans="1:7">
      <c r="A176" s="274">
        <v>172</v>
      </c>
      <c r="B176" s="298" t="s">
        <v>1922</v>
      </c>
      <c r="C176" s="299" t="s">
        <v>1162</v>
      </c>
      <c r="D176" s="300">
        <v>45.543923712000002</v>
      </c>
      <c r="E176" s="456">
        <v>18.515242188800002</v>
      </c>
      <c r="F176" s="300"/>
      <c r="G176" s="300"/>
    </row>
    <row r="177" spans="1:7">
      <c r="A177" s="274">
        <v>173</v>
      </c>
      <c r="B177" s="298" t="s">
        <v>2233</v>
      </c>
      <c r="C177" s="299" t="s">
        <v>1162</v>
      </c>
      <c r="D177" s="300">
        <v>0</v>
      </c>
      <c r="E177" s="456">
        <v>46.615545446399999</v>
      </c>
      <c r="F177" s="300"/>
      <c r="G177" s="300"/>
    </row>
    <row r="178" spans="1:7">
      <c r="A178" s="274">
        <v>174</v>
      </c>
      <c r="B178" s="298" t="s">
        <v>2234</v>
      </c>
      <c r="C178" s="299" t="s">
        <v>1162</v>
      </c>
      <c r="D178" s="300">
        <v>287.6709011456</v>
      </c>
      <c r="E178" s="456">
        <v>40.245349580799996</v>
      </c>
      <c r="F178" s="300"/>
      <c r="G178" s="300"/>
    </row>
    <row r="179" spans="1:7">
      <c r="A179" s="274">
        <v>175</v>
      </c>
      <c r="B179" s="298" t="s">
        <v>2710</v>
      </c>
      <c r="C179" s="299" t="s">
        <v>1162</v>
      </c>
      <c r="D179" s="300">
        <v>0</v>
      </c>
      <c r="E179" s="456">
        <v>71.500983500800004</v>
      </c>
      <c r="F179" s="300"/>
      <c r="G179" s="300"/>
    </row>
    <row r="180" spans="1:7">
      <c r="A180" s="274">
        <v>176</v>
      </c>
      <c r="B180" s="298" t="s">
        <v>2235</v>
      </c>
      <c r="C180" s="299" t="s">
        <v>1162</v>
      </c>
      <c r="D180" s="300">
        <v>184.3784728576</v>
      </c>
      <c r="E180" s="456">
        <v>52.985741312000009</v>
      </c>
      <c r="F180" s="300"/>
      <c r="G180" s="300"/>
    </row>
    <row r="181" spans="1:7">
      <c r="A181" s="274">
        <v>177</v>
      </c>
      <c r="B181" s="298" t="s">
        <v>2236</v>
      </c>
      <c r="C181" s="299" t="s">
        <v>1162</v>
      </c>
      <c r="D181" s="300">
        <v>0</v>
      </c>
      <c r="E181" s="456">
        <v>58.760591769599998</v>
      </c>
      <c r="F181" s="300"/>
      <c r="G181" s="300"/>
    </row>
    <row r="182" spans="1:7">
      <c r="A182" s="274">
        <v>178</v>
      </c>
      <c r="B182" s="298" t="s">
        <v>2711</v>
      </c>
      <c r="C182" s="299" t="s">
        <v>1162</v>
      </c>
      <c r="D182" s="300">
        <v>0</v>
      </c>
      <c r="E182" s="456">
        <v>71.500983500800004</v>
      </c>
      <c r="F182" s="300"/>
      <c r="G182" s="300"/>
    </row>
    <row r="183" spans="1:7">
      <c r="A183" s="274">
        <v>179</v>
      </c>
      <c r="B183" s="298" t="s">
        <v>2712</v>
      </c>
      <c r="C183" s="299" t="s">
        <v>1162</v>
      </c>
      <c r="D183" s="300">
        <v>980.23621427199987</v>
      </c>
      <c r="E183" s="456">
        <v>46.615545446399999</v>
      </c>
      <c r="F183" s="300"/>
      <c r="G183" s="300"/>
    </row>
    <row r="184" spans="1:7">
      <c r="A184" s="274">
        <v>180</v>
      </c>
      <c r="B184" s="298" t="s">
        <v>2713</v>
      </c>
      <c r="C184" s="299" t="s">
        <v>1162</v>
      </c>
      <c r="D184" s="300">
        <v>11.073424588800002</v>
      </c>
      <c r="E184" s="456">
        <v>21.670572851199999</v>
      </c>
      <c r="F184" s="300"/>
      <c r="G184" s="300"/>
    </row>
    <row r="185" spans="1:7">
      <c r="A185" s="274">
        <v>181</v>
      </c>
      <c r="B185" s="298" t="s">
        <v>2238</v>
      </c>
      <c r="C185" s="299" t="s">
        <v>1162</v>
      </c>
      <c r="D185" s="300">
        <v>0</v>
      </c>
      <c r="E185" s="456">
        <v>71.500983500800004</v>
      </c>
      <c r="F185" s="300"/>
      <c r="G185" s="300"/>
    </row>
    <row r="186" spans="1:7">
      <c r="A186" s="274">
        <v>182</v>
      </c>
      <c r="B186" s="298" t="s">
        <v>2239</v>
      </c>
      <c r="C186" s="299" t="s">
        <v>1162</v>
      </c>
      <c r="D186" s="300">
        <v>0</v>
      </c>
      <c r="E186" s="456">
        <v>34.410964582399998</v>
      </c>
      <c r="F186" s="300"/>
      <c r="G186" s="300"/>
    </row>
    <row r="187" spans="1:7">
      <c r="A187" s="274">
        <v>183</v>
      </c>
      <c r="B187" s="298" t="s">
        <v>2714</v>
      </c>
      <c r="C187" s="299" t="s">
        <v>1162</v>
      </c>
      <c r="D187" s="300">
        <v>0</v>
      </c>
      <c r="E187" s="456">
        <v>71.500983500800004</v>
      </c>
      <c r="F187" s="300"/>
      <c r="G187" s="300"/>
    </row>
    <row r="188" spans="1:7">
      <c r="A188" s="274">
        <v>184</v>
      </c>
      <c r="B188" s="298" t="s">
        <v>2241</v>
      </c>
      <c r="C188" s="299" t="s">
        <v>1162</v>
      </c>
      <c r="D188" s="300">
        <v>7.3822830592000006</v>
      </c>
      <c r="E188" s="456">
        <v>12.145046323200001</v>
      </c>
      <c r="F188" s="300"/>
      <c r="G188" s="300"/>
    </row>
    <row r="189" spans="1:7">
      <c r="A189" s="274">
        <v>185</v>
      </c>
      <c r="B189" s="298" t="s">
        <v>2242</v>
      </c>
      <c r="C189" s="299" t="s">
        <v>1476</v>
      </c>
      <c r="D189" s="300">
        <v>68.881463705600012</v>
      </c>
      <c r="E189" s="456">
        <v>15.359911526399998</v>
      </c>
      <c r="F189" s="300"/>
      <c r="G189" s="300"/>
    </row>
    <row r="190" spans="1:7">
      <c r="A190" s="274">
        <v>186</v>
      </c>
      <c r="B190" s="298" t="s">
        <v>2243</v>
      </c>
      <c r="C190" s="299" t="s">
        <v>1162</v>
      </c>
      <c r="D190" s="300">
        <v>0</v>
      </c>
      <c r="E190" s="456">
        <v>28.040768716800002</v>
      </c>
      <c r="F190" s="300"/>
      <c r="G190" s="300"/>
    </row>
    <row r="191" spans="1:7">
      <c r="A191" s="274">
        <v>187</v>
      </c>
      <c r="B191" s="298" t="s">
        <v>2715</v>
      </c>
      <c r="C191" s="299" t="s">
        <v>1162</v>
      </c>
      <c r="D191" s="300">
        <v>11.073424588800002</v>
      </c>
      <c r="E191" s="456">
        <v>12.145046323200001</v>
      </c>
      <c r="F191" s="300"/>
      <c r="G191" s="300"/>
    </row>
    <row r="192" spans="1:7">
      <c r="A192" s="274">
        <v>188</v>
      </c>
      <c r="B192" s="298" t="s">
        <v>2716</v>
      </c>
      <c r="C192" s="299" t="s">
        <v>1162</v>
      </c>
      <c r="D192" s="300">
        <v>57.748504575999995</v>
      </c>
      <c r="E192" s="456">
        <v>21.670572851199999</v>
      </c>
      <c r="F192" s="300"/>
      <c r="G192" s="300"/>
    </row>
    <row r="193" spans="1:7">
      <c r="A193" s="274">
        <v>189</v>
      </c>
      <c r="B193" s="298" t="s">
        <v>2246</v>
      </c>
      <c r="C193" s="299" t="s">
        <v>1162</v>
      </c>
      <c r="D193" s="300">
        <v>22.7421945856</v>
      </c>
      <c r="E193" s="456">
        <v>12.145046323200001</v>
      </c>
      <c r="F193" s="300"/>
      <c r="G193" s="300"/>
    </row>
    <row r="194" spans="1:7">
      <c r="A194" s="274">
        <v>190</v>
      </c>
      <c r="B194" s="298" t="s">
        <v>2247</v>
      </c>
      <c r="C194" s="299" t="s">
        <v>1162</v>
      </c>
      <c r="D194" s="300">
        <v>22.7421945856</v>
      </c>
      <c r="E194" s="456">
        <v>12.145046323200001</v>
      </c>
      <c r="F194" s="300"/>
      <c r="G194" s="300"/>
    </row>
    <row r="195" spans="1:7">
      <c r="A195" s="274">
        <v>191</v>
      </c>
      <c r="B195" s="298" t="s">
        <v>2717</v>
      </c>
      <c r="C195" s="299" t="s">
        <v>1162</v>
      </c>
      <c r="D195" s="300">
        <v>0</v>
      </c>
      <c r="E195" s="456">
        <v>58.760591769599998</v>
      </c>
      <c r="F195" s="300"/>
      <c r="G195" s="300"/>
    </row>
    <row r="196" spans="1:7">
      <c r="A196" s="274">
        <v>192</v>
      </c>
      <c r="B196" s="298" t="s">
        <v>2718</v>
      </c>
      <c r="C196" s="299" t="s">
        <v>1162</v>
      </c>
      <c r="D196" s="300">
        <v>0</v>
      </c>
      <c r="E196" s="456">
        <v>58.760591769599998</v>
      </c>
      <c r="F196" s="300"/>
      <c r="G196" s="300"/>
    </row>
    <row r="197" spans="1:7">
      <c r="A197" s="274">
        <v>193</v>
      </c>
      <c r="B197" s="298" t="s">
        <v>2248</v>
      </c>
      <c r="C197" s="299" t="s">
        <v>1162</v>
      </c>
      <c r="D197" s="300">
        <v>0.47627632640000006</v>
      </c>
      <c r="E197" s="456">
        <v>9.5255265279999985</v>
      </c>
      <c r="F197" s="300"/>
      <c r="G197" s="300"/>
    </row>
    <row r="198" spans="1:7">
      <c r="A198" s="274">
        <v>194</v>
      </c>
      <c r="B198" s="298" t="s">
        <v>2249</v>
      </c>
      <c r="C198" s="299" t="s">
        <v>1162</v>
      </c>
      <c r="D198" s="300">
        <v>0</v>
      </c>
      <c r="E198" s="456">
        <v>120.79558328320002</v>
      </c>
      <c r="F198" s="300"/>
      <c r="G198" s="300"/>
    </row>
    <row r="199" spans="1:7">
      <c r="A199" s="274">
        <v>195</v>
      </c>
      <c r="B199" s="298" t="s">
        <v>2719</v>
      </c>
      <c r="C199" s="299" t="s">
        <v>1476</v>
      </c>
      <c r="D199" s="300">
        <v>0</v>
      </c>
      <c r="E199" s="456">
        <v>28.040768716800002</v>
      </c>
      <c r="F199" s="300"/>
      <c r="G199" s="300"/>
    </row>
    <row r="200" spans="1:7">
      <c r="A200" s="274">
        <v>196</v>
      </c>
      <c r="B200" s="298" t="s">
        <v>2250</v>
      </c>
      <c r="C200" s="299" t="s">
        <v>1162</v>
      </c>
      <c r="D200" s="300">
        <v>277.07375288319997</v>
      </c>
      <c r="E200" s="456">
        <v>34.410964582399998</v>
      </c>
      <c r="F200" s="300"/>
      <c r="G200" s="300"/>
    </row>
    <row r="201" spans="1:7">
      <c r="A201" s="274">
        <v>197</v>
      </c>
      <c r="B201" s="298" t="s">
        <v>2720</v>
      </c>
      <c r="C201" s="299" t="s">
        <v>1162</v>
      </c>
      <c r="D201" s="300">
        <v>91.623658291200002</v>
      </c>
      <c r="E201" s="456">
        <v>28.040768716800002</v>
      </c>
      <c r="F201" s="300"/>
      <c r="G201" s="300"/>
    </row>
    <row r="202" spans="1:7">
      <c r="A202" s="274">
        <v>198</v>
      </c>
      <c r="B202" s="298" t="s">
        <v>2721</v>
      </c>
      <c r="C202" s="299" t="s">
        <v>1162</v>
      </c>
      <c r="D202" s="300">
        <v>75.192125030400007</v>
      </c>
      <c r="E202" s="456">
        <v>34.410964582399998</v>
      </c>
      <c r="F202" s="300"/>
      <c r="G202" s="300"/>
    </row>
    <row r="203" spans="1:7">
      <c r="A203" s="274">
        <v>199</v>
      </c>
      <c r="B203" s="298" t="s">
        <v>2253</v>
      </c>
      <c r="C203" s="299" t="s">
        <v>1476</v>
      </c>
      <c r="D203" s="300">
        <v>7690.8505841664</v>
      </c>
      <c r="E203" s="456">
        <v>9.5255265279999985</v>
      </c>
      <c r="F203" s="300"/>
      <c r="G203" s="300"/>
    </row>
    <row r="204" spans="1:7">
      <c r="A204" s="274">
        <v>200</v>
      </c>
      <c r="B204" s="298" t="s">
        <v>2254</v>
      </c>
      <c r="C204" s="299" t="s">
        <v>1162</v>
      </c>
      <c r="D204" s="300">
        <v>63.582889574399999</v>
      </c>
      <c r="E204" s="456">
        <v>21.670572851199999</v>
      </c>
      <c r="F204" s="300"/>
      <c r="G204" s="300"/>
    </row>
    <row r="205" spans="1:7">
      <c r="A205" s="274">
        <v>201</v>
      </c>
      <c r="B205" s="298" t="s">
        <v>1327</v>
      </c>
      <c r="C205" s="299" t="s">
        <v>1162</v>
      </c>
      <c r="D205" s="300">
        <v>75.192125030400007</v>
      </c>
      <c r="E205" s="456">
        <v>34.410964582399998</v>
      </c>
      <c r="F205" s="300"/>
      <c r="G205" s="300"/>
    </row>
    <row r="206" spans="1:7">
      <c r="A206" s="274">
        <v>202</v>
      </c>
      <c r="B206" s="298" t="s">
        <v>2255</v>
      </c>
      <c r="C206" s="299" t="s">
        <v>1162</v>
      </c>
      <c r="D206" s="300">
        <v>0</v>
      </c>
      <c r="E206" s="456">
        <v>58.760591769599998</v>
      </c>
      <c r="F206" s="300"/>
      <c r="G206" s="300"/>
    </row>
    <row r="207" spans="1:7">
      <c r="A207" s="274">
        <v>203</v>
      </c>
      <c r="B207" s="298" t="s">
        <v>2256</v>
      </c>
      <c r="C207" s="299" t="s">
        <v>1162</v>
      </c>
      <c r="D207" s="300">
        <v>0</v>
      </c>
      <c r="E207" s="456">
        <v>58.760591769599998</v>
      </c>
      <c r="F207" s="300"/>
      <c r="G207" s="300"/>
    </row>
    <row r="208" spans="1:7">
      <c r="A208" s="274">
        <v>204</v>
      </c>
      <c r="B208" s="298" t="s">
        <v>2257</v>
      </c>
      <c r="C208" s="299" t="s">
        <v>1162</v>
      </c>
      <c r="D208" s="300">
        <v>0</v>
      </c>
      <c r="E208" s="456">
        <v>164.25579806719998</v>
      </c>
      <c r="F208" s="300"/>
      <c r="G208" s="300"/>
    </row>
    <row r="209" spans="1:7">
      <c r="A209" s="274">
        <v>205</v>
      </c>
      <c r="B209" s="298" t="s">
        <v>2258</v>
      </c>
      <c r="C209" s="299" t="s">
        <v>1162</v>
      </c>
      <c r="D209" s="300">
        <v>0</v>
      </c>
      <c r="E209" s="456">
        <v>164.25579806719998</v>
      </c>
      <c r="F209" s="300"/>
      <c r="G209" s="300"/>
    </row>
    <row r="210" spans="1:7">
      <c r="A210" s="274">
        <v>206</v>
      </c>
      <c r="B210" s="298" t="s">
        <v>2567</v>
      </c>
      <c r="C210" s="299" t="s">
        <v>1476</v>
      </c>
      <c r="D210" s="300">
        <v>254.3315582976</v>
      </c>
      <c r="E210" s="456">
        <v>46.615545446399999</v>
      </c>
      <c r="F210" s="300"/>
      <c r="G210" s="300"/>
    </row>
    <row r="211" spans="1:7">
      <c r="A211" s="274">
        <v>207</v>
      </c>
      <c r="B211" s="298" t="s">
        <v>1319</v>
      </c>
      <c r="C211" s="299" t="s">
        <v>1162</v>
      </c>
      <c r="D211" s="300">
        <v>254.3315582976</v>
      </c>
      <c r="E211" s="456">
        <v>46.615545446399999</v>
      </c>
      <c r="F211" s="300"/>
      <c r="G211" s="300"/>
    </row>
    <row r="212" spans="1:7">
      <c r="A212" s="274">
        <v>208</v>
      </c>
      <c r="B212" s="298" t="s">
        <v>1677</v>
      </c>
      <c r="C212" s="299" t="s">
        <v>1162</v>
      </c>
      <c r="D212" s="300">
        <v>33.8751537152</v>
      </c>
      <c r="E212" s="456">
        <v>46.615545446399999</v>
      </c>
      <c r="F212" s="300"/>
      <c r="G212" s="300"/>
    </row>
    <row r="213" spans="1:7">
      <c r="A213" s="274">
        <v>209</v>
      </c>
      <c r="B213" s="298" t="s">
        <v>2722</v>
      </c>
      <c r="C213" s="299" t="s">
        <v>1162</v>
      </c>
      <c r="D213" s="300">
        <v>51.914119577600005</v>
      </c>
      <c r="E213" s="456">
        <v>46.615545446399999</v>
      </c>
      <c r="F213" s="300"/>
      <c r="G213" s="300"/>
    </row>
    <row r="214" spans="1:7">
      <c r="A214" s="274">
        <v>210</v>
      </c>
      <c r="B214" s="298" t="s">
        <v>2723</v>
      </c>
      <c r="C214" s="299" t="s">
        <v>1162</v>
      </c>
      <c r="D214" s="300">
        <v>51.914119577600005</v>
      </c>
      <c r="E214" s="456">
        <v>46.615545446399999</v>
      </c>
      <c r="F214" s="300"/>
      <c r="G214" s="300"/>
    </row>
    <row r="215" spans="1:7">
      <c r="A215" s="274">
        <v>211</v>
      </c>
      <c r="B215" s="298" t="s">
        <v>2259</v>
      </c>
      <c r="C215" s="299" t="s">
        <v>1162</v>
      </c>
      <c r="D215" s="300">
        <v>277.07375288319997</v>
      </c>
      <c r="E215" s="456">
        <v>46.615545446399999</v>
      </c>
      <c r="F215" s="300"/>
      <c r="G215" s="300"/>
    </row>
    <row r="216" spans="1:7">
      <c r="A216" s="274">
        <v>212</v>
      </c>
      <c r="B216" s="298" t="s">
        <v>2261</v>
      </c>
      <c r="C216" s="299" t="s">
        <v>1162</v>
      </c>
      <c r="D216" s="300">
        <v>149.37216286720002</v>
      </c>
      <c r="E216" s="456">
        <v>46.615545446399999</v>
      </c>
      <c r="F216" s="300"/>
      <c r="G216" s="300"/>
    </row>
    <row r="217" spans="1:7">
      <c r="A217" s="274">
        <v>213</v>
      </c>
      <c r="B217" s="298" t="s">
        <v>2262</v>
      </c>
      <c r="C217" s="299" t="s">
        <v>1162</v>
      </c>
      <c r="D217" s="300">
        <v>149.37216286720002</v>
      </c>
      <c r="E217" s="456">
        <v>46.615545446399999</v>
      </c>
      <c r="F217" s="300"/>
      <c r="G217" s="300"/>
    </row>
    <row r="218" spans="1:7">
      <c r="A218" s="274">
        <v>214</v>
      </c>
      <c r="B218" s="298" t="s">
        <v>2724</v>
      </c>
      <c r="C218" s="299" t="s">
        <v>1476</v>
      </c>
      <c r="D218" s="300">
        <v>40.781160448000009</v>
      </c>
      <c r="E218" s="456">
        <v>18.515242188800002</v>
      </c>
      <c r="F218" s="300"/>
      <c r="G218" s="300"/>
    </row>
    <row r="219" spans="1:7">
      <c r="A219" s="274">
        <v>215</v>
      </c>
      <c r="B219" s="298" t="s">
        <v>2269</v>
      </c>
      <c r="C219" s="299" t="s">
        <v>1162</v>
      </c>
      <c r="D219" s="300">
        <v>749.71847229439993</v>
      </c>
      <c r="E219" s="456">
        <v>65.130787635200008</v>
      </c>
      <c r="F219" s="300"/>
      <c r="G219" s="300"/>
    </row>
    <row r="220" spans="1:7">
      <c r="A220" s="274">
        <v>216</v>
      </c>
      <c r="B220" s="298" t="s">
        <v>2725</v>
      </c>
      <c r="C220" s="299" t="s">
        <v>1162</v>
      </c>
      <c r="D220" s="300">
        <v>3225.2242132992001</v>
      </c>
      <c r="E220" s="456">
        <v>133.47644047360001</v>
      </c>
      <c r="F220" s="300"/>
      <c r="G220" s="300"/>
    </row>
    <row r="221" spans="1:7">
      <c r="A221" s="274">
        <v>217</v>
      </c>
      <c r="B221" s="298" t="s">
        <v>2726</v>
      </c>
      <c r="C221" s="299" t="s">
        <v>1162</v>
      </c>
      <c r="D221" s="300">
        <v>0</v>
      </c>
      <c r="E221" s="456">
        <v>34.410964582399998</v>
      </c>
      <c r="F221" s="300"/>
      <c r="G221" s="300"/>
    </row>
    <row r="222" spans="1:7">
      <c r="A222" s="274">
        <v>218</v>
      </c>
      <c r="B222" s="298" t="s">
        <v>2568</v>
      </c>
      <c r="C222" s="299" t="s">
        <v>1162</v>
      </c>
      <c r="D222" s="300">
        <v>68.881463705600012</v>
      </c>
      <c r="E222" s="456">
        <v>40.245349580799996</v>
      </c>
      <c r="F222" s="300"/>
      <c r="G222" s="300"/>
    </row>
    <row r="223" spans="1:7">
      <c r="A223" s="274">
        <v>219</v>
      </c>
      <c r="B223" s="298" t="s">
        <v>2727</v>
      </c>
      <c r="C223" s="299" t="s">
        <v>1476</v>
      </c>
      <c r="D223" s="300">
        <v>115.49700915199999</v>
      </c>
      <c r="E223" s="456">
        <v>46.615545446399999</v>
      </c>
      <c r="F223" s="300"/>
      <c r="G223" s="300"/>
    </row>
    <row r="224" spans="1:7">
      <c r="A224" s="274">
        <v>220</v>
      </c>
      <c r="B224" s="298" t="s">
        <v>2728</v>
      </c>
      <c r="C224" s="299" t="s">
        <v>1476</v>
      </c>
      <c r="D224" s="300">
        <v>357.08817571839995</v>
      </c>
      <c r="E224" s="456">
        <v>46.615545446399999</v>
      </c>
      <c r="F224" s="300"/>
      <c r="G224" s="300"/>
    </row>
    <row r="225" spans="1:7">
      <c r="A225" s="274">
        <v>221</v>
      </c>
      <c r="B225" s="298" t="s">
        <v>2729</v>
      </c>
      <c r="C225" s="299" t="s">
        <v>1162</v>
      </c>
      <c r="D225" s="300">
        <v>749.71847229439993</v>
      </c>
      <c r="E225" s="456">
        <v>46.615545446399999</v>
      </c>
      <c r="F225" s="300"/>
      <c r="G225" s="300"/>
    </row>
    <row r="226" spans="1:7">
      <c r="A226" s="274">
        <v>222</v>
      </c>
      <c r="B226" s="298" t="s">
        <v>2272</v>
      </c>
      <c r="C226" s="299" t="s">
        <v>1162</v>
      </c>
      <c r="D226" s="300">
        <v>369.29275658239999</v>
      </c>
      <c r="E226" s="456">
        <v>46.615545446399999</v>
      </c>
      <c r="F226" s="300"/>
      <c r="G226" s="300"/>
    </row>
    <row r="227" spans="1:7">
      <c r="A227" s="274">
        <v>223</v>
      </c>
      <c r="B227" s="298" t="s">
        <v>2273</v>
      </c>
      <c r="C227" s="299" t="s">
        <v>1162</v>
      </c>
      <c r="D227" s="300">
        <v>668.63242772479998</v>
      </c>
      <c r="E227" s="456">
        <v>46.615545446399999</v>
      </c>
      <c r="F227" s="300"/>
      <c r="G227" s="300"/>
    </row>
    <row r="228" spans="1:7">
      <c r="A228" s="274">
        <v>224</v>
      </c>
      <c r="B228" s="298" t="s">
        <v>2274</v>
      </c>
      <c r="C228" s="299" t="s">
        <v>1162</v>
      </c>
      <c r="D228" s="300">
        <v>403.16791029760009</v>
      </c>
      <c r="E228" s="456">
        <v>46.615545446399999</v>
      </c>
      <c r="F228" s="300"/>
      <c r="G228" s="300"/>
    </row>
    <row r="229" spans="1:7">
      <c r="A229" s="274">
        <v>225</v>
      </c>
      <c r="B229" s="298" t="s">
        <v>2275</v>
      </c>
      <c r="C229" s="299" t="s">
        <v>1162</v>
      </c>
      <c r="D229" s="300">
        <v>138.23920373760001</v>
      </c>
      <c r="E229" s="456">
        <v>46.615545446399999</v>
      </c>
      <c r="F229" s="300"/>
      <c r="G229" s="300"/>
    </row>
    <row r="230" spans="1:7">
      <c r="A230" s="274">
        <v>226</v>
      </c>
      <c r="B230" s="298" t="s">
        <v>2276</v>
      </c>
      <c r="C230" s="299" t="s">
        <v>1162</v>
      </c>
      <c r="D230" s="300">
        <v>1057.0357719039998</v>
      </c>
      <c r="E230" s="456">
        <v>46.615545446399999</v>
      </c>
      <c r="F230" s="300"/>
      <c r="G230" s="300"/>
    </row>
    <row r="231" spans="1:7">
      <c r="A231" s="274">
        <v>227</v>
      </c>
      <c r="B231" s="298" t="s">
        <v>2278</v>
      </c>
      <c r="C231" s="299" t="s">
        <v>1162</v>
      </c>
      <c r="D231" s="300">
        <v>265.40498288640003</v>
      </c>
      <c r="E231" s="456">
        <v>40.245349580799996</v>
      </c>
      <c r="F231" s="300"/>
      <c r="G231" s="300"/>
    </row>
    <row r="232" spans="1:7">
      <c r="A232" s="274">
        <v>228</v>
      </c>
      <c r="B232" s="298" t="s">
        <v>2730</v>
      </c>
      <c r="C232" s="299" t="s">
        <v>1162</v>
      </c>
      <c r="D232" s="300">
        <v>0</v>
      </c>
      <c r="E232" s="456">
        <v>24.349627187199999</v>
      </c>
      <c r="F232" s="300"/>
      <c r="G232" s="300"/>
    </row>
    <row r="233" spans="1:7">
      <c r="A233" s="274">
        <v>229</v>
      </c>
      <c r="B233" s="298" t="s">
        <v>2731</v>
      </c>
      <c r="C233" s="299" t="s">
        <v>1162</v>
      </c>
      <c r="D233" s="300">
        <v>0</v>
      </c>
      <c r="E233" s="456">
        <v>24.349627187199999</v>
      </c>
      <c r="F233" s="300"/>
      <c r="G233" s="300"/>
    </row>
    <row r="234" spans="1:7">
      <c r="A234" s="274">
        <v>230</v>
      </c>
      <c r="B234" s="298" t="s">
        <v>2281</v>
      </c>
      <c r="C234" s="299" t="s">
        <v>1162</v>
      </c>
      <c r="D234" s="300">
        <v>52.985741312000009</v>
      </c>
      <c r="E234" s="456">
        <v>40.245349580799996</v>
      </c>
      <c r="F234" s="300"/>
      <c r="G234" s="300"/>
    </row>
    <row r="235" spans="1:7">
      <c r="A235" s="274">
        <v>231</v>
      </c>
      <c r="B235" s="298" t="s">
        <v>2732</v>
      </c>
      <c r="C235" s="299" t="s">
        <v>1162</v>
      </c>
      <c r="D235" s="300">
        <v>63.047078707200001</v>
      </c>
      <c r="E235" s="456">
        <v>34.410964582399998</v>
      </c>
      <c r="F235" s="300"/>
      <c r="G235" s="300"/>
    </row>
    <row r="236" spans="1:7">
      <c r="A236" s="274">
        <v>232</v>
      </c>
      <c r="B236" s="298" t="s">
        <v>2733</v>
      </c>
      <c r="C236" s="299" t="s">
        <v>1162</v>
      </c>
      <c r="D236" s="300">
        <v>75.192125030400007</v>
      </c>
      <c r="E236" s="456">
        <v>34.410964582399998</v>
      </c>
      <c r="F236" s="300"/>
      <c r="G236" s="300"/>
    </row>
    <row r="237" spans="1:7">
      <c r="A237" s="274">
        <v>233</v>
      </c>
      <c r="B237" s="298" t="s">
        <v>2734</v>
      </c>
      <c r="C237" s="299" t="s">
        <v>1162</v>
      </c>
      <c r="D237" s="300">
        <v>126.6299682816</v>
      </c>
      <c r="E237" s="456">
        <v>46.615545446399999</v>
      </c>
      <c r="F237" s="300"/>
      <c r="G237" s="300"/>
    </row>
    <row r="238" spans="1:7">
      <c r="A238" s="274">
        <v>234</v>
      </c>
      <c r="B238" s="298" t="s">
        <v>1992</v>
      </c>
      <c r="C238" s="299" t="s">
        <v>1162</v>
      </c>
      <c r="D238" s="300">
        <v>438.17422028800001</v>
      </c>
      <c r="E238" s="456">
        <v>40.245349580799996</v>
      </c>
      <c r="F238" s="300"/>
      <c r="G238" s="300"/>
    </row>
    <row r="239" spans="1:7">
      <c r="A239" s="274">
        <v>235</v>
      </c>
      <c r="B239" s="298" t="s">
        <v>2283</v>
      </c>
      <c r="C239" s="299" t="s">
        <v>1162</v>
      </c>
      <c r="D239" s="300">
        <v>68.881463705600012</v>
      </c>
      <c r="E239" s="456">
        <v>28.040768716800002</v>
      </c>
      <c r="F239" s="300"/>
      <c r="G239" s="300"/>
    </row>
    <row r="240" spans="1:7">
      <c r="A240" s="274">
        <v>236</v>
      </c>
      <c r="B240" s="298" t="s">
        <v>2735</v>
      </c>
      <c r="C240" s="299" t="s">
        <v>1162</v>
      </c>
      <c r="D240" s="300">
        <v>219.32524830719998</v>
      </c>
      <c r="E240" s="456">
        <v>58.760591769599998</v>
      </c>
      <c r="F240" s="300"/>
      <c r="G240" s="300"/>
    </row>
    <row r="241" spans="1:7">
      <c r="A241" s="274">
        <v>237</v>
      </c>
      <c r="B241" s="298" t="s">
        <v>2736</v>
      </c>
      <c r="C241" s="299" t="s">
        <v>1162</v>
      </c>
      <c r="D241" s="300">
        <v>184.3784728576</v>
      </c>
      <c r="E241" s="456">
        <v>52.985741312000009</v>
      </c>
      <c r="F241" s="300"/>
      <c r="G241" s="300"/>
    </row>
    <row r="242" spans="1:7">
      <c r="A242" s="274">
        <v>238</v>
      </c>
      <c r="B242" s="298" t="s">
        <v>2284</v>
      </c>
      <c r="C242" s="299" t="s">
        <v>1162</v>
      </c>
      <c r="D242" s="300">
        <v>207.65647831040002</v>
      </c>
      <c r="E242" s="456">
        <v>52.985741312000009</v>
      </c>
      <c r="F242" s="300"/>
      <c r="G242" s="300"/>
    </row>
    <row r="243" spans="1:7">
      <c r="A243" s="274">
        <v>239</v>
      </c>
      <c r="B243" s="298" t="s">
        <v>2737</v>
      </c>
      <c r="C243" s="299" t="s">
        <v>1162</v>
      </c>
      <c r="D243" s="300">
        <v>173.24551372799999</v>
      </c>
      <c r="E243" s="456">
        <v>58.760591769599998</v>
      </c>
      <c r="F243" s="300"/>
      <c r="G243" s="300"/>
    </row>
    <row r="244" spans="1:7">
      <c r="A244" s="274">
        <v>240</v>
      </c>
      <c r="B244" s="298" t="s">
        <v>2738</v>
      </c>
      <c r="C244" s="299" t="s">
        <v>1162</v>
      </c>
      <c r="D244" s="300">
        <v>149.37216286720002</v>
      </c>
      <c r="E244" s="456">
        <v>46.615545446399999</v>
      </c>
      <c r="F244" s="300"/>
      <c r="G244" s="300"/>
    </row>
    <row r="245" spans="1:7">
      <c r="A245" s="274">
        <v>241</v>
      </c>
      <c r="B245" s="298" t="s">
        <v>2739</v>
      </c>
      <c r="C245" s="299" t="s">
        <v>1162</v>
      </c>
      <c r="D245" s="300">
        <v>103.82823915520001</v>
      </c>
      <c r="E245" s="456">
        <v>46.615545446399999</v>
      </c>
      <c r="F245" s="300"/>
      <c r="G245" s="300"/>
    </row>
    <row r="246" spans="1:7">
      <c r="A246" s="274">
        <v>242</v>
      </c>
      <c r="B246" s="298" t="s">
        <v>2740</v>
      </c>
      <c r="C246" s="299" t="s">
        <v>1476</v>
      </c>
      <c r="D246" s="300">
        <v>634.22146314240001</v>
      </c>
      <c r="E246" s="456">
        <v>46.615545446399999</v>
      </c>
      <c r="F246" s="300"/>
      <c r="G246" s="300"/>
    </row>
    <row r="247" spans="1:7">
      <c r="A247" s="274">
        <v>243</v>
      </c>
      <c r="B247" s="298" t="s">
        <v>2741</v>
      </c>
      <c r="C247" s="299" t="s">
        <v>1476</v>
      </c>
      <c r="D247" s="300">
        <v>9475.3984446464001</v>
      </c>
      <c r="E247" s="456">
        <v>0</v>
      </c>
      <c r="F247" s="300"/>
      <c r="G247" s="300"/>
    </row>
    <row r="248" spans="1:7">
      <c r="A248" s="274">
        <v>244</v>
      </c>
      <c r="B248" s="298" t="s">
        <v>2287</v>
      </c>
      <c r="C248" s="299" t="s">
        <v>1476</v>
      </c>
      <c r="D248" s="300">
        <v>0</v>
      </c>
      <c r="E248" s="456">
        <v>92.695280025599999</v>
      </c>
      <c r="F248" s="300"/>
      <c r="G248" s="300"/>
    </row>
    <row r="249" spans="1:7">
      <c r="A249" s="274">
        <v>245</v>
      </c>
      <c r="B249" s="298" t="s">
        <v>2291</v>
      </c>
      <c r="C249" s="299" t="s">
        <v>1162</v>
      </c>
      <c r="D249" s="300">
        <v>0</v>
      </c>
      <c r="E249" s="456">
        <v>37.090018918399998</v>
      </c>
      <c r="F249" s="300"/>
      <c r="G249" s="300"/>
    </row>
    <row r="250" spans="1:7">
      <c r="A250" s="274">
        <v>246</v>
      </c>
      <c r="B250" s="298" t="s">
        <v>2292</v>
      </c>
      <c r="C250" s="299" t="s">
        <v>1162</v>
      </c>
      <c r="D250" s="300">
        <v>161.5767437312</v>
      </c>
      <c r="E250" s="456">
        <v>74.180037836799997</v>
      </c>
      <c r="F250" s="300"/>
      <c r="G250" s="300"/>
    </row>
    <row r="251" spans="1:7">
      <c r="A251" s="274">
        <v>247</v>
      </c>
      <c r="B251" s="298" t="s">
        <v>2293</v>
      </c>
      <c r="C251" s="299" t="s">
        <v>1162</v>
      </c>
      <c r="D251" s="300">
        <v>254.3315582976</v>
      </c>
      <c r="E251" s="456">
        <v>74.180037836799997</v>
      </c>
      <c r="F251" s="300"/>
      <c r="G251" s="300"/>
    </row>
    <row r="252" spans="1:7">
      <c r="A252" s="274">
        <v>248</v>
      </c>
      <c r="B252" s="298" t="s">
        <v>2294</v>
      </c>
      <c r="C252" s="299" t="s">
        <v>1162</v>
      </c>
      <c r="D252" s="300">
        <v>207.65647831040002</v>
      </c>
      <c r="E252" s="456">
        <v>61.975456972800004</v>
      </c>
      <c r="F252" s="300"/>
      <c r="G252" s="300"/>
    </row>
    <row r="253" spans="1:7">
      <c r="A253" s="274">
        <v>249</v>
      </c>
      <c r="B253" s="298" t="s">
        <v>2298</v>
      </c>
      <c r="C253" s="299" t="s">
        <v>1162</v>
      </c>
      <c r="D253" s="300">
        <v>115.49700915199999</v>
      </c>
      <c r="E253" s="456">
        <v>30.719823052799995</v>
      </c>
      <c r="F253" s="300"/>
      <c r="G253" s="300"/>
    </row>
    <row r="254" spans="1:7">
      <c r="A254" s="274">
        <v>250</v>
      </c>
      <c r="B254" s="298" t="s">
        <v>2742</v>
      </c>
      <c r="C254" s="299" t="s">
        <v>1476</v>
      </c>
      <c r="D254" s="300">
        <v>369.29275658239999</v>
      </c>
      <c r="E254" s="456">
        <v>92.695280025599999</v>
      </c>
      <c r="F254" s="300"/>
      <c r="G254" s="300"/>
    </row>
    <row r="255" spans="1:7">
      <c r="A255" s="274">
        <v>251</v>
      </c>
      <c r="B255" s="298" t="s">
        <v>2743</v>
      </c>
      <c r="C255" s="299" t="s">
        <v>1162</v>
      </c>
      <c r="D255" s="300">
        <v>1537.5985852415999</v>
      </c>
      <c r="E255" s="456">
        <v>92.695280025599999</v>
      </c>
      <c r="F255" s="300"/>
      <c r="G255" s="300"/>
    </row>
    <row r="256" spans="1:7">
      <c r="A256" s="274">
        <v>252</v>
      </c>
      <c r="B256" s="298" t="s">
        <v>2301</v>
      </c>
      <c r="C256" s="299" t="s">
        <v>1162</v>
      </c>
      <c r="D256" s="300">
        <v>207.65647831040002</v>
      </c>
      <c r="E256" s="456">
        <v>42.864869376000001</v>
      </c>
      <c r="F256" s="300"/>
      <c r="G256" s="300"/>
    </row>
    <row r="257" spans="1:7">
      <c r="A257" s="274">
        <v>253</v>
      </c>
      <c r="B257" s="298" t="s">
        <v>2303</v>
      </c>
      <c r="C257" s="299" t="s">
        <v>1162</v>
      </c>
      <c r="D257" s="300">
        <v>287.6709011456</v>
      </c>
      <c r="E257" s="456">
        <v>37.090018918399998</v>
      </c>
      <c r="F257" s="300"/>
      <c r="G257" s="300"/>
    </row>
    <row r="258" spans="1:7">
      <c r="A258" s="274">
        <v>254</v>
      </c>
      <c r="B258" s="298" t="s">
        <v>2744</v>
      </c>
      <c r="C258" s="299" t="s">
        <v>1162</v>
      </c>
      <c r="D258" s="300">
        <v>68.881463705600012</v>
      </c>
      <c r="E258" s="456">
        <v>15.359911526399998</v>
      </c>
      <c r="F258" s="300"/>
      <c r="G258" s="300"/>
    </row>
    <row r="259" spans="1:7">
      <c r="A259" s="274">
        <v>255</v>
      </c>
      <c r="B259" s="298" t="s">
        <v>2745</v>
      </c>
      <c r="C259" s="299" t="s">
        <v>1162</v>
      </c>
      <c r="D259" s="300">
        <v>0</v>
      </c>
      <c r="E259" s="456">
        <v>21.670572851199999</v>
      </c>
      <c r="F259" s="300"/>
      <c r="G259" s="300"/>
    </row>
    <row r="260" spans="1:7">
      <c r="A260" s="274">
        <v>256</v>
      </c>
      <c r="B260" s="298" t="s">
        <v>2746</v>
      </c>
      <c r="C260" s="299" t="s">
        <v>1162</v>
      </c>
      <c r="D260" s="300">
        <v>223.552200704</v>
      </c>
      <c r="E260" s="456">
        <v>92.695280025599999</v>
      </c>
      <c r="F260" s="300"/>
      <c r="G260" s="300"/>
    </row>
    <row r="261" spans="1:7">
      <c r="A261" s="274">
        <v>257</v>
      </c>
      <c r="B261" s="298" t="s">
        <v>2747</v>
      </c>
      <c r="C261" s="299" t="s">
        <v>1162</v>
      </c>
      <c r="D261" s="300">
        <v>304.10243440639999</v>
      </c>
      <c r="E261" s="456">
        <v>0</v>
      </c>
      <c r="F261" s="300"/>
      <c r="G261" s="300"/>
    </row>
    <row r="262" spans="1:7">
      <c r="A262" s="274">
        <v>258</v>
      </c>
      <c r="B262" s="298" t="s">
        <v>2748</v>
      </c>
      <c r="C262" s="299" t="s">
        <v>1162</v>
      </c>
      <c r="D262" s="300">
        <v>191.76075591680001</v>
      </c>
      <c r="E262" s="456">
        <v>0</v>
      </c>
      <c r="F262" s="300"/>
      <c r="G262" s="300"/>
    </row>
    <row r="263" spans="1:7">
      <c r="A263" s="274">
        <v>259</v>
      </c>
      <c r="B263" s="298" t="s">
        <v>2307</v>
      </c>
      <c r="C263" s="299" t="s">
        <v>1162</v>
      </c>
      <c r="D263" s="300">
        <v>161.5767437312</v>
      </c>
      <c r="E263" s="456">
        <v>30.719823052799995</v>
      </c>
      <c r="F263" s="300"/>
      <c r="G263" s="300"/>
    </row>
    <row r="264" spans="1:7">
      <c r="A264" s="274">
        <v>260</v>
      </c>
      <c r="B264" s="298" t="s">
        <v>2749</v>
      </c>
      <c r="C264" s="299" t="s">
        <v>1162</v>
      </c>
      <c r="D264" s="300">
        <v>0</v>
      </c>
      <c r="E264" s="456">
        <v>18.515242188800002</v>
      </c>
      <c r="F264" s="300"/>
      <c r="G264" s="300"/>
    </row>
    <row r="265" spans="1:7">
      <c r="A265" s="274">
        <v>261</v>
      </c>
      <c r="B265" s="298" t="s">
        <v>2750</v>
      </c>
      <c r="C265" s="299" t="s">
        <v>1162</v>
      </c>
      <c r="D265" s="300">
        <v>173.24551372799999</v>
      </c>
      <c r="E265" s="456">
        <v>24.349627187199999</v>
      </c>
      <c r="F265" s="300"/>
      <c r="G265" s="300"/>
    </row>
    <row r="266" spans="1:7">
      <c r="A266" s="274">
        <v>262</v>
      </c>
      <c r="B266" s="298" t="s">
        <v>2751</v>
      </c>
      <c r="C266" s="299" t="s">
        <v>1162</v>
      </c>
      <c r="D266" s="300">
        <v>22.7421945856</v>
      </c>
      <c r="E266" s="456">
        <v>12.145046323200001</v>
      </c>
      <c r="F266" s="300"/>
      <c r="G266" s="300"/>
    </row>
    <row r="267" spans="1:7">
      <c r="A267" s="274">
        <v>263</v>
      </c>
      <c r="B267" s="298" t="s">
        <v>2752</v>
      </c>
      <c r="C267" s="299" t="s">
        <v>1162</v>
      </c>
      <c r="D267" s="300">
        <v>460.97594941439996</v>
      </c>
      <c r="E267" s="456">
        <v>30.719823052799995</v>
      </c>
      <c r="F267" s="300"/>
      <c r="G267" s="300"/>
    </row>
    <row r="268" spans="1:7">
      <c r="A268" s="274">
        <v>264</v>
      </c>
      <c r="B268" s="298" t="s">
        <v>2329</v>
      </c>
      <c r="C268" s="299" t="s">
        <v>1162</v>
      </c>
      <c r="D268" s="300">
        <v>1107.8782697472</v>
      </c>
      <c r="E268" s="456">
        <v>30.719823052799995</v>
      </c>
      <c r="F268" s="300"/>
      <c r="G268" s="300"/>
    </row>
    <row r="269" spans="1:7">
      <c r="A269" s="274">
        <v>265</v>
      </c>
      <c r="B269" s="298" t="s">
        <v>2330</v>
      </c>
      <c r="C269" s="299" t="s">
        <v>1162</v>
      </c>
      <c r="D269" s="300">
        <v>992.38126059520005</v>
      </c>
      <c r="E269" s="456">
        <v>30.719823052799995</v>
      </c>
      <c r="F269" s="300"/>
      <c r="G269" s="300"/>
    </row>
    <row r="270" spans="1:7">
      <c r="A270" s="274">
        <v>266</v>
      </c>
      <c r="B270" s="298" t="s">
        <v>1926</v>
      </c>
      <c r="C270" s="299" t="s">
        <v>1162</v>
      </c>
      <c r="D270" s="300">
        <v>1153.481728</v>
      </c>
      <c r="E270" s="456">
        <v>111.2700567552</v>
      </c>
      <c r="F270" s="300"/>
      <c r="G270" s="300"/>
    </row>
    <row r="271" spans="1:7">
      <c r="A271" s="274">
        <v>267</v>
      </c>
      <c r="B271" s="298" t="s">
        <v>2331</v>
      </c>
      <c r="C271" s="299" t="s">
        <v>1162</v>
      </c>
      <c r="D271" s="300">
        <v>484.78976573440002</v>
      </c>
      <c r="E271" s="456">
        <v>42.864869376000001</v>
      </c>
      <c r="F271" s="300"/>
      <c r="G271" s="300"/>
    </row>
    <row r="272" spans="1:7">
      <c r="A272" s="274">
        <v>268</v>
      </c>
      <c r="B272" s="298" t="s">
        <v>2753</v>
      </c>
      <c r="C272" s="299" t="s">
        <v>1162</v>
      </c>
      <c r="D272" s="300">
        <v>91.623658291200002</v>
      </c>
      <c r="E272" s="456">
        <v>30.719823052799995</v>
      </c>
      <c r="F272" s="300"/>
      <c r="G272" s="300"/>
    </row>
    <row r="273" spans="1:7">
      <c r="A273" s="274">
        <v>269</v>
      </c>
      <c r="B273" s="298" t="s">
        <v>2333</v>
      </c>
      <c r="C273" s="299" t="s">
        <v>1162</v>
      </c>
      <c r="D273" s="300">
        <v>369.29275658239999</v>
      </c>
      <c r="E273" s="456">
        <v>42.864869376000001</v>
      </c>
      <c r="F273" s="300"/>
      <c r="G273" s="300"/>
    </row>
    <row r="274" spans="1:7">
      <c r="A274" s="274">
        <v>270</v>
      </c>
      <c r="B274" s="298" t="s">
        <v>2334</v>
      </c>
      <c r="C274" s="299" t="s">
        <v>1162</v>
      </c>
      <c r="D274" s="300">
        <v>0</v>
      </c>
      <c r="E274" s="456">
        <v>111.2700567552</v>
      </c>
      <c r="F274" s="300"/>
      <c r="G274" s="300"/>
    </row>
    <row r="275" spans="1:7">
      <c r="A275" s="274">
        <v>271</v>
      </c>
      <c r="B275" s="298" t="s">
        <v>2335</v>
      </c>
      <c r="C275" s="299" t="s">
        <v>1162</v>
      </c>
      <c r="D275" s="300">
        <v>68.881463705600012</v>
      </c>
      <c r="E275" s="456">
        <v>12.145046323200001</v>
      </c>
      <c r="F275" s="300"/>
      <c r="G275" s="300"/>
    </row>
    <row r="276" spans="1:7">
      <c r="A276" s="274">
        <v>272</v>
      </c>
      <c r="B276" s="298" t="s">
        <v>2754</v>
      </c>
      <c r="C276" s="299" t="s">
        <v>1162</v>
      </c>
      <c r="D276" s="300">
        <v>287.6709011456</v>
      </c>
      <c r="E276" s="456">
        <v>61.975456972800004</v>
      </c>
      <c r="F276" s="300"/>
      <c r="G276" s="300"/>
    </row>
    <row r="277" spans="1:7">
      <c r="A277" s="274">
        <v>273</v>
      </c>
      <c r="B277" s="298" t="s">
        <v>2337</v>
      </c>
      <c r="C277" s="299" t="s">
        <v>1162</v>
      </c>
      <c r="D277" s="300">
        <v>749.71847229439993</v>
      </c>
      <c r="E277" s="456">
        <v>42.864869376000001</v>
      </c>
      <c r="F277" s="300"/>
      <c r="G277" s="300"/>
    </row>
    <row r="278" spans="1:7">
      <c r="A278" s="274">
        <v>274</v>
      </c>
      <c r="B278" s="298" t="s">
        <v>2338</v>
      </c>
      <c r="C278" s="299" t="s">
        <v>1162</v>
      </c>
      <c r="D278" s="300">
        <v>634.22146314240001</v>
      </c>
      <c r="E278" s="456">
        <v>42.864869376000001</v>
      </c>
      <c r="F278" s="300"/>
      <c r="G278" s="300"/>
    </row>
    <row r="279" spans="1:7">
      <c r="A279" s="274">
        <v>275</v>
      </c>
      <c r="B279" s="298" t="s">
        <v>2339</v>
      </c>
      <c r="C279" s="299" t="s">
        <v>1162</v>
      </c>
      <c r="D279" s="300">
        <v>173.24551372799999</v>
      </c>
      <c r="E279" s="456">
        <v>49.235065241599997</v>
      </c>
      <c r="F279" s="300"/>
      <c r="G279" s="300"/>
    </row>
    <row r="280" spans="1:7">
      <c r="A280" s="274">
        <v>276</v>
      </c>
      <c r="B280" s="298" t="s">
        <v>2340</v>
      </c>
      <c r="C280" s="299" t="s">
        <v>1162</v>
      </c>
      <c r="D280" s="300">
        <v>115.49700915199999</v>
      </c>
      <c r="E280" s="456">
        <v>30.719823052799995</v>
      </c>
      <c r="F280" s="300"/>
      <c r="G280" s="300"/>
    </row>
    <row r="281" spans="1:7">
      <c r="A281" s="274">
        <v>277</v>
      </c>
      <c r="B281" s="298" t="s">
        <v>2341</v>
      </c>
      <c r="C281" s="299" t="s">
        <v>1162</v>
      </c>
      <c r="D281" s="300">
        <v>91.623658291200002</v>
      </c>
      <c r="E281" s="456">
        <v>24.349627187199999</v>
      </c>
      <c r="F281" s="300"/>
      <c r="G281" s="300"/>
    </row>
    <row r="282" spans="1:7">
      <c r="A282" s="274">
        <v>278</v>
      </c>
      <c r="B282" s="298" t="s">
        <v>2342</v>
      </c>
      <c r="C282" s="299" t="s">
        <v>1162</v>
      </c>
      <c r="D282" s="300">
        <v>115.49700915199999</v>
      </c>
      <c r="E282" s="456">
        <v>30.719823052799995</v>
      </c>
      <c r="F282" s="300"/>
      <c r="G282" s="300"/>
    </row>
    <row r="283" spans="1:7">
      <c r="A283" s="274">
        <v>279</v>
      </c>
      <c r="B283" s="298" t="s">
        <v>2343</v>
      </c>
      <c r="C283" s="299" t="s">
        <v>1162</v>
      </c>
      <c r="D283" s="300">
        <v>80.490699161599991</v>
      </c>
      <c r="E283" s="456">
        <v>12.145046323200001</v>
      </c>
      <c r="F283" s="300"/>
      <c r="G283" s="300"/>
    </row>
    <row r="284" spans="1:7">
      <c r="A284" s="274">
        <v>280</v>
      </c>
      <c r="B284" s="298" t="s">
        <v>2344</v>
      </c>
      <c r="C284" s="299" t="s">
        <v>1162</v>
      </c>
      <c r="D284" s="300">
        <v>634.22146314240001</v>
      </c>
      <c r="E284" s="456">
        <v>61.975456972800004</v>
      </c>
      <c r="F284" s="300"/>
      <c r="G284" s="300"/>
    </row>
    <row r="285" spans="1:7">
      <c r="A285" s="274">
        <v>281</v>
      </c>
      <c r="B285" s="298" t="s">
        <v>1430</v>
      </c>
      <c r="C285" s="299" t="s">
        <v>1162</v>
      </c>
      <c r="D285" s="300">
        <v>749.71847229439993</v>
      </c>
      <c r="E285" s="456">
        <v>61.975456972800004</v>
      </c>
      <c r="F285" s="300"/>
      <c r="G285" s="300"/>
    </row>
    <row r="286" spans="1:7">
      <c r="A286" s="274">
        <v>282</v>
      </c>
      <c r="B286" s="298" t="s">
        <v>1917</v>
      </c>
      <c r="C286" s="299" t="s">
        <v>1162</v>
      </c>
      <c r="D286" s="300">
        <v>138.23920373760001</v>
      </c>
      <c r="E286" s="456">
        <v>30.719823052799995</v>
      </c>
      <c r="F286" s="300"/>
      <c r="G286" s="300"/>
    </row>
    <row r="287" spans="1:7">
      <c r="A287" s="274">
        <v>283</v>
      </c>
      <c r="B287" s="298" t="s">
        <v>1444</v>
      </c>
      <c r="C287" s="299" t="s">
        <v>1162</v>
      </c>
      <c r="D287" s="300">
        <v>864.67967057919998</v>
      </c>
      <c r="E287" s="456">
        <v>92.695280025599999</v>
      </c>
      <c r="F287" s="300"/>
      <c r="G287" s="300"/>
    </row>
    <row r="288" spans="1:7">
      <c r="A288" s="274">
        <v>284</v>
      </c>
      <c r="B288" s="298" t="s">
        <v>2345</v>
      </c>
      <c r="C288" s="299" t="s">
        <v>1162</v>
      </c>
      <c r="D288" s="300">
        <v>484.78976573440002</v>
      </c>
      <c r="E288" s="456">
        <v>49.235065241599997</v>
      </c>
      <c r="F288" s="300"/>
      <c r="G288" s="300"/>
    </row>
    <row r="289" spans="1:7">
      <c r="A289" s="274">
        <v>285</v>
      </c>
      <c r="B289" s="298" t="s">
        <v>2346</v>
      </c>
      <c r="C289" s="299" t="s">
        <v>1162</v>
      </c>
      <c r="D289" s="300">
        <v>484.78976573440002</v>
      </c>
      <c r="E289" s="456">
        <v>49.235065241599997</v>
      </c>
      <c r="F289" s="300"/>
      <c r="G289" s="300"/>
    </row>
    <row r="290" spans="1:7">
      <c r="A290" s="274">
        <v>286</v>
      </c>
      <c r="B290" s="298" t="s">
        <v>2347</v>
      </c>
      <c r="C290" s="299" t="s">
        <v>1162</v>
      </c>
      <c r="D290" s="300">
        <v>91.623658291200002</v>
      </c>
      <c r="E290" s="456">
        <v>18.515242188800002</v>
      </c>
      <c r="F290" s="300"/>
      <c r="G290" s="300"/>
    </row>
    <row r="291" spans="1:7">
      <c r="A291" s="274">
        <v>287</v>
      </c>
      <c r="B291" s="298" t="s">
        <v>2348</v>
      </c>
      <c r="C291" s="299" t="s">
        <v>1162</v>
      </c>
      <c r="D291" s="300">
        <v>519.26026485760008</v>
      </c>
      <c r="E291" s="456">
        <v>24.349627187199999</v>
      </c>
      <c r="F291" s="300"/>
      <c r="G291" s="300"/>
    </row>
    <row r="292" spans="1:7">
      <c r="A292" s="274">
        <v>288</v>
      </c>
      <c r="B292" s="298" t="s">
        <v>2349</v>
      </c>
      <c r="C292" s="299" t="s">
        <v>1162</v>
      </c>
      <c r="D292" s="300">
        <v>519.26026485760008</v>
      </c>
      <c r="E292" s="456">
        <v>24.349627187199999</v>
      </c>
      <c r="F292" s="300"/>
      <c r="G292" s="300"/>
    </row>
    <row r="293" spans="1:7">
      <c r="A293" s="274">
        <v>289</v>
      </c>
      <c r="B293" s="298" t="s">
        <v>2755</v>
      </c>
      <c r="C293" s="299" t="s">
        <v>1162</v>
      </c>
      <c r="D293" s="300">
        <v>403.16791029760009</v>
      </c>
      <c r="E293" s="456">
        <v>18.515242188800002</v>
      </c>
      <c r="F293" s="300"/>
      <c r="G293" s="300"/>
    </row>
    <row r="294" spans="1:7">
      <c r="A294" s="274">
        <v>290</v>
      </c>
      <c r="B294" s="298" t="s">
        <v>2756</v>
      </c>
      <c r="C294" s="299" t="s">
        <v>1162</v>
      </c>
      <c r="D294" s="300">
        <v>403.16791029760009</v>
      </c>
      <c r="E294" s="456">
        <v>18.515242188800002</v>
      </c>
      <c r="F294" s="300"/>
      <c r="G294" s="300"/>
    </row>
    <row r="295" spans="1:7">
      <c r="A295" s="274">
        <v>291</v>
      </c>
      <c r="B295" s="298" t="s">
        <v>2352</v>
      </c>
      <c r="C295" s="299" t="s">
        <v>1162</v>
      </c>
      <c r="D295" s="300">
        <v>345.41940572160007</v>
      </c>
      <c r="E295" s="456">
        <v>37.090018918399998</v>
      </c>
      <c r="F295" s="300"/>
      <c r="G295" s="300"/>
    </row>
    <row r="296" spans="1:7">
      <c r="A296" s="274">
        <v>292</v>
      </c>
      <c r="B296" s="298" t="s">
        <v>2353</v>
      </c>
      <c r="C296" s="299" t="s">
        <v>1162</v>
      </c>
      <c r="D296" s="300">
        <v>345.41940572160007</v>
      </c>
      <c r="E296" s="456">
        <v>37.090018918399998</v>
      </c>
      <c r="F296" s="300"/>
      <c r="G296" s="300"/>
    </row>
    <row r="297" spans="1:7">
      <c r="A297" s="274">
        <v>293</v>
      </c>
      <c r="B297" s="298" t="s">
        <v>2757</v>
      </c>
      <c r="C297" s="299" t="s">
        <v>1162</v>
      </c>
      <c r="D297" s="300">
        <v>138.23920373760001</v>
      </c>
      <c r="E297" s="456">
        <v>30.719823052799995</v>
      </c>
      <c r="F297" s="300"/>
      <c r="G297" s="300"/>
    </row>
    <row r="298" spans="1:7">
      <c r="A298" s="274">
        <v>294</v>
      </c>
      <c r="B298" s="298" t="s">
        <v>2758</v>
      </c>
      <c r="C298" s="299" t="s">
        <v>1162</v>
      </c>
      <c r="D298" s="300">
        <v>138.23920373760001</v>
      </c>
      <c r="E298" s="456">
        <v>30.719823052799995</v>
      </c>
      <c r="F298" s="300"/>
      <c r="G298" s="300"/>
    </row>
    <row r="299" spans="1:7">
      <c r="A299" s="274">
        <v>295</v>
      </c>
      <c r="B299" s="298" t="s">
        <v>2360</v>
      </c>
      <c r="C299" s="299" t="s">
        <v>1162</v>
      </c>
      <c r="D299" s="300">
        <v>287.6709011456</v>
      </c>
      <c r="E299" s="456">
        <v>61.975456972800004</v>
      </c>
      <c r="F299" s="300"/>
      <c r="G299" s="300"/>
    </row>
    <row r="300" spans="1:7">
      <c r="A300" s="274">
        <v>296</v>
      </c>
      <c r="B300" s="298" t="s">
        <v>2361</v>
      </c>
      <c r="C300" s="299" t="s">
        <v>1162</v>
      </c>
      <c r="D300" s="300">
        <v>287.6709011456</v>
      </c>
      <c r="E300" s="456">
        <v>61.975456972800004</v>
      </c>
      <c r="F300" s="300"/>
      <c r="G300" s="300"/>
    </row>
    <row r="301" spans="1:7">
      <c r="A301" s="274">
        <v>297</v>
      </c>
      <c r="B301" s="298" t="s">
        <v>1441</v>
      </c>
      <c r="C301" s="299" t="s">
        <v>1162</v>
      </c>
      <c r="D301" s="300">
        <v>230.99401830399998</v>
      </c>
      <c r="E301" s="456">
        <v>61.975456972800004</v>
      </c>
      <c r="F301" s="300"/>
      <c r="G301" s="300"/>
    </row>
    <row r="302" spans="1:7">
      <c r="A302" s="274">
        <v>298</v>
      </c>
      <c r="B302" s="298" t="s">
        <v>1921</v>
      </c>
      <c r="C302" s="299" t="s">
        <v>1162</v>
      </c>
      <c r="D302" s="300">
        <v>230.99401830399998</v>
      </c>
      <c r="E302" s="456">
        <v>61.975456972800004</v>
      </c>
      <c r="F302" s="300"/>
      <c r="G302" s="300"/>
    </row>
    <row r="303" spans="1:7">
      <c r="A303" s="274">
        <v>299</v>
      </c>
      <c r="B303" s="298" t="s">
        <v>1923</v>
      </c>
      <c r="C303" s="299" t="s">
        <v>1162</v>
      </c>
      <c r="D303" s="300">
        <v>207.65647831040002</v>
      </c>
      <c r="E303" s="456">
        <v>30.719823052799995</v>
      </c>
      <c r="F303" s="300"/>
      <c r="G303" s="300"/>
    </row>
    <row r="304" spans="1:7">
      <c r="A304" s="274">
        <v>300</v>
      </c>
      <c r="B304" s="298" t="s">
        <v>2364</v>
      </c>
      <c r="C304" s="299" t="s">
        <v>1162</v>
      </c>
      <c r="D304" s="300">
        <v>91.623658291200002</v>
      </c>
      <c r="E304" s="456">
        <v>24.349627187199999</v>
      </c>
      <c r="F304" s="300"/>
      <c r="G304" s="300"/>
    </row>
    <row r="305" spans="1:7">
      <c r="A305" s="274">
        <v>301</v>
      </c>
      <c r="B305" s="298" t="s">
        <v>2365</v>
      </c>
      <c r="C305" s="299" t="s">
        <v>1162</v>
      </c>
      <c r="D305" s="300">
        <v>184.3784728576</v>
      </c>
      <c r="E305" s="456">
        <v>30.719823052799995</v>
      </c>
      <c r="F305" s="300"/>
      <c r="G305" s="300"/>
    </row>
    <row r="306" spans="1:7">
      <c r="A306" s="274">
        <v>302</v>
      </c>
      <c r="B306" s="298" t="s">
        <v>2366</v>
      </c>
      <c r="C306" s="299" t="s">
        <v>1162</v>
      </c>
      <c r="D306" s="300">
        <v>57.748504575999995</v>
      </c>
      <c r="E306" s="456">
        <v>12.145046323200001</v>
      </c>
      <c r="F306" s="300"/>
      <c r="G306" s="300"/>
    </row>
    <row r="307" spans="1:7" ht="16.5">
      <c r="A307" s="274">
        <v>303</v>
      </c>
      <c r="B307" s="298" t="s">
        <v>2759</v>
      </c>
      <c r="C307" s="299" t="s">
        <v>1162</v>
      </c>
      <c r="D307" s="300">
        <v>33.8751537152</v>
      </c>
      <c r="E307" s="456">
        <v>5.7748504576000004</v>
      </c>
      <c r="F307" s="300"/>
      <c r="G307" s="300"/>
    </row>
    <row r="308" spans="1:7">
      <c r="A308" s="274">
        <v>304</v>
      </c>
      <c r="B308" s="298" t="s">
        <v>2368</v>
      </c>
      <c r="C308" s="299" t="s">
        <v>1162</v>
      </c>
      <c r="D308" s="300">
        <v>45.543923712000002</v>
      </c>
      <c r="E308" s="456">
        <v>12.145046323200001</v>
      </c>
      <c r="F308" s="300"/>
      <c r="G308" s="300"/>
    </row>
    <row r="309" spans="1:7">
      <c r="A309" s="274">
        <v>305</v>
      </c>
      <c r="B309" s="298" t="s">
        <v>2372</v>
      </c>
      <c r="C309" s="299" t="s">
        <v>1162</v>
      </c>
      <c r="D309" s="300">
        <v>115.49700915199999</v>
      </c>
      <c r="E309" s="456">
        <v>12.145046323200001</v>
      </c>
      <c r="F309" s="300"/>
      <c r="G309" s="300"/>
    </row>
    <row r="310" spans="1:7">
      <c r="A310" s="274">
        <v>306</v>
      </c>
      <c r="B310" s="298" t="s">
        <v>2760</v>
      </c>
      <c r="C310" s="299" t="s">
        <v>1162</v>
      </c>
      <c r="D310" s="300">
        <v>45.543923712000002</v>
      </c>
      <c r="E310" s="456">
        <v>12.145046323200001</v>
      </c>
      <c r="F310" s="300"/>
      <c r="G310" s="300"/>
    </row>
    <row r="311" spans="1:7">
      <c r="A311" s="274">
        <v>307</v>
      </c>
      <c r="B311" s="298" t="s">
        <v>2373</v>
      </c>
      <c r="C311" s="299" t="s">
        <v>1162</v>
      </c>
      <c r="D311" s="300">
        <v>22.7421945856</v>
      </c>
      <c r="E311" s="456">
        <v>3.1553306623999999</v>
      </c>
      <c r="F311" s="300"/>
      <c r="G311" s="300"/>
    </row>
    <row r="312" spans="1:7">
      <c r="A312" s="274">
        <v>308</v>
      </c>
      <c r="B312" s="298" t="s">
        <v>2761</v>
      </c>
      <c r="C312" s="299" t="s">
        <v>1162</v>
      </c>
      <c r="D312" s="300">
        <v>40.781160448000009</v>
      </c>
      <c r="E312" s="456">
        <v>2.6195197952000004</v>
      </c>
      <c r="F312" s="300"/>
      <c r="G312" s="300"/>
    </row>
    <row r="313" spans="1:7">
      <c r="A313" s="274">
        <v>309</v>
      </c>
      <c r="B313" s="298" t="s">
        <v>2762</v>
      </c>
      <c r="C313" s="299" t="s">
        <v>1162</v>
      </c>
      <c r="D313" s="300">
        <v>11.073424588800002</v>
      </c>
      <c r="E313" s="456">
        <v>2.6195197952000004</v>
      </c>
      <c r="F313" s="300"/>
      <c r="G313" s="300"/>
    </row>
    <row r="314" spans="1:7">
      <c r="A314" s="274">
        <v>310</v>
      </c>
      <c r="B314" s="298" t="s">
        <v>2763</v>
      </c>
      <c r="C314" s="299" t="s">
        <v>1162</v>
      </c>
      <c r="D314" s="300">
        <v>11.073424588800002</v>
      </c>
      <c r="E314" s="456">
        <v>2.6195197952000004</v>
      </c>
      <c r="F314" s="300"/>
      <c r="G314" s="300"/>
    </row>
    <row r="315" spans="1:7">
      <c r="A315" s="274">
        <v>311</v>
      </c>
      <c r="B315" s="298" t="s">
        <v>2376</v>
      </c>
      <c r="C315" s="299" t="s">
        <v>1476</v>
      </c>
      <c r="D315" s="300">
        <v>334.28644659199995</v>
      </c>
      <c r="E315" s="456">
        <v>61.975456972800004</v>
      </c>
      <c r="F315" s="300"/>
      <c r="G315" s="300"/>
    </row>
    <row r="316" spans="1:7">
      <c r="A316" s="274">
        <v>312</v>
      </c>
      <c r="B316" s="298" t="s">
        <v>2377</v>
      </c>
      <c r="C316" s="299" t="s">
        <v>1162</v>
      </c>
      <c r="D316" s="300">
        <v>138.23920373760001</v>
      </c>
      <c r="E316" s="456">
        <v>18.515242188800002</v>
      </c>
      <c r="F316" s="300"/>
      <c r="G316" s="300"/>
    </row>
    <row r="317" spans="1:7">
      <c r="A317" s="274">
        <v>313</v>
      </c>
      <c r="B317" s="298" t="s">
        <v>2764</v>
      </c>
      <c r="C317" s="299" t="s">
        <v>1162</v>
      </c>
      <c r="D317" s="300">
        <v>22.7421945856</v>
      </c>
      <c r="E317" s="456">
        <v>5.7748504576000004</v>
      </c>
      <c r="F317" s="300"/>
      <c r="G317" s="300"/>
    </row>
    <row r="318" spans="1:7">
      <c r="A318" s="274">
        <v>314</v>
      </c>
      <c r="B318" s="298" t="s">
        <v>2379</v>
      </c>
      <c r="C318" s="299" t="s">
        <v>1162</v>
      </c>
      <c r="D318" s="300">
        <v>115.49700915199999</v>
      </c>
      <c r="E318" s="456">
        <v>24.349627187199999</v>
      </c>
      <c r="F318" s="300"/>
      <c r="G318" s="300"/>
    </row>
    <row r="319" spans="1:7">
      <c r="A319" s="274">
        <v>315</v>
      </c>
      <c r="B319" s="298" t="s">
        <v>2380</v>
      </c>
      <c r="C319" s="299" t="s">
        <v>1162</v>
      </c>
      <c r="D319" s="300">
        <v>68.881463705600012</v>
      </c>
      <c r="E319" s="456">
        <v>5.7748504576000004</v>
      </c>
      <c r="F319" s="300"/>
      <c r="G319" s="300"/>
    </row>
    <row r="320" spans="1:7">
      <c r="A320" s="274">
        <v>316</v>
      </c>
      <c r="B320" s="298" t="s">
        <v>2765</v>
      </c>
      <c r="C320" s="299" t="s">
        <v>1162</v>
      </c>
      <c r="D320" s="300">
        <v>138.23920373760001</v>
      </c>
      <c r="E320" s="456">
        <v>30.719823052799995</v>
      </c>
      <c r="F320" s="300"/>
      <c r="G320" s="300"/>
    </row>
    <row r="321" spans="1:7">
      <c r="A321" s="274">
        <v>317</v>
      </c>
      <c r="B321" s="298" t="s">
        <v>2383</v>
      </c>
      <c r="C321" s="299" t="s">
        <v>1162</v>
      </c>
      <c r="D321" s="300">
        <v>322.67721113599998</v>
      </c>
      <c r="E321" s="456">
        <v>30.719823052799995</v>
      </c>
      <c r="F321" s="300"/>
      <c r="G321" s="300"/>
    </row>
    <row r="322" spans="1:7">
      <c r="A322" s="274">
        <v>318</v>
      </c>
      <c r="B322" s="298" t="s">
        <v>2766</v>
      </c>
      <c r="C322" s="299" t="s">
        <v>1162</v>
      </c>
      <c r="D322" s="300">
        <v>161.5767437312</v>
      </c>
      <c r="E322" s="456">
        <v>42.864869376000001</v>
      </c>
      <c r="F322" s="300"/>
      <c r="G322" s="300"/>
    </row>
    <row r="323" spans="1:7">
      <c r="A323" s="274">
        <v>319</v>
      </c>
      <c r="B323" s="298" t="s">
        <v>2385</v>
      </c>
      <c r="C323" s="299" t="s">
        <v>1162</v>
      </c>
      <c r="D323" s="300">
        <v>138.23920373760001</v>
      </c>
      <c r="E323" s="456">
        <v>30.719823052799995</v>
      </c>
      <c r="F323" s="300"/>
      <c r="G323" s="300"/>
    </row>
    <row r="324" spans="1:7">
      <c r="A324" s="274">
        <v>320</v>
      </c>
      <c r="B324" s="298" t="s">
        <v>2386</v>
      </c>
      <c r="C324" s="299" t="s">
        <v>1162</v>
      </c>
      <c r="D324" s="300">
        <v>115.49700915199999</v>
      </c>
      <c r="E324" s="456">
        <v>30.719823052799995</v>
      </c>
      <c r="F324" s="300"/>
      <c r="G324" s="300"/>
    </row>
    <row r="325" spans="1:7">
      <c r="A325" s="274">
        <v>321</v>
      </c>
      <c r="B325" s="298" t="s">
        <v>2767</v>
      </c>
      <c r="C325" s="299" t="s">
        <v>1162</v>
      </c>
      <c r="D325" s="300">
        <v>91.623658291200002</v>
      </c>
      <c r="E325" s="456">
        <v>12.145046323200001</v>
      </c>
      <c r="F325" s="300"/>
      <c r="G325" s="300"/>
    </row>
    <row r="326" spans="1:7">
      <c r="A326" s="274">
        <v>322</v>
      </c>
      <c r="B326" s="298" t="s">
        <v>2387</v>
      </c>
      <c r="C326" s="299" t="s">
        <v>1162</v>
      </c>
      <c r="D326" s="300">
        <v>749.71847229439993</v>
      </c>
      <c r="E326" s="456">
        <v>61.975456972800004</v>
      </c>
      <c r="F326" s="300"/>
      <c r="G326" s="300"/>
    </row>
    <row r="327" spans="1:7">
      <c r="A327" s="274">
        <v>323</v>
      </c>
      <c r="B327" s="298" t="s">
        <v>2768</v>
      </c>
      <c r="C327" s="299" t="s">
        <v>1162</v>
      </c>
      <c r="D327" s="300">
        <v>0</v>
      </c>
      <c r="E327" s="456">
        <v>55.605261107200008</v>
      </c>
      <c r="F327" s="300"/>
      <c r="G327" s="300"/>
    </row>
    <row r="328" spans="1:7">
      <c r="A328" s="274">
        <v>324</v>
      </c>
      <c r="B328" s="298" t="s">
        <v>2391</v>
      </c>
      <c r="C328" s="299" t="s">
        <v>1162</v>
      </c>
      <c r="D328" s="300">
        <v>1268.9787371519999</v>
      </c>
      <c r="E328" s="456">
        <v>74.180037836799997</v>
      </c>
      <c r="F328" s="300"/>
      <c r="G328" s="300"/>
    </row>
    <row r="329" spans="1:7">
      <c r="A329" s="274">
        <v>325</v>
      </c>
      <c r="B329" s="298" t="s">
        <v>2392</v>
      </c>
      <c r="C329" s="299" t="s">
        <v>1162</v>
      </c>
      <c r="D329" s="300">
        <v>138.23920373760001</v>
      </c>
      <c r="E329" s="456">
        <v>49.235065241599997</v>
      </c>
      <c r="F329" s="300"/>
      <c r="G329" s="300"/>
    </row>
    <row r="330" spans="1:7">
      <c r="A330" s="274">
        <v>326</v>
      </c>
      <c r="B330" s="298" t="s">
        <v>2769</v>
      </c>
      <c r="C330" s="299" t="s">
        <v>1162</v>
      </c>
      <c r="D330" s="300">
        <v>0</v>
      </c>
      <c r="E330" s="456">
        <v>24.349627187199999</v>
      </c>
      <c r="F330" s="300"/>
      <c r="G330" s="300"/>
    </row>
    <row r="331" spans="1:7">
      <c r="A331" s="274">
        <v>327</v>
      </c>
      <c r="B331" s="298" t="s">
        <v>2770</v>
      </c>
      <c r="C331" s="299" t="s">
        <v>1162</v>
      </c>
      <c r="D331" s="300">
        <v>33.8751537152</v>
      </c>
      <c r="E331" s="456">
        <v>12.145046323200001</v>
      </c>
      <c r="F331" s="300"/>
      <c r="G331" s="300"/>
    </row>
    <row r="332" spans="1:7">
      <c r="A332" s="274">
        <v>328</v>
      </c>
      <c r="B332" s="298" t="s">
        <v>2771</v>
      </c>
      <c r="C332" s="299" t="s">
        <v>1162</v>
      </c>
      <c r="D332" s="300">
        <v>0</v>
      </c>
      <c r="E332" s="456">
        <v>61.975456972800004</v>
      </c>
      <c r="F332" s="300"/>
      <c r="G332" s="300"/>
    </row>
    <row r="333" spans="1:7">
      <c r="A333" s="274">
        <v>329</v>
      </c>
      <c r="B333" s="298" t="s">
        <v>2772</v>
      </c>
      <c r="C333" s="299" t="s">
        <v>1162</v>
      </c>
      <c r="D333" s="300">
        <v>242.12697743360002</v>
      </c>
      <c r="E333" s="456">
        <v>49.235065241599997</v>
      </c>
      <c r="F333" s="300"/>
      <c r="G333" s="300"/>
    </row>
    <row r="334" spans="1:7">
      <c r="A334" s="274">
        <v>330</v>
      </c>
      <c r="B334" s="298" t="s">
        <v>2399</v>
      </c>
      <c r="C334" s="299" t="s">
        <v>1162</v>
      </c>
      <c r="D334" s="300">
        <v>0</v>
      </c>
      <c r="E334" s="456">
        <v>37.090018918399998</v>
      </c>
      <c r="F334" s="300"/>
      <c r="G334" s="300"/>
    </row>
    <row r="335" spans="1:7">
      <c r="A335" s="274">
        <v>331</v>
      </c>
      <c r="B335" s="298" t="s">
        <v>2401</v>
      </c>
      <c r="C335" s="299" t="s">
        <v>1162</v>
      </c>
      <c r="D335" s="300">
        <v>0</v>
      </c>
      <c r="E335" s="456">
        <v>71.500983500800004</v>
      </c>
      <c r="F335" s="300"/>
      <c r="G335" s="300"/>
    </row>
    <row r="336" spans="1:7">
      <c r="A336" s="274">
        <v>332</v>
      </c>
      <c r="B336" s="298" t="s">
        <v>2402</v>
      </c>
      <c r="C336" s="299" t="s">
        <v>1162</v>
      </c>
      <c r="D336" s="300">
        <v>33.8751537152</v>
      </c>
      <c r="E336" s="456">
        <v>5.7748504576000004</v>
      </c>
      <c r="F336" s="300"/>
      <c r="G336" s="300"/>
    </row>
    <row r="337" spans="1:7">
      <c r="A337" s="274">
        <v>333</v>
      </c>
      <c r="B337" s="298" t="s">
        <v>2403</v>
      </c>
      <c r="C337" s="299" t="s">
        <v>1162</v>
      </c>
      <c r="D337" s="300">
        <v>277.07375288319997</v>
      </c>
      <c r="E337" s="456">
        <v>5.7748504576000004</v>
      </c>
      <c r="F337" s="300"/>
      <c r="G337" s="300"/>
    </row>
    <row r="338" spans="1:7">
      <c r="A338" s="274">
        <v>334</v>
      </c>
      <c r="B338" s="298" t="s">
        <v>1753</v>
      </c>
      <c r="C338" s="299" t="s">
        <v>1162</v>
      </c>
      <c r="D338" s="300">
        <v>45.543923712000002</v>
      </c>
      <c r="E338" s="456">
        <v>24.349627187199999</v>
      </c>
      <c r="F338" s="300"/>
      <c r="G338" s="300"/>
    </row>
    <row r="339" spans="1:7">
      <c r="A339" s="274">
        <v>335</v>
      </c>
      <c r="B339" s="298" t="s">
        <v>2773</v>
      </c>
      <c r="C339" s="299" t="s">
        <v>1162</v>
      </c>
      <c r="D339" s="300">
        <v>138.23920373760001</v>
      </c>
      <c r="E339" s="456">
        <v>37.090018918399998</v>
      </c>
      <c r="F339" s="300"/>
      <c r="G339" s="300"/>
    </row>
    <row r="340" spans="1:7">
      <c r="A340" s="274">
        <v>336</v>
      </c>
      <c r="B340" s="298" t="s">
        <v>2405</v>
      </c>
      <c r="C340" s="299" t="s">
        <v>1162</v>
      </c>
      <c r="D340" s="300">
        <v>0</v>
      </c>
      <c r="E340" s="456">
        <v>15.359911526399998</v>
      </c>
      <c r="F340" s="300"/>
      <c r="G340" s="300"/>
    </row>
    <row r="341" spans="1:7">
      <c r="A341" s="274">
        <v>337</v>
      </c>
      <c r="B341" s="298" t="s">
        <v>2774</v>
      </c>
      <c r="C341" s="299" t="s">
        <v>1162</v>
      </c>
      <c r="D341" s="300">
        <v>0</v>
      </c>
      <c r="E341" s="456">
        <v>5.7748504576000004</v>
      </c>
      <c r="F341" s="300"/>
      <c r="G341" s="300"/>
    </row>
    <row r="342" spans="1:7">
      <c r="A342" s="274">
        <v>338</v>
      </c>
      <c r="B342" s="298" t="s">
        <v>2407</v>
      </c>
      <c r="C342" s="299" t="s">
        <v>1162</v>
      </c>
      <c r="D342" s="300">
        <v>23.278005452800002</v>
      </c>
      <c r="E342" s="456">
        <v>3.1553306623999999</v>
      </c>
      <c r="F342" s="300"/>
      <c r="G342" s="300"/>
    </row>
    <row r="343" spans="1:7">
      <c r="A343" s="274">
        <v>339</v>
      </c>
      <c r="B343" s="298" t="s">
        <v>1668</v>
      </c>
      <c r="C343" s="299" t="s">
        <v>1162</v>
      </c>
      <c r="D343" s="300">
        <v>17.443620454399998</v>
      </c>
      <c r="E343" s="456">
        <v>9.5255265279999985</v>
      </c>
      <c r="F343" s="300"/>
      <c r="G343" s="300"/>
    </row>
    <row r="344" spans="1:7">
      <c r="A344" s="274">
        <v>340</v>
      </c>
      <c r="B344" s="298" t="s">
        <v>2409</v>
      </c>
      <c r="C344" s="299" t="s">
        <v>1162</v>
      </c>
      <c r="D344" s="300">
        <v>0</v>
      </c>
      <c r="E344" s="456">
        <v>99.065475891200009</v>
      </c>
      <c r="F344" s="300"/>
      <c r="G344" s="300"/>
    </row>
    <row r="345" spans="1:7">
      <c r="A345" s="274">
        <v>341</v>
      </c>
      <c r="B345" s="298" t="s">
        <v>2412</v>
      </c>
      <c r="C345" s="299" t="s">
        <v>1162</v>
      </c>
      <c r="D345" s="300">
        <v>173.24551372799999</v>
      </c>
      <c r="E345" s="456">
        <v>34.410964582399998</v>
      </c>
      <c r="F345" s="300"/>
      <c r="G345" s="300"/>
    </row>
    <row r="346" spans="1:7">
      <c r="A346" s="274">
        <v>342</v>
      </c>
      <c r="B346" s="298" t="s">
        <v>2413</v>
      </c>
      <c r="C346" s="299" t="s">
        <v>1162</v>
      </c>
      <c r="D346" s="300">
        <v>0</v>
      </c>
      <c r="E346" s="456">
        <v>61.975456972800004</v>
      </c>
      <c r="F346" s="300"/>
      <c r="G346" s="300"/>
    </row>
    <row r="347" spans="1:7">
      <c r="A347" s="274">
        <v>343</v>
      </c>
      <c r="B347" s="298" t="s">
        <v>2414</v>
      </c>
      <c r="C347" s="299" t="s">
        <v>1162</v>
      </c>
      <c r="D347" s="300">
        <v>0</v>
      </c>
      <c r="E347" s="456">
        <v>99.065475891200009</v>
      </c>
      <c r="F347" s="300"/>
      <c r="G347" s="300"/>
    </row>
    <row r="348" spans="1:7">
      <c r="A348" s="274">
        <v>344</v>
      </c>
      <c r="B348" s="298" t="s">
        <v>2415</v>
      </c>
      <c r="C348" s="299" t="s">
        <v>1162</v>
      </c>
      <c r="D348" s="300">
        <v>173.24551372799999</v>
      </c>
      <c r="E348" s="456">
        <v>37.090018918399998</v>
      </c>
      <c r="F348" s="300"/>
      <c r="G348" s="300"/>
    </row>
    <row r="349" spans="1:7">
      <c r="A349" s="274">
        <v>345</v>
      </c>
      <c r="B349" s="298" t="s">
        <v>2416</v>
      </c>
      <c r="C349" s="299" t="s">
        <v>1162</v>
      </c>
      <c r="D349" s="300">
        <v>0</v>
      </c>
      <c r="E349" s="456">
        <v>49.235065241599997</v>
      </c>
      <c r="F349" s="300"/>
      <c r="G349" s="300"/>
    </row>
    <row r="350" spans="1:7">
      <c r="A350" s="274">
        <v>346</v>
      </c>
      <c r="B350" s="298" t="s">
        <v>2775</v>
      </c>
      <c r="C350" s="299" t="s">
        <v>1162</v>
      </c>
      <c r="D350" s="300">
        <v>0</v>
      </c>
      <c r="E350" s="456">
        <v>49.235065241599997</v>
      </c>
      <c r="F350" s="300"/>
      <c r="G350" s="300"/>
    </row>
    <row r="351" spans="1:7">
      <c r="A351" s="274">
        <v>347</v>
      </c>
      <c r="B351" s="298" t="s">
        <v>2418</v>
      </c>
      <c r="C351" s="299" t="s">
        <v>1162</v>
      </c>
      <c r="D351" s="300">
        <v>0</v>
      </c>
      <c r="E351" s="456">
        <v>30.719823052799995</v>
      </c>
      <c r="F351" s="300"/>
      <c r="G351" s="300"/>
    </row>
    <row r="352" spans="1:7">
      <c r="A352" s="274">
        <v>348</v>
      </c>
      <c r="B352" s="298" t="s">
        <v>2384</v>
      </c>
      <c r="C352" s="299" t="s">
        <v>1162</v>
      </c>
      <c r="D352" s="300">
        <v>91.623658291200002</v>
      </c>
      <c r="E352" s="456">
        <v>24.349627187199999</v>
      </c>
      <c r="F352" s="300"/>
      <c r="G352" s="300"/>
    </row>
    <row r="353" spans="1:7">
      <c r="A353" s="274">
        <v>349</v>
      </c>
      <c r="B353" s="298" t="s">
        <v>2569</v>
      </c>
      <c r="C353" s="299" t="s">
        <v>2570</v>
      </c>
      <c r="D353" s="300">
        <v>0</v>
      </c>
      <c r="E353" s="456">
        <v>5.7748504576000004</v>
      </c>
      <c r="F353" s="300"/>
      <c r="G353" s="300"/>
    </row>
    <row r="354" spans="1:7">
      <c r="A354" s="274">
        <v>350</v>
      </c>
      <c r="B354" s="298" t="s">
        <v>2776</v>
      </c>
      <c r="C354" s="299" t="s">
        <v>1162</v>
      </c>
      <c r="D354" s="300">
        <v>63.582889574399999</v>
      </c>
      <c r="E354" s="456">
        <v>5.7748504576000004</v>
      </c>
      <c r="F354" s="300"/>
      <c r="G354" s="300"/>
    </row>
    <row r="355" spans="1:7">
      <c r="A355" s="274">
        <v>351</v>
      </c>
      <c r="B355" s="298" t="s">
        <v>2424</v>
      </c>
      <c r="C355" s="299" t="s">
        <v>1476</v>
      </c>
      <c r="D355" s="300">
        <v>33.8751537152</v>
      </c>
      <c r="E355" s="456">
        <v>3.1553306623999999</v>
      </c>
      <c r="F355" s="300"/>
      <c r="G355" s="300"/>
    </row>
    <row r="356" spans="1:7">
      <c r="A356" s="274">
        <v>352</v>
      </c>
      <c r="B356" s="298" t="s">
        <v>2777</v>
      </c>
      <c r="C356" s="299" t="s">
        <v>1162</v>
      </c>
      <c r="D356" s="300">
        <v>2.6195197952000004</v>
      </c>
      <c r="E356" s="456">
        <v>0.47627632640000006</v>
      </c>
      <c r="F356" s="300"/>
      <c r="G356" s="300"/>
    </row>
    <row r="357" spans="1:7">
      <c r="A357" s="274">
        <v>353</v>
      </c>
      <c r="B357" s="298" t="s">
        <v>2426</v>
      </c>
      <c r="C357" s="299" t="s">
        <v>1162</v>
      </c>
      <c r="D357" s="300">
        <v>51.914119577600005</v>
      </c>
      <c r="E357" s="456">
        <v>5.7748504576000004</v>
      </c>
      <c r="F357" s="300"/>
      <c r="G357" s="300"/>
    </row>
    <row r="358" spans="1:7">
      <c r="A358" s="274">
        <v>354</v>
      </c>
      <c r="B358" s="298" t="s">
        <v>2428</v>
      </c>
      <c r="C358" s="299" t="s">
        <v>1162</v>
      </c>
      <c r="D358" s="300">
        <v>1.0120871936</v>
      </c>
      <c r="E358" s="456">
        <v>0</v>
      </c>
      <c r="F358" s="300"/>
      <c r="G358" s="300"/>
    </row>
    <row r="359" spans="1:7">
      <c r="A359" s="274">
        <v>355</v>
      </c>
      <c r="B359" s="298" t="s">
        <v>1299</v>
      </c>
      <c r="C359" s="299" t="s">
        <v>1162</v>
      </c>
      <c r="D359" s="300">
        <v>0.47627632640000006</v>
      </c>
      <c r="E359" s="456">
        <v>0</v>
      </c>
      <c r="F359" s="300"/>
      <c r="G359" s="300"/>
    </row>
    <row r="360" spans="1:7">
      <c r="A360" s="274">
        <v>356</v>
      </c>
      <c r="B360" s="298" t="s">
        <v>2429</v>
      </c>
      <c r="C360" s="299" t="s">
        <v>1476</v>
      </c>
      <c r="D360" s="300">
        <v>0</v>
      </c>
      <c r="E360" s="456">
        <v>24.349627187199999</v>
      </c>
      <c r="F360" s="300"/>
      <c r="G360" s="300"/>
    </row>
    <row r="361" spans="1:7">
      <c r="A361" s="274">
        <v>357</v>
      </c>
      <c r="B361" s="298" t="s">
        <v>2778</v>
      </c>
      <c r="C361" s="299" t="s">
        <v>1162</v>
      </c>
      <c r="D361" s="300">
        <v>0</v>
      </c>
      <c r="E361" s="456">
        <v>12.145046323200001</v>
      </c>
      <c r="F361" s="300"/>
      <c r="G361" s="300"/>
    </row>
    <row r="362" spans="1:7">
      <c r="A362" s="274">
        <v>358</v>
      </c>
      <c r="B362" s="298" t="s">
        <v>2779</v>
      </c>
      <c r="C362" s="299" t="s">
        <v>1162</v>
      </c>
      <c r="D362" s="300">
        <v>0</v>
      </c>
      <c r="E362" s="456">
        <v>12.145046323200001</v>
      </c>
      <c r="F362" s="300"/>
      <c r="G362" s="300"/>
    </row>
    <row r="363" spans="1:7">
      <c r="A363" s="274">
        <v>359</v>
      </c>
      <c r="B363" s="298" t="s">
        <v>2780</v>
      </c>
      <c r="C363" s="299" t="s">
        <v>1162</v>
      </c>
      <c r="D363" s="300">
        <v>68.881463705600012</v>
      </c>
      <c r="E363" s="456">
        <v>18.515242188800002</v>
      </c>
      <c r="F363" s="300"/>
      <c r="G363" s="300"/>
    </row>
    <row r="364" spans="1:7">
      <c r="A364" s="274">
        <v>360</v>
      </c>
      <c r="B364" s="298" t="s">
        <v>2781</v>
      </c>
      <c r="C364" s="299" t="s">
        <v>1162</v>
      </c>
      <c r="D364" s="300">
        <v>80.490699161599991</v>
      </c>
      <c r="E364" s="456">
        <v>12.145046323200001</v>
      </c>
      <c r="F364" s="300"/>
      <c r="G364" s="300"/>
    </row>
    <row r="365" spans="1:7">
      <c r="A365" s="274">
        <v>361</v>
      </c>
      <c r="B365" s="298" t="s">
        <v>2433</v>
      </c>
      <c r="C365" s="299" t="s">
        <v>1162</v>
      </c>
      <c r="D365" s="300">
        <v>45.543923712000002</v>
      </c>
      <c r="E365" s="456">
        <v>5.7748504576000004</v>
      </c>
      <c r="F365" s="300"/>
      <c r="G365" s="300"/>
    </row>
    <row r="366" spans="1:7">
      <c r="A366" s="274">
        <v>362</v>
      </c>
      <c r="B366" s="298" t="s">
        <v>2435</v>
      </c>
      <c r="C366" s="299" t="s">
        <v>1162</v>
      </c>
      <c r="D366" s="300">
        <v>0</v>
      </c>
      <c r="E366" s="456">
        <v>37.090018918399998</v>
      </c>
      <c r="F366" s="300"/>
      <c r="G366" s="300"/>
    </row>
    <row r="367" spans="1:7">
      <c r="A367" s="274">
        <v>363</v>
      </c>
      <c r="B367" s="298" t="s">
        <v>2782</v>
      </c>
      <c r="C367" s="299" t="s">
        <v>1162</v>
      </c>
      <c r="D367" s="300">
        <v>0</v>
      </c>
      <c r="E367" s="456">
        <v>1053.8804412416002</v>
      </c>
      <c r="F367" s="300"/>
      <c r="G367" s="300"/>
    </row>
    <row r="368" spans="1:7">
      <c r="A368" s="274">
        <v>364</v>
      </c>
      <c r="B368" s="298" t="s">
        <v>2783</v>
      </c>
      <c r="C368" s="299" t="s">
        <v>1162</v>
      </c>
      <c r="D368" s="300">
        <v>0</v>
      </c>
      <c r="E368" s="456">
        <v>619.9331733503999</v>
      </c>
      <c r="F368" s="300"/>
      <c r="G368" s="300"/>
    </row>
    <row r="369" spans="1:7">
      <c r="A369" s="274">
        <v>365</v>
      </c>
      <c r="B369" s="298" t="s">
        <v>2784</v>
      </c>
      <c r="C369" s="299" t="s">
        <v>1162</v>
      </c>
      <c r="D369" s="300">
        <v>0</v>
      </c>
      <c r="E369" s="456">
        <v>340.65664245760007</v>
      </c>
      <c r="F369" s="300"/>
      <c r="G369" s="300"/>
    </row>
    <row r="370" spans="1:7">
      <c r="A370" s="274">
        <v>366</v>
      </c>
      <c r="B370" s="298" t="s">
        <v>2785</v>
      </c>
      <c r="C370" s="299" t="s">
        <v>1162</v>
      </c>
      <c r="D370" s="300">
        <v>0</v>
      </c>
      <c r="E370" s="456">
        <v>154.6707369984</v>
      </c>
      <c r="F370" s="300"/>
      <c r="G370" s="300"/>
    </row>
    <row r="371" spans="1:7">
      <c r="A371" s="274">
        <v>367</v>
      </c>
      <c r="B371" s="302" t="s">
        <v>2786</v>
      </c>
      <c r="C371" s="299" t="s">
        <v>1162</v>
      </c>
      <c r="D371" s="300">
        <v>0</v>
      </c>
      <c r="E371" s="456">
        <v>185.92637091840001</v>
      </c>
      <c r="F371" s="300"/>
      <c r="G371" s="300"/>
    </row>
    <row r="372" spans="1:7">
      <c r="A372" s="274">
        <v>368</v>
      </c>
      <c r="B372" s="298" t="s">
        <v>2787</v>
      </c>
      <c r="C372" s="299" t="s">
        <v>1162</v>
      </c>
      <c r="D372" s="300">
        <v>0</v>
      </c>
      <c r="E372" s="456">
        <v>37.090018918399998</v>
      </c>
      <c r="F372" s="300"/>
      <c r="G372" s="300"/>
    </row>
    <row r="373" spans="1:7">
      <c r="A373" s="274">
        <v>369</v>
      </c>
      <c r="B373" s="302" t="s">
        <v>2788</v>
      </c>
      <c r="C373" s="299" t="s">
        <v>1476</v>
      </c>
      <c r="D373" s="300">
        <v>0</v>
      </c>
      <c r="E373" s="456">
        <v>464.66709094399994</v>
      </c>
      <c r="F373" s="300"/>
      <c r="G373" s="300"/>
    </row>
    <row r="374" spans="1:7">
      <c r="A374" s="274">
        <v>370</v>
      </c>
      <c r="B374" s="302" t="s">
        <v>2442</v>
      </c>
      <c r="C374" s="299" t="s">
        <v>1476</v>
      </c>
      <c r="D374" s="300">
        <v>4406.2704336896004</v>
      </c>
      <c r="E374" s="456">
        <v>92.695280025599999</v>
      </c>
      <c r="F374" s="300"/>
      <c r="G374" s="300"/>
    </row>
    <row r="375" spans="1:7">
      <c r="A375" s="274">
        <v>371</v>
      </c>
      <c r="B375" s="302" t="s">
        <v>2443</v>
      </c>
      <c r="C375" s="299" t="s">
        <v>1476</v>
      </c>
      <c r="D375" s="300">
        <v>6809.6798457856012</v>
      </c>
      <c r="E375" s="456">
        <v>92.695280025599999</v>
      </c>
      <c r="F375" s="300"/>
      <c r="G375" s="300"/>
    </row>
    <row r="376" spans="1:7">
      <c r="A376" s="274">
        <v>372</v>
      </c>
      <c r="B376" s="302" t="s">
        <v>2789</v>
      </c>
      <c r="C376" s="299" t="s">
        <v>1476</v>
      </c>
      <c r="D376" s="300">
        <v>0</v>
      </c>
      <c r="E376" s="456">
        <v>24.349627187199999</v>
      </c>
      <c r="F376" s="300"/>
      <c r="G376" s="300"/>
    </row>
    <row r="377" spans="1:7">
      <c r="A377" s="274">
        <v>373</v>
      </c>
      <c r="B377" s="303" t="s">
        <v>2790</v>
      </c>
      <c r="C377" s="304" t="s">
        <v>1162</v>
      </c>
      <c r="D377" s="300">
        <v>1121.1544723456</v>
      </c>
      <c r="E377" s="456">
        <v>61.975456972800004</v>
      </c>
      <c r="F377" s="300"/>
      <c r="G377" s="300"/>
    </row>
    <row r="378" spans="1:7">
      <c r="A378" s="274">
        <v>374</v>
      </c>
      <c r="B378" s="303" t="s">
        <v>2791</v>
      </c>
      <c r="C378" s="304" t="s">
        <v>1162</v>
      </c>
      <c r="D378" s="300">
        <v>600.82258575360004</v>
      </c>
      <c r="E378" s="456">
        <v>61.975456972800004</v>
      </c>
      <c r="F378" s="300"/>
      <c r="G378" s="300"/>
    </row>
    <row r="379" spans="1:7">
      <c r="A379" s="274">
        <v>375</v>
      </c>
      <c r="B379" s="303" t="s">
        <v>2792</v>
      </c>
      <c r="C379" s="304" t="s">
        <v>1162</v>
      </c>
      <c r="D379" s="300">
        <v>0</v>
      </c>
      <c r="E379" s="456">
        <v>161.04093286399998</v>
      </c>
      <c r="F379" s="300"/>
      <c r="G379" s="300"/>
    </row>
    <row r="380" spans="1:7">
      <c r="A380" s="274">
        <v>376</v>
      </c>
      <c r="B380" s="305" t="s">
        <v>2793</v>
      </c>
      <c r="C380" s="304" t="s">
        <v>1476</v>
      </c>
      <c r="D380" s="300">
        <v>223.552200704</v>
      </c>
      <c r="E380" s="456">
        <v>24.349627187199999</v>
      </c>
      <c r="F380" s="300"/>
      <c r="G380" s="300"/>
    </row>
    <row r="381" spans="1:7">
      <c r="A381" s="274">
        <v>377</v>
      </c>
      <c r="B381" s="305" t="s">
        <v>2794</v>
      </c>
      <c r="C381" s="304" t="s">
        <v>1162</v>
      </c>
      <c r="D381" s="300">
        <v>15.359911526399998</v>
      </c>
      <c r="E381" s="456">
        <v>5.7748504576000004</v>
      </c>
      <c r="F381" s="300"/>
      <c r="G381" s="300"/>
    </row>
    <row r="382" spans="1:7">
      <c r="A382" s="274">
        <v>378</v>
      </c>
      <c r="B382" s="305" t="s">
        <v>2795</v>
      </c>
      <c r="C382" s="304" t="s">
        <v>1476</v>
      </c>
      <c r="D382" s="300">
        <v>200.27419525119998</v>
      </c>
      <c r="E382" s="456">
        <v>18.515242188800002</v>
      </c>
      <c r="F382" s="300"/>
      <c r="G382" s="300"/>
    </row>
    <row r="383" spans="1:7">
      <c r="A383" s="274">
        <v>379</v>
      </c>
      <c r="B383" s="305" t="s">
        <v>2796</v>
      </c>
      <c r="C383" s="304" t="s">
        <v>1162</v>
      </c>
      <c r="D383" s="300">
        <v>15.359911526399998</v>
      </c>
      <c r="E383" s="456">
        <v>5.7748504576000004</v>
      </c>
      <c r="F383" s="300"/>
      <c r="G383" s="300"/>
    </row>
    <row r="384" spans="1:7">
      <c r="A384" s="274">
        <v>380</v>
      </c>
      <c r="B384" s="303" t="s">
        <v>2797</v>
      </c>
      <c r="C384" s="304" t="s">
        <v>1162</v>
      </c>
      <c r="D384" s="300">
        <v>2363.1640625151999</v>
      </c>
      <c r="E384" s="456">
        <v>49.235065241599997</v>
      </c>
      <c r="F384" s="300"/>
      <c r="G384" s="300"/>
    </row>
    <row r="385" spans="1:7">
      <c r="A385" s="274">
        <v>381</v>
      </c>
      <c r="B385" s="303" t="s">
        <v>2798</v>
      </c>
      <c r="C385" s="304" t="s">
        <v>1162</v>
      </c>
      <c r="D385" s="300">
        <v>335.89387919360007</v>
      </c>
      <c r="E385" s="456">
        <v>42.864869376000001</v>
      </c>
      <c r="F385" s="300"/>
      <c r="G385" s="300"/>
    </row>
    <row r="386" spans="1:7">
      <c r="A386" s="274">
        <v>382</v>
      </c>
      <c r="B386" s="303" t="s">
        <v>2799</v>
      </c>
      <c r="C386" s="304" t="s">
        <v>1162</v>
      </c>
      <c r="D386" s="300">
        <v>175.32922265600001</v>
      </c>
      <c r="E386" s="456">
        <v>61.975456972800004</v>
      </c>
      <c r="F386" s="300"/>
      <c r="G386" s="300"/>
    </row>
    <row r="387" spans="1:7">
      <c r="A387" s="274">
        <v>383</v>
      </c>
      <c r="B387" s="303" t="s">
        <v>2800</v>
      </c>
      <c r="C387" s="304" t="s">
        <v>1162</v>
      </c>
      <c r="D387" s="300">
        <v>23.278005452800002</v>
      </c>
      <c r="E387" s="456">
        <v>9.5255265279999985</v>
      </c>
      <c r="F387" s="300"/>
      <c r="G387" s="300"/>
    </row>
    <row r="388" spans="1:7">
      <c r="A388" s="274">
        <v>384</v>
      </c>
      <c r="B388" s="303" t="s">
        <v>2801</v>
      </c>
      <c r="C388" s="304" t="s">
        <v>1162</v>
      </c>
      <c r="D388" s="300">
        <v>23.278005452800002</v>
      </c>
      <c r="E388" s="456">
        <v>9.5255265279999985</v>
      </c>
      <c r="F388" s="300"/>
      <c r="G388" s="300"/>
    </row>
    <row r="389" spans="1:7">
      <c r="A389" s="274">
        <v>385</v>
      </c>
      <c r="B389" s="303" t="s">
        <v>1928</v>
      </c>
      <c r="C389" s="299" t="s">
        <v>1162</v>
      </c>
      <c r="D389" s="300">
        <v>1361.7335517184001</v>
      </c>
      <c r="E389" s="456">
        <v>61.975456972800004</v>
      </c>
      <c r="F389" s="300"/>
      <c r="G389" s="300"/>
    </row>
    <row r="390" spans="1:7">
      <c r="A390" s="274">
        <v>386</v>
      </c>
      <c r="B390" s="303" t="s">
        <v>1929</v>
      </c>
      <c r="C390" s="299" t="s">
        <v>1162</v>
      </c>
      <c r="D390" s="300">
        <v>175.32922265600001</v>
      </c>
      <c r="E390" s="456">
        <v>61.975456972800004</v>
      </c>
      <c r="F390" s="300"/>
      <c r="G390" s="300"/>
    </row>
    <row r="391" spans="1:7">
      <c r="A391" s="274">
        <v>387</v>
      </c>
      <c r="B391" s="303" t="s">
        <v>2802</v>
      </c>
      <c r="C391" s="299" t="s">
        <v>1162</v>
      </c>
      <c r="D391" s="300">
        <v>143.53777786879999</v>
      </c>
      <c r="E391" s="456">
        <v>30.719823052799995</v>
      </c>
      <c r="F391" s="300"/>
      <c r="G391" s="300"/>
    </row>
    <row r="392" spans="1:7">
      <c r="A392" s="274">
        <v>388</v>
      </c>
      <c r="B392" s="306" t="s">
        <v>2803</v>
      </c>
      <c r="C392" s="307" t="s">
        <v>1476</v>
      </c>
      <c r="D392" s="300">
        <v>3325.9520000000002</v>
      </c>
      <c r="E392" s="456">
        <v>99.778559999999999</v>
      </c>
      <c r="F392" s="300"/>
      <c r="G392" s="300"/>
    </row>
    <row r="393" spans="1:7">
      <c r="A393" s="274">
        <v>389</v>
      </c>
      <c r="B393" s="306" t="s">
        <v>2804</v>
      </c>
      <c r="C393" s="307" t="s">
        <v>2805</v>
      </c>
      <c r="D393" s="300">
        <v>374.1696</v>
      </c>
      <c r="E393" s="456">
        <v>66.51903999999999</v>
      </c>
      <c r="F393" s="300"/>
      <c r="G393" s="300"/>
    </row>
    <row r="394" spans="1:7">
      <c r="A394" s="274">
        <v>390</v>
      </c>
      <c r="B394" s="308" t="s">
        <v>2806</v>
      </c>
      <c r="C394" s="309" t="s">
        <v>2805</v>
      </c>
      <c r="D394" s="300">
        <v>634.425344</v>
      </c>
      <c r="E394" s="456">
        <v>74.177044479999992</v>
      </c>
      <c r="F394" s="300"/>
      <c r="G394" s="300"/>
    </row>
    <row r="395" spans="1:7">
      <c r="A395" s="274">
        <v>391</v>
      </c>
      <c r="B395" s="308" t="s">
        <v>2807</v>
      </c>
      <c r="C395" s="309" t="s">
        <v>2805</v>
      </c>
      <c r="D395" s="300">
        <v>166.29759999999999</v>
      </c>
      <c r="E395" s="456">
        <v>33.259519999999995</v>
      </c>
      <c r="F395" s="300"/>
      <c r="G395" s="300"/>
    </row>
    <row r="396" spans="1:7">
      <c r="A396" s="274">
        <v>392</v>
      </c>
      <c r="B396" s="308" t="s">
        <v>2808</v>
      </c>
      <c r="C396" s="309" t="s">
        <v>1476</v>
      </c>
      <c r="D396" s="300">
        <v>191.24224000000001</v>
      </c>
      <c r="E396" s="456">
        <v>41.574399999999997</v>
      </c>
      <c r="F396" s="300"/>
      <c r="G396" s="300"/>
    </row>
    <row r="397" spans="1:7">
      <c r="A397" s="274">
        <v>393</v>
      </c>
      <c r="B397" s="308" t="s">
        <v>2809</v>
      </c>
      <c r="C397" s="309" t="s">
        <v>1162</v>
      </c>
      <c r="D397" s="300">
        <v>29.102079999999997</v>
      </c>
      <c r="E397" s="456">
        <v>49.889279999999999</v>
      </c>
      <c r="F397" s="300"/>
      <c r="G397" s="300"/>
    </row>
    <row r="398" spans="1:7">
      <c r="A398" s="274">
        <v>394</v>
      </c>
      <c r="B398" s="308" t="s">
        <v>2810</v>
      </c>
      <c r="C398" s="309" t="s">
        <v>1162</v>
      </c>
      <c r="D398" s="300">
        <v>141.35296</v>
      </c>
      <c r="E398" s="456">
        <v>267.73913599999997</v>
      </c>
      <c r="F398" s="300"/>
      <c r="G398" s="300"/>
    </row>
    <row r="399" spans="1:7">
      <c r="A399" s="274">
        <v>395</v>
      </c>
      <c r="B399" s="310" t="s">
        <v>2811</v>
      </c>
      <c r="C399" s="304" t="s">
        <v>1162</v>
      </c>
      <c r="D399" s="300">
        <v>0</v>
      </c>
      <c r="E399" s="456">
        <v>24.94464</v>
      </c>
      <c r="F399" s="300"/>
      <c r="G399" s="300"/>
    </row>
    <row r="400" spans="1:7">
      <c r="A400" s="274">
        <v>396</v>
      </c>
      <c r="B400" s="310" t="s">
        <v>2812</v>
      </c>
      <c r="C400" s="304" t="s">
        <v>1162</v>
      </c>
      <c r="D400" s="300">
        <v>266.07615999999996</v>
      </c>
      <c r="E400" s="456">
        <v>207.87200000000001</v>
      </c>
      <c r="F400" s="300"/>
      <c r="G400" s="300"/>
    </row>
    <row r="401" spans="1:7">
      <c r="A401" s="274">
        <v>397</v>
      </c>
      <c r="B401" s="310" t="s">
        <v>2813</v>
      </c>
      <c r="C401" s="304" t="s">
        <v>1162</v>
      </c>
      <c r="D401" s="300">
        <v>41.574399999999997</v>
      </c>
      <c r="E401" s="456">
        <v>49.889279999999999</v>
      </c>
      <c r="F401" s="300"/>
      <c r="G401" s="300"/>
    </row>
    <row r="402" spans="1:7">
      <c r="A402" s="274">
        <v>398</v>
      </c>
      <c r="B402" s="310" t="s">
        <v>2814</v>
      </c>
      <c r="C402" s="304" t="s">
        <v>1476</v>
      </c>
      <c r="D402" s="300">
        <v>1579.8272000000002</v>
      </c>
      <c r="E402" s="456">
        <v>129.4626816</v>
      </c>
      <c r="F402" s="300"/>
      <c r="G402" s="300"/>
    </row>
    <row r="403" spans="1:7">
      <c r="A403" s="274">
        <v>399</v>
      </c>
      <c r="B403" s="310" t="s">
        <v>2815</v>
      </c>
      <c r="C403" s="304" t="s">
        <v>1162</v>
      </c>
      <c r="D403" s="300">
        <v>41.574399999999997</v>
      </c>
      <c r="E403" s="456">
        <v>33.259519999999995</v>
      </c>
      <c r="F403" s="300"/>
      <c r="G403" s="300"/>
    </row>
    <row r="404" spans="1:7">
      <c r="A404" s="274">
        <v>400</v>
      </c>
      <c r="B404" s="310" t="s">
        <v>2816</v>
      </c>
      <c r="C404" s="304" t="s">
        <v>1162</v>
      </c>
      <c r="D404" s="300">
        <v>315.96544</v>
      </c>
      <c r="E404" s="456">
        <v>56.208588800000001</v>
      </c>
      <c r="F404" s="300"/>
      <c r="G404" s="300"/>
    </row>
    <row r="405" spans="1:7">
      <c r="A405" s="274">
        <v>401</v>
      </c>
      <c r="B405" s="310" t="s">
        <v>2817</v>
      </c>
      <c r="C405" s="304" t="s">
        <v>1162</v>
      </c>
      <c r="D405" s="300">
        <v>24.94464</v>
      </c>
      <c r="E405" s="456">
        <v>12.47232</v>
      </c>
      <c r="F405" s="300"/>
      <c r="G405" s="300"/>
    </row>
    <row r="406" spans="1:7">
      <c r="A406" s="274">
        <v>402</v>
      </c>
      <c r="B406" s="310" t="s">
        <v>2577</v>
      </c>
      <c r="C406" s="304" t="s">
        <v>1162</v>
      </c>
      <c r="D406" s="300">
        <v>0</v>
      </c>
      <c r="E406" s="456">
        <v>16.629759999999997</v>
      </c>
      <c r="F406" s="300"/>
      <c r="G406" s="300"/>
    </row>
    <row r="407" spans="1:7">
      <c r="A407" s="274">
        <v>403</v>
      </c>
      <c r="B407" s="310" t="s">
        <v>2818</v>
      </c>
      <c r="C407" s="304" t="s">
        <v>1162</v>
      </c>
      <c r="D407" s="300">
        <v>207.87200000000001</v>
      </c>
      <c r="E407" s="456">
        <v>49.889279999999999</v>
      </c>
      <c r="F407" s="300"/>
      <c r="G407" s="300"/>
    </row>
    <row r="408" spans="1:7">
      <c r="A408" s="274">
        <v>404</v>
      </c>
      <c r="B408" s="310" t="s">
        <v>1492</v>
      </c>
      <c r="C408" s="304" t="s">
        <v>1162</v>
      </c>
      <c r="D408" s="300">
        <v>149.66783999999998</v>
      </c>
      <c r="E408" s="456">
        <v>30.681907200000001</v>
      </c>
      <c r="F408" s="300"/>
      <c r="G408" s="300"/>
    </row>
    <row r="409" spans="1:7">
      <c r="A409" s="274">
        <v>405</v>
      </c>
      <c r="B409" s="310" t="s">
        <v>2819</v>
      </c>
      <c r="C409" s="304" t="s">
        <v>1476</v>
      </c>
      <c r="D409" s="300">
        <v>1579.8272000000002</v>
      </c>
      <c r="E409" s="456">
        <v>0</v>
      </c>
      <c r="F409" s="300"/>
      <c r="G409" s="300"/>
    </row>
    <row r="410" spans="1:7">
      <c r="A410" s="274">
        <v>406</v>
      </c>
      <c r="B410" s="310" t="s">
        <v>1172</v>
      </c>
      <c r="C410" s="304" t="s">
        <v>1162</v>
      </c>
      <c r="D410" s="300">
        <v>95.621120000000005</v>
      </c>
      <c r="E410" s="456">
        <v>41.574399999999997</v>
      </c>
      <c r="F410" s="300"/>
      <c r="G410" s="300"/>
    </row>
    <row r="411" spans="1:7">
      <c r="A411" s="274">
        <v>407</v>
      </c>
      <c r="B411" s="311" t="s">
        <v>2820</v>
      </c>
      <c r="C411" s="293" t="s">
        <v>1476</v>
      </c>
      <c r="D411" s="300">
        <v>789.91360000000009</v>
      </c>
      <c r="E411" s="456">
        <v>58.204159999999995</v>
      </c>
      <c r="F411" s="300"/>
      <c r="G411" s="300"/>
    </row>
    <row r="412" spans="1:7">
      <c r="A412" s="274">
        <v>408</v>
      </c>
      <c r="B412" s="311" t="s">
        <v>2821</v>
      </c>
      <c r="C412" s="293" t="s">
        <v>1162</v>
      </c>
      <c r="D412" s="300">
        <v>24.94464</v>
      </c>
      <c r="E412" s="456">
        <v>16.629759999999997</v>
      </c>
      <c r="F412" s="300"/>
      <c r="G412" s="300"/>
    </row>
    <row r="413" spans="1:7">
      <c r="A413" s="274">
        <v>409</v>
      </c>
      <c r="B413" s="311" t="s">
        <v>2822</v>
      </c>
      <c r="C413" s="293" t="s">
        <v>1162</v>
      </c>
      <c r="D413" s="300">
        <v>66.51903999999999</v>
      </c>
      <c r="E413" s="456">
        <v>20.787199999999999</v>
      </c>
      <c r="F413" s="300"/>
      <c r="G413" s="300"/>
    </row>
    <row r="414" spans="1:7">
      <c r="A414" s="274">
        <v>410</v>
      </c>
      <c r="B414" s="312" t="s">
        <v>2823</v>
      </c>
      <c r="C414" s="313" t="s">
        <v>1162</v>
      </c>
      <c r="D414" s="300">
        <v>41.574399999999997</v>
      </c>
      <c r="E414" s="456">
        <v>8.3148799999999987</v>
      </c>
      <c r="F414" s="300"/>
      <c r="G414" s="300"/>
    </row>
    <row r="415" spans="1:7">
      <c r="A415" s="274">
        <v>411</v>
      </c>
      <c r="B415" s="312" t="s">
        <v>2824</v>
      </c>
      <c r="C415" s="313" t="s">
        <v>1162</v>
      </c>
      <c r="D415" s="300">
        <v>37.416959999999996</v>
      </c>
      <c r="E415" s="456">
        <v>46.615545446399999</v>
      </c>
      <c r="F415" s="300"/>
      <c r="G415" s="300"/>
    </row>
    <row r="416" spans="1:7">
      <c r="A416" s="274">
        <v>412</v>
      </c>
      <c r="B416" s="312" t="s">
        <v>2825</v>
      </c>
      <c r="C416" s="313" t="s">
        <v>1162</v>
      </c>
      <c r="D416" s="300">
        <v>28.270592000000001</v>
      </c>
      <c r="E416" s="456">
        <v>0</v>
      </c>
      <c r="F416" s="300"/>
      <c r="G416" s="300"/>
    </row>
    <row r="417" spans="1:7">
      <c r="A417" s="274">
        <v>413</v>
      </c>
      <c r="B417" s="312" t="s">
        <v>2826</v>
      </c>
      <c r="C417" s="313" t="s">
        <v>1162</v>
      </c>
      <c r="D417" s="300">
        <v>91.463679999999997</v>
      </c>
      <c r="E417" s="456">
        <v>0</v>
      </c>
      <c r="F417" s="300"/>
      <c r="G417" s="300"/>
    </row>
    <row r="418" spans="1:7">
      <c r="A418" s="274">
        <v>414</v>
      </c>
      <c r="B418" s="312" t="s">
        <v>2827</v>
      </c>
      <c r="C418" s="313" t="s">
        <v>1162</v>
      </c>
      <c r="D418" s="300">
        <v>0</v>
      </c>
      <c r="E418" s="456">
        <v>124.72319999999999</v>
      </c>
      <c r="F418" s="300"/>
      <c r="G418" s="300"/>
    </row>
    <row r="419" spans="1:7">
      <c r="A419" s="274">
        <v>415</v>
      </c>
      <c r="B419" s="312" t="s">
        <v>2828</v>
      </c>
      <c r="C419" s="313" t="s">
        <v>1162</v>
      </c>
      <c r="D419" s="300">
        <v>18.292736000000001</v>
      </c>
      <c r="E419" s="456">
        <v>0</v>
      </c>
      <c r="F419" s="300"/>
      <c r="G419" s="300"/>
    </row>
    <row r="420" spans="1:7">
      <c r="A420" s="274">
        <v>416</v>
      </c>
      <c r="B420" s="312" t="s">
        <v>2829</v>
      </c>
      <c r="C420" s="313" t="s">
        <v>1162</v>
      </c>
      <c r="D420" s="300">
        <v>174.61248000000001</v>
      </c>
      <c r="E420" s="456">
        <v>0</v>
      </c>
      <c r="F420" s="300"/>
      <c r="G420" s="300"/>
    </row>
    <row r="421" spans="1:7">
      <c r="A421" s="274">
        <v>417</v>
      </c>
      <c r="B421" s="312" t="s">
        <v>2830</v>
      </c>
      <c r="C421" s="313" t="s">
        <v>1162</v>
      </c>
      <c r="D421" s="300">
        <v>29.102079999999997</v>
      </c>
      <c r="E421" s="456">
        <v>41.574399999999997</v>
      </c>
      <c r="F421" s="300"/>
      <c r="G421" s="300"/>
    </row>
    <row r="422" spans="1:7">
      <c r="A422" s="274">
        <v>418</v>
      </c>
      <c r="B422" s="312" t="s">
        <v>2515</v>
      </c>
      <c r="C422" s="313" t="s">
        <v>1162</v>
      </c>
      <c r="D422" s="300">
        <v>490.57792000000001</v>
      </c>
      <c r="E422" s="456">
        <v>41.574399999999997</v>
      </c>
      <c r="F422" s="300"/>
      <c r="G422" s="300"/>
    </row>
    <row r="423" spans="1:7">
      <c r="A423" s="274">
        <v>419</v>
      </c>
      <c r="B423" s="312" t="s">
        <v>2457</v>
      </c>
      <c r="C423" s="313" t="s">
        <v>1162</v>
      </c>
      <c r="D423" s="300">
        <v>357.53984000000003</v>
      </c>
      <c r="E423" s="456">
        <v>46.613217280000001</v>
      </c>
      <c r="F423" s="300"/>
      <c r="G423" s="300"/>
    </row>
    <row r="424" spans="1:7">
      <c r="A424" s="274">
        <v>420</v>
      </c>
      <c r="B424" s="312" t="s">
        <v>2831</v>
      </c>
      <c r="C424" s="313" t="s">
        <v>1162</v>
      </c>
      <c r="D424" s="300">
        <v>4282.1632</v>
      </c>
      <c r="E424" s="456">
        <v>157.98272</v>
      </c>
      <c r="F424" s="300"/>
      <c r="G424" s="300"/>
    </row>
    <row r="425" spans="1:7">
      <c r="A425" s="274">
        <v>421</v>
      </c>
      <c r="B425" s="312" t="s">
        <v>2832</v>
      </c>
      <c r="C425" s="313" t="s">
        <v>1162</v>
      </c>
      <c r="D425" s="300">
        <v>58.204159999999995</v>
      </c>
      <c r="E425" s="456">
        <v>0</v>
      </c>
      <c r="F425" s="300"/>
      <c r="G425" s="300"/>
    </row>
    <row r="426" spans="1:7">
      <c r="A426" s="274">
        <v>422</v>
      </c>
      <c r="B426" s="312" t="s">
        <v>2833</v>
      </c>
      <c r="C426" s="313" t="s">
        <v>1162</v>
      </c>
      <c r="D426" s="300">
        <v>0</v>
      </c>
      <c r="E426" s="456">
        <v>124.72319999999999</v>
      </c>
      <c r="F426" s="300"/>
      <c r="G426" s="300"/>
    </row>
    <row r="427" spans="1:7">
      <c r="A427" s="274">
        <v>423</v>
      </c>
      <c r="B427" s="312" t="s">
        <v>2834</v>
      </c>
      <c r="C427" s="313" t="s">
        <v>1162</v>
      </c>
      <c r="D427" s="300">
        <v>24.94464</v>
      </c>
      <c r="E427" s="456">
        <v>8.3148799999999987</v>
      </c>
      <c r="F427" s="300"/>
      <c r="G427" s="300"/>
    </row>
    <row r="428" spans="1:7">
      <c r="A428" s="274">
        <v>424</v>
      </c>
      <c r="B428" s="312" t="s">
        <v>2835</v>
      </c>
      <c r="C428" s="313" t="s">
        <v>1162</v>
      </c>
      <c r="D428" s="300">
        <v>33.259519999999995</v>
      </c>
      <c r="E428" s="456">
        <v>21.618687999999999</v>
      </c>
      <c r="F428" s="300"/>
      <c r="G428" s="300"/>
    </row>
    <row r="429" spans="1:7">
      <c r="A429" s="274">
        <v>425</v>
      </c>
      <c r="B429" s="312" t="s">
        <v>2836</v>
      </c>
      <c r="C429" s="313" t="s">
        <v>1162</v>
      </c>
      <c r="D429" s="300">
        <v>332.59519999999998</v>
      </c>
      <c r="E429" s="456">
        <v>58.761256960000004</v>
      </c>
      <c r="F429" s="300"/>
      <c r="G429" s="300"/>
    </row>
    <row r="430" spans="1:7">
      <c r="A430" s="274">
        <v>426</v>
      </c>
      <c r="B430" s="312" t="s">
        <v>2837</v>
      </c>
      <c r="C430" s="313" t="s">
        <v>2634</v>
      </c>
      <c r="D430" s="300">
        <v>0</v>
      </c>
      <c r="E430" s="456">
        <v>0.91463680000000014</v>
      </c>
      <c r="F430" s="300"/>
      <c r="G430" s="300"/>
    </row>
    <row r="431" spans="1:7">
      <c r="A431" s="274">
        <v>427</v>
      </c>
      <c r="B431" s="312" t="s">
        <v>2838</v>
      </c>
      <c r="C431" s="313" t="s">
        <v>1162</v>
      </c>
      <c r="D431" s="300">
        <v>0</v>
      </c>
      <c r="E431" s="456">
        <v>41.574399999999997</v>
      </c>
      <c r="F431" s="300"/>
      <c r="G431" s="300"/>
    </row>
    <row r="432" spans="1:7">
      <c r="A432" s="274">
        <v>428</v>
      </c>
      <c r="B432" s="312" t="s">
        <v>2839</v>
      </c>
      <c r="C432" s="313" t="s">
        <v>1162</v>
      </c>
      <c r="D432" s="300">
        <v>0</v>
      </c>
      <c r="E432" s="456">
        <v>41.574399999999997</v>
      </c>
      <c r="F432" s="300"/>
      <c r="G432" s="300"/>
    </row>
    <row r="433" spans="1:7">
      <c r="A433" s="274">
        <v>429</v>
      </c>
      <c r="B433" s="312" t="s">
        <v>2840</v>
      </c>
      <c r="C433" s="313" t="s">
        <v>1162</v>
      </c>
      <c r="D433" s="300">
        <v>0</v>
      </c>
      <c r="E433" s="456">
        <v>207.87200000000001</v>
      </c>
      <c r="F433" s="300"/>
      <c r="G433" s="300"/>
    </row>
    <row r="434" spans="1:7">
      <c r="A434" s="274">
        <v>430</v>
      </c>
      <c r="B434" s="312" t="s">
        <v>2841</v>
      </c>
      <c r="C434" s="313" t="s">
        <v>1162</v>
      </c>
      <c r="D434" s="300">
        <v>0</v>
      </c>
      <c r="E434" s="456">
        <v>41.574399999999997</v>
      </c>
      <c r="F434" s="300"/>
      <c r="G434" s="300"/>
    </row>
    <row r="435" spans="1:7">
      <c r="A435" s="274">
        <v>431</v>
      </c>
      <c r="B435" s="312" t="s">
        <v>2842</v>
      </c>
      <c r="C435" s="313" t="s">
        <v>1162</v>
      </c>
      <c r="D435" s="300">
        <v>0</v>
      </c>
      <c r="E435" s="456">
        <v>49.889279999999999</v>
      </c>
      <c r="F435" s="300"/>
      <c r="G435" s="300"/>
    </row>
    <row r="436" spans="1:7">
      <c r="A436" s="274">
        <v>432</v>
      </c>
      <c r="B436" s="312" t="s">
        <v>2843</v>
      </c>
      <c r="C436" s="313" t="s">
        <v>1931</v>
      </c>
      <c r="D436" s="300">
        <v>0</v>
      </c>
      <c r="E436" s="456">
        <v>83.148799999999994</v>
      </c>
      <c r="F436" s="300"/>
      <c r="G436" s="300"/>
    </row>
    <row r="437" spans="1:7">
      <c r="A437" s="274">
        <v>433</v>
      </c>
      <c r="B437" s="312" t="s">
        <v>2844</v>
      </c>
      <c r="C437" s="313" t="s">
        <v>1162</v>
      </c>
      <c r="D437" s="300">
        <v>266.07615999999996</v>
      </c>
      <c r="E437" s="456">
        <v>70.676479999999998</v>
      </c>
      <c r="F437" s="300"/>
      <c r="G437" s="300"/>
    </row>
    <row r="438" spans="1:7">
      <c r="A438" s="274">
        <v>434</v>
      </c>
      <c r="B438" s="312" t="s">
        <v>2845</v>
      </c>
      <c r="C438" s="313" t="s">
        <v>1476</v>
      </c>
      <c r="D438" s="300">
        <v>49.889279999999999</v>
      </c>
      <c r="E438" s="456">
        <v>37.416959999999996</v>
      </c>
      <c r="F438" s="300"/>
      <c r="G438" s="300"/>
    </row>
    <row r="439" spans="1:7">
      <c r="A439" s="274">
        <v>435</v>
      </c>
      <c r="B439" s="312" t="s">
        <v>1311</v>
      </c>
      <c r="C439" s="313" t="s">
        <v>1162</v>
      </c>
      <c r="D439" s="300">
        <v>103.93600000000001</v>
      </c>
      <c r="E439" s="456">
        <v>49.889279999999999</v>
      </c>
      <c r="F439" s="300"/>
      <c r="G439" s="300"/>
    </row>
    <row r="440" spans="1:7">
      <c r="A440" s="274">
        <v>436</v>
      </c>
      <c r="B440" s="314" t="s">
        <v>2846</v>
      </c>
      <c r="C440" s="315" t="s">
        <v>1162</v>
      </c>
      <c r="D440" s="300">
        <v>113.792</v>
      </c>
      <c r="E440" s="456">
        <v>21.670572851199999</v>
      </c>
      <c r="F440" s="300"/>
      <c r="G440" s="300"/>
    </row>
    <row r="441" spans="1:7">
      <c r="A441" s="274">
        <v>437</v>
      </c>
      <c r="B441" s="316" t="s">
        <v>2847</v>
      </c>
      <c r="C441" s="317" t="s">
        <v>1162</v>
      </c>
      <c r="D441" s="300">
        <v>80.64</v>
      </c>
      <c r="E441" s="456">
        <v>26.88</v>
      </c>
      <c r="F441" s="300"/>
      <c r="G441" s="300"/>
    </row>
    <row r="442" spans="1:7">
      <c r="A442" s="274">
        <v>438</v>
      </c>
      <c r="B442" s="316" t="s">
        <v>2848</v>
      </c>
      <c r="C442" s="317" t="s">
        <v>1162</v>
      </c>
      <c r="D442" s="300">
        <v>201.6</v>
      </c>
      <c r="E442" s="456">
        <v>17.920000000000002</v>
      </c>
      <c r="F442" s="300"/>
      <c r="G442" s="300"/>
    </row>
    <row r="443" spans="1:7">
      <c r="A443" s="274">
        <v>439</v>
      </c>
      <c r="B443" s="318" t="s">
        <v>2849</v>
      </c>
      <c r="C443" s="315" t="s">
        <v>1162</v>
      </c>
      <c r="D443" s="300">
        <v>107.52</v>
      </c>
      <c r="E443" s="456">
        <v>71.680000000000007</v>
      </c>
      <c r="F443" s="300"/>
      <c r="G443" s="300"/>
    </row>
    <row r="444" spans="1:7">
      <c r="A444" s="274">
        <v>440</v>
      </c>
      <c r="B444" s="319" t="s">
        <v>2850</v>
      </c>
      <c r="C444" s="317" t="s">
        <v>1162</v>
      </c>
      <c r="D444" s="300">
        <v>22.4</v>
      </c>
      <c r="E444" s="456">
        <v>0</v>
      </c>
      <c r="F444" s="300"/>
      <c r="G444" s="300"/>
    </row>
    <row r="445" spans="1:7">
      <c r="A445" s="274">
        <v>441</v>
      </c>
      <c r="B445" s="319" t="s">
        <v>2851</v>
      </c>
      <c r="C445" s="317" t="s">
        <v>1476</v>
      </c>
      <c r="D445" s="300">
        <v>0</v>
      </c>
      <c r="E445" s="456">
        <v>107.52</v>
      </c>
      <c r="F445" s="300"/>
      <c r="G445" s="300"/>
    </row>
    <row r="446" spans="1:7">
      <c r="A446" s="274">
        <v>442</v>
      </c>
      <c r="B446" s="319" t="s">
        <v>1934</v>
      </c>
      <c r="C446" s="317" t="s">
        <v>1162</v>
      </c>
      <c r="D446" s="300">
        <v>430.08</v>
      </c>
      <c r="E446" s="456">
        <v>71.680000000000007</v>
      </c>
      <c r="F446" s="300"/>
      <c r="G446" s="300"/>
    </row>
    <row r="447" spans="1:7">
      <c r="A447" s="274">
        <v>443</v>
      </c>
      <c r="B447" s="319" t="s">
        <v>2852</v>
      </c>
      <c r="C447" s="317" t="s">
        <v>1162</v>
      </c>
      <c r="D447" s="300">
        <v>45</v>
      </c>
      <c r="E447" s="456">
        <v>0</v>
      </c>
      <c r="F447" s="300"/>
      <c r="G447" s="300"/>
    </row>
    <row r="448" spans="1:7">
      <c r="A448" s="274">
        <v>444</v>
      </c>
      <c r="B448" s="319" t="s">
        <v>2853</v>
      </c>
      <c r="C448" s="317" t="s">
        <v>1162</v>
      </c>
      <c r="D448" s="300">
        <v>130</v>
      </c>
      <c r="E448" s="456">
        <v>0</v>
      </c>
      <c r="F448" s="300"/>
      <c r="G448" s="300"/>
    </row>
    <row r="449" spans="1:7">
      <c r="A449" s="274">
        <v>445</v>
      </c>
      <c r="B449" s="319" t="s">
        <v>2854</v>
      </c>
      <c r="C449" s="317" t="s">
        <v>1162</v>
      </c>
      <c r="D449" s="300">
        <v>400</v>
      </c>
      <c r="E449" s="456">
        <v>0</v>
      </c>
      <c r="F449" s="300"/>
      <c r="G449" s="300"/>
    </row>
    <row r="450" spans="1:7">
      <c r="A450" s="274">
        <v>446</v>
      </c>
      <c r="B450" s="319" t="s">
        <v>2855</v>
      </c>
      <c r="C450" s="317" t="s">
        <v>1162</v>
      </c>
      <c r="D450" s="300">
        <v>450</v>
      </c>
      <c r="E450" s="456">
        <v>0</v>
      </c>
      <c r="F450" s="300"/>
      <c r="G450" s="300"/>
    </row>
    <row r="451" spans="1:7">
      <c r="A451" s="274">
        <v>447</v>
      </c>
      <c r="B451" s="319" t="s">
        <v>2856</v>
      </c>
      <c r="C451" s="317" t="s">
        <v>1162</v>
      </c>
      <c r="D451" s="300">
        <v>360</v>
      </c>
      <c r="E451" s="456">
        <v>0</v>
      </c>
      <c r="F451" s="300"/>
      <c r="G451" s="300"/>
    </row>
    <row r="452" spans="1:7">
      <c r="A452" s="274">
        <v>448</v>
      </c>
      <c r="B452" s="319" t="s">
        <v>2857</v>
      </c>
      <c r="C452" s="317" t="s">
        <v>1162</v>
      </c>
      <c r="D452" s="300">
        <v>80</v>
      </c>
      <c r="E452" s="456">
        <v>0</v>
      </c>
      <c r="F452" s="300"/>
      <c r="G452" s="300"/>
    </row>
    <row r="453" spans="1:7">
      <c r="A453" s="274">
        <v>449</v>
      </c>
      <c r="B453" s="319" t="s">
        <v>2858</v>
      </c>
      <c r="C453" s="317" t="s">
        <v>1162</v>
      </c>
      <c r="D453" s="300">
        <v>0</v>
      </c>
      <c r="E453" s="456">
        <v>280</v>
      </c>
      <c r="F453" s="300"/>
      <c r="G453" s="300"/>
    </row>
    <row r="454" spans="1:7">
      <c r="A454" s="274">
        <v>450</v>
      </c>
      <c r="B454" s="319" t="s">
        <v>2859</v>
      </c>
      <c r="C454" s="317" t="s">
        <v>1162</v>
      </c>
      <c r="D454" s="300">
        <v>0</v>
      </c>
      <c r="E454" s="456">
        <v>220</v>
      </c>
      <c r="F454" s="300"/>
      <c r="G454" s="300"/>
    </row>
    <row r="455" spans="1:7">
      <c r="A455" s="274">
        <v>451</v>
      </c>
      <c r="B455" s="319" t="s">
        <v>2003</v>
      </c>
      <c r="C455" s="317" t="s">
        <v>1162</v>
      </c>
      <c r="D455" s="300">
        <v>0</v>
      </c>
      <c r="E455" s="456">
        <v>20</v>
      </c>
      <c r="F455" s="300"/>
      <c r="G455" s="300"/>
    </row>
    <row r="456" spans="1:7">
      <c r="A456" s="274">
        <v>452</v>
      </c>
      <c r="B456" s="319" t="s">
        <v>2862</v>
      </c>
      <c r="C456" s="279" t="s">
        <v>1338</v>
      </c>
      <c r="D456" s="285">
        <v>18</v>
      </c>
      <c r="E456" s="441">
        <v>10</v>
      </c>
      <c r="F456" s="286"/>
      <c r="G456" s="286"/>
    </row>
    <row r="457" spans="1:7">
      <c r="A457" s="274">
        <v>453</v>
      </c>
      <c r="B457" s="278" t="s">
        <v>2618</v>
      </c>
      <c r="C457" s="279" t="s">
        <v>1338</v>
      </c>
      <c r="D457" s="286">
        <v>18</v>
      </c>
      <c r="E457" s="442">
        <v>5</v>
      </c>
      <c r="F457" s="286"/>
      <c r="G457" s="286"/>
    </row>
    <row r="458" spans="1:7">
      <c r="A458" s="274">
        <v>454</v>
      </c>
      <c r="B458" s="278" t="s">
        <v>2619</v>
      </c>
      <c r="C458" s="274" t="s">
        <v>1699</v>
      </c>
      <c r="D458" s="286">
        <v>300</v>
      </c>
      <c r="E458" s="442">
        <v>0</v>
      </c>
      <c r="F458" s="286"/>
      <c r="G458" s="286"/>
    </row>
    <row r="459" spans="1:7">
      <c r="A459" s="274">
        <v>455</v>
      </c>
      <c r="B459" s="278" t="s">
        <v>2620</v>
      </c>
      <c r="C459" s="279" t="s">
        <v>1338</v>
      </c>
      <c r="D459" s="286">
        <v>15</v>
      </c>
      <c r="E459" s="442">
        <v>10</v>
      </c>
      <c r="F459" s="286"/>
      <c r="G459" s="286"/>
    </row>
    <row r="460" spans="1:7">
      <c r="A460" s="274">
        <v>456</v>
      </c>
      <c r="B460" s="278" t="s">
        <v>1536</v>
      </c>
      <c r="C460" s="279" t="s">
        <v>1338</v>
      </c>
      <c r="D460" s="286">
        <v>40</v>
      </c>
      <c r="E460" s="442">
        <v>30</v>
      </c>
      <c r="F460" s="286"/>
      <c r="G460" s="286"/>
    </row>
    <row r="461" spans="1:7">
      <c r="A461" s="274">
        <v>457</v>
      </c>
      <c r="B461" s="278" t="s">
        <v>2621</v>
      </c>
      <c r="C461" s="274" t="s">
        <v>2622</v>
      </c>
      <c r="D461" s="286">
        <v>25</v>
      </c>
      <c r="E461" s="442">
        <v>40</v>
      </c>
      <c r="F461" s="286"/>
      <c r="G461" s="286"/>
    </row>
    <row r="462" spans="1:7">
      <c r="A462" s="274">
        <v>458</v>
      </c>
      <c r="B462" s="278" t="s">
        <v>2623</v>
      </c>
      <c r="C462" s="274" t="s">
        <v>1699</v>
      </c>
      <c r="D462" s="286">
        <v>25</v>
      </c>
      <c r="E462" s="442">
        <v>0</v>
      </c>
      <c r="F462" s="286"/>
      <c r="G462" s="286"/>
    </row>
    <row r="463" spans="1:7">
      <c r="A463" s="274">
        <v>459</v>
      </c>
      <c r="B463" s="278" t="s">
        <v>2624</v>
      </c>
      <c r="C463" s="274" t="s">
        <v>1162</v>
      </c>
      <c r="D463" s="286">
        <v>15</v>
      </c>
      <c r="E463" s="442">
        <v>0</v>
      </c>
      <c r="F463" s="286"/>
      <c r="G463" s="286"/>
    </row>
    <row r="464" spans="1:7">
      <c r="A464" s="274">
        <v>460</v>
      </c>
      <c r="B464" s="278" t="s">
        <v>1231</v>
      </c>
      <c r="C464" s="274" t="s">
        <v>1699</v>
      </c>
      <c r="D464" s="286">
        <v>15</v>
      </c>
      <c r="E464" s="442">
        <v>0</v>
      </c>
      <c r="F464" s="286"/>
      <c r="G464" s="286"/>
    </row>
    <row r="465" spans="1:7">
      <c r="A465" s="274">
        <v>461</v>
      </c>
      <c r="B465" s="278" t="s">
        <v>2625</v>
      </c>
      <c r="C465" s="274"/>
      <c r="D465" s="286">
        <v>0</v>
      </c>
      <c r="E465" s="442">
        <v>25</v>
      </c>
      <c r="F465" s="286"/>
      <c r="G465" s="286"/>
    </row>
    <row r="466" spans="1:7">
      <c r="A466" s="274">
        <v>462</v>
      </c>
      <c r="B466" s="278" t="s">
        <v>1534</v>
      </c>
      <c r="C466" s="279" t="s">
        <v>1338</v>
      </c>
      <c r="D466" s="286">
        <v>50</v>
      </c>
      <c r="E466" s="442">
        <v>0</v>
      </c>
      <c r="F466" s="286"/>
      <c r="G466" s="286"/>
    </row>
    <row r="467" spans="1:7">
      <c r="A467" s="274">
        <v>463</v>
      </c>
      <c r="B467" s="278" t="s">
        <v>2626</v>
      </c>
      <c r="C467" s="274"/>
      <c r="D467" s="286">
        <v>0</v>
      </c>
      <c r="E467" s="442">
        <v>40</v>
      </c>
      <c r="F467" s="286"/>
      <c r="G467" s="286"/>
    </row>
    <row r="468" spans="1:7">
      <c r="A468" s="274">
        <v>464</v>
      </c>
      <c r="B468" s="278" t="s">
        <v>2627</v>
      </c>
      <c r="C468" s="279" t="s">
        <v>1338</v>
      </c>
      <c r="D468" s="286">
        <v>10</v>
      </c>
      <c r="E468" s="442">
        <v>0</v>
      </c>
      <c r="F468" s="286"/>
      <c r="G468" s="286"/>
    </row>
    <row r="469" spans="1:7">
      <c r="A469" s="274">
        <v>465</v>
      </c>
      <c r="B469" s="278" t="s">
        <v>2628</v>
      </c>
      <c r="C469" s="279" t="s">
        <v>1338</v>
      </c>
      <c r="D469" s="286">
        <v>1.5</v>
      </c>
      <c r="E469" s="442">
        <v>0</v>
      </c>
      <c r="F469" s="286"/>
      <c r="G469" s="286"/>
    </row>
    <row r="470" spans="1:7">
      <c r="A470" s="274">
        <v>466</v>
      </c>
      <c r="B470" s="278" t="s">
        <v>2629</v>
      </c>
      <c r="C470" s="279" t="s">
        <v>1338</v>
      </c>
      <c r="D470" s="286">
        <v>15</v>
      </c>
      <c r="E470" s="442">
        <v>0</v>
      </c>
      <c r="F470" s="286"/>
      <c r="G470" s="286"/>
    </row>
    <row r="471" spans="1:7">
      <c r="A471" s="274">
        <v>467</v>
      </c>
      <c r="B471" s="278" t="s">
        <v>2630</v>
      </c>
      <c r="C471" s="279" t="s">
        <v>1338</v>
      </c>
      <c r="D471" s="286">
        <v>50</v>
      </c>
      <c r="E471" s="442">
        <v>40</v>
      </c>
      <c r="F471" s="286"/>
      <c r="G471" s="286"/>
    </row>
    <row r="472" spans="1:7">
      <c r="A472" s="274">
        <v>468</v>
      </c>
      <c r="B472" s="278" t="s">
        <v>2631</v>
      </c>
      <c r="C472" s="280" t="s">
        <v>1238</v>
      </c>
      <c r="D472" s="286">
        <v>0</v>
      </c>
      <c r="E472" s="442">
        <v>30</v>
      </c>
      <c r="F472" s="286"/>
      <c r="G472" s="286"/>
    </row>
    <row r="473" spans="1:7">
      <c r="A473" s="274">
        <v>469</v>
      </c>
      <c r="B473" s="278" t="s">
        <v>2632</v>
      </c>
      <c r="C473" s="280" t="s">
        <v>1238</v>
      </c>
      <c r="D473" s="286">
        <v>0</v>
      </c>
      <c r="E473" s="442">
        <v>30</v>
      </c>
      <c r="F473" s="286"/>
      <c r="G473" s="286"/>
    </row>
    <row r="474" spans="1:7">
      <c r="A474" s="274">
        <v>470</v>
      </c>
      <c r="B474" s="278" t="s">
        <v>2633</v>
      </c>
      <c r="C474" s="274" t="s">
        <v>2634</v>
      </c>
      <c r="D474" s="286">
        <v>0</v>
      </c>
      <c r="E474" s="442">
        <v>3</v>
      </c>
      <c r="F474" s="286"/>
      <c r="G474" s="286"/>
    </row>
    <row r="475" spans="1:7">
      <c r="A475" s="274">
        <v>471</v>
      </c>
      <c r="B475" s="278" t="s">
        <v>1125</v>
      </c>
      <c r="C475" s="279" t="s">
        <v>1162</v>
      </c>
      <c r="D475" s="286">
        <v>20</v>
      </c>
      <c r="E475" s="442">
        <v>5</v>
      </c>
      <c r="F475" s="286"/>
      <c r="G475" s="286"/>
    </row>
    <row r="476" spans="1:7">
      <c r="A476" s="274">
        <v>472</v>
      </c>
      <c r="B476" s="278" t="s">
        <v>2635</v>
      </c>
      <c r="C476" s="274" t="s">
        <v>1162</v>
      </c>
      <c r="D476" s="286">
        <v>0</v>
      </c>
      <c r="E476" s="442">
        <v>100</v>
      </c>
      <c r="F476" s="286"/>
      <c r="G476" s="286"/>
    </row>
    <row r="477" spans="1:7">
      <c r="A477" s="274">
        <v>473</v>
      </c>
      <c r="B477" s="278" t="s">
        <v>2636</v>
      </c>
      <c r="C477" s="274" t="s">
        <v>1162</v>
      </c>
      <c r="D477" s="286">
        <v>0</v>
      </c>
      <c r="E477" s="442">
        <v>100</v>
      </c>
      <c r="F477" s="286"/>
      <c r="G477" s="286"/>
    </row>
    <row r="478" spans="1:7">
      <c r="A478" s="274">
        <v>474</v>
      </c>
      <c r="B478" s="281" t="s">
        <v>2637</v>
      </c>
      <c r="C478" s="274" t="s">
        <v>1162</v>
      </c>
      <c r="D478" s="286">
        <v>0</v>
      </c>
      <c r="E478" s="442">
        <v>5</v>
      </c>
      <c r="F478" s="286"/>
      <c r="G478" s="286"/>
    </row>
    <row r="479" spans="1:7">
      <c r="A479" s="274">
        <v>475</v>
      </c>
      <c r="B479" s="281" t="s">
        <v>2638</v>
      </c>
      <c r="C479" s="274" t="s">
        <v>1162</v>
      </c>
      <c r="D479" s="286">
        <v>0</v>
      </c>
      <c r="E479" s="442">
        <v>5</v>
      </c>
      <c r="F479" s="286"/>
      <c r="G479" s="286"/>
    </row>
    <row r="480" spans="1:7">
      <c r="A480" s="274">
        <v>476</v>
      </c>
      <c r="B480" s="281" t="s">
        <v>1911</v>
      </c>
      <c r="C480" s="274" t="s">
        <v>1162</v>
      </c>
      <c r="D480" s="286">
        <v>0</v>
      </c>
      <c r="E480" s="442">
        <v>5</v>
      </c>
      <c r="F480" s="286"/>
      <c r="G480" s="286"/>
    </row>
    <row r="481" spans="1:7">
      <c r="A481" s="274">
        <v>477</v>
      </c>
      <c r="B481" s="281" t="s">
        <v>2639</v>
      </c>
      <c r="C481" s="274" t="s">
        <v>1162</v>
      </c>
      <c r="D481" s="286">
        <v>0</v>
      </c>
      <c r="E481" s="442">
        <v>50</v>
      </c>
      <c r="F481" s="286"/>
      <c r="G481" s="286"/>
    </row>
    <row r="482" spans="1:7">
      <c r="A482" s="274">
        <v>478</v>
      </c>
      <c r="B482" s="281" t="s">
        <v>2640</v>
      </c>
      <c r="C482" s="274" t="s">
        <v>1162</v>
      </c>
      <c r="D482" s="286">
        <v>0</v>
      </c>
      <c r="E482" s="442">
        <v>150</v>
      </c>
      <c r="F482" s="286"/>
      <c r="G482" s="286"/>
    </row>
    <row r="483" spans="1:7">
      <c r="A483" s="274">
        <v>479</v>
      </c>
      <c r="B483" s="319" t="s">
        <v>2860</v>
      </c>
      <c r="C483" s="317" t="s">
        <v>1338</v>
      </c>
      <c r="D483" s="300">
        <v>70</v>
      </c>
      <c r="E483" s="456">
        <v>0</v>
      </c>
      <c r="F483" s="300"/>
      <c r="G483" s="300"/>
    </row>
    <row r="484" spans="1:7">
      <c r="A484" s="274">
        <v>480</v>
      </c>
      <c r="B484" s="319" t="s">
        <v>2861</v>
      </c>
      <c r="C484" s="317" t="s">
        <v>1162</v>
      </c>
      <c r="D484" s="300">
        <v>1450</v>
      </c>
      <c r="E484" s="456">
        <v>870</v>
      </c>
      <c r="F484" s="300"/>
      <c r="G484" s="300"/>
    </row>
    <row r="485" spans="1:7">
      <c r="A485" s="276"/>
      <c r="B485" s="507" t="s">
        <v>1234</v>
      </c>
      <c r="C485" s="507"/>
      <c r="D485" s="320">
        <f>SUM(D5:D484)</f>
        <v>119945.47242910709</v>
      </c>
      <c r="E485" s="457">
        <f>SUM(E5:E484)</f>
        <v>22528.144877260787</v>
      </c>
      <c r="F485" s="320"/>
      <c r="G485" s="320"/>
    </row>
    <row r="486" spans="1:7">
      <c r="A486" s="276"/>
      <c r="B486" s="508" t="s">
        <v>1235</v>
      </c>
      <c r="C486" s="508"/>
      <c r="D486" s="320"/>
      <c r="E486" s="457">
        <f>D485+E485</f>
        <v>142473.61730636787</v>
      </c>
      <c r="F486" s="320"/>
      <c r="G486" s="320"/>
    </row>
  </sheetData>
  <mergeCells count="5">
    <mergeCell ref="A1:B1"/>
    <mergeCell ref="B485:C485"/>
    <mergeCell ref="B486:C486"/>
    <mergeCell ref="A2:C2"/>
    <mergeCell ref="F3:G3"/>
  </mergeCells>
  <conditionalFormatting sqref="B4:B1048576">
    <cfRule type="duplicateValues" dxfId="23" priority="1"/>
  </conditionalFormatting>
  <pageMargins left="0.12" right="0.12" top="0.28000000000000003" bottom="0.28000000000000003" header="0.3" footer="0.3"/>
  <pageSetup scale="76" fitToHeight="0" orientation="portrait" horizontalDpi="4294967292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51"/>
  <sheetViews>
    <sheetView view="pageBreakPreview" topLeftCell="A349" zoomScaleNormal="100" zoomScaleSheetLayoutView="100" workbookViewId="0">
      <selection activeCell="D8" sqref="D8:E8"/>
    </sheetView>
  </sheetViews>
  <sheetFormatPr defaultColWidth="9.140625" defaultRowHeight="15"/>
  <cols>
    <col min="1" max="1" width="7.140625" style="322" bestFit="1" customWidth="1"/>
    <col min="2" max="2" width="56.85546875" style="322" bestFit="1" customWidth="1"/>
    <col min="3" max="3" width="15.140625" style="344" customWidth="1"/>
    <col min="4" max="4" width="17.28515625" style="345" bestFit="1" customWidth="1"/>
    <col min="5" max="7" width="17.85546875" style="345" customWidth="1"/>
    <col min="8" max="16384" width="9.140625" style="322"/>
  </cols>
  <sheetData>
    <row r="1" spans="1:7">
      <c r="A1" s="521" t="s">
        <v>1120</v>
      </c>
      <c r="B1" s="521"/>
    </row>
    <row r="2" spans="1:7">
      <c r="A2" s="471" t="s">
        <v>2013</v>
      </c>
      <c r="B2" s="471"/>
      <c r="C2" s="471" t="s">
        <v>3019</v>
      </c>
      <c r="D2" s="471">
        <v>1</v>
      </c>
      <c r="E2" s="467"/>
      <c r="F2" s="464"/>
      <c r="G2" s="464"/>
    </row>
    <row r="3" spans="1:7">
      <c r="A3" s="471" t="s">
        <v>2015</v>
      </c>
      <c r="B3" s="471"/>
      <c r="C3" s="471" t="s">
        <v>3019</v>
      </c>
      <c r="D3" s="471">
        <v>1</v>
      </c>
      <c r="E3" s="467"/>
      <c r="F3" s="464"/>
      <c r="G3" s="464"/>
    </row>
    <row r="4" spans="1:7">
      <c r="A4" s="471" t="s">
        <v>2016</v>
      </c>
      <c r="B4" s="471"/>
      <c r="C4" s="471" t="s">
        <v>3019</v>
      </c>
      <c r="D4" s="471">
        <v>1</v>
      </c>
      <c r="E4" s="467"/>
      <c r="F4" s="464"/>
      <c r="G4" s="464"/>
    </row>
    <row r="5" spans="1:7">
      <c r="A5" s="471" t="s">
        <v>2014</v>
      </c>
      <c r="B5" s="471"/>
      <c r="C5" s="471" t="s">
        <v>3019</v>
      </c>
      <c r="D5" s="471">
        <v>1</v>
      </c>
      <c r="E5" s="467"/>
      <c r="F5" s="464"/>
      <c r="G5" s="464"/>
    </row>
    <row r="6" spans="1:7" ht="11.25" customHeight="1">
      <c r="A6" s="524" t="s">
        <v>2017</v>
      </c>
      <c r="B6" s="524"/>
      <c r="C6" s="471" t="s">
        <v>3019</v>
      </c>
      <c r="D6" s="471">
        <v>1</v>
      </c>
      <c r="E6" s="468"/>
      <c r="F6" s="465"/>
      <c r="G6" s="465"/>
    </row>
    <row r="7" spans="1:7" ht="38.25" customHeight="1">
      <c r="A7" s="469"/>
      <c r="B7" s="470"/>
      <c r="C7" s="467"/>
      <c r="D7" s="467"/>
      <c r="E7" s="468"/>
      <c r="F7" s="519" t="s">
        <v>3018</v>
      </c>
      <c r="G7" s="519"/>
    </row>
    <row r="8" spans="1:7" ht="35.25" customHeight="1">
      <c r="A8" s="323" t="s">
        <v>0</v>
      </c>
      <c r="B8" s="324" t="s">
        <v>2081</v>
      </c>
      <c r="C8" s="273" t="s">
        <v>1121</v>
      </c>
      <c r="D8" s="472" t="s">
        <v>1306</v>
      </c>
      <c r="E8" s="473" t="s">
        <v>1937</v>
      </c>
      <c r="F8" s="474" t="s">
        <v>1306</v>
      </c>
      <c r="G8" s="475" t="s">
        <v>1937</v>
      </c>
    </row>
    <row r="9" spans="1:7">
      <c r="A9" s="325">
        <v>1</v>
      </c>
      <c r="B9" s="326" t="s">
        <v>2863</v>
      </c>
      <c r="C9" s="327" t="s">
        <v>1162</v>
      </c>
      <c r="D9" s="343">
        <v>86.610900000000001</v>
      </c>
      <c r="E9" s="466">
        <v>18.5535</v>
      </c>
      <c r="F9" s="343"/>
      <c r="G9" s="343"/>
    </row>
    <row r="10" spans="1:7">
      <c r="A10" s="325">
        <v>2</v>
      </c>
      <c r="B10" s="326" t="s">
        <v>2864</v>
      </c>
      <c r="C10" s="327" t="s">
        <v>1162</v>
      </c>
      <c r="D10" s="343">
        <v>74.241900000000001</v>
      </c>
      <c r="E10" s="466">
        <v>18.5535</v>
      </c>
      <c r="F10" s="343"/>
      <c r="G10" s="343"/>
    </row>
    <row r="11" spans="1:7">
      <c r="A11" s="325">
        <v>3</v>
      </c>
      <c r="B11" s="326" t="s">
        <v>2865</v>
      </c>
      <c r="C11" s="327" t="s">
        <v>1162</v>
      </c>
      <c r="D11" s="343">
        <v>27.834900000000001</v>
      </c>
      <c r="E11" s="466">
        <v>21.650400000000001</v>
      </c>
      <c r="F11" s="343"/>
      <c r="G11" s="343"/>
    </row>
    <row r="12" spans="1:7">
      <c r="A12" s="325">
        <v>4</v>
      </c>
      <c r="B12" s="326" t="s">
        <v>2866</v>
      </c>
      <c r="C12" s="327" t="s">
        <v>1162</v>
      </c>
      <c r="D12" s="343">
        <v>27.834900000000001</v>
      </c>
      <c r="E12" s="466">
        <v>21.650400000000001</v>
      </c>
      <c r="F12" s="343"/>
      <c r="G12" s="343"/>
    </row>
    <row r="13" spans="1:7">
      <c r="A13" s="325">
        <v>5</v>
      </c>
      <c r="B13" s="326" t="s">
        <v>2867</v>
      </c>
      <c r="C13" s="327" t="s">
        <v>1162</v>
      </c>
      <c r="D13" s="343">
        <v>49.494599999999998</v>
      </c>
      <c r="E13" s="466">
        <v>21.650400000000001</v>
      </c>
      <c r="F13" s="343"/>
      <c r="G13" s="343"/>
    </row>
    <row r="14" spans="1:7">
      <c r="A14" s="325">
        <v>6</v>
      </c>
      <c r="B14" s="326" t="s">
        <v>2868</v>
      </c>
      <c r="C14" s="327" t="s">
        <v>1162</v>
      </c>
      <c r="D14" s="343">
        <v>12.369</v>
      </c>
      <c r="E14" s="466">
        <v>18.5535</v>
      </c>
      <c r="F14" s="343"/>
      <c r="G14" s="343"/>
    </row>
    <row r="15" spans="1:7">
      <c r="A15" s="325">
        <v>7</v>
      </c>
      <c r="B15" s="326" t="s">
        <v>2869</v>
      </c>
      <c r="C15" s="327" t="s">
        <v>1162</v>
      </c>
      <c r="D15" s="343">
        <v>9.2721</v>
      </c>
      <c r="E15" s="466">
        <v>18.5535</v>
      </c>
      <c r="F15" s="343"/>
      <c r="G15" s="343"/>
    </row>
    <row r="16" spans="1:7">
      <c r="A16" s="325">
        <v>8</v>
      </c>
      <c r="B16" s="326" t="s">
        <v>2870</v>
      </c>
      <c r="C16" s="327" t="s">
        <v>1162</v>
      </c>
      <c r="D16" s="343">
        <v>34.028700000000001</v>
      </c>
      <c r="E16" s="466">
        <v>24.747299999999999</v>
      </c>
      <c r="F16" s="343"/>
      <c r="G16" s="343"/>
    </row>
    <row r="17" spans="1:7">
      <c r="A17" s="325">
        <v>9</v>
      </c>
      <c r="B17" s="326" t="s">
        <v>2871</v>
      </c>
      <c r="C17" s="327" t="s">
        <v>1162</v>
      </c>
      <c r="D17" s="343">
        <v>21.650400000000001</v>
      </c>
      <c r="E17" s="466">
        <v>12.369</v>
      </c>
      <c r="F17" s="343"/>
      <c r="G17" s="343"/>
    </row>
    <row r="18" spans="1:7">
      <c r="A18" s="325">
        <v>10</v>
      </c>
      <c r="B18" s="326" t="s">
        <v>2872</v>
      </c>
      <c r="C18" s="327" t="s">
        <v>1162</v>
      </c>
      <c r="D18" s="343">
        <v>37.116299999999995</v>
      </c>
      <c r="E18" s="466">
        <v>12.369</v>
      </c>
      <c r="F18" s="343"/>
      <c r="G18" s="343"/>
    </row>
    <row r="19" spans="1:7">
      <c r="A19" s="325">
        <v>11</v>
      </c>
      <c r="B19" s="326" t="s">
        <v>2873</v>
      </c>
      <c r="C19" s="327" t="s">
        <v>1162</v>
      </c>
      <c r="D19" s="343">
        <v>92.804700000000011</v>
      </c>
      <c r="E19" s="466">
        <v>24.747299999999999</v>
      </c>
      <c r="F19" s="343"/>
      <c r="G19" s="343"/>
    </row>
    <row r="20" spans="1:7">
      <c r="A20" s="325">
        <v>12</v>
      </c>
      <c r="B20" s="326" t="s">
        <v>2874</v>
      </c>
      <c r="C20" s="327" t="s">
        <v>1162</v>
      </c>
      <c r="D20" s="343">
        <v>21.650400000000001</v>
      </c>
      <c r="E20" s="466">
        <v>6.1844999999999999</v>
      </c>
      <c r="F20" s="343"/>
      <c r="G20" s="343"/>
    </row>
    <row r="21" spans="1:7">
      <c r="A21" s="325">
        <v>13</v>
      </c>
      <c r="B21" s="326" t="s">
        <v>2875</v>
      </c>
      <c r="C21" s="327" t="s">
        <v>1162</v>
      </c>
      <c r="D21" s="343">
        <v>15.4659</v>
      </c>
      <c r="E21" s="466">
        <v>6.1844999999999999</v>
      </c>
      <c r="F21" s="343"/>
      <c r="G21" s="343"/>
    </row>
    <row r="22" spans="1:7">
      <c r="A22" s="325">
        <v>14</v>
      </c>
      <c r="B22" s="326" t="s">
        <v>2876</v>
      </c>
      <c r="C22" s="327" t="s">
        <v>1162</v>
      </c>
      <c r="D22" s="343">
        <v>80.426400000000001</v>
      </c>
      <c r="E22" s="466">
        <v>24.747299999999999</v>
      </c>
      <c r="F22" s="343"/>
      <c r="G22" s="343"/>
    </row>
    <row r="23" spans="1:7">
      <c r="A23" s="325">
        <v>15</v>
      </c>
      <c r="B23" s="326" t="s">
        <v>2099</v>
      </c>
      <c r="C23" s="327" t="s">
        <v>1162</v>
      </c>
      <c r="D23" s="343">
        <v>154.67759999999998</v>
      </c>
      <c r="E23" s="466">
        <v>49.494599999999998</v>
      </c>
      <c r="F23" s="343"/>
      <c r="G23" s="343"/>
    </row>
    <row r="24" spans="1:7">
      <c r="A24" s="325">
        <v>16</v>
      </c>
      <c r="B24" s="326" t="s">
        <v>2877</v>
      </c>
      <c r="C24" s="327" t="s">
        <v>1162</v>
      </c>
      <c r="D24" s="343">
        <v>24.747299999999999</v>
      </c>
      <c r="E24" s="466">
        <v>30.931799999999999</v>
      </c>
      <c r="F24" s="343"/>
      <c r="G24" s="343"/>
    </row>
    <row r="25" spans="1:7">
      <c r="A25" s="325">
        <v>17</v>
      </c>
      <c r="B25" s="326" t="s">
        <v>2878</v>
      </c>
      <c r="C25" s="327" t="s">
        <v>1162</v>
      </c>
      <c r="D25" s="343">
        <v>15.4659</v>
      </c>
      <c r="E25" s="466">
        <v>30.931799999999999</v>
      </c>
      <c r="F25" s="343"/>
      <c r="G25" s="343"/>
    </row>
    <row r="26" spans="1:7">
      <c r="A26" s="325">
        <v>18</v>
      </c>
      <c r="B26" s="326" t="s">
        <v>2879</v>
      </c>
      <c r="C26" s="327" t="s">
        <v>1162</v>
      </c>
      <c r="D26" s="343">
        <v>37.116299999999995</v>
      </c>
      <c r="E26" s="466">
        <v>18.5535</v>
      </c>
      <c r="F26" s="343"/>
      <c r="G26" s="343"/>
    </row>
    <row r="27" spans="1:7">
      <c r="A27" s="325">
        <v>19</v>
      </c>
      <c r="B27" s="326" t="s">
        <v>2880</v>
      </c>
      <c r="C27" s="327" t="s">
        <v>1162</v>
      </c>
      <c r="D27" s="343">
        <v>92.804700000000011</v>
      </c>
      <c r="E27" s="466">
        <v>37.116299999999995</v>
      </c>
      <c r="F27" s="343"/>
      <c r="G27" s="343"/>
    </row>
    <row r="28" spans="1:7">
      <c r="A28" s="325">
        <v>20</v>
      </c>
      <c r="B28" s="326" t="s">
        <v>2881</v>
      </c>
      <c r="C28" s="327" t="s">
        <v>1162</v>
      </c>
      <c r="D28" s="343">
        <v>18.5535</v>
      </c>
      <c r="E28" s="466">
        <v>9.2721</v>
      </c>
      <c r="F28" s="343"/>
      <c r="G28" s="343"/>
    </row>
    <row r="29" spans="1:7">
      <c r="A29" s="325">
        <v>21</v>
      </c>
      <c r="B29" s="326" t="s">
        <v>2882</v>
      </c>
      <c r="C29" s="327" t="s">
        <v>1162</v>
      </c>
      <c r="D29" s="343">
        <v>24.747299999999999</v>
      </c>
      <c r="E29" s="466">
        <v>15.4659</v>
      </c>
      <c r="F29" s="343"/>
      <c r="G29" s="343"/>
    </row>
    <row r="30" spans="1:7">
      <c r="A30" s="325">
        <v>22</v>
      </c>
      <c r="B30" s="326" t="s">
        <v>2883</v>
      </c>
      <c r="C30" s="327" t="s">
        <v>1162</v>
      </c>
      <c r="D30" s="343">
        <v>74.241900000000001</v>
      </c>
      <c r="E30" s="466">
        <v>15.4659</v>
      </c>
      <c r="F30" s="343"/>
      <c r="G30" s="343"/>
    </row>
    <row r="31" spans="1:7">
      <c r="A31" s="325">
        <v>23</v>
      </c>
      <c r="B31" s="326" t="s">
        <v>2884</v>
      </c>
      <c r="C31" s="327" t="s">
        <v>1162</v>
      </c>
      <c r="D31" s="343">
        <v>6.1844999999999999</v>
      </c>
      <c r="E31" s="466">
        <v>15.4659</v>
      </c>
      <c r="F31" s="343"/>
      <c r="G31" s="343"/>
    </row>
    <row r="32" spans="1:7">
      <c r="A32" s="325">
        <v>24</v>
      </c>
      <c r="B32" s="326" t="s">
        <v>2885</v>
      </c>
      <c r="C32" s="327" t="s">
        <v>1162</v>
      </c>
      <c r="D32" s="343">
        <v>40.213200000000001</v>
      </c>
      <c r="E32" s="466">
        <v>15.4659</v>
      </c>
      <c r="F32" s="343"/>
      <c r="G32" s="343"/>
    </row>
    <row r="33" spans="1:7">
      <c r="A33" s="325">
        <v>25</v>
      </c>
      <c r="B33" s="326" t="s">
        <v>2661</v>
      </c>
      <c r="C33" s="327" t="s">
        <v>1162</v>
      </c>
      <c r="D33" s="343">
        <v>64.960499999999996</v>
      </c>
      <c r="E33" s="466">
        <v>24.747299999999999</v>
      </c>
      <c r="F33" s="343"/>
      <c r="G33" s="343"/>
    </row>
    <row r="34" spans="1:7">
      <c r="A34" s="325">
        <v>26</v>
      </c>
      <c r="B34" s="326" t="s">
        <v>2660</v>
      </c>
      <c r="C34" s="327" t="s">
        <v>1162</v>
      </c>
      <c r="D34" s="343">
        <v>64.960499999999996</v>
      </c>
      <c r="E34" s="466">
        <v>24.747299999999999</v>
      </c>
      <c r="F34" s="343"/>
      <c r="G34" s="343"/>
    </row>
    <row r="35" spans="1:7">
      <c r="A35" s="325">
        <v>27</v>
      </c>
      <c r="B35" s="326" t="s">
        <v>2886</v>
      </c>
      <c r="C35" s="327" t="s">
        <v>1162</v>
      </c>
      <c r="D35" s="343">
        <v>37.116299999999995</v>
      </c>
      <c r="E35" s="466">
        <v>18.5535</v>
      </c>
      <c r="F35" s="343"/>
      <c r="G35" s="343"/>
    </row>
    <row r="36" spans="1:7">
      <c r="A36" s="325">
        <v>28</v>
      </c>
      <c r="B36" s="328" t="s">
        <v>2887</v>
      </c>
      <c r="C36" s="327" t="s">
        <v>1162</v>
      </c>
      <c r="D36" s="343">
        <v>86.610900000000001</v>
      </c>
      <c r="E36" s="466">
        <v>21.650400000000001</v>
      </c>
      <c r="F36" s="343"/>
      <c r="G36" s="343"/>
    </row>
    <row r="37" spans="1:7">
      <c r="A37" s="325">
        <v>29</v>
      </c>
      <c r="B37" s="328" t="s">
        <v>2112</v>
      </c>
      <c r="C37" s="327" t="s">
        <v>1162</v>
      </c>
      <c r="D37" s="343">
        <v>160.8621</v>
      </c>
      <c r="E37" s="466">
        <v>24.747299999999999</v>
      </c>
      <c r="F37" s="343"/>
      <c r="G37" s="343"/>
    </row>
    <row r="38" spans="1:7">
      <c r="A38" s="325">
        <v>30</v>
      </c>
      <c r="B38" s="328" t="s">
        <v>2888</v>
      </c>
      <c r="C38" s="327" t="s">
        <v>1162</v>
      </c>
      <c r="D38" s="343">
        <v>148.4838</v>
      </c>
      <c r="E38" s="466">
        <v>37.116299999999995</v>
      </c>
      <c r="F38" s="343"/>
      <c r="G38" s="343"/>
    </row>
    <row r="39" spans="1:7">
      <c r="A39" s="325">
        <v>31</v>
      </c>
      <c r="B39" s="328" t="s">
        <v>2669</v>
      </c>
      <c r="C39" s="327" t="s">
        <v>1162</v>
      </c>
      <c r="D39" s="343">
        <v>37.116299999999995</v>
      </c>
      <c r="E39" s="466">
        <v>12.369</v>
      </c>
      <c r="F39" s="343"/>
      <c r="G39" s="343"/>
    </row>
    <row r="40" spans="1:7">
      <c r="A40" s="325">
        <v>32</v>
      </c>
      <c r="B40" s="328" t="s">
        <v>2889</v>
      </c>
      <c r="C40" s="327" t="s">
        <v>1162</v>
      </c>
      <c r="D40" s="343">
        <v>30.931799999999999</v>
      </c>
      <c r="E40" s="466">
        <v>12.369</v>
      </c>
      <c r="F40" s="343"/>
      <c r="G40" s="343"/>
    </row>
    <row r="41" spans="1:7">
      <c r="A41" s="325">
        <v>33</v>
      </c>
      <c r="B41" s="329" t="s">
        <v>2890</v>
      </c>
      <c r="C41" s="327" t="s">
        <v>1521</v>
      </c>
      <c r="D41" s="343">
        <v>37.116299999999995</v>
      </c>
      <c r="E41" s="466">
        <v>15.4659</v>
      </c>
      <c r="F41" s="343"/>
      <c r="G41" s="343"/>
    </row>
    <row r="42" spans="1:7">
      <c r="A42" s="325">
        <v>34</v>
      </c>
      <c r="B42" s="329" t="s">
        <v>2891</v>
      </c>
      <c r="C42" s="327" t="s">
        <v>1521</v>
      </c>
      <c r="D42" s="343">
        <v>34.028700000000001</v>
      </c>
      <c r="E42" s="466">
        <v>15.4659</v>
      </c>
      <c r="F42" s="343"/>
      <c r="G42" s="343"/>
    </row>
    <row r="43" spans="1:7">
      <c r="A43" s="325">
        <v>35</v>
      </c>
      <c r="B43" s="326" t="s">
        <v>2892</v>
      </c>
      <c r="C43" s="327" t="s">
        <v>1162</v>
      </c>
      <c r="D43" s="343">
        <v>27.834900000000001</v>
      </c>
      <c r="E43" s="466">
        <v>18.5535</v>
      </c>
      <c r="F43" s="343"/>
      <c r="G43" s="343"/>
    </row>
    <row r="44" spans="1:7">
      <c r="A44" s="325">
        <v>36</v>
      </c>
      <c r="B44" s="326" t="s">
        <v>2119</v>
      </c>
      <c r="C44" s="327" t="s">
        <v>1162</v>
      </c>
      <c r="D44" s="343">
        <v>6.1844999999999999</v>
      </c>
      <c r="E44" s="466">
        <v>12.369</v>
      </c>
      <c r="F44" s="343"/>
      <c r="G44" s="343"/>
    </row>
    <row r="45" spans="1:7">
      <c r="A45" s="325">
        <v>37</v>
      </c>
      <c r="B45" s="326" t="s">
        <v>2893</v>
      </c>
      <c r="C45" s="327" t="s">
        <v>1162</v>
      </c>
      <c r="D45" s="343">
        <v>0</v>
      </c>
      <c r="E45" s="466">
        <v>12.369</v>
      </c>
      <c r="F45" s="343"/>
      <c r="G45" s="343"/>
    </row>
    <row r="46" spans="1:7">
      <c r="A46" s="325">
        <v>38</v>
      </c>
      <c r="B46" s="326" t="s">
        <v>2894</v>
      </c>
      <c r="C46" s="327" t="s">
        <v>1162</v>
      </c>
      <c r="D46" s="343">
        <v>18.5535</v>
      </c>
      <c r="E46" s="466">
        <v>9.2721</v>
      </c>
      <c r="F46" s="343"/>
      <c r="G46" s="343"/>
    </row>
    <row r="47" spans="1:7">
      <c r="A47" s="325">
        <v>39</v>
      </c>
      <c r="B47" s="326" t="s">
        <v>2895</v>
      </c>
      <c r="C47" s="327" t="s">
        <v>1162</v>
      </c>
      <c r="D47" s="343">
        <v>18.5535</v>
      </c>
      <c r="E47" s="466">
        <v>9.2721</v>
      </c>
      <c r="F47" s="343"/>
      <c r="G47" s="343"/>
    </row>
    <row r="48" spans="1:7">
      <c r="A48" s="325">
        <v>40</v>
      </c>
      <c r="B48" s="326" t="s">
        <v>2896</v>
      </c>
      <c r="C48" s="327" t="s">
        <v>1162</v>
      </c>
      <c r="D48" s="343">
        <v>0</v>
      </c>
      <c r="E48" s="466">
        <v>6.1844999999999999</v>
      </c>
      <c r="F48" s="343"/>
      <c r="G48" s="343"/>
    </row>
    <row r="49" spans="1:7">
      <c r="A49" s="325">
        <v>41</v>
      </c>
      <c r="B49" s="326" t="s">
        <v>2897</v>
      </c>
      <c r="C49" s="327" t="s">
        <v>1162</v>
      </c>
      <c r="D49" s="343">
        <v>148.4838</v>
      </c>
      <c r="E49" s="466">
        <v>18.5535</v>
      </c>
      <c r="F49" s="343"/>
      <c r="G49" s="343"/>
    </row>
    <row r="50" spans="1:7">
      <c r="A50" s="325">
        <v>42</v>
      </c>
      <c r="B50" s="326" t="s">
        <v>2124</v>
      </c>
      <c r="C50" s="327" t="s">
        <v>1162</v>
      </c>
      <c r="D50" s="343">
        <v>148.4838</v>
      </c>
      <c r="E50" s="466">
        <v>18.5535</v>
      </c>
      <c r="F50" s="343"/>
      <c r="G50" s="343"/>
    </row>
    <row r="51" spans="1:7">
      <c r="A51" s="325">
        <v>43</v>
      </c>
      <c r="B51" s="328" t="s">
        <v>2898</v>
      </c>
      <c r="C51" s="327" t="s">
        <v>1162</v>
      </c>
      <c r="D51" s="343">
        <v>6.1844999999999999</v>
      </c>
      <c r="E51" s="466">
        <v>9.2721</v>
      </c>
      <c r="F51" s="343"/>
      <c r="G51" s="343"/>
    </row>
    <row r="52" spans="1:7">
      <c r="A52" s="325">
        <v>44</v>
      </c>
      <c r="B52" s="328" t="s">
        <v>2899</v>
      </c>
      <c r="C52" s="327" t="s">
        <v>1162</v>
      </c>
      <c r="D52" s="343">
        <v>98.989199999999997</v>
      </c>
      <c r="E52" s="466">
        <v>21.650400000000001</v>
      </c>
      <c r="F52" s="343"/>
      <c r="G52" s="343"/>
    </row>
    <row r="53" spans="1:7">
      <c r="A53" s="325">
        <v>45</v>
      </c>
      <c r="B53" s="328" t="s">
        <v>2900</v>
      </c>
      <c r="C53" s="327" t="s">
        <v>1162</v>
      </c>
      <c r="D53" s="343">
        <v>80.426400000000001</v>
      </c>
      <c r="E53" s="466">
        <v>18.5535</v>
      </c>
      <c r="F53" s="343"/>
      <c r="G53" s="343"/>
    </row>
    <row r="54" spans="1:7">
      <c r="A54" s="325">
        <v>46</v>
      </c>
      <c r="B54" s="326" t="s">
        <v>2127</v>
      </c>
      <c r="C54" s="327" t="s">
        <v>1521</v>
      </c>
      <c r="D54" s="343">
        <v>55.679099999999998</v>
      </c>
      <c r="E54" s="466">
        <v>12.369</v>
      </c>
      <c r="F54" s="343"/>
      <c r="G54" s="343"/>
    </row>
    <row r="55" spans="1:7">
      <c r="A55" s="325">
        <v>47</v>
      </c>
      <c r="B55" s="326" t="s">
        <v>2128</v>
      </c>
      <c r="C55" s="327" t="s">
        <v>1521</v>
      </c>
      <c r="D55" s="343">
        <v>49.494599999999998</v>
      </c>
      <c r="E55" s="466">
        <v>12.369</v>
      </c>
      <c r="F55" s="343"/>
      <c r="G55" s="343"/>
    </row>
    <row r="56" spans="1:7">
      <c r="A56" s="325">
        <v>48</v>
      </c>
      <c r="B56" s="326" t="s">
        <v>2901</v>
      </c>
      <c r="C56" s="327" t="s">
        <v>1521</v>
      </c>
      <c r="D56" s="343">
        <v>30.931799999999999</v>
      </c>
      <c r="E56" s="466">
        <v>9.2721</v>
      </c>
      <c r="F56" s="343"/>
      <c r="G56" s="343"/>
    </row>
    <row r="57" spans="1:7">
      <c r="A57" s="325">
        <v>49</v>
      </c>
      <c r="B57" s="326" t="s">
        <v>2902</v>
      </c>
      <c r="C57" s="327" t="s">
        <v>1162</v>
      </c>
      <c r="D57" s="343">
        <v>86.610900000000001</v>
      </c>
      <c r="E57" s="466">
        <v>18.5535</v>
      </c>
      <c r="F57" s="343"/>
      <c r="G57" s="343"/>
    </row>
    <row r="58" spans="1:7">
      <c r="A58" s="325">
        <v>50</v>
      </c>
      <c r="B58" s="326" t="s">
        <v>2903</v>
      </c>
      <c r="C58" s="327" t="s">
        <v>1162</v>
      </c>
      <c r="D58" s="343">
        <v>86.610900000000001</v>
      </c>
      <c r="E58" s="466">
        <v>18.5535</v>
      </c>
      <c r="F58" s="343"/>
      <c r="G58" s="343"/>
    </row>
    <row r="59" spans="1:7">
      <c r="A59" s="325">
        <v>51</v>
      </c>
      <c r="B59" s="326" t="s">
        <v>2131</v>
      </c>
      <c r="C59" s="327" t="s">
        <v>1162</v>
      </c>
      <c r="D59" s="343">
        <v>18.5535</v>
      </c>
      <c r="E59" s="466">
        <v>9.2721</v>
      </c>
      <c r="F59" s="343"/>
      <c r="G59" s="343"/>
    </row>
    <row r="60" spans="1:7">
      <c r="A60" s="325">
        <v>52</v>
      </c>
      <c r="B60" s="326" t="s">
        <v>2132</v>
      </c>
      <c r="C60" s="327" t="s">
        <v>1162</v>
      </c>
      <c r="D60" s="343">
        <v>18.5535</v>
      </c>
      <c r="E60" s="466">
        <v>9.2721</v>
      </c>
      <c r="F60" s="343"/>
      <c r="G60" s="343"/>
    </row>
    <row r="61" spans="1:7">
      <c r="A61" s="325">
        <v>53</v>
      </c>
      <c r="B61" s="326" t="s">
        <v>2904</v>
      </c>
      <c r="C61" s="327" t="s">
        <v>1521</v>
      </c>
      <c r="D61" s="343">
        <v>0</v>
      </c>
      <c r="E61" s="466">
        <v>18.5535</v>
      </c>
      <c r="F61" s="343"/>
      <c r="G61" s="343"/>
    </row>
    <row r="62" spans="1:7">
      <c r="A62" s="325">
        <v>54</v>
      </c>
      <c r="B62" s="326" t="s">
        <v>2134</v>
      </c>
      <c r="C62" s="327" t="s">
        <v>1521</v>
      </c>
      <c r="D62" s="343">
        <v>0</v>
      </c>
      <c r="E62" s="466">
        <v>18.5535</v>
      </c>
      <c r="F62" s="343"/>
      <c r="G62" s="343"/>
    </row>
    <row r="63" spans="1:7">
      <c r="A63" s="325">
        <v>55</v>
      </c>
      <c r="B63" s="326" t="s">
        <v>2905</v>
      </c>
      <c r="C63" s="327" t="s">
        <v>1162</v>
      </c>
      <c r="D63" s="343">
        <v>92.804700000000011</v>
      </c>
      <c r="E63" s="466">
        <v>30.931799999999999</v>
      </c>
      <c r="F63" s="343"/>
      <c r="G63" s="343"/>
    </row>
    <row r="64" spans="1:7">
      <c r="A64" s="325">
        <v>56</v>
      </c>
      <c r="B64" s="326" t="s">
        <v>2906</v>
      </c>
      <c r="C64" s="327" t="s">
        <v>1162</v>
      </c>
      <c r="D64" s="343">
        <v>92.804700000000011</v>
      </c>
      <c r="E64" s="466">
        <v>0</v>
      </c>
      <c r="F64" s="343"/>
      <c r="G64" s="343"/>
    </row>
    <row r="65" spans="1:7">
      <c r="A65" s="325">
        <v>57</v>
      </c>
      <c r="B65" s="326" t="s">
        <v>2907</v>
      </c>
      <c r="C65" s="327" t="s">
        <v>1162</v>
      </c>
      <c r="D65" s="343">
        <v>111.36750000000001</v>
      </c>
      <c r="E65" s="466">
        <v>37.116299999999995</v>
      </c>
      <c r="F65" s="343"/>
      <c r="G65" s="343"/>
    </row>
    <row r="66" spans="1:7">
      <c r="A66" s="325">
        <v>58</v>
      </c>
      <c r="B66" s="328" t="s">
        <v>2908</v>
      </c>
      <c r="C66" s="327" t="s">
        <v>1162</v>
      </c>
      <c r="D66" s="343">
        <v>37.116299999999995</v>
      </c>
      <c r="E66" s="466">
        <v>12.369</v>
      </c>
      <c r="F66" s="343"/>
      <c r="G66" s="343"/>
    </row>
    <row r="67" spans="1:7">
      <c r="A67" s="325">
        <v>59</v>
      </c>
      <c r="B67" s="328" t="s">
        <v>2909</v>
      </c>
      <c r="C67" s="327" t="s">
        <v>1162</v>
      </c>
      <c r="D67" s="343">
        <v>30.931799999999999</v>
      </c>
      <c r="E67" s="466">
        <v>9.2721</v>
      </c>
      <c r="F67" s="343"/>
      <c r="G67" s="343"/>
    </row>
    <row r="68" spans="1:7">
      <c r="A68" s="325">
        <v>60</v>
      </c>
      <c r="B68" s="328" t="s">
        <v>2138</v>
      </c>
      <c r="C68" s="327" t="s">
        <v>1162</v>
      </c>
      <c r="D68" s="343">
        <v>742.45620000000008</v>
      </c>
      <c r="E68" s="466">
        <v>30.931799999999999</v>
      </c>
      <c r="F68" s="343"/>
      <c r="G68" s="343"/>
    </row>
    <row r="69" spans="1:7">
      <c r="A69" s="325">
        <v>61</v>
      </c>
      <c r="B69" s="328" t="s">
        <v>2910</v>
      </c>
      <c r="C69" s="327" t="s">
        <v>1162</v>
      </c>
      <c r="D69" s="343">
        <v>0</v>
      </c>
      <c r="E69" s="466">
        <v>86.610900000000001</v>
      </c>
      <c r="F69" s="343"/>
      <c r="G69" s="343"/>
    </row>
    <row r="70" spans="1:7">
      <c r="A70" s="325">
        <v>62</v>
      </c>
      <c r="B70" s="328" t="s">
        <v>2911</v>
      </c>
      <c r="C70" s="327" t="s">
        <v>1162</v>
      </c>
      <c r="D70" s="343">
        <v>24.747299999999999</v>
      </c>
      <c r="E70" s="466">
        <v>9.2721</v>
      </c>
      <c r="F70" s="343"/>
      <c r="G70" s="343"/>
    </row>
    <row r="71" spans="1:7">
      <c r="A71" s="325">
        <v>63</v>
      </c>
      <c r="B71" s="328" t="s">
        <v>2143</v>
      </c>
      <c r="C71" s="327" t="s">
        <v>1162</v>
      </c>
      <c r="D71" s="343">
        <v>64.960499999999996</v>
      </c>
      <c r="E71" s="466">
        <v>15.4659</v>
      </c>
      <c r="F71" s="343"/>
      <c r="G71" s="343"/>
    </row>
    <row r="72" spans="1:7">
      <c r="A72" s="325">
        <v>64</v>
      </c>
      <c r="B72" s="328" t="s">
        <v>2144</v>
      </c>
      <c r="C72" s="327" t="s">
        <v>1162</v>
      </c>
      <c r="D72" s="343">
        <v>9.2721</v>
      </c>
      <c r="E72" s="466">
        <v>12.369</v>
      </c>
      <c r="F72" s="343"/>
      <c r="G72" s="343"/>
    </row>
    <row r="73" spans="1:7">
      <c r="A73" s="325">
        <v>65</v>
      </c>
      <c r="B73" s="330" t="s">
        <v>2912</v>
      </c>
      <c r="C73" s="327" t="s">
        <v>1476</v>
      </c>
      <c r="D73" s="343">
        <v>74.241900000000001</v>
      </c>
      <c r="E73" s="466">
        <v>24.747299999999999</v>
      </c>
      <c r="F73" s="343"/>
      <c r="G73" s="343"/>
    </row>
    <row r="74" spans="1:7">
      <c r="A74" s="325">
        <v>66</v>
      </c>
      <c r="B74" s="330" t="s">
        <v>2913</v>
      </c>
      <c r="C74" s="327" t="s">
        <v>1162</v>
      </c>
      <c r="D74" s="343">
        <v>0</v>
      </c>
      <c r="E74" s="466">
        <v>24.747299999999999</v>
      </c>
      <c r="F74" s="343"/>
      <c r="G74" s="343"/>
    </row>
    <row r="75" spans="1:7">
      <c r="A75" s="325">
        <v>67</v>
      </c>
      <c r="B75" s="330" t="s">
        <v>2914</v>
      </c>
      <c r="C75" s="327" t="s">
        <v>1476</v>
      </c>
      <c r="D75" s="343">
        <v>30.931799999999999</v>
      </c>
      <c r="E75" s="466">
        <v>15.4659</v>
      </c>
      <c r="F75" s="343"/>
      <c r="G75" s="343"/>
    </row>
    <row r="76" spans="1:7">
      <c r="A76" s="325">
        <v>68</v>
      </c>
      <c r="B76" s="330" t="s">
        <v>2681</v>
      </c>
      <c r="C76" s="327" t="s">
        <v>1162</v>
      </c>
      <c r="D76" s="343">
        <v>0</v>
      </c>
      <c r="E76" s="466">
        <v>37.116299999999995</v>
      </c>
      <c r="F76" s="343"/>
      <c r="G76" s="343"/>
    </row>
    <row r="77" spans="1:7">
      <c r="A77" s="325">
        <v>69</v>
      </c>
      <c r="B77" s="326" t="s">
        <v>2147</v>
      </c>
      <c r="C77" s="327" t="s">
        <v>1476</v>
      </c>
      <c r="D77" s="343">
        <v>402.15989999999999</v>
      </c>
      <c r="E77" s="466">
        <v>74.241900000000001</v>
      </c>
      <c r="F77" s="343"/>
      <c r="G77" s="343"/>
    </row>
    <row r="78" spans="1:7">
      <c r="A78" s="325">
        <v>70</v>
      </c>
      <c r="B78" s="326" t="s">
        <v>2148</v>
      </c>
      <c r="C78" s="327" t="s">
        <v>1162</v>
      </c>
      <c r="D78" s="343">
        <v>6.1844999999999999</v>
      </c>
      <c r="E78" s="466">
        <v>6.1844999999999999</v>
      </c>
      <c r="F78" s="343"/>
      <c r="G78" s="343"/>
    </row>
    <row r="79" spans="1:7">
      <c r="A79" s="325">
        <v>71</v>
      </c>
      <c r="B79" s="326" t="s">
        <v>2915</v>
      </c>
      <c r="C79" s="327" t="s">
        <v>1162</v>
      </c>
      <c r="D79" s="343">
        <v>0</v>
      </c>
      <c r="E79" s="466">
        <v>24.747299999999999</v>
      </c>
      <c r="F79" s="343"/>
      <c r="G79" s="343"/>
    </row>
    <row r="80" spans="1:7">
      <c r="A80" s="325">
        <v>72</v>
      </c>
      <c r="B80" s="326" t="s">
        <v>2150</v>
      </c>
      <c r="C80" s="327" t="s">
        <v>1162</v>
      </c>
      <c r="D80" s="343">
        <v>12.369</v>
      </c>
      <c r="E80" s="466">
        <v>6.1844999999999999</v>
      </c>
      <c r="F80" s="343"/>
      <c r="G80" s="343"/>
    </row>
    <row r="81" spans="1:7">
      <c r="A81" s="325">
        <v>73</v>
      </c>
      <c r="B81" s="326" t="s">
        <v>2916</v>
      </c>
      <c r="C81" s="327" t="s">
        <v>1162</v>
      </c>
      <c r="D81" s="343">
        <v>340.28699999999998</v>
      </c>
      <c r="E81" s="466">
        <v>37.116299999999995</v>
      </c>
      <c r="F81" s="343"/>
      <c r="G81" s="343"/>
    </row>
    <row r="82" spans="1:7">
      <c r="A82" s="325">
        <v>74</v>
      </c>
      <c r="B82" s="326" t="s">
        <v>2917</v>
      </c>
      <c r="C82" s="327" t="s">
        <v>1162</v>
      </c>
      <c r="D82" s="343">
        <v>15.4659</v>
      </c>
      <c r="E82" s="466">
        <v>9.2721</v>
      </c>
      <c r="F82" s="343"/>
      <c r="G82" s="343"/>
    </row>
    <row r="83" spans="1:7">
      <c r="A83" s="325">
        <v>75</v>
      </c>
      <c r="B83" s="331" t="s">
        <v>2153</v>
      </c>
      <c r="C83" s="327" t="s">
        <v>1162</v>
      </c>
      <c r="D83" s="343">
        <v>154.67759999999998</v>
      </c>
      <c r="E83" s="466">
        <v>21.650400000000001</v>
      </c>
      <c r="F83" s="343"/>
      <c r="G83" s="343"/>
    </row>
    <row r="84" spans="1:7">
      <c r="A84" s="325">
        <v>76</v>
      </c>
      <c r="B84" s="331" t="s">
        <v>1203</v>
      </c>
      <c r="C84" s="327" t="s">
        <v>1162</v>
      </c>
      <c r="D84" s="343">
        <v>0</v>
      </c>
      <c r="E84" s="466">
        <v>21.650400000000001</v>
      </c>
      <c r="F84" s="343"/>
      <c r="G84" s="343"/>
    </row>
    <row r="85" spans="1:7">
      <c r="A85" s="325">
        <v>77</v>
      </c>
      <c r="B85" s="331" t="s">
        <v>2683</v>
      </c>
      <c r="C85" s="327" t="s">
        <v>1162</v>
      </c>
      <c r="D85" s="343">
        <v>24.747299999999999</v>
      </c>
      <c r="E85" s="466">
        <v>9.2721</v>
      </c>
      <c r="F85" s="343"/>
      <c r="G85" s="343"/>
    </row>
    <row r="86" spans="1:7">
      <c r="A86" s="325">
        <v>78</v>
      </c>
      <c r="B86" s="331" t="s">
        <v>2918</v>
      </c>
      <c r="C86" s="327" t="s">
        <v>1162</v>
      </c>
      <c r="D86" s="343">
        <v>197.98769999999999</v>
      </c>
      <c r="E86" s="466">
        <v>24.747299999999999</v>
      </c>
      <c r="F86" s="343"/>
      <c r="G86" s="343"/>
    </row>
    <row r="87" spans="1:7">
      <c r="A87" s="325">
        <v>79</v>
      </c>
      <c r="B87" s="331" t="s">
        <v>2919</v>
      </c>
      <c r="C87" s="327" t="s">
        <v>1162</v>
      </c>
      <c r="D87" s="343">
        <v>0</v>
      </c>
      <c r="E87" s="466">
        <v>49.494599999999998</v>
      </c>
      <c r="F87" s="343"/>
      <c r="G87" s="343"/>
    </row>
    <row r="88" spans="1:7">
      <c r="A88" s="325">
        <v>80</v>
      </c>
      <c r="B88" s="331" t="s">
        <v>2920</v>
      </c>
      <c r="C88" s="327" t="s">
        <v>1162</v>
      </c>
      <c r="D88" s="343">
        <v>74.241900000000001</v>
      </c>
      <c r="E88" s="466">
        <v>24.747299999999999</v>
      </c>
      <c r="F88" s="343"/>
      <c r="G88" s="343"/>
    </row>
    <row r="89" spans="1:7">
      <c r="A89" s="325">
        <v>81</v>
      </c>
      <c r="B89" s="331" t="s">
        <v>2157</v>
      </c>
      <c r="C89" s="327" t="s">
        <v>1162</v>
      </c>
      <c r="D89" s="343">
        <v>0</v>
      </c>
      <c r="E89" s="466">
        <v>49.494599999999998</v>
      </c>
      <c r="F89" s="343"/>
      <c r="G89" s="343"/>
    </row>
    <row r="90" spans="1:7">
      <c r="A90" s="325">
        <v>82</v>
      </c>
      <c r="B90" s="330" t="s">
        <v>2684</v>
      </c>
      <c r="C90" s="327" t="s">
        <v>1162</v>
      </c>
      <c r="D90" s="343">
        <v>74.241900000000001</v>
      </c>
      <c r="E90" s="466">
        <v>24.747299999999999</v>
      </c>
      <c r="F90" s="343"/>
      <c r="G90" s="343"/>
    </row>
    <row r="91" spans="1:7">
      <c r="A91" s="325">
        <v>83</v>
      </c>
      <c r="B91" s="330" t="s">
        <v>2685</v>
      </c>
      <c r="C91" s="327" t="s">
        <v>1162</v>
      </c>
      <c r="D91" s="343">
        <v>30.931799999999999</v>
      </c>
      <c r="E91" s="466">
        <v>18.5535</v>
      </c>
      <c r="F91" s="343"/>
      <c r="G91" s="343"/>
    </row>
    <row r="92" spans="1:7">
      <c r="A92" s="325">
        <v>84</v>
      </c>
      <c r="B92" s="328" t="s">
        <v>1939</v>
      </c>
      <c r="C92" s="327" t="s">
        <v>1162</v>
      </c>
      <c r="D92" s="343">
        <v>111.36750000000001</v>
      </c>
      <c r="E92" s="466">
        <v>49.494599999999998</v>
      </c>
      <c r="F92" s="343"/>
      <c r="G92" s="343"/>
    </row>
    <row r="93" spans="1:7">
      <c r="A93" s="325">
        <v>85</v>
      </c>
      <c r="B93" s="328" t="s">
        <v>2161</v>
      </c>
      <c r="C93" s="327" t="s">
        <v>1162</v>
      </c>
      <c r="D93" s="343">
        <v>15.4659</v>
      </c>
      <c r="E93" s="466">
        <v>12.369</v>
      </c>
      <c r="F93" s="343"/>
      <c r="G93" s="343"/>
    </row>
    <row r="94" spans="1:7">
      <c r="A94" s="325">
        <v>86</v>
      </c>
      <c r="B94" s="332" t="s">
        <v>2162</v>
      </c>
      <c r="C94" s="327" t="s">
        <v>1162</v>
      </c>
      <c r="D94" s="343">
        <v>0</v>
      </c>
      <c r="E94" s="466">
        <v>18.5535</v>
      </c>
      <c r="F94" s="343"/>
      <c r="G94" s="343"/>
    </row>
    <row r="95" spans="1:7">
      <c r="A95" s="325">
        <v>87</v>
      </c>
      <c r="B95" s="328" t="s">
        <v>1938</v>
      </c>
      <c r="C95" s="327" t="s">
        <v>1162</v>
      </c>
      <c r="D95" s="343">
        <v>160.8621</v>
      </c>
      <c r="E95" s="466">
        <v>49.494599999999998</v>
      </c>
      <c r="F95" s="343"/>
      <c r="G95" s="343"/>
    </row>
    <row r="96" spans="1:7">
      <c r="A96" s="325">
        <v>88</v>
      </c>
      <c r="B96" s="328" t="s">
        <v>1962</v>
      </c>
      <c r="C96" s="327" t="s">
        <v>1162</v>
      </c>
      <c r="D96" s="343">
        <v>49.494599999999998</v>
      </c>
      <c r="E96" s="466">
        <v>37.116299999999995</v>
      </c>
      <c r="F96" s="343"/>
      <c r="G96" s="343"/>
    </row>
    <row r="97" spans="1:7">
      <c r="A97" s="325">
        <v>89</v>
      </c>
      <c r="B97" s="328" t="s">
        <v>2059</v>
      </c>
      <c r="C97" s="327" t="s">
        <v>1162</v>
      </c>
      <c r="D97" s="343">
        <v>74.241900000000001</v>
      </c>
      <c r="E97" s="466">
        <v>24.747299999999999</v>
      </c>
      <c r="F97" s="343"/>
      <c r="G97" s="343"/>
    </row>
    <row r="98" spans="1:7">
      <c r="A98" s="325">
        <v>90</v>
      </c>
      <c r="B98" s="330" t="s">
        <v>2166</v>
      </c>
      <c r="C98" s="327" t="s">
        <v>1162</v>
      </c>
      <c r="D98" s="343">
        <v>30.931799999999999</v>
      </c>
      <c r="E98" s="466">
        <v>18.5535</v>
      </c>
      <c r="F98" s="343"/>
      <c r="G98" s="343"/>
    </row>
    <row r="99" spans="1:7">
      <c r="A99" s="325">
        <v>91</v>
      </c>
      <c r="B99" s="330" t="s">
        <v>2167</v>
      </c>
      <c r="C99" s="327" t="s">
        <v>1162</v>
      </c>
      <c r="D99" s="343">
        <v>0</v>
      </c>
      <c r="E99" s="466">
        <v>18.5535</v>
      </c>
      <c r="F99" s="343"/>
      <c r="G99" s="343"/>
    </row>
    <row r="100" spans="1:7">
      <c r="A100" s="325">
        <v>92</v>
      </c>
      <c r="B100" s="326" t="s">
        <v>2169</v>
      </c>
      <c r="C100" s="327" t="s">
        <v>1162</v>
      </c>
      <c r="D100" s="343">
        <v>160.8621</v>
      </c>
      <c r="E100" s="466">
        <v>49.494599999999998</v>
      </c>
      <c r="F100" s="343"/>
      <c r="G100" s="343"/>
    </row>
    <row r="101" spans="1:7">
      <c r="A101" s="325">
        <v>93</v>
      </c>
      <c r="B101" s="326" t="s">
        <v>2921</v>
      </c>
      <c r="C101" s="327" t="s">
        <v>1162</v>
      </c>
      <c r="D101" s="343">
        <v>18.5535</v>
      </c>
      <c r="E101" s="466">
        <v>3.0875999999999997</v>
      </c>
      <c r="F101" s="343"/>
      <c r="G101" s="343"/>
    </row>
    <row r="102" spans="1:7">
      <c r="A102" s="325">
        <v>94</v>
      </c>
      <c r="B102" s="326" t="s">
        <v>2173</v>
      </c>
      <c r="C102" s="327" t="s">
        <v>1162</v>
      </c>
      <c r="D102" s="343">
        <v>154.67759999999998</v>
      </c>
      <c r="E102" s="466">
        <v>24.747299999999999</v>
      </c>
      <c r="F102" s="343"/>
      <c r="G102" s="343"/>
    </row>
    <row r="103" spans="1:7">
      <c r="A103" s="325">
        <v>95</v>
      </c>
      <c r="B103" s="326" t="s">
        <v>2174</v>
      </c>
      <c r="C103" s="327" t="s">
        <v>1162</v>
      </c>
      <c r="D103" s="343">
        <v>0</v>
      </c>
      <c r="E103" s="466">
        <v>37.116299999999995</v>
      </c>
      <c r="F103" s="343"/>
      <c r="G103" s="343"/>
    </row>
    <row r="104" spans="1:7">
      <c r="A104" s="325">
        <v>96</v>
      </c>
      <c r="B104" s="326" t="s">
        <v>2922</v>
      </c>
      <c r="C104" s="327" t="s">
        <v>1162</v>
      </c>
      <c r="D104" s="343">
        <v>37.116299999999995</v>
      </c>
      <c r="E104" s="466">
        <v>12.369</v>
      </c>
      <c r="F104" s="343"/>
      <c r="G104" s="343"/>
    </row>
    <row r="105" spans="1:7">
      <c r="A105" s="325">
        <v>97</v>
      </c>
      <c r="B105" s="326" t="s">
        <v>2690</v>
      </c>
      <c r="C105" s="327" t="s">
        <v>1162</v>
      </c>
      <c r="D105" s="343">
        <v>6.1844999999999999</v>
      </c>
      <c r="E105" s="466">
        <v>3.0875999999999997</v>
      </c>
      <c r="F105" s="343"/>
      <c r="G105" s="343"/>
    </row>
    <row r="106" spans="1:7">
      <c r="A106" s="325">
        <v>98</v>
      </c>
      <c r="B106" s="326" t="s">
        <v>1919</v>
      </c>
      <c r="C106" s="327" t="s">
        <v>1162</v>
      </c>
      <c r="D106" s="343">
        <v>24.747299999999999</v>
      </c>
      <c r="E106" s="466">
        <v>12.369</v>
      </c>
      <c r="F106" s="343"/>
      <c r="G106" s="343"/>
    </row>
    <row r="107" spans="1:7">
      <c r="A107" s="325">
        <v>99</v>
      </c>
      <c r="B107" s="326" t="s">
        <v>2178</v>
      </c>
      <c r="C107" s="327" t="s">
        <v>1162</v>
      </c>
      <c r="D107" s="343">
        <v>49.494599999999998</v>
      </c>
      <c r="E107" s="466">
        <v>37.116299999999995</v>
      </c>
      <c r="F107" s="343"/>
      <c r="G107" s="343"/>
    </row>
    <row r="108" spans="1:7">
      <c r="A108" s="325">
        <v>100</v>
      </c>
      <c r="B108" s="326" t="s">
        <v>2923</v>
      </c>
      <c r="C108" s="327" t="s">
        <v>1162</v>
      </c>
      <c r="D108" s="343">
        <v>37.116299999999995</v>
      </c>
      <c r="E108" s="466">
        <v>15.4659</v>
      </c>
      <c r="F108" s="343"/>
      <c r="G108" s="343"/>
    </row>
    <row r="109" spans="1:7">
      <c r="A109" s="325">
        <v>101</v>
      </c>
      <c r="B109" s="326" t="s">
        <v>2691</v>
      </c>
      <c r="C109" s="327" t="s">
        <v>1162</v>
      </c>
      <c r="D109" s="343">
        <v>49.494599999999998</v>
      </c>
      <c r="E109" s="466">
        <v>30.931799999999999</v>
      </c>
      <c r="F109" s="343"/>
      <c r="G109" s="343"/>
    </row>
    <row r="110" spans="1:7">
      <c r="A110" s="325">
        <v>102</v>
      </c>
      <c r="B110" s="330" t="s">
        <v>2924</v>
      </c>
      <c r="C110" s="327" t="s">
        <v>1162</v>
      </c>
      <c r="D110" s="343">
        <v>12.369</v>
      </c>
      <c r="E110" s="466">
        <v>24.747299999999999</v>
      </c>
      <c r="F110" s="343"/>
      <c r="G110" s="343"/>
    </row>
    <row r="111" spans="1:7">
      <c r="A111" s="325">
        <v>103</v>
      </c>
      <c r="B111" s="330" t="s">
        <v>1686</v>
      </c>
      <c r="C111" s="327" t="s">
        <v>1162</v>
      </c>
      <c r="D111" s="343">
        <v>30.931799999999999</v>
      </c>
      <c r="E111" s="466">
        <v>9.2721</v>
      </c>
      <c r="F111" s="343"/>
      <c r="G111" s="343"/>
    </row>
    <row r="112" spans="1:7">
      <c r="A112" s="325">
        <v>104</v>
      </c>
      <c r="B112" s="330" t="s">
        <v>2566</v>
      </c>
      <c r="C112" s="327" t="s">
        <v>1521</v>
      </c>
      <c r="D112" s="343">
        <v>136.1148</v>
      </c>
      <c r="E112" s="466">
        <v>37.116299999999995</v>
      </c>
      <c r="F112" s="343"/>
      <c r="G112" s="343"/>
    </row>
    <row r="113" spans="1:7">
      <c r="A113" s="325">
        <v>105</v>
      </c>
      <c r="B113" s="326" t="s">
        <v>2182</v>
      </c>
      <c r="C113" s="327" t="s">
        <v>1162</v>
      </c>
      <c r="D113" s="343">
        <v>216.5412</v>
      </c>
      <c r="E113" s="466">
        <v>49.494599999999998</v>
      </c>
      <c r="F113" s="343"/>
      <c r="G113" s="343"/>
    </row>
    <row r="114" spans="1:7">
      <c r="A114" s="325">
        <v>106</v>
      </c>
      <c r="B114" s="326" t="s">
        <v>2925</v>
      </c>
      <c r="C114" s="327" t="s">
        <v>1162</v>
      </c>
      <c r="D114" s="343">
        <v>37.116299999999995</v>
      </c>
      <c r="E114" s="466">
        <v>12.369</v>
      </c>
      <c r="F114" s="343"/>
      <c r="G114" s="343"/>
    </row>
    <row r="115" spans="1:7">
      <c r="A115" s="325">
        <v>107</v>
      </c>
      <c r="B115" s="326" t="s">
        <v>2926</v>
      </c>
      <c r="C115" s="327" t="s">
        <v>1162</v>
      </c>
      <c r="D115" s="343">
        <v>49.494599999999998</v>
      </c>
      <c r="E115" s="466">
        <v>12.369</v>
      </c>
      <c r="F115" s="343"/>
      <c r="G115" s="343"/>
    </row>
    <row r="116" spans="1:7">
      <c r="A116" s="325">
        <v>108</v>
      </c>
      <c r="B116" s="326" t="s">
        <v>2927</v>
      </c>
      <c r="C116" s="327" t="s">
        <v>1162</v>
      </c>
      <c r="D116" s="343">
        <v>18.5535</v>
      </c>
      <c r="E116" s="466">
        <v>9.2721</v>
      </c>
      <c r="F116" s="343"/>
      <c r="G116" s="343"/>
    </row>
    <row r="117" spans="1:7">
      <c r="A117" s="325">
        <v>109</v>
      </c>
      <c r="B117" s="326" t="s">
        <v>2928</v>
      </c>
      <c r="C117" s="327" t="s">
        <v>1162</v>
      </c>
      <c r="D117" s="343">
        <v>30.931799999999999</v>
      </c>
      <c r="E117" s="466">
        <v>12.369</v>
      </c>
      <c r="F117" s="343"/>
      <c r="G117" s="343"/>
    </row>
    <row r="118" spans="1:7">
      <c r="A118" s="325">
        <v>110</v>
      </c>
      <c r="B118" s="326" t="s">
        <v>2929</v>
      </c>
      <c r="C118" s="327" t="s">
        <v>1162</v>
      </c>
      <c r="D118" s="343">
        <v>15.4659</v>
      </c>
      <c r="E118" s="466">
        <v>12.369</v>
      </c>
      <c r="F118" s="343"/>
      <c r="G118" s="343"/>
    </row>
    <row r="119" spans="1:7">
      <c r="A119" s="325">
        <v>111</v>
      </c>
      <c r="B119" s="326" t="s">
        <v>2930</v>
      </c>
      <c r="C119" s="327" t="s">
        <v>1162</v>
      </c>
      <c r="D119" s="343">
        <v>21.650400000000001</v>
      </c>
      <c r="E119" s="466">
        <v>12.369</v>
      </c>
      <c r="F119" s="343"/>
      <c r="G119" s="343"/>
    </row>
    <row r="120" spans="1:7">
      <c r="A120" s="325">
        <v>112</v>
      </c>
      <c r="B120" s="328" t="s">
        <v>2931</v>
      </c>
      <c r="C120" s="327" t="s">
        <v>1162</v>
      </c>
      <c r="D120" s="343">
        <v>9.2721</v>
      </c>
      <c r="E120" s="466">
        <v>12.369</v>
      </c>
      <c r="F120" s="343"/>
      <c r="G120" s="343"/>
    </row>
    <row r="121" spans="1:7">
      <c r="A121" s="325">
        <v>113</v>
      </c>
      <c r="B121" s="328" t="s">
        <v>1636</v>
      </c>
      <c r="C121" s="327" t="s">
        <v>1162</v>
      </c>
      <c r="D121" s="343">
        <v>18.5535</v>
      </c>
      <c r="E121" s="466">
        <v>9.2721</v>
      </c>
      <c r="F121" s="343"/>
      <c r="G121" s="343"/>
    </row>
    <row r="122" spans="1:7">
      <c r="A122" s="325">
        <v>114</v>
      </c>
      <c r="B122" s="330" t="s">
        <v>1541</v>
      </c>
      <c r="C122" s="327" t="s">
        <v>1162</v>
      </c>
      <c r="D122" s="343">
        <v>92.804700000000011</v>
      </c>
      <c r="E122" s="466">
        <v>37.116299999999995</v>
      </c>
      <c r="F122" s="343"/>
      <c r="G122" s="343"/>
    </row>
    <row r="123" spans="1:7">
      <c r="A123" s="325">
        <v>115</v>
      </c>
      <c r="B123" s="330" t="s">
        <v>2185</v>
      </c>
      <c r="C123" s="327" t="s">
        <v>1162</v>
      </c>
      <c r="D123" s="343">
        <v>37.116299999999995</v>
      </c>
      <c r="E123" s="466">
        <v>24.747299999999999</v>
      </c>
      <c r="F123" s="343"/>
      <c r="G123" s="343"/>
    </row>
    <row r="124" spans="1:7">
      <c r="A124" s="325">
        <v>116</v>
      </c>
      <c r="B124" s="330" t="s">
        <v>2186</v>
      </c>
      <c r="C124" s="327" t="s">
        <v>1162</v>
      </c>
      <c r="D124" s="343">
        <v>86.610900000000001</v>
      </c>
      <c r="E124" s="466">
        <v>37.116299999999995</v>
      </c>
      <c r="F124" s="343"/>
      <c r="G124" s="343"/>
    </row>
    <row r="125" spans="1:7">
      <c r="A125" s="325">
        <v>117</v>
      </c>
      <c r="B125" s="332" t="s">
        <v>2695</v>
      </c>
      <c r="C125" s="327" t="s">
        <v>1476</v>
      </c>
      <c r="D125" s="343">
        <v>24.747299999999999</v>
      </c>
      <c r="E125" s="466">
        <v>15.4659</v>
      </c>
      <c r="F125" s="343"/>
      <c r="G125" s="343"/>
    </row>
    <row r="126" spans="1:7">
      <c r="A126" s="325">
        <v>118</v>
      </c>
      <c r="B126" s="326" t="s">
        <v>2191</v>
      </c>
      <c r="C126" s="327" t="s">
        <v>1162</v>
      </c>
      <c r="D126" s="343">
        <v>92.804700000000011</v>
      </c>
      <c r="E126" s="466">
        <v>24.747299999999999</v>
      </c>
      <c r="F126" s="343"/>
      <c r="G126" s="343"/>
    </row>
    <row r="127" spans="1:7">
      <c r="A127" s="325">
        <v>119</v>
      </c>
      <c r="B127" s="330" t="s">
        <v>2697</v>
      </c>
      <c r="C127" s="327" t="s">
        <v>1162</v>
      </c>
      <c r="D127" s="343">
        <v>49.494599999999998</v>
      </c>
      <c r="E127" s="466">
        <v>21.650400000000001</v>
      </c>
      <c r="F127" s="343"/>
      <c r="G127" s="343"/>
    </row>
    <row r="128" spans="1:7">
      <c r="A128" s="325">
        <v>120</v>
      </c>
      <c r="B128" s="328" t="s">
        <v>2932</v>
      </c>
      <c r="C128" s="327" t="s">
        <v>1162</v>
      </c>
      <c r="D128" s="343">
        <v>49.494599999999998</v>
      </c>
      <c r="E128" s="466">
        <v>21.650400000000001</v>
      </c>
      <c r="F128" s="343"/>
      <c r="G128" s="343"/>
    </row>
    <row r="129" spans="1:7">
      <c r="A129" s="325">
        <v>121</v>
      </c>
      <c r="B129" s="326" t="s">
        <v>1670</v>
      </c>
      <c r="C129" s="327" t="s">
        <v>1162</v>
      </c>
      <c r="D129" s="343">
        <v>235.10400000000001</v>
      </c>
      <c r="E129" s="466">
        <v>37.116299999999995</v>
      </c>
      <c r="F129" s="343"/>
      <c r="G129" s="343"/>
    </row>
    <row r="130" spans="1:7">
      <c r="A130" s="325">
        <v>122</v>
      </c>
      <c r="B130" s="326" t="s">
        <v>1150</v>
      </c>
      <c r="C130" s="327" t="s">
        <v>1162</v>
      </c>
      <c r="D130" s="343">
        <v>15.4659</v>
      </c>
      <c r="E130" s="466">
        <v>3.0875999999999997</v>
      </c>
      <c r="F130" s="343"/>
      <c r="G130" s="343"/>
    </row>
    <row r="131" spans="1:7">
      <c r="A131" s="325">
        <v>123</v>
      </c>
      <c r="B131" s="326" t="s">
        <v>2933</v>
      </c>
      <c r="C131" s="327" t="s">
        <v>1162</v>
      </c>
      <c r="D131" s="343">
        <v>24.747299999999999</v>
      </c>
      <c r="E131" s="466">
        <v>3.0875999999999997</v>
      </c>
      <c r="F131" s="343"/>
      <c r="G131" s="343"/>
    </row>
    <row r="132" spans="1:7">
      <c r="A132" s="325">
        <v>124</v>
      </c>
      <c r="B132" s="326" t="s">
        <v>2696</v>
      </c>
      <c r="C132" s="327" t="s">
        <v>1162</v>
      </c>
      <c r="D132" s="343">
        <v>49.494599999999998</v>
      </c>
      <c r="E132" s="466">
        <v>3.0875999999999997</v>
      </c>
      <c r="F132" s="343"/>
      <c r="G132" s="343"/>
    </row>
    <row r="133" spans="1:7">
      <c r="A133" s="325">
        <v>125</v>
      </c>
      <c r="B133" s="326" t="s">
        <v>2934</v>
      </c>
      <c r="C133" s="327" t="s">
        <v>1162</v>
      </c>
      <c r="D133" s="343">
        <v>49.494599999999998</v>
      </c>
      <c r="E133" s="466">
        <v>3.0875999999999997</v>
      </c>
      <c r="F133" s="343"/>
      <c r="G133" s="343"/>
    </row>
    <row r="134" spans="1:7">
      <c r="A134" s="325">
        <v>126</v>
      </c>
      <c r="B134" s="326" t="s">
        <v>2935</v>
      </c>
      <c r="C134" s="327" t="s">
        <v>1162</v>
      </c>
      <c r="D134" s="343">
        <v>49.494599999999998</v>
      </c>
      <c r="E134" s="466">
        <v>3.0875999999999997</v>
      </c>
      <c r="F134" s="343"/>
      <c r="G134" s="343"/>
    </row>
    <row r="135" spans="1:7">
      <c r="A135" s="325">
        <v>127</v>
      </c>
      <c r="B135" s="326" t="s">
        <v>2196</v>
      </c>
      <c r="C135" s="327" t="s">
        <v>1162</v>
      </c>
      <c r="D135" s="343">
        <v>0</v>
      </c>
      <c r="E135" s="466">
        <v>37.116299999999995</v>
      </c>
      <c r="F135" s="343"/>
      <c r="G135" s="343"/>
    </row>
    <row r="136" spans="1:7">
      <c r="A136" s="325">
        <v>128</v>
      </c>
      <c r="B136" s="328" t="s">
        <v>2197</v>
      </c>
      <c r="C136" s="327" t="s">
        <v>1476</v>
      </c>
      <c r="D136" s="343">
        <v>37.116299999999995</v>
      </c>
      <c r="E136" s="466">
        <v>9.2721</v>
      </c>
      <c r="F136" s="343"/>
      <c r="G136" s="343"/>
    </row>
    <row r="137" spans="1:7">
      <c r="A137" s="325">
        <v>129</v>
      </c>
      <c r="B137" s="328" t="s">
        <v>2198</v>
      </c>
      <c r="C137" s="327" t="s">
        <v>1162</v>
      </c>
      <c r="D137" s="343">
        <v>27.834900000000001</v>
      </c>
      <c r="E137" s="466">
        <v>3.0875999999999997</v>
      </c>
      <c r="F137" s="343"/>
      <c r="G137" s="343"/>
    </row>
    <row r="138" spans="1:7">
      <c r="A138" s="325">
        <v>130</v>
      </c>
      <c r="B138" s="328" t="s">
        <v>1625</v>
      </c>
      <c r="C138" s="327" t="s">
        <v>1476</v>
      </c>
      <c r="D138" s="343">
        <v>46.3977</v>
      </c>
      <c r="E138" s="466">
        <v>9.2721</v>
      </c>
      <c r="F138" s="343"/>
      <c r="G138" s="343"/>
    </row>
    <row r="139" spans="1:7">
      <c r="A139" s="325">
        <v>131</v>
      </c>
      <c r="B139" s="328" t="s">
        <v>2699</v>
      </c>
      <c r="C139" s="327" t="s">
        <v>1476</v>
      </c>
      <c r="D139" s="343">
        <v>52.5822</v>
      </c>
      <c r="E139" s="466">
        <v>12.369</v>
      </c>
      <c r="F139" s="343"/>
      <c r="G139" s="343"/>
    </row>
    <row r="140" spans="1:7">
      <c r="A140" s="325">
        <v>132</v>
      </c>
      <c r="B140" s="326" t="s">
        <v>2201</v>
      </c>
      <c r="C140" s="327" t="s">
        <v>1162</v>
      </c>
      <c r="D140" s="343">
        <v>284.60789999999997</v>
      </c>
      <c r="E140" s="466">
        <v>49.494599999999998</v>
      </c>
      <c r="F140" s="343"/>
      <c r="G140" s="343"/>
    </row>
    <row r="141" spans="1:7">
      <c r="A141" s="325">
        <v>133</v>
      </c>
      <c r="B141" s="326" t="s">
        <v>2202</v>
      </c>
      <c r="C141" s="327" t="s">
        <v>1476</v>
      </c>
      <c r="D141" s="343">
        <v>74.241900000000001</v>
      </c>
      <c r="E141" s="466">
        <v>24.747299999999999</v>
      </c>
      <c r="F141" s="343"/>
      <c r="G141" s="343"/>
    </row>
    <row r="142" spans="1:7">
      <c r="A142" s="325">
        <v>134</v>
      </c>
      <c r="B142" s="326" t="s">
        <v>2203</v>
      </c>
      <c r="C142" s="327" t="s">
        <v>1162</v>
      </c>
      <c r="D142" s="343">
        <v>30.931799999999999</v>
      </c>
      <c r="E142" s="466">
        <v>12.369</v>
      </c>
      <c r="F142" s="343"/>
      <c r="G142" s="343"/>
    </row>
    <row r="143" spans="1:7">
      <c r="A143" s="325">
        <v>135</v>
      </c>
      <c r="B143" s="326" t="s">
        <v>2204</v>
      </c>
      <c r="C143" s="327" t="s">
        <v>1162</v>
      </c>
      <c r="D143" s="343">
        <v>30.931799999999999</v>
      </c>
      <c r="E143" s="466">
        <v>12.369</v>
      </c>
      <c r="F143" s="343"/>
      <c r="G143" s="343"/>
    </row>
    <row r="144" spans="1:7">
      <c r="A144" s="325">
        <v>136</v>
      </c>
      <c r="B144" s="326" t="s">
        <v>2205</v>
      </c>
      <c r="C144" s="327" t="s">
        <v>1162</v>
      </c>
      <c r="D144" s="343">
        <v>15.4659</v>
      </c>
      <c r="E144" s="466">
        <v>12.369</v>
      </c>
      <c r="F144" s="343"/>
      <c r="G144" s="343"/>
    </row>
    <row r="145" spans="1:7">
      <c r="A145" s="325">
        <v>137</v>
      </c>
      <c r="B145" s="328" t="s">
        <v>2936</v>
      </c>
      <c r="C145" s="327" t="s">
        <v>1476</v>
      </c>
      <c r="D145" s="343">
        <v>58.776000000000003</v>
      </c>
      <c r="E145" s="466">
        <v>15.4659</v>
      </c>
      <c r="F145" s="343"/>
      <c r="G145" s="343"/>
    </row>
    <row r="146" spans="1:7">
      <c r="A146" s="325">
        <v>138</v>
      </c>
      <c r="B146" s="328" t="s">
        <v>2937</v>
      </c>
      <c r="C146" s="327" t="s">
        <v>1476</v>
      </c>
      <c r="D146" s="343">
        <v>49.494599999999998</v>
      </c>
      <c r="E146" s="466">
        <v>15.4659</v>
      </c>
      <c r="F146" s="343"/>
      <c r="G146" s="343"/>
    </row>
    <row r="147" spans="1:7">
      <c r="A147" s="325">
        <v>139</v>
      </c>
      <c r="B147" s="328" t="s">
        <v>2208</v>
      </c>
      <c r="C147" s="327" t="s">
        <v>1162</v>
      </c>
      <c r="D147" s="343">
        <v>37.116299999999995</v>
      </c>
      <c r="E147" s="466">
        <v>15.4659</v>
      </c>
      <c r="F147" s="343"/>
      <c r="G147" s="343"/>
    </row>
    <row r="148" spans="1:7">
      <c r="A148" s="325">
        <v>140</v>
      </c>
      <c r="B148" s="328" t="s">
        <v>2700</v>
      </c>
      <c r="C148" s="327" t="s">
        <v>1162</v>
      </c>
      <c r="D148" s="343">
        <v>15.4659</v>
      </c>
      <c r="E148" s="466">
        <v>12.369</v>
      </c>
      <c r="F148" s="343"/>
      <c r="G148" s="343"/>
    </row>
    <row r="149" spans="1:7">
      <c r="A149" s="325">
        <v>141</v>
      </c>
      <c r="B149" s="328" t="s">
        <v>2938</v>
      </c>
      <c r="C149" s="327" t="s">
        <v>1162</v>
      </c>
      <c r="D149" s="343">
        <v>58.776000000000003</v>
      </c>
      <c r="E149" s="466">
        <v>12.369</v>
      </c>
      <c r="F149" s="343"/>
      <c r="G149" s="343"/>
    </row>
    <row r="150" spans="1:7">
      <c r="A150" s="325">
        <v>142</v>
      </c>
      <c r="B150" s="328" t="s">
        <v>2209</v>
      </c>
      <c r="C150" s="327" t="s">
        <v>1162</v>
      </c>
      <c r="D150" s="343">
        <v>64.960499999999996</v>
      </c>
      <c r="E150" s="466">
        <v>15.4659</v>
      </c>
      <c r="F150" s="343"/>
      <c r="G150" s="343"/>
    </row>
    <row r="151" spans="1:7">
      <c r="A151" s="325">
        <v>143</v>
      </c>
      <c r="B151" s="326" t="s">
        <v>2939</v>
      </c>
      <c r="C151" s="327" t="s">
        <v>1162</v>
      </c>
      <c r="D151" s="343">
        <v>30.931799999999999</v>
      </c>
      <c r="E151" s="466">
        <v>9.2721</v>
      </c>
      <c r="F151" s="343"/>
      <c r="G151" s="343"/>
    </row>
    <row r="152" spans="1:7">
      <c r="A152" s="325">
        <v>144</v>
      </c>
      <c r="B152" s="326" t="s">
        <v>2702</v>
      </c>
      <c r="C152" s="327" t="s">
        <v>1162</v>
      </c>
      <c r="D152" s="343">
        <v>98.989199999999997</v>
      </c>
      <c r="E152" s="466">
        <v>15.4659</v>
      </c>
      <c r="F152" s="343"/>
      <c r="G152" s="343"/>
    </row>
    <row r="153" spans="1:7">
      <c r="A153" s="325">
        <v>145</v>
      </c>
      <c r="B153" s="326" t="s">
        <v>2940</v>
      </c>
      <c r="C153" s="327" t="s">
        <v>1162</v>
      </c>
      <c r="D153" s="343">
        <v>74.241900000000001</v>
      </c>
      <c r="E153" s="466">
        <v>15.4659</v>
      </c>
      <c r="F153" s="343"/>
      <c r="G153" s="343"/>
    </row>
    <row r="154" spans="1:7">
      <c r="A154" s="325">
        <v>146</v>
      </c>
      <c r="B154" s="326" t="s">
        <v>2941</v>
      </c>
      <c r="C154" s="327" t="s">
        <v>1162</v>
      </c>
      <c r="D154" s="343">
        <v>0</v>
      </c>
      <c r="E154" s="466">
        <v>40.213200000000001</v>
      </c>
      <c r="F154" s="343"/>
      <c r="G154" s="343"/>
    </row>
    <row r="155" spans="1:7">
      <c r="A155" s="325">
        <v>147</v>
      </c>
      <c r="B155" s="326" t="s">
        <v>2942</v>
      </c>
      <c r="C155" s="327" t="s">
        <v>1162</v>
      </c>
      <c r="D155" s="343">
        <v>0</v>
      </c>
      <c r="E155" s="466">
        <v>34.028700000000001</v>
      </c>
      <c r="F155" s="343"/>
      <c r="G155" s="343"/>
    </row>
    <row r="156" spans="1:7">
      <c r="A156" s="325">
        <v>148</v>
      </c>
      <c r="B156" s="326" t="s">
        <v>2215</v>
      </c>
      <c r="C156" s="327" t="s">
        <v>1162</v>
      </c>
      <c r="D156" s="343">
        <v>27.834900000000001</v>
      </c>
      <c r="E156" s="466">
        <v>3.0875999999999997</v>
      </c>
      <c r="F156" s="343"/>
      <c r="G156" s="343"/>
    </row>
    <row r="157" spans="1:7">
      <c r="A157" s="325">
        <v>149</v>
      </c>
      <c r="B157" s="326" t="s">
        <v>2943</v>
      </c>
      <c r="C157" s="327" t="s">
        <v>1162</v>
      </c>
      <c r="D157" s="343">
        <v>3.0875999999999997</v>
      </c>
      <c r="E157" s="466">
        <v>9.2721</v>
      </c>
      <c r="F157" s="343"/>
      <c r="G157" s="343"/>
    </row>
    <row r="158" spans="1:7">
      <c r="A158" s="325">
        <v>150</v>
      </c>
      <c r="B158" s="326" t="s">
        <v>2217</v>
      </c>
      <c r="C158" s="327" t="s">
        <v>1162</v>
      </c>
      <c r="D158" s="343">
        <v>3.0875999999999997</v>
      </c>
      <c r="E158" s="466">
        <v>9.2721</v>
      </c>
      <c r="F158" s="343"/>
      <c r="G158" s="343"/>
    </row>
    <row r="159" spans="1:7">
      <c r="A159" s="325">
        <v>151</v>
      </c>
      <c r="B159" s="326" t="s">
        <v>2218</v>
      </c>
      <c r="C159" s="327" t="s">
        <v>1162</v>
      </c>
      <c r="D159" s="343">
        <v>3.0875999999999997</v>
      </c>
      <c r="E159" s="466">
        <v>6.1844999999999999</v>
      </c>
      <c r="F159" s="343"/>
      <c r="G159" s="343"/>
    </row>
    <row r="160" spans="1:7">
      <c r="A160" s="325">
        <v>152</v>
      </c>
      <c r="B160" s="326" t="s">
        <v>2219</v>
      </c>
      <c r="C160" s="327" t="s">
        <v>1162</v>
      </c>
      <c r="D160" s="343">
        <v>3.0875999999999997</v>
      </c>
      <c r="E160" s="466">
        <v>3.0875999999999997</v>
      </c>
      <c r="F160" s="343"/>
      <c r="G160" s="343"/>
    </row>
    <row r="161" spans="1:7">
      <c r="A161" s="325">
        <v>153</v>
      </c>
      <c r="B161" s="326" t="s">
        <v>2944</v>
      </c>
      <c r="C161" s="327" t="s">
        <v>1162</v>
      </c>
      <c r="D161" s="343">
        <v>1.2369000000000001</v>
      </c>
      <c r="E161" s="466">
        <v>1.2369000000000001</v>
      </c>
      <c r="F161" s="343"/>
      <c r="G161" s="343"/>
    </row>
    <row r="162" spans="1:7">
      <c r="A162" s="325">
        <v>154</v>
      </c>
      <c r="B162" s="326" t="s">
        <v>2945</v>
      </c>
      <c r="C162" s="327" t="s">
        <v>1476</v>
      </c>
      <c r="D162" s="343">
        <v>111.36750000000001</v>
      </c>
      <c r="E162" s="466">
        <v>37.116299999999995</v>
      </c>
      <c r="F162" s="343"/>
      <c r="G162" s="343"/>
    </row>
    <row r="163" spans="1:7">
      <c r="A163" s="325">
        <v>155</v>
      </c>
      <c r="B163" s="326" t="s">
        <v>2706</v>
      </c>
      <c r="C163" s="327" t="s">
        <v>1162</v>
      </c>
      <c r="D163" s="343">
        <v>30.931799999999999</v>
      </c>
      <c r="E163" s="466">
        <v>12.369</v>
      </c>
      <c r="F163" s="343"/>
      <c r="G163" s="343"/>
    </row>
    <row r="164" spans="1:7">
      <c r="A164" s="325">
        <v>156</v>
      </c>
      <c r="B164" s="326" t="s">
        <v>2707</v>
      </c>
      <c r="C164" s="327" t="s">
        <v>1162</v>
      </c>
      <c r="D164" s="343">
        <v>37.116299999999995</v>
      </c>
      <c r="E164" s="466">
        <v>12.369</v>
      </c>
      <c r="F164" s="343"/>
      <c r="G164" s="343"/>
    </row>
    <row r="165" spans="1:7">
      <c r="A165" s="325">
        <v>157</v>
      </c>
      <c r="B165" s="326" t="s">
        <v>2221</v>
      </c>
      <c r="C165" s="327" t="s">
        <v>1162</v>
      </c>
      <c r="D165" s="343">
        <v>30.931799999999999</v>
      </c>
      <c r="E165" s="466">
        <v>12.369</v>
      </c>
      <c r="F165" s="343"/>
      <c r="G165" s="343"/>
    </row>
    <row r="166" spans="1:7">
      <c r="A166" s="325">
        <v>158</v>
      </c>
      <c r="B166" s="326" t="s">
        <v>2222</v>
      </c>
      <c r="C166" s="327" t="s">
        <v>1162</v>
      </c>
      <c r="D166" s="343">
        <v>30.931799999999999</v>
      </c>
      <c r="E166" s="466">
        <v>12.369</v>
      </c>
      <c r="F166" s="343"/>
      <c r="G166" s="343"/>
    </row>
    <row r="167" spans="1:7">
      <c r="A167" s="325">
        <v>159</v>
      </c>
      <c r="B167" s="326" t="s">
        <v>2223</v>
      </c>
      <c r="C167" s="327" t="s">
        <v>1162</v>
      </c>
      <c r="D167" s="343">
        <v>148.4838</v>
      </c>
      <c r="E167" s="466">
        <v>37.116299999999995</v>
      </c>
      <c r="F167" s="343"/>
      <c r="G167" s="343"/>
    </row>
    <row r="168" spans="1:7">
      <c r="A168" s="325">
        <v>160</v>
      </c>
      <c r="B168" s="330" t="s">
        <v>2708</v>
      </c>
      <c r="C168" s="327" t="s">
        <v>1162</v>
      </c>
      <c r="D168" s="343">
        <v>37.116299999999995</v>
      </c>
      <c r="E168" s="466">
        <v>27.834900000000001</v>
      </c>
      <c r="F168" s="343"/>
      <c r="G168" s="343"/>
    </row>
    <row r="169" spans="1:7">
      <c r="A169" s="325">
        <v>161</v>
      </c>
      <c r="B169" s="326" t="s">
        <v>2225</v>
      </c>
      <c r="C169" s="327" t="s">
        <v>1162</v>
      </c>
      <c r="D169" s="343">
        <v>37.116299999999995</v>
      </c>
      <c r="E169" s="466">
        <v>24.747299999999999</v>
      </c>
      <c r="F169" s="343"/>
      <c r="G169" s="343"/>
    </row>
    <row r="170" spans="1:7">
      <c r="A170" s="325">
        <v>162</v>
      </c>
      <c r="B170" s="328" t="s">
        <v>2946</v>
      </c>
      <c r="C170" s="327" t="s">
        <v>1162</v>
      </c>
      <c r="D170" s="343">
        <v>24.747299999999999</v>
      </c>
      <c r="E170" s="466">
        <v>9.2721</v>
      </c>
      <c r="F170" s="343"/>
      <c r="G170" s="343"/>
    </row>
    <row r="171" spans="1:7">
      <c r="A171" s="325">
        <v>163</v>
      </c>
      <c r="B171" s="330" t="s">
        <v>2227</v>
      </c>
      <c r="C171" s="327" t="s">
        <v>1162</v>
      </c>
      <c r="D171" s="343">
        <v>680.58329999999989</v>
      </c>
      <c r="E171" s="466">
        <v>37.116299999999995</v>
      </c>
      <c r="F171" s="343"/>
      <c r="G171" s="343"/>
    </row>
    <row r="172" spans="1:7">
      <c r="A172" s="325">
        <v>164</v>
      </c>
      <c r="B172" s="326" t="s">
        <v>2229</v>
      </c>
      <c r="C172" s="327" t="s">
        <v>1476</v>
      </c>
      <c r="D172" s="343">
        <v>49.494599999999998</v>
      </c>
      <c r="E172" s="466">
        <v>30.931799999999999</v>
      </c>
      <c r="F172" s="343"/>
      <c r="G172" s="343"/>
    </row>
    <row r="173" spans="1:7">
      <c r="A173" s="325">
        <v>165</v>
      </c>
      <c r="B173" s="330" t="s">
        <v>2232</v>
      </c>
      <c r="C173" s="327" t="s">
        <v>1162</v>
      </c>
      <c r="D173" s="343">
        <v>0</v>
      </c>
      <c r="E173" s="466">
        <v>129.92099999999999</v>
      </c>
      <c r="F173" s="343"/>
      <c r="G173" s="343"/>
    </row>
    <row r="174" spans="1:7">
      <c r="A174" s="325">
        <v>166</v>
      </c>
      <c r="B174" s="330" t="s">
        <v>1925</v>
      </c>
      <c r="C174" s="327" t="s">
        <v>1162</v>
      </c>
      <c r="D174" s="343">
        <v>49.494599999999998</v>
      </c>
      <c r="E174" s="466">
        <v>12.369</v>
      </c>
      <c r="F174" s="343"/>
      <c r="G174" s="343"/>
    </row>
    <row r="175" spans="1:7">
      <c r="A175" s="325">
        <v>167</v>
      </c>
      <c r="B175" s="330" t="s">
        <v>2947</v>
      </c>
      <c r="C175" s="327" t="s">
        <v>1162</v>
      </c>
      <c r="D175" s="343">
        <v>0</v>
      </c>
      <c r="E175" s="466">
        <v>15.4659</v>
      </c>
      <c r="F175" s="343"/>
      <c r="G175" s="343"/>
    </row>
    <row r="176" spans="1:7">
      <c r="A176" s="325">
        <v>168</v>
      </c>
      <c r="B176" s="330" t="s">
        <v>1922</v>
      </c>
      <c r="C176" s="327" t="s">
        <v>1162</v>
      </c>
      <c r="D176" s="343">
        <v>40.213200000000001</v>
      </c>
      <c r="E176" s="466">
        <v>9.2721</v>
      </c>
      <c r="F176" s="343"/>
      <c r="G176" s="343"/>
    </row>
    <row r="177" spans="1:7">
      <c r="A177" s="325">
        <v>169</v>
      </c>
      <c r="B177" s="330" t="s">
        <v>2233</v>
      </c>
      <c r="C177" s="327" t="s">
        <v>1162</v>
      </c>
      <c r="D177" s="343">
        <v>0</v>
      </c>
      <c r="E177" s="466">
        <v>12.369</v>
      </c>
      <c r="F177" s="343"/>
      <c r="G177" s="343"/>
    </row>
    <row r="178" spans="1:7">
      <c r="A178" s="325">
        <v>170</v>
      </c>
      <c r="B178" s="330" t="s">
        <v>2234</v>
      </c>
      <c r="C178" s="327" t="s">
        <v>1162</v>
      </c>
      <c r="D178" s="343">
        <v>154.67759999999998</v>
      </c>
      <c r="E178" s="466">
        <v>18.5535</v>
      </c>
      <c r="F178" s="343"/>
      <c r="G178" s="343"/>
    </row>
    <row r="179" spans="1:7">
      <c r="A179" s="325">
        <v>171</v>
      </c>
      <c r="B179" s="330" t="s">
        <v>2710</v>
      </c>
      <c r="C179" s="327" t="s">
        <v>1162</v>
      </c>
      <c r="D179" s="343">
        <v>0</v>
      </c>
      <c r="E179" s="466">
        <v>30.931799999999999</v>
      </c>
      <c r="F179" s="343"/>
      <c r="G179" s="343"/>
    </row>
    <row r="180" spans="1:7">
      <c r="A180" s="325">
        <v>172</v>
      </c>
      <c r="B180" s="330" t="s">
        <v>2948</v>
      </c>
      <c r="C180" s="327" t="s">
        <v>1162</v>
      </c>
      <c r="D180" s="343">
        <v>0</v>
      </c>
      <c r="E180" s="466">
        <v>30.931799999999999</v>
      </c>
      <c r="F180" s="343"/>
      <c r="G180" s="343"/>
    </row>
    <row r="181" spans="1:7">
      <c r="A181" s="325">
        <v>173</v>
      </c>
      <c r="B181" s="330" t="s">
        <v>2235</v>
      </c>
      <c r="C181" s="327" t="s">
        <v>1162</v>
      </c>
      <c r="D181" s="343">
        <v>74.241900000000001</v>
      </c>
      <c r="E181" s="466">
        <v>24.747299999999999</v>
      </c>
      <c r="F181" s="343"/>
      <c r="G181" s="343"/>
    </row>
    <row r="182" spans="1:7">
      <c r="A182" s="325">
        <v>174</v>
      </c>
      <c r="B182" s="330" t="s">
        <v>2236</v>
      </c>
      <c r="C182" s="327" t="s">
        <v>1162</v>
      </c>
      <c r="D182" s="343">
        <v>0</v>
      </c>
      <c r="E182" s="466">
        <v>43.300800000000002</v>
      </c>
      <c r="F182" s="343"/>
      <c r="G182" s="343"/>
    </row>
    <row r="183" spans="1:7">
      <c r="A183" s="325">
        <v>175</v>
      </c>
      <c r="B183" s="330" t="s">
        <v>2949</v>
      </c>
      <c r="C183" s="327" t="s">
        <v>1162</v>
      </c>
      <c r="D183" s="343">
        <v>49.494599999999998</v>
      </c>
      <c r="E183" s="466">
        <v>12.369</v>
      </c>
      <c r="F183" s="343"/>
      <c r="G183" s="343"/>
    </row>
    <row r="184" spans="1:7">
      <c r="A184" s="325">
        <v>176</v>
      </c>
      <c r="B184" s="330" t="s">
        <v>2950</v>
      </c>
      <c r="C184" s="327" t="s">
        <v>1162</v>
      </c>
      <c r="D184" s="343">
        <v>587.77859999999998</v>
      </c>
      <c r="E184" s="466">
        <v>37.116299999999995</v>
      </c>
      <c r="F184" s="343"/>
      <c r="G184" s="343"/>
    </row>
    <row r="185" spans="1:7">
      <c r="A185" s="325">
        <v>177</v>
      </c>
      <c r="B185" s="330" t="s">
        <v>2951</v>
      </c>
      <c r="C185" s="327" t="s">
        <v>1162</v>
      </c>
      <c r="D185" s="343">
        <v>0</v>
      </c>
      <c r="E185" s="466">
        <v>340.28699999999998</v>
      </c>
      <c r="F185" s="343"/>
      <c r="G185" s="343"/>
    </row>
    <row r="186" spans="1:7">
      <c r="A186" s="325">
        <v>178</v>
      </c>
      <c r="B186" s="328" t="s">
        <v>2713</v>
      </c>
      <c r="C186" s="327" t="s">
        <v>1162</v>
      </c>
      <c r="D186" s="343">
        <v>0.61380000000000001</v>
      </c>
      <c r="E186" s="466">
        <v>9.2721</v>
      </c>
      <c r="F186" s="343"/>
      <c r="G186" s="343"/>
    </row>
    <row r="187" spans="1:7">
      <c r="A187" s="325">
        <v>179</v>
      </c>
      <c r="B187" s="328" t="s">
        <v>2952</v>
      </c>
      <c r="C187" s="327" t="s">
        <v>1162</v>
      </c>
      <c r="D187" s="343">
        <v>0</v>
      </c>
      <c r="E187" s="466">
        <v>18.5535</v>
      </c>
      <c r="F187" s="343"/>
      <c r="G187" s="343"/>
    </row>
    <row r="188" spans="1:7">
      <c r="A188" s="325">
        <v>180</v>
      </c>
      <c r="B188" s="328" t="s">
        <v>2953</v>
      </c>
      <c r="C188" s="327" t="s">
        <v>1162</v>
      </c>
      <c r="D188" s="343">
        <v>0</v>
      </c>
      <c r="E188" s="466">
        <v>49.494599999999998</v>
      </c>
      <c r="F188" s="343"/>
      <c r="G188" s="343"/>
    </row>
    <row r="189" spans="1:7">
      <c r="A189" s="325">
        <v>181</v>
      </c>
      <c r="B189" s="328" t="s">
        <v>2954</v>
      </c>
      <c r="C189" s="327" t="s">
        <v>1162</v>
      </c>
      <c r="D189" s="343">
        <v>0</v>
      </c>
      <c r="E189" s="466">
        <v>111.36750000000001</v>
      </c>
      <c r="F189" s="343"/>
      <c r="G189" s="343"/>
    </row>
    <row r="190" spans="1:7">
      <c r="A190" s="325">
        <v>182</v>
      </c>
      <c r="B190" s="328" t="s">
        <v>2955</v>
      </c>
      <c r="C190" s="327" t="s">
        <v>1162</v>
      </c>
      <c r="D190" s="343">
        <v>30.931799999999999</v>
      </c>
      <c r="E190" s="466">
        <v>12.369</v>
      </c>
      <c r="F190" s="343"/>
      <c r="G190" s="343"/>
    </row>
    <row r="191" spans="1:7">
      <c r="A191" s="325">
        <v>183</v>
      </c>
      <c r="B191" s="328" t="s">
        <v>2241</v>
      </c>
      <c r="C191" s="327" t="s">
        <v>1162</v>
      </c>
      <c r="D191" s="343">
        <v>6.1844999999999999</v>
      </c>
      <c r="E191" s="466">
        <v>3.0875999999999997</v>
      </c>
      <c r="F191" s="343"/>
      <c r="G191" s="343"/>
    </row>
    <row r="192" spans="1:7">
      <c r="A192" s="325">
        <v>184</v>
      </c>
      <c r="B192" s="328" t="s">
        <v>2242</v>
      </c>
      <c r="C192" s="327" t="s">
        <v>1521</v>
      </c>
      <c r="D192" s="343">
        <v>21.650400000000001</v>
      </c>
      <c r="E192" s="466">
        <v>6.1844999999999999</v>
      </c>
      <c r="F192" s="343"/>
      <c r="G192" s="343"/>
    </row>
    <row r="193" spans="1:7">
      <c r="A193" s="325">
        <v>185</v>
      </c>
      <c r="B193" s="328" t="s">
        <v>2243</v>
      </c>
      <c r="C193" s="327" t="s">
        <v>1162</v>
      </c>
      <c r="D193" s="343">
        <v>0</v>
      </c>
      <c r="E193" s="466">
        <v>6.1844999999999999</v>
      </c>
      <c r="F193" s="343"/>
      <c r="G193" s="343"/>
    </row>
    <row r="194" spans="1:7">
      <c r="A194" s="325">
        <v>186</v>
      </c>
      <c r="B194" s="328" t="s">
        <v>2064</v>
      </c>
      <c r="C194" s="327" t="s">
        <v>1162</v>
      </c>
      <c r="D194" s="343">
        <v>148.4838</v>
      </c>
      <c r="E194" s="466">
        <v>18.5535</v>
      </c>
      <c r="F194" s="343"/>
      <c r="G194" s="343"/>
    </row>
    <row r="195" spans="1:7">
      <c r="A195" s="325">
        <v>187</v>
      </c>
      <c r="B195" s="328" t="s">
        <v>1870</v>
      </c>
      <c r="C195" s="327" t="s">
        <v>1162</v>
      </c>
      <c r="D195" s="343">
        <v>49.494599999999998</v>
      </c>
      <c r="E195" s="466">
        <v>6.1844999999999999</v>
      </c>
      <c r="F195" s="343"/>
      <c r="G195" s="343"/>
    </row>
    <row r="196" spans="1:7">
      <c r="A196" s="325">
        <v>188</v>
      </c>
      <c r="B196" s="328" t="s">
        <v>2956</v>
      </c>
      <c r="C196" s="327" t="s">
        <v>1521</v>
      </c>
      <c r="D196" s="343">
        <v>24.747299999999999</v>
      </c>
      <c r="E196" s="466">
        <v>6.1844999999999999</v>
      </c>
      <c r="F196" s="343"/>
      <c r="G196" s="343"/>
    </row>
    <row r="197" spans="1:7">
      <c r="A197" s="325">
        <v>189</v>
      </c>
      <c r="B197" s="328" t="s">
        <v>2957</v>
      </c>
      <c r="C197" s="327" t="s">
        <v>1162</v>
      </c>
      <c r="D197" s="343">
        <v>43.300800000000002</v>
      </c>
      <c r="E197" s="466">
        <v>18.5535</v>
      </c>
      <c r="F197" s="343"/>
      <c r="G197" s="343"/>
    </row>
    <row r="198" spans="1:7">
      <c r="A198" s="325">
        <v>190</v>
      </c>
      <c r="B198" s="328" t="s">
        <v>2958</v>
      </c>
      <c r="C198" s="327" t="s">
        <v>1162</v>
      </c>
      <c r="D198" s="343">
        <v>24.747299999999999</v>
      </c>
      <c r="E198" s="466">
        <v>9.2721</v>
      </c>
      <c r="F198" s="343"/>
      <c r="G198" s="343"/>
    </row>
    <row r="199" spans="1:7">
      <c r="A199" s="325">
        <v>191</v>
      </c>
      <c r="B199" s="328" t="s">
        <v>2959</v>
      </c>
      <c r="C199" s="327" t="s">
        <v>1162</v>
      </c>
      <c r="D199" s="343">
        <v>37.116299999999995</v>
      </c>
      <c r="E199" s="466">
        <v>6.1844999999999999</v>
      </c>
      <c r="F199" s="343"/>
      <c r="G199" s="343"/>
    </row>
    <row r="200" spans="1:7">
      <c r="A200" s="325">
        <v>192</v>
      </c>
      <c r="B200" s="328" t="s">
        <v>2246</v>
      </c>
      <c r="C200" s="327" t="s">
        <v>1162</v>
      </c>
      <c r="D200" s="343">
        <v>9.2721</v>
      </c>
      <c r="E200" s="466">
        <v>3.0875999999999997</v>
      </c>
      <c r="F200" s="343"/>
      <c r="G200" s="343"/>
    </row>
    <row r="201" spans="1:7">
      <c r="A201" s="325">
        <v>193</v>
      </c>
      <c r="B201" s="328" t="s">
        <v>2247</v>
      </c>
      <c r="C201" s="327" t="s">
        <v>1162</v>
      </c>
      <c r="D201" s="343">
        <v>9.2721</v>
      </c>
      <c r="E201" s="466">
        <v>3.0875999999999997</v>
      </c>
      <c r="F201" s="343"/>
      <c r="G201" s="343"/>
    </row>
    <row r="202" spans="1:7">
      <c r="A202" s="325">
        <v>194</v>
      </c>
      <c r="B202" s="328" t="s">
        <v>2717</v>
      </c>
      <c r="C202" s="327" t="s">
        <v>1162</v>
      </c>
      <c r="D202" s="343">
        <v>0</v>
      </c>
      <c r="E202" s="466">
        <v>49.494599999999998</v>
      </c>
      <c r="F202" s="343"/>
      <c r="G202" s="343"/>
    </row>
    <row r="203" spans="1:7">
      <c r="A203" s="325">
        <v>195</v>
      </c>
      <c r="B203" s="328" t="s">
        <v>2412</v>
      </c>
      <c r="C203" s="327" t="s">
        <v>1162</v>
      </c>
      <c r="D203" s="343">
        <v>111.36750000000001</v>
      </c>
      <c r="E203" s="466">
        <v>30.931799999999999</v>
      </c>
      <c r="F203" s="343"/>
      <c r="G203" s="343"/>
    </row>
    <row r="204" spans="1:7">
      <c r="A204" s="325">
        <v>196</v>
      </c>
      <c r="B204" s="328" t="s">
        <v>2413</v>
      </c>
      <c r="C204" s="327" t="s">
        <v>1162</v>
      </c>
      <c r="D204" s="343">
        <v>0</v>
      </c>
      <c r="E204" s="466">
        <v>61.863599999999998</v>
      </c>
      <c r="F204" s="343"/>
      <c r="G204" s="343"/>
    </row>
    <row r="205" spans="1:7">
      <c r="A205" s="325">
        <v>197</v>
      </c>
      <c r="B205" s="328" t="s">
        <v>2248</v>
      </c>
      <c r="C205" s="327" t="s">
        <v>1162</v>
      </c>
      <c r="D205" s="343">
        <v>0.30690000000000001</v>
      </c>
      <c r="E205" s="466">
        <v>0</v>
      </c>
      <c r="F205" s="343"/>
      <c r="G205" s="343"/>
    </row>
    <row r="206" spans="1:7">
      <c r="A206" s="325">
        <v>198</v>
      </c>
      <c r="B206" s="328" t="s">
        <v>2960</v>
      </c>
      <c r="C206" s="327" t="s">
        <v>1162</v>
      </c>
      <c r="D206" s="343">
        <v>0</v>
      </c>
      <c r="E206" s="466">
        <v>6.1844999999999999</v>
      </c>
      <c r="F206" s="343"/>
      <c r="G206" s="343"/>
    </row>
    <row r="207" spans="1:7">
      <c r="A207" s="325">
        <v>199</v>
      </c>
      <c r="B207" s="328" t="s">
        <v>2961</v>
      </c>
      <c r="C207" s="327" t="s">
        <v>1162</v>
      </c>
      <c r="D207" s="343">
        <v>197.98769999999999</v>
      </c>
      <c r="E207" s="466">
        <v>37.116299999999995</v>
      </c>
      <c r="F207" s="343"/>
      <c r="G207" s="343"/>
    </row>
    <row r="208" spans="1:7">
      <c r="A208" s="325">
        <v>200</v>
      </c>
      <c r="B208" s="328" t="s">
        <v>2962</v>
      </c>
      <c r="C208" s="327" t="s">
        <v>1162</v>
      </c>
      <c r="D208" s="343">
        <v>21.650400000000001</v>
      </c>
      <c r="E208" s="466">
        <v>9.2721</v>
      </c>
      <c r="F208" s="343"/>
      <c r="G208" s="343"/>
    </row>
    <row r="209" spans="1:7">
      <c r="A209" s="325">
        <v>201</v>
      </c>
      <c r="B209" s="328" t="s">
        <v>2721</v>
      </c>
      <c r="C209" s="327" t="s">
        <v>1162</v>
      </c>
      <c r="D209" s="343">
        <v>27.834900000000001</v>
      </c>
      <c r="E209" s="466">
        <v>18.5535</v>
      </c>
      <c r="F209" s="343"/>
      <c r="G209" s="343"/>
    </row>
    <row r="210" spans="1:7">
      <c r="A210" s="325">
        <v>202</v>
      </c>
      <c r="B210" s="326" t="s">
        <v>2963</v>
      </c>
      <c r="C210" s="327" t="s">
        <v>1521</v>
      </c>
      <c r="D210" s="343">
        <v>2784.2154</v>
      </c>
      <c r="E210" s="466">
        <v>154.67759999999998</v>
      </c>
      <c r="F210" s="343"/>
      <c r="G210" s="343"/>
    </row>
    <row r="211" spans="1:7">
      <c r="A211" s="325">
        <v>203</v>
      </c>
      <c r="B211" s="326" t="s">
        <v>2964</v>
      </c>
      <c r="C211" s="327" t="s">
        <v>1521</v>
      </c>
      <c r="D211" s="343">
        <v>1856.1405</v>
      </c>
      <c r="E211" s="466">
        <v>154.67759999999998</v>
      </c>
      <c r="F211" s="343"/>
      <c r="G211" s="343"/>
    </row>
    <row r="212" spans="1:7">
      <c r="A212" s="325">
        <v>204</v>
      </c>
      <c r="B212" s="326" t="s">
        <v>2965</v>
      </c>
      <c r="C212" s="327" t="s">
        <v>1162</v>
      </c>
      <c r="D212" s="343">
        <v>0</v>
      </c>
      <c r="E212" s="466">
        <v>154.67759999999998</v>
      </c>
      <c r="F212" s="343"/>
      <c r="G212" s="343"/>
    </row>
    <row r="213" spans="1:7">
      <c r="A213" s="325">
        <v>205</v>
      </c>
      <c r="B213" s="326" t="s">
        <v>2966</v>
      </c>
      <c r="C213" s="327" t="s">
        <v>1521</v>
      </c>
      <c r="D213" s="343">
        <v>160.8621</v>
      </c>
      <c r="E213" s="466">
        <v>49.494599999999998</v>
      </c>
      <c r="F213" s="343"/>
      <c r="G213" s="343"/>
    </row>
    <row r="214" spans="1:7">
      <c r="A214" s="325">
        <v>206</v>
      </c>
      <c r="B214" s="326" t="s">
        <v>1319</v>
      </c>
      <c r="C214" s="327" t="s">
        <v>1162</v>
      </c>
      <c r="D214" s="343">
        <v>49.494599999999998</v>
      </c>
      <c r="E214" s="466">
        <v>18.5535</v>
      </c>
      <c r="F214" s="343"/>
      <c r="G214" s="343"/>
    </row>
    <row r="215" spans="1:7">
      <c r="A215" s="325">
        <v>207</v>
      </c>
      <c r="B215" s="326" t="s">
        <v>2259</v>
      </c>
      <c r="C215" s="327" t="s">
        <v>1162</v>
      </c>
      <c r="D215" s="343">
        <v>37.116299999999995</v>
      </c>
      <c r="E215" s="466">
        <v>18.5535</v>
      </c>
      <c r="F215" s="343"/>
      <c r="G215" s="343"/>
    </row>
    <row r="216" spans="1:7">
      <c r="A216" s="325">
        <v>208</v>
      </c>
      <c r="B216" s="326" t="s">
        <v>2260</v>
      </c>
      <c r="C216" s="327" t="s">
        <v>1162</v>
      </c>
      <c r="D216" s="343">
        <v>37.116299999999995</v>
      </c>
      <c r="E216" s="466">
        <v>49.494599999999998</v>
      </c>
      <c r="F216" s="343"/>
      <c r="G216" s="343"/>
    </row>
    <row r="217" spans="1:7">
      <c r="A217" s="325">
        <v>209</v>
      </c>
      <c r="B217" s="326" t="s">
        <v>2967</v>
      </c>
      <c r="C217" s="327" t="s">
        <v>1162</v>
      </c>
      <c r="D217" s="343">
        <v>24.747299999999999</v>
      </c>
      <c r="E217" s="466">
        <v>49.494599999999998</v>
      </c>
      <c r="F217" s="343"/>
      <c r="G217" s="343"/>
    </row>
    <row r="218" spans="1:7">
      <c r="A218" s="325">
        <v>210</v>
      </c>
      <c r="B218" s="326" t="s">
        <v>2261</v>
      </c>
      <c r="C218" s="327" t="s">
        <v>1162</v>
      </c>
      <c r="D218" s="343">
        <v>74.241900000000001</v>
      </c>
      <c r="E218" s="466">
        <v>49.494599999999998</v>
      </c>
      <c r="F218" s="343"/>
      <c r="G218" s="343"/>
    </row>
    <row r="219" spans="1:7">
      <c r="A219" s="325">
        <v>211</v>
      </c>
      <c r="B219" s="326" t="s">
        <v>2262</v>
      </c>
      <c r="C219" s="327" t="s">
        <v>1162</v>
      </c>
      <c r="D219" s="343">
        <v>86.610900000000001</v>
      </c>
      <c r="E219" s="466">
        <v>49.494599999999998</v>
      </c>
      <c r="F219" s="343"/>
      <c r="G219" s="343"/>
    </row>
    <row r="220" spans="1:7">
      <c r="A220" s="325">
        <v>212</v>
      </c>
      <c r="B220" s="326" t="s">
        <v>2269</v>
      </c>
      <c r="C220" s="327" t="s">
        <v>1162</v>
      </c>
      <c r="D220" s="343">
        <v>222.73500000000001</v>
      </c>
      <c r="E220" s="466">
        <v>37.116299999999995</v>
      </c>
      <c r="F220" s="343"/>
      <c r="G220" s="343"/>
    </row>
    <row r="221" spans="1:7">
      <c r="A221" s="325">
        <v>213</v>
      </c>
      <c r="B221" s="326" t="s">
        <v>1421</v>
      </c>
      <c r="C221" s="327" t="s">
        <v>1162</v>
      </c>
      <c r="D221" s="343">
        <v>464.03279999999995</v>
      </c>
      <c r="E221" s="466">
        <v>49.494599999999998</v>
      </c>
      <c r="F221" s="343"/>
      <c r="G221" s="343"/>
    </row>
    <row r="222" spans="1:7">
      <c r="A222" s="325">
        <v>214</v>
      </c>
      <c r="B222" s="328" t="s">
        <v>2968</v>
      </c>
      <c r="C222" s="327" t="s">
        <v>1521</v>
      </c>
      <c r="D222" s="343">
        <v>0</v>
      </c>
      <c r="E222" s="466">
        <v>928.0655999999999</v>
      </c>
      <c r="F222" s="343"/>
      <c r="G222" s="343"/>
    </row>
    <row r="223" spans="1:7">
      <c r="A223" s="325">
        <v>215</v>
      </c>
      <c r="B223" s="328" t="s">
        <v>2725</v>
      </c>
      <c r="C223" s="327" t="s">
        <v>1162</v>
      </c>
      <c r="D223" s="343">
        <v>928.0655999999999</v>
      </c>
      <c r="E223" s="466">
        <v>0</v>
      </c>
      <c r="F223" s="343"/>
      <c r="G223" s="343"/>
    </row>
    <row r="224" spans="1:7">
      <c r="A224" s="325">
        <v>216</v>
      </c>
      <c r="B224" s="332" t="s">
        <v>2969</v>
      </c>
      <c r="C224" s="327" t="s">
        <v>1162</v>
      </c>
      <c r="D224" s="343">
        <v>0</v>
      </c>
      <c r="E224" s="466">
        <v>37.116299999999995</v>
      </c>
      <c r="F224" s="343"/>
      <c r="G224" s="343"/>
    </row>
    <row r="225" spans="1:7">
      <c r="A225" s="325">
        <v>217</v>
      </c>
      <c r="B225" s="328" t="s">
        <v>2568</v>
      </c>
      <c r="C225" s="327" t="s">
        <v>1162</v>
      </c>
      <c r="D225" s="343">
        <v>30.931799999999999</v>
      </c>
      <c r="E225" s="466">
        <v>18.5535</v>
      </c>
      <c r="F225" s="343"/>
      <c r="G225" s="343"/>
    </row>
    <row r="226" spans="1:7">
      <c r="A226" s="325">
        <v>218</v>
      </c>
      <c r="B226" s="328" t="s">
        <v>2970</v>
      </c>
      <c r="C226" s="327" t="s">
        <v>1162</v>
      </c>
      <c r="D226" s="343">
        <v>30.931799999999999</v>
      </c>
      <c r="E226" s="466">
        <v>18.5535</v>
      </c>
      <c r="F226" s="343"/>
      <c r="G226" s="343"/>
    </row>
    <row r="227" spans="1:7">
      <c r="A227" s="325">
        <v>219</v>
      </c>
      <c r="B227" s="330" t="s">
        <v>2266</v>
      </c>
      <c r="C227" s="327" t="s">
        <v>1162</v>
      </c>
      <c r="D227" s="343">
        <v>43.300800000000002</v>
      </c>
      <c r="E227" s="466">
        <v>37.116299999999995</v>
      </c>
      <c r="F227" s="343"/>
      <c r="G227" s="343"/>
    </row>
    <row r="228" spans="1:7">
      <c r="A228" s="325">
        <v>220</v>
      </c>
      <c r="B228" s="326" t="s">
        <v>2278</v>
      </c>
      <c r="C228" s="327" t="s">
        <v>1162</v>
      </c>
      <c r="D228" s="343">
        <v>111.36750000000001</v>
      </c>
      <c r="E228" s="466">
        <v>49.494599999999998</v>
      </c>
      <c r="F228" s="343"/>
      <c r="G228" s="343"/>
    </row>
    <row r="229" spans="1:7">
      <c r="A229" s="325">
        <v>221</v>
      </c>
      <c r="B229" s="328" t="s">
        <v>2730</v>
      </c>
      <c r="C229" s="327" t="s">
        <v>1162</v>
      </c>
      <c r="D229" s="343">
        <v>0</v>
      </c>
      <c r="E229" s="466">
        <v>12.369</v>
      </c>
      <c r="F229" s="343"/>
      <c r="G229" s="343"/>
    </row>
    <row r="230" spans="1:7">
      <c r="A230" s="325">
        <v>222</v>
      </c>
      <c r="B230" s="328" t="s">
        <v>2971</v>
      </c>
      <c r="C230" s="327" t="s">
        <v>1162</v>
      </c>
      <c r="D230" s="343">
        <v>0</v>
      </c>
      <c r="E230" s="466">
        <v>6.1844999999999999</v>
      </c>
      <c r="F230" s="343"/>
      <c r="G230" s="343"/>
    </row>
    <row r="231" spans="1:7">
      <c r="A231" s="325">
        <v>223</v>
      </c>
      <c r="B231" s="330" t="s">
        <v>2281</v>
      </c>
      <c r="C231" s="327" t="s">
        <v>1162</v>
      </c>
      <c r="D231" s="343">
        <v>30.931799999999999</v>
      </c>
      <c r="E231" s="466">
        <v>24.747299999999999</v>
      </c>
      <c r="F231" s="343"/>
      <c r="G231" s="343"/>
    </row>
    <row r="232" spans="1:7">
      <c r="A232" s="325">
        <v>224</v>
      </c>
      <c r="B232" s="330" t="s">
        <v>2972</v>
      </c>
      <c r="C232" s="327" t="s">
        <v>1162</v>
      </c>
      <c r="D232" s="343">
        <v>61.863599999999998</v>
      </c>
      <c r="E232" s="466">
        <v>18.5535</v>
      </c>
      <c r="F232" s="343"/>
      <c r="G232" s="343"/>
    </row>
    <row r="233" spans="1:7">
      <c r="A233" s="325">
        <v>225</v>
      </c>
      <c r="B233" s="330" t="s">
        <v>2973</v>
      </c>
      <c r="C233" s="327" t="s">
        <v>1162</v>
      </c>
      <c r="D233" s="343">
        <v>74.241900000000001</v>
      </c>
      <c r="E233" s="466">
        <v>18.5535</v>
      </c>
      <c r="F233" s="343"/>
      <c r="G233" s="343"/>
    </row>
    <row r="234" spans="1:7">
      <c r="A234" s="325">
        <v>226</v>
      </c>
      <c r="B234" s="330" t="s">
        <v>2974</v>
      </c>
      <c r="C234" s="327" t="s">
        <v>1162</v>
      </c>
      <c r="D234" s="343">
        <v>49.494599999999998</v>
      </c>
      <c r="E234" s="466">
        <v>6.1844999999999999</v>
      </c>
      <c r="F234" s="343"/>
      <c r="G234" s="343"/>
    </row>
    <row r="235" spans="1:7">
      <c r="A235" s="325">
        <v>227</v>
      </c>
      <c r="B235" s="326" t="s">
        <v>1992</v>
      </c>
      <c r="C235" s="327" t="s">
        <v>1162</v>
      </c>
      <c r="D235" s="343">
        <v>92.804700000000011</v>
      </c>
      <c r="E235" s="466">
        <v>37.116299999999995</v>
      </c>
      <c r="F235" s="343"/>
      <c r="G235" s="343"/>
    </row>
    <row r="236" spans="1:7">
      <c r="A236" s="325">
        <v>228</v>
      </c>
      <c r="B236" s="326" t="s">
        <v>2283</v>
      </c>
      <c r="C236" s="327" t="s">
        <v>1162</v>
      </c>
      <c r="D236" s="343">
        <v>0</v>
      </c>
      <c r="E236" s="466">
        <v>0</v>
      </c>
      <c r="F236" s="343"/>
      <c r="G236" s="343"/>
    </row>
    <row r="237" spans="1:7">
      <c r="A237" s="325">
        <v>229</v>
      </c>
      <c r="B237" s="326" t="s">
        <v>2735</v>
      </c>
      <c r="C237" s="327" t="s">
        <v>1162</v>
      </c>
      <c r="D237" s="343">
        <v>58.776000000000003</v>
      </c>
      <c r="E237" s="466">
        <v>24.747299999999999</v>
      </c>
      <c r="F237" s="343"/>
      <c r="G237" s="343"/>
    </row>
    <row r="238" spans="1:7">
      <c r="A238" s="325">
        <v>230</v>
      </c>
      <c r="B238" s="326" t="s">
        <v>2736</v>
      </c>
      <c r="C238" s="327" t="s">
        <v>1162</v>
      </c>
      <c r="D238" s="343">
        <v>86.610900000000001</v>
      </c>
      <c r="E238" s="466">
        <v>24.747299999999999</v>
      </c>
      <c r="F238" s="343"/>
      <c r="G238" s="343"/>
    </row>
    <row r="239" spans="1:7">
      <c r="A239" s="325">
        <v>231</v>
      </c>
      <c r="B239" s="330" t="s">
        <v>2284</v>
      </c>
      <c r="C239" s="327" t="s">
        <v>1162</v>
      </c>
      <c r="D239" s="343">
        <v>24.747299999999999</v>
      </c>
      <c r="E239" s="466">
        <v>6.1844999999999999</v>
      </c>
      <c r="F239" s="343"/>
      <c r="G239" s="343"/>
    </row>
    <row r="240" spans="1:7">
      <c r="A240" s="325">
        <v>232</v>
      </c>
      <c r="B240" s="328" t="s">
        <v>2739</v>
      </c>
      <c r="C240" s="327" t="s">
        <v>1162</v>
      </c>
      <c r="D240" s="343">
        <v>30.931799999999999</v>
      </c>
      <c r="E240" s="466">
        <v>21.650400000000001</v>
      </c>
      <c r="F240" s="343"/>
      <c r="G240" s="343"/>
    </row>
    <row r="241" spans="1:7">
      <c r="A241" s="325">
        <v>233</v>
      </c>
      <c r="B241" s="326" t="s">
        <v>2975</v>
      </c>
      <c r="C241" s="327" t="s">
        <v>1521</v>
      </c>
      <c r="D241" s="343">
        <v>1979.8862999999999</v>
      </c>
      <c r="E241" s="466">
        <v>98.989199999999997</v>
      </c>
      <c r="F241" s="343"/>
      <c r="G241" s="343"/>
    </row>
    <row r="242" spans="1:7">
      <c r="A242" s="325">
        <v>234</v>
      </c>
      <c r="B242" s="326" t="s">
        <v>2976</v>
      </c>
      <c r="C242" s="327" t="s">
        <v>1521</v>
      </c>
      <c r="D242" s="343">
        <v>1113.6842999999999</v>
      </c>
      <c r="E242" s="466">
        <v>98.989199999999997</v>
      </c>
      <c r="F242" s="343"/>
      <c r="G242" s="343"/>
    </row>
    <row r="243" spans="1:7">
      <c r="A243" s="325">
        <v>235</v>
      </c>
      <c r="B243" s="326" t="s">
        <v>2977</v>
      </c>
      <c r="C243" s="327" t="s">
        <v>1162</v>
      </c>
      <c r="D243" s="343">
        <v>0</v>
      </c>
      <c r="E243" s="466">
        <v>98.989199999999997</v>
      </c>
      <c r="F243" s="343"/>
      <c r="G243" s="343"/>
    </row>
    <row r="244" spans="1:7">
      <c r="A244" s="325">
        <v>236</v>
      </c>
      <c r="B244" s="326" t="s">
        <v>2287</v>
      </c>
      <c r="C244" s="327" t="s">
        <v>1162</v>
      </c>
      <c r="D244" s="343">
        <v>0</v>
      </c>
      <c r="E244" s="466">
        <v>148.4838</v>
      </c>
      <c r="F244" s="343"/>
      <c r="G244" s="343"/>
    </row>
    <row r="245" spans="1:7">
      <c r="A245" s="325">
        <v>237</v>
      </c>
      <c r="B245" s="326" t="s">
        <v>2978</v>
      </c>
      <c r="C245" s="327" t="s">
        <v>1162</v>
      </c>
      <c r="D245" s="343">
        <v>0</v>
      </c>
      <c r="E245" s="466">
        <v>185.60940000000002</v>
      </c>
      <c r="F245" s="343"/>
      <c r="G245" s="343"/>
    </row>
    <row r="246" spans="1:7">
      <c r="A246" s="325">
        <v>238</v>
      </c>
      <c r="B246" s="326" t="s">
        <v>2979</v>
      </c>
      <c r="C246" s="327" t="s">
        <v>1162</v>
      </c>
      <c r="D246" s="343">
        <v>0</v>
      </c>
      <c r="E246" s="466">
        <v>371.22810000000004</v>
      </c>
      <c r="F246" s="343"/>
      <c r="G246" s="343"/>
    </row>
    <row r="247" spans="1:7">
      <c r="A247" s="325">
        <v>239</v>
      </c>
      <c r="B247" s="326" t="s">
        <v>2980</v>
      </c>
      <c r="C247" s="327" t="s">
        <v>1162</v>
      </c>
      <c r="D247" s="343">
        <v>0</v>
      </c>
      <c r="E247" s="466">
        <v>618.71039999999994</v>
      </c>
      <c r="F247" s="343"/>
      <c r="G247" s="343"/>
    </row>
    <row r="248" spans="1:7">
      <c r="A248" s="325">
        <v>240</v>
      </c>
      <c r="B248" s="326" t="s">
        <v>2294</v>
      </c>
      <c r="C248" s="327" t="s">
        <v>1162</v>
      </c>
      <c r="D248" s="343">
        <v>15.4659</v>
      </c>
      <c r="E248" s="466">
        <v>24.747299999999999</v>
      </c>
      <c r="F248" s="343"/>
      <c r="G248" s="343"/>
    </row>
    <row r="249" spans="1:7">
      <c r="A249" s="325">
        <v>241</v>
      </c>
      <c r="B249" s="326" t="s">
        <v>2298</v>
      </c>
      <c r="C249" s="327" t="s">
        <v>1162</v>
      </c>
      <c r="D249" s="343">
        <v>74.241900000000001</v>
      </c>
      <c r="E249" s="466">
        <v>30.931799999999999</v>
      </c>
      <c r="F249" s="343"/>
      <c r="G249" s="343"/>
    </row>
    <row r="250" spans="1:7">
      <c r="A250" s="325">
        <v>242</v>
      </c>
      <c r="B250" s="326" t="s">
        <v>2981</v>
      </c>
      <c r="C250" s="327" t="s">
        <v>1162</v>
      </c>
      <c r="D250" s="343">
        <v>30.931799999999999</v>
      </c>
      <c r="E250" s="466">
        <v>0</v>
      </c>
      <c r="F250" s="343"/>
      <c r="G250" s="343"/>
    </row>
    <row r="251" spans="1:7">
      <c r="A251" s="325">
        <v>243</v>
      </c>
      <c r="B251" s="330" t="s">
        <v>2982</v>
      </c>
      <c r="C251" s="327" t="s">
        <v>1162</v>
      </c>
      <c r="D251" s="343">
        <v>0</v>
      </c>
      <c r="E251" s="466">
        <v>9.2721</v>
      </c>
      <c r="F251" s="343"/>
      <c r="G251" s="343"/>
    </row>
    <row r="252" spans="1:7">
      <c r="A252" s="325">
        <v>244</v>
      </c>
      <c r="B252" s="330" t="s">
        <v>2983</v>
      </c>
      <c r="C252" s="327" t="s">
        <v>1162</v>
      </c>
      <c r="D252" s="343">
        <v>80.426400000000001</v>
      </c>
      <c r="E252" s="466">
        <v>18.5535</v>
      </c>
      <c r="F252" s="343"/>
      <c r="G252" s="343"/>
    </row>
    <row r="253" spans="1:7">
      <c r="A253" s="325">
        <v>245</v>
      </c>
      <c r="B253" s="330" t="s">
        <v>2984</v>
      </c>
      <c r="C253" s="327" t="s">
        <v>1521</v>
      </c>
      <c r="D253" s="343">
        <v>27.834900000000001</v>
      </c>
      <c r="E253" s="466">
        <v>18.5535</v>
      </c>
      <c r="F253" s="343"/>
      <c r="G253" s="343"/>
    </row>
    <row r="254" spans="1:7">
      <c r="A254" s="325">
        <v>246</v>
      </c>
      <c r="B254" s="330" t="s">
        <v>2985</v>
      </c>
      <c r="C254" s="327" t="s">
        <v>1162</v>
      </c>
      <c r="D254" s="343">
        <v>49.494599999999998</v>
      </c>
      <c r="E254" s="466">
        <v>18.5535</v>
      </c>
      <c r="F254" s="343"/>
      <c r="G254" s="343"/>
    </row>
    <row r="255" spans="1:7">
      <c r="A255" s="325">
        <v>247</v>
      </c>
      <c r="B255" s="330" t="s">
        <v>2986</v>
      </c>
      <c r="C255" s="327" t="s">
        <v>1521</v>
      </c>
      <c r="D255" s="343">
        <v>21.650400000000001</v>
      </c>
      <c r="E255" s="466">
        <v>18.5535</v>
      </c>
      <c r="F255" s="343"/>
      <c r="G255" s="343"/>
    </row>
    <row r="256" spans="1:7">
      <c r="A256" s="325">
        <v>248</v>
      </c>
      <c r="B256" s="330" t="s">
        <v>2324</v>
      </c>
      <c r="C256" s="327" t="s">
        <v>1162</v>
      </c>
      <c r="D256" s="343">
        <v>587.77859999999998</v>
      </c>
      <c r="E256" s="466">
        <v>49.494599999999998</v>
      </c>
      <c r="F256" s="343"/>
      <c r="G256" s="343"/>
    </row>
    <row r="257" spans="1:7">
      <c r="A257" s="325">
        <v>249</v>
      </c>
      <c r="B257" s="330" t="s">
        <v>2325</v>
      </c>
      <c r="C257" s="327" t="s">
        <v>1162</v>
      </c>
      <c r="D257" s="343">
        <v>15.4659</v>
      </c>
      <c r="E257" s="466">
        <v>3.0875999999999997</v>
      </c>
      <c r="F257" s="343"/>
      <c r="G257" s="343"/>
    </row>
    <row r="258" spans="1:7">
      <c r="A258" s="325">
        <v>250</v>
      </c>
      <c r="B258" s="330" t="s">
        <v>2326</v>
      </c>
      <c r="C258" s="327" t="s">
        <v>1162</v>
      </c>
      <c r="D258" s="343">
        <v>40.213200000000001</v>
      </c>
      <c r="E258" s="466">
        <v>6.1844999999999999</v>
      </c>
      <c r="F258" s="343"/>
      <c r="G258" s="343"/>
    </row>
    <row r="259" spans="1:7">
      <c r="A259" s="325">
        <v>251</v>
      </c>
      <c r="B259" s="330" t="s">
        <v>2987</v>
      </c>
      <c r="C259" s="327" t="s">
        <v>1162</v>
      </c>
      <c r="D259" s="343">
        <v>835.26089999999999</v>
      </c>
      <c r="E259" s="466">
        <v>49.494599999999998</v>
      </c>
      <c r="F259" s="343"/>
      <c r="G259" s="343"/>
    </row>
    <row r="260" spans="1:7">
      <c r="A260" s="325">
        <v>252</v>
      </c>
      <c r="B260" s="330" t="s">
        <v>2988</v>
      </c>
      <c r="C260" s="327" t="s">
        <v>1162</v>
      </c>
      <c r="D260" s="343">
        <v>0</v>
      </c>
      <c r="E260" s="466">
        <v>464.03279999999995</v>
      </c>
      <c r="F260" s="343"/>
      <c r="G260" s="343"/>
    </row>
    <row r="261" spans="1:7">
      <c r="A261" s="325">
        <v>253</v>
      </c>
      <c r="B261" s="330" t="s">
        <v>2989</v>
      </c>
      <c r="C261" s="327" t="s">
        <v>1162</v>
      </c>
      <c r="D261" s="343">
        <v>160.8621</v>
      </c>
      <c r="E261" s="466">
        <v>24.747299999999999</v>
      </c>
      <c r="F261" s="343"/>
      <c r="G261" s="343"/>
    </row>
    <row r="262" spans="1:7">
      <c r="A262" s="325">
        <v>254</v>
      </c>
      <c r="B262" s="330" t="s">
        <v>2990</v>
      </c>
      <c r="C262" s="327" t="s">
        <v>1162</v>
      </c>
      <c r="D262" s="343">
        <v>0</v>
      </c>
      <c r="E262" s="466">
        <v>3.0875999999999997</v>
      </c>
      <c r="F262" s="343"/>
      <c r="G262" s="343"/>
    </row>
    <row r="263" spans="1:7">
      <c r="A263" s="325">
        <v>255</v>
      </c>
      <c r="B263" s="326" t="s">
        <v>1926</v>
      </c>
      <c r="C263" s="327" t="s">
        <v>1162</v>
      </c>
      <c r="D263" s="343">
        <v>173.2311</v>
      </c>
      <c r="E263" s="466">
        <v>92.804700000000011</v>
      </c>
      <c r="F263" s="343"/>
      <c r="G263" s="343"/>
    </row>
    <row r="264" spans="1:7">
      <c r="A264" s="325">
        <v>256</v>
      </c>
      <c r="B264" s="326" t="s">
        <v>2335</v>
      </c>
      <c r="C264" s="327" t="s">
        <v>1162</v>
      </c>
      <c r="D264" s="343">
        <v>30.931799999999999</v>
      </c>
      <c r="E264" s="466">
        <v>12.369</v>
      </c>
      <c r="F264" s="343"/>
      <c r="G264" s="343"/>
    </row>
    <row r="265" spans="1:7">
      <c r="A265" s="325">
        <v>257</v>
      </c>
      <c r="B265" s="330" t="s">
        <v>1127</v>
      </c>
      <c r="C265" s="327" t="s">
        <v>1162</v>
      </c>
      <c r="D265" s="343">
        <v>18.5535</v>
      </c>
      <c r="E265" s="466">
        <v>3.0875999999999997</v>
      </c>
      <c r="F265" s="343"/>
      <c r="G265" s="343"/>
    </row>
    <row r="266" spans="1:7">
      <c r="A266" s="325">
        <v>258</v>
      </c>
      <c r="B266" s="326" t="s">
        <v>2337</v>
      </c>
      <c r="C266" s="327" t="s">
        <v>1162</v>
      </c>
      <c r="D266" s="343">
        <v>142.29929999999999</v>
      </c>
      <c r="E266" s="466">
        <v>24.747299999999999</v>
      </c>
      <c r="F266" s="343"/>
      <c r="G266" s="343"/>
    </row>
    <row r="267" spans="1:7">
      <c r="A267" s="325">
        <v>259</v>
      </c>
      <c r="B267" s="326" t="s">
        <v>2991</v>
      </c>
      <c r="C267" s="327" t="s">
        <v>1162</v>
      </c>
      <c r="D267" s="343">
        <v>49.494599999999998</v>
      </c>
      <c r="E267" s="466">
        <v>30.931799999999999</v>
      </c>
      <c r="F267" s="343"/>
      <c r="G267" s="343"/>
    </row>
    <row r="268" spans="1:7">
      <c r="A268" s="325">
        <v>260</v>
      </c>
      <c r="B268" s="326" t="s">
        <v>2338</v>
      </c>
      <c r="C268" s="327" t="s">
        <v>1162</v>
      </c>
      <c r="D268" s="343">
        <v>160.8621</v>
      </c>
      <c r="E268" s="466">
        <v>24.747299999999999</v>
      </c>
      <c r="F268" s="343"/>
      <c r="G268" s="343"/>
    </row>
    <row r="269" spans="1:7">
      <c r="A269" s="325">
        <v>261</v>
      </c>
      <c r="B269" s="326" t="s">
        <v>2992</v>
      </c>
      <c r="C269" s="327" t="s">
        <v>1162</v>
      </c>
      <c r="D269" s="343">
        <v>49.494599999999998</v>
      </c>
      <c r="E269" s="466">
        <v>30.931799999999999</v>
      </c>
      <c r="F269" s="343"/>
      <c r="G269" s="343"/>
    </row>
    <row r="270" spans="1:7">
      <c r="A270" s="325">
        <v>262</v>
      </c>
      <c r="B270" s="326" t="s">
        <v>2339</v>
      </c>
      <c r="C270" s="327" t="s">
        <v>1162</v>
      </c>
      <c r="D270" s="343">
        <v>21.650400000000001</v>
      </c>
      <c r="E270" s="466">
        <v>15.4659</v>
      </c>
      <c r="F270" s="343"/>
      <c r="G270" s="343"/>
    </row>
    <row r="271" spans="1:7">
      <c r="A271" s="325">
        <v>263</v>
      </c>
      <c r="B271" s="326" t="s">
        <v>2340</v>
      </c>
      <c r="C271" s="327" t="s">
        <v>1162</v>
      </c>
      <c r="D271" s="343">
        <v>12.369</v>
      </c>
      <c r="E271" s="466">
        <v>15.4659</v>
      </c>
      <c r="F271" s="343"/>
      <c r="G271" s="343"/>
    </row>
    <row r="272" spans="1:7">
      <c r="A272" s="325">
        <v>264</v>
      </c>
      <c r="B272" s="328" t="s">
        <v>2344</v>
      </c>
      <c r="C272" s="327" t="s">
        <v>1162</v>
      </c>
      <c r="D272" s="343">
        <v>80.426400000000001</v>
      </c>
      <c r="E272" s="466">
        <v>18.5535</v>
      </c>
      <c r="F272" s="343"/>
      <c r="G272" s="343"/>
    </row>
    <row r="273" spans="1:7">
      <c r="A273" s="325">
        <v>265</v>
      </c>
      <c r="B273" s="328" t="s">
        <v>2347</v>
      </c>
      <c r="C273" s="327" t="s">
        <v>1162</v>
      </c>
      <c r="D273" s="343">
        <v>37.116299999999995</v>
      </c>
      <c r="E273" s="466">
        <v>12.369</v>
      </c>
      <c r="F273" s="343"/>
      <c r="G273" s="343"/>
    </row>
    <row r="274" spans="1:7">
      <c r="A274" s="325">
        <v>266</v>
      </c>
      <c r="B274" s="328" t="s">
        <v>2993</v>
      </c>
      <c r="C274" s="327" t="s">
        <v>1162</v>
      </c>
      <c r="D274" s="343">
        <v>111.36750000000001</v>
      </c>
      <c r="E274" s="466">
        <v>12.369</v>
      </c>
      <c r="F274" s="343"/>
      <c r="G274" s="343"/>
    </row>
    <row r="275" spans="1:7">
      <c r="A275" s="325">
        <v>267</v>
      </c>
      <c r="B275" s="328" t="s">
        <v>2994</v>
      </c>
      <c r="C275" s="327" t="s">
        <v>1162</v>
      </c>
      <c r="D275" s="343">
        <v>86.610900000000001</v>
      </c>
      <c r="E275" s="466">
        <v>12.369</v>
      </c>
      <c r="F275" s="343"/>
      <c r="G275" s="343"/>
    </row>
    <row r="276" spans="1:7">
      <c r="A276" s="325">
        <v>268</v>
      </c>
      <c r="B276" s="328" t="s">
        <v>2995</v>
      </c>
      <c r="C276" s="327" t="s">
        <v>1162</v>
      </c>
      <c r="D276" s="343">
        <v>43.300800000000002</v>
      </c>
      <c r="E276" s="466">
        <v>12.369</v>
      </c>
      <c r="F276" s="343"/>
      <c r="G276" s="343"/>
    </row>
    <row r="277" spans="1:7">
      <c r="A277" s="325">
        <v>269</v>
      </c>
      <c r="B277" s="328" t="s">
        <v>1438</v>
      </c>
      <c r="C277" s="327" t="s">
        <v>1162</v>
      </c>
      <c r="D277" s="343">
        <v>43.300800000000002</v>
      </c>
      <c r="E277" s="466">
        <v>24.747299999999999</v>
      </c>
      <c r="F277" s="343"/>
      <c r="G277" s="343"/>
    </row>
    <row r="278" spans="1:7">
      <c r="A278" s="325">
        <v>270</v>
      </c>
      <c r="B278" s="333" t="s">
        <v>2372</v>
      </c>
      <c r="C278" s="327" t="s">
        <v>1162</v>
      </c>
      <c r="D278" s="343">
        <v>9.2721</v>
      </c>
      <c r="E278" s="466">
        <v>1.2369000000000001</v>
      </c>
      <c r="F278" s="343"/>
      <c r="G278" s="343"/>
    </row>
    <row r="279" spans="1:7">
      <c r="A279" s="325">
        <v>271</v>
      </c>
      <c r="B279" s="334" t="s">
        <v>2996</v>
      </c>
      <c r="C279" s="327" t="s">
        <v>1162</v>
      </c>
      <c r="D279" s="343">
        <v>9.2721</v>
      </c>
      <c r="E279" s="466">
        <v>1.2369000000000001</v>
      </c>
      <c r="F279" s="343"/>
      <c r="G279" s="343"/>
    </row>
    <row r="280" spans="1:7">
      <c r="A280" s="325">
        <v>272</v>
      </c>
      <c r="B280" s="330" t="s">
        <v>2373</v>
      </c>
      <c r="C280" s="327" t="s">
        <v>1162</v>
      </c>
      <c r="D280" s="343">
        <v>15.4659</v>
      </c>
      <c r="E280" s="466">
        <v>1.2369000000000001</v>
      </c>
      <c r="F280" s="343"/>
      <c r="G280" s="343"/>
    </row>
    <row r="281" spans="1:7">
      <c r="A281" s="325">
        <v>273</v>
      </c>
      <c r="B281" s="330" t="s">
        <v>2761</v>
      </c>
      <c r="C281" s="327" t="s">
        <v>1162</v>
      </c>
      <c r="D281" s="343">
        <v>12.369</v>
      </c>
      <c r="E281" s="466">
        <v>1.2369000000000001</v>
      </c>
      <c r="F281" s="343"/>
      <c r="G281" s="343"/>
    </row>
    <row r="282" spans="1:7">
      <c r="A282" s="325">
        <v>274</v>
      </c>
      <c r="B282" s="330" t="s">
        <v>2997</v>
      </c>
      <c r="C282" s="327" t="s">
        <v>1162</v>
      </c>
      <c r="D282" s="343">
        <v>3.0875999999999997</v>
      </c>
      <c r="E282" s="466">
        <v>1.2369000000000001</v>
      </c>
      <c r="F282" s="343"/>
      <c r="G282" s="343"/>
    </row>
    <row r="283" spans="1:7">
      <c r="A283" s="325">
        <v>275</v>
      </c>
      <c r="B283" s="330" t="s">
        <v>2763</v>
      </c>
      <c r="C283" s="327" t="s">
        <v>1162</v>
      </c>
      <c r="D283" s="343">
        <v>15.4659</v>
      </c>
      <c r="E283" s="466">
        <v>1.2369000000000001</v>
      </c>
      <c r="F283" s="343"/>
      <c r="G283" s="343"/>
    </row>
    <row r="284" spans="1:7">
      <c r="A284" s="325">
        <v>276</v>
      </c>
      <c r="B284" s="328" t="s">
        <v>1526</v>
      </c>
      <c r="C284" s="327" t="s">
        <v>1162</v>
      </c>
      <c r="D284" s="343">
        <v>74.241900000000001</v>
      </c>
      <c r="E284" s="466">
        <v>49.494599999999998</v>
      </c>
      <c r="F284" s="343"/>
      <c r="G284" s="343"/>
    </row>
    <row r="285" spans="1:7">
      <c r="A285" s="325">
        <v>277</v>
      </c>
      <c r="B285" s="328" t="s">
        <v>2998</v>
      </c>
      <c r="C285" s="327" t="s">
        <v>1238</v>
      </c>
      <c r="D285" s="343">
        <v>0</v>
      </c>
      <c r="E285" s="466">
        <v>6.1844999999999999</v>
      </c>
      <c r="F285" s="343"/>
      <c r="G285" s="343"/>
    </row>
    <row r="286" spans="1:7">
      <c r="A286" s="325">
        <v>278</v>
      </c>
      <c r="B286" s="328" t="s">
        <v>1440</v>
      </c>
      <c r="C286" s="327" t="s">
        <v>1162</v>
      </c>
      <c r="D286" s="343">
        <v>43.300800000000002</v>
      </c>
      <c r="E286" s="466">
        <v>37.116299999999995</v>
      </c>
      <c r="F286" s="343"/>
      <c r="G286" s="343"/>
    </row>
    <row r="287" spans="1:7">
      <c r="A287" s="325">
        <v>279</v>
      </c>
      <c r="B287" s="326" t="s">
        <v>2765</v>
      </c>
      <c r="C287" s="327" t="s">
        <v>1162</v>
      </c>
      <c r="D287" s="343">
        <v>34.028700000000001</v>
      </c>
      <c r="E287" s="466">
        <v>24.747299999999999</v>
      </c>
      <c r="F287" s="343"/>
      <c r="G287" s="343"/>
    </row>
    <row r="288" spans="1:7">
      <c r="A288" s="325">
        <v>280</v>
      </c>
      <c r="B288" s="326" t="s">
        <v>2383</v>
      </c>
      <c r="C288" s="327" t="s">
        <v>1162</v>
      </c>
      <c r="D288" s="343">
        <v>49.494599999999998</v>
      </c>
      <c r="E288" s="466">
        <v>24.747299999999999</v>
      </c>
      <c r="F288" s="343"/>
      <c r="G288" s="343"/>
    </row>
    <row r="289" spans="1:7">
      <c r="A289" s="325">
        <v>281</v>
      </c>
      <c r="B289" s="326" t="s">
        <v>2385</v>
      </c>
      <c r="C289" s="327" t="s">
        <v>1162</v>
      </c>
      <c r="D289" s="343">
        <v>12.369</v>
      </c>
      <c r="E289" s="466">
        <v>6.1844999999999999</v>
      </c>
      <c r="F289" s="343"/>
      <c r="G289" s="343"/>
    </row>
    <row r="290" spans="1:7">
      <c r="A290" s="325">
        <v>282</v>
      </c>
      <c r="B290" s="330" t="s">
        <v>2386</v>
      </c>
      <c r="C290" s="327" t="s">
        <v>1162</v>
      </c>
      <c r="D290" s="343">
        <v>98.989199999999997</v>
      </c>
      <c r="E290" s="466">
        <v>6.1844999999999999</v>
      </c>
      <c r="F290" s="343"/>
      <c r="G290" s="343"/>
    </row>
    <row r="291" spans="1:7">
      <c r="A291" s="325">
        <v>283</v>
      </c>
      <c r="B291" s="326" t="s">
        <v>2387</v>
      </c>
      <c r="C291" s="327" t="s">
        <v>1162</v>
      </c>
      <c r="D291" s="343">
        <v>148.4838</v>
      </c>
      <c r="E291" s="466">
        <v>24.747299999999999</v>
      </c>
      <c r="F291" s="343"/>
      <c r="G291" s="343"/>
    </row>
    <row r="292" spans="1:7">
      <c r="A292" s="325">
        <v>284</v>
      </c>
      <c r="B292" s="326" t="s">
        <v>2391</v>
      </c>
      <c r="C292" s="327" t="s">
        <v>1162</v>
      </c>
      <c r="D292" s="343">
        <v>340.28699999999998</v>
      </c>
      <c r="E292" s="466">
        <v>37.116299999999995</v>
      </c>
      <c r="F292" s="343"/>
      <c r="G292" s="343"/>
    </row>
    <row r="293" spans="1:7">
      <c r="A293" s="325">
        <v>285</v>
      </c>
      <c r="B293" s="326" t="s">
        <v>2999</v>
      </c>
      <c r="C293" s="327" t="s">
        <v>1162</v>
      </c>
      <c r="D293" s="343">
        <v>15.4659</v>
      </c>
      <c r="E293" s="466">
        <v>6.1844999999999999</v>
      </c>
      <c r="F293" s="343"/>
      <c r="G293" s="343"/>
    </row>
    <row r="294" spans="1:7">
      <c r="A294" s="325">
        <v>286</v>
      </c>
      <c r="B294" s="326" t="s">
        <v>3000</v>
      </c>
      <c r="C294" s="327" t="s">
        <v>1162</v>
      </c>
      <c r="D294" s="343">
        <v>37.116299999999995</v>
      </c>
      <c r="E294" s="466">
        <v>15.4659</v>
      </c>
      <c r="F294" s="343"/>
      <c r="G294" s="343"/>
    </row>
    <row r="295" spans="1:7">
      <c r="A295" s="325">
        <v>287</v>
      </c>
      <c r="B295" s="326" t="s">
        <v>3001</v>
      </c>
      <c r="C295" s="327" t="s">
        <v>1162</v>
      </c>
      <c r="D295" s="343">
        <v>0</v>
      </c>
      <c r="E295" s="466">
        <v>18.5535</v>
      </c>
      <c r="F295" s="343"/>
      <c r="G295" s="343"/>
    </row>
    <row r="296" spans="1:7">
      <c r="A296" s="325">
        <v>288</v>
      </c>
      <c r="B296" s="330" t="s">
        <v>3002</v>
      </c>
      <c r="C296" s="327" t="s">
        <v>1162</v>
      </c>
      <c r="D296" s="343">
        <v>6.1844999999999999</v>
      </c>
      <c r="E296" s="466">
        <v>9.2721</v>
      </c>
      <c r="F296" s="343"/>
      <c r="G296" s="343"/>
    </row>
    <row r="297" spans="1:7">
      <c r="A297" s="325">
        <v>289</v>
      </c>
      <c r="B297" s="331" t="s">
        <v>3003</v>
      </c>
      <c r="C297" s="327" t="s">
        <v>1162</v>
      </c>
      <c r="D297" s="343">
        <v>0</v>
      </c>
      <c r="E297" s="466">
        <v>24.747299999999999</v>
      </c>
      <c r="F297" s="343"/>
      <c r="G297" s="343"/>
    </row>
    <row r="298" spans="1:7">
      <c r="A298" s="325">
        <v>290</v>
      </c>
      <c r="B298" s="333" t="s">
        <v>3004</v>
      </c>
      <c r="C298" s="327" t="s">
        <v>1162</v>
      </c>
      <c r="D298" s="343">
        <v>30.931799999999999</v>
      </c>
      <c r="E298" s="466">
        <v>24.747299999999999</v>
      </c>
      <c r="F298" s="343"/>
      <c r="G298" s="343"/>
    </row>
    <row r="299" spans="1:7">
      <c r="A299" s="325">
        <v>291</v>
      </c>
      <c r="B299" s="333" t="s">
        <v>2399</v>
      </c>
      <c r="C299" s="327" t="s">
        <v>1162</v>
      </c>
      <c r="D299" s="343">
        <v>0</v>
      </c>
      <c r="E299" s="466">
        <v>18.5535</v>
      </c>
      <c r="F299" s="343"/>
      <c r="G299" s="343"/>
    </row>
    <row r="300" spans="1:7">
      <c r="A300" s="325">
        <v>292</v>
      </c>
      <c r="B300" s="335" t="s">
        <v>1753</v>
      </c>
      <c r="C300" s="327" t="s">
        <v>1162</v>
      </c>
      <c r="D300" s="343">
        <v>18.5535</v>
      </c>
      <c r="E300" s="466">
        <v>9.2721</v>
      </c>
      <c r="F300" s="343"/>
      <c r="G300" s="343"/>
    </row>
    <row r="301" spans="1:7">
      <c r="A301" s="325">
        <v>293</v>
      </c>
      <c r="B301" s="328" t="s">
        <v>2773</v>
      </c>
      <c r="C301" s="327" t="s">
        <v>1162</v>
      </c>
      <c r="D301" s="343">
        <v>30.931799999999999</v>
      </c>
      <c r="E301" s="466">
        <v>24.747299999999999</v>
      </c>
      <c r="F301" s="343"/>
      <c r="G301" s="343"/>
    </row>
    <row r="302" spans="1:7">
      <c r="A302" s="325">
        <v>294</v>
      </c>
      <c r="B302" s="326" t="s">
        <v>2405</v>
      </c>
      <c r="C302" s="327" t="s">
        <v>1162</v>
      </c>
      <c r="D302" s="343">
        <v>0</v>
      </c>
      <c r="E302" s="466">
        <v>12.369</v>
      </c>
      <c r="F302" s="343"/>
      <c r="G302" s="343"/>
    </row>
    <row r="303" spans="1:7">
      <c r="A303" s="325">
        <v>295</v>
      </c>
      <c r="B303" s="326" t="s">
        <v>3005</v>
      </c>
      <c r="C303" s="327" t="s">
        <v>1162</v>
      </c>
      <c r="D303" s="343">
        <v>3.0875999999999997</v>
      </c>
      <c r="E303" s="466">
        <v>0</v>
      </c>
      <c r="F303" s="343"/>
      <c r="G303" s="343"/>
    </row>
    <row r="304" spans="1:7">
      <c r="A304" s="325">
        <v>296</v>
      </c>
      <c r="B304" s="326" t="s">
        <v>1668</v>
      </c>
      <c r="C304" s="327" t="s">
        <v>1162</v>
      </c>
      <c r="D304" s="343">
        <v>21.650400000000001</v>
      </c>
      <c r="E304" s="466">
        <v>9.2721</v>
      </c>
      <c r="F304" s="343"/>
      <c r="G304" s="343"/>
    </row>
    <row r="305" spans="1:7">
      <c r="A305" s="325">
        <v>297</v>
      </c>
      <c r="B305" s="326" t="s">
        <v>2409</v>
      </c>
      <c r="C305" s="327" t="s">
        <v>1162</v>
      </c>
      <c r="D305" s="343">
        <v>0</v>
      </c>
      <c r="E305" s="466">
        <v>30.931799999999999</v>
      </c>
      <c r="F305" s="343"/>
      <c r="G305" s="343"/>
    </row>
    <row r="306" spans="1:7">
      <c r="A306" s="325">
        <v>298</v>
      </c>
      <c r="B306" s="330" t="s">
        <v>2775</v>
      </c>
      <c r="C306" s="327" t="s">
        <v>1162</v>
      </c>
      <c r="D306" s="343">
        <v>0</v>
      </c>
      <c r="E306" s="466">
        <v>49.494599999999998</v>
      </c>
      <c r="F306" s="343"/>
      <c r="G306" s="343"/>
    </row>
    <row r="307" spans="1:7">
      <c r="A307" s="325">
        <v>299</v>
      </c>
      <c r="B307" s="328" t="s">
        <v>3006</v>
      </c>
      <c r="C307" s="327" t="s">
        <v>1162</v>
      </c>
      <c r="D307" s="343">
        <v>98.989199999999997</v>
      </c>
      <c r="E307" s="466">
        <v>21.650400000000001</v>
      </c>
      <c r="F307" s="343"/>
      <c r="G307" s="343"/>
    </row>
    <row r="308" spans="1:7">
      <c r="A308" s="325">
        <v>300</v>
      </c>
      <c r="B308" s="328" t="s">
        <v>3007</v>
      </c>
      <c r="C308" s="327" t="s">
        <v>1162</v>
      </c>
      <c r="D308" s="343">
        <v>80.426400000000001</v>
      </c>
      <c r="E308" s="466">
        <v>21.650400000000001</v>
      </c>
      <c r="F308" s="343"/>
      <c r="G308" s="343"/>
    </row>
    <row r="309" spans="1:7">
      <c r="A309" s="325">
        <v>301</v>
      </c>
      <c r="B309" s="328" t="s">
        <v>3008</v>
      </c>
      <c r="C309" s="327" t="s">
        <v>1521</v>
      </c>
      <c r="D309" s="343">
        <v>12.369</v>
      </c>
      <c r="E309" s="466">
        <v>2.4738000000000002</v>
      </c>
      <c r="F309" s="343"/>
      <c r="G309" s="343"/>
    </row>
    <row r="310" spans="1:7">
      <c r="A310" s="325">
        <v>302</v>
      </c>
      <c r="B310" s="328" t="s">
        <v>3009</v>
      </c>
      <c r="C310" s="327" t="s">
        <v>1521</v>
      </c>
      <c r="D310" s="343">
        <v>6.1844999999999999</v>
      </c>
      <c r="E310" s="466">
        <v>1.2369000000000001</v>
      </c>
      <c r="F310" s="343"/>
      <c r="G310" s="343"/>
    </row>
    <row r="311" spans="1:7">
      <c r="A311" s="325">
        <v>303</v>
      </c>
      <c r="B311" s="328" t="s">
        <v>3010</v>
      </c>
      <c r="C311" s="327" t="s">
        <v>1162</v>
      </c>
      <c r="D311" s="343">
        <v>9.2721</v>
      </c>
      <c r="E311" s="466">
        <v>3.0875999999999997</v>
      </c>
      <c r="F311" s="343"/>
      <c r="G311" s="343"/>
    </row>
    <row r="312" spans="1:7">
      <c r="A312" s="325">
        <v>304</v>
      </c>
      <c r="B312" s="328" t="s">
        <v>3011</v>
      </c>
      <c r="C312" s="327" t="s">
        <v>1162</v>
      </c>
      <c r="D312" s="343">
        <v>0.92069999999999996</v>
      </c>
      <c r="E312" s="466">
        <v>0</v>
      </c>
      <c r="F312" s="343"/>
      <c r="G312" s="343"/>
    </row>
    <row r="313" spans="1:7">
      <c r="A313" s="325">
        <v>305</v>
      </c>
      <c r="B313" s="328" t="s">
        <v>3012</v>
      </c>
      <c r="C313" s="327" t="s">
        <v>1162</v>
      </c>
      <c r="D313" s="343">
        <v>9.2721</v>
      </c>
      <c r="E313" s="466">
        <v>0</v>
      </c>
      <c r="F313" s="343"/>
      <c r="G313" s="343"/>
    </row>
    <row r="314" spans="1:7">
      <c r="A314" s="325">
        <v>306</v>
      </c>
      <c r="B314" s="328" t="s">
        <v>2428</v>
      </c>
      <c r="C314" s="327" t="s">
        <v>1162</v>
      </c>
      <c r="D314" s="343">
        <v>1.2369000000000001</v>
      </c>
      <c r="E314" s="466">
        <v>0</v>
      </c>
      <c r="F314" s="343"/>
      <c r="G314" s="343"/>
    </row>
    <row r="315" spans="1:7">
      <c r="A315" s="325">
        <v>307</v>
      </c>
      <c r="B315" s="328" t="s">
        <v>1299</v>
      </c>
      <c r="C315" s="327" t="s">
        <v>1162</v>
      </c>
      <c r="D315" s="343">
        <v>0.30690000000000001</v>
      </c>
      <c r="E315" s="466">
        <v>0</v>
      </c>
      <c r="F315" s="343"/>
      <c r="G315" s="343"/>
    </row>
    <row r="316" spans="1:7">
      <c r="A316" s="325">
        <v>308</v>
      </c>
      <c r="B316" s="336" t="s">
        <v>1134</v>
      </c>
      <c r="C316" s="337" t="s">
        <v>1162</v>
      </c>
      <c r="D316" s="343">
        <v>277.28880000000004</v>
      </c>
      <c r="E316" s="466">
        <v>0</v>
      </c>
      <c r="F316" s="343"/>
      <c r="G316" s="343"/>
    </row>
    <row r="317" spans="1:7">
      <c r="A317" s="325">
        <v>309</v>
      </c>
      <c r="B317" s="336" t="s">
        <v>1133</v>
      </c>
      <c r="C317" s="337" t="s">
        <v>1162</v>
      </c>
      <c r="D317" s="343">
        <v>249.9468</v>
      </c>
      <c r="E317" s="466">
        <v>0</v>
      </c>
      <c r="F317" s="343"/>
      <c r="G317" s="343"/>
    </row>
    <row r="318" spans="1:7">
      <c r="A318" s="325">
        <v>310</v>
      </c>
      <c r="B318" s="336" t="s">
        <v>1135</v>
      </c>
      <c r="C318" s="337" t="s">
        <v>1162</v>
      </c>
      <c r="D318" s="343">
        <v>85.913399999999996</v>
      </c>
      <c r="E318" s="466">
        <v>0</v>
      </c>
      <c r="F318" s="343"/>
      <c r="G318" s="343"/>
    </row>
    <row r="319" spans="1:7">
      <c r="A319" s="325">
        <v>311</v>
      </c>
      <c r="B319" s="336" t="s">
        <v>2600</v>
      </c>
      <c r="C319" s="337" t="s">
        <v>1162</v>
      </c>
      <c r="D319" s="343">
        <v>74.400000000000006</v>
      </c>
      <c r="E319" s="466">
        <v>32.549999999999997</v>
      </c>
      <c r="F319" s="343"/>
      <c r="G319" s="343"/>
    </row>
    <row r="320" spans="1:7">
      <c r="A320" s="325">
        <v>312</v>
      </c>
      <c r="B320" s="336" t="s">
        <v>3013</v>
      </c>
      <c r="C320" s="337" t="s">
        <v>1162</v>
      </c>
      <c r="D320" s="343">
        <v>27.9</v>
      </c>
      <c r="E320" s="466">
        <v>0</v>
      </c>
      <c r="F320" s="343"/>
      <c r="G320" s="343"/>
    </row>
    <row r="321" spans="1:7">
      <c r="A321" s="325">
        <v>313</v>
      </c>
      <c r="B321" s="336" t="s">
        <v>3014</v>
      </c>
      <c r="C321" s="337" t="s">
        <v>1162</v>
      </c>
      <c r="D321" s="343">
        <v>9.3000000000000007</v>
      </c>
      <c r="E321" s="466">
        <v>13.95</v>
      </c>
      <c r="F321" s="343"/>
      <c r="G321" s="343"/>
    </row>
    <row r="322" spans="1:7">
      <c r="A322" s="325">
        <v>314</v>
      </c>
      <c r="B322" s="336" t="s">
        <v>3015</v>
      </c>
      <c r="C322" s="337" t="s">
        <v>1162</v>
      </c>
      <c r="D322" s="343">
        <v>7.4399999999999995</v>
      </c>
      <c r="E322" s="466">
        <v>0</v>
      </c>
      <c r="F322" s="343"/>
      <c r="G322" s="343"/>
    </row>
    <row r="323" spans="1:7">
      <c r="A323" s="325">
        <v>315</v>
      </c>
      <c r="B323" s="338" t="s">
        <v>2862</v>
      </c>
      <c r="C323" s="339" t="s">
        <v>1338</v>
      </c>
      <c r="D323" s="285">
        <v>18</v>
      </c>
      <c r="E323" s="441">
        <v>10</v>
      </c>
      <c r="F323" s="286"/>
      <c r="G323" s="286"/>
    </row>
    <row r="324" spans="1:7">
      <c r="A324" s="325">
        <v>316</v>
      </c>
      <c r="B324" s="340" t="s">
        <v>2618</v>
      </c>
      <c r="C324" s="339" t="s">
        <v>1338</v>
      </c>
      <c r="D324" s="286">
        <v>18</v>
      </c>
      <c r="E324" s="442">
        <v>5</v>
      </c>
      <c r="F324" s="286"/>
      <c r="G324" s="286"/>
    </row>
    <row r="325" spans="1:7">
      <c r="A325" s="325">
        <v>317</v>
      </c>
      <c r="B325" s="340" t="s">
        <v>2619</v>
      </c>
      <c r="C325" s="325" t="s">
        <v>1699</v>
      </c>
      <c r="D325" s="286">
        <v>300</v>
      </c>
      <c r="E325" s="442">
        <v>0</v>
      </c>
      <c r="F325" s="286"/>
      <c r="G325" s="286"/>
    </row>
    <row r="326" spans="1:7">
      <c r="A326" s="325">
        <v>318</v>
      </c>
      <c r="B326" s="340" t="s">
        <v>2620</v>
      </c>
      <c r="C326" s="339" t="s">
        <v>1338</v>
      </c>
      <c r="D326" s="286">
        <v>15</v>
      </c>
      <c r="E326" s="442">
        <v>10</v>
      </c>
      <c r="F326" s="286"/>
      <c r="G326" s="286"/>
    </row>
    <row r="327" spans="1:7">
      <c r="A327" s="325">
        <v>319</v>
      </c>
      <c r="B327" s="340" t="s">
        <v>1536</v>
      </c>
      <c r="C327" s="339" t="s">
        <v>1338</v>
      </c>
      <c r="D327" s="286">
        <v>40</v>
      </c>
      <c r="E327" s="442">
        <v>30</v>
      </c>
      <c r="F327" s="286"/>
      <c r="G327" s="286"/>
    </row>
    <row r="328" spans="1:7">
      <c r="A328" s="325">
        <v>320</v>
      </c>
      <c r="B328" s="340" t="s">
        <v>2621</v>
      </c>
      <c r="C328" s="325" t="s">
        <v>2622</v>
      </c>
      <c r="D328" s="286">
        <v>25</v>
      </c>
      <c r="E328" s="442">
        <v>40</v>
      </c>
      <c r="F328" s="286"/>
      <c r="G328" s="286"/>
    </row>
    <row r="329" spans="1:7">
      <c r="A329" s="325">
        <v>321</v>
      </c>
      <c r="B329" s="340" t="s">
        <v>2623</v>
      </c>
      <c r="C329" s="325" t="s">
        <v>1699</v>
      </c>
      <c r="D329" s="286">
        <v>25</v>
      </c>
      <c r="E329" s="442">
        <v>0</v>
      </c>
      <c r="F329" s="286"/>
      <c r="G329" s="286"/>
    </row>
    <row r="330" spans="1:7">
      <c r="A330" s="325">
        <v>322</v>
      </c>
      <c r="B330" s="340" t="s">
        <v>2624</v>
      </c>
      <c r="C330" s="325" t="s">
        <v>1162</v>
      </c>
      <c r="D330" s="286">
        <v>15</v>
      </c>
      <c r="E330" s="442">
        <v>0</v>
      </c>
      <c r="F330" s="286"/>
      <c r="G330" s="286"/>
    </row>
    <row r="331" spans="1:7">
      <c r="A331" s="325">
        <v>323</v>
      </c>
      <c r="B331" s="340" t="s">
        <v>1231</v>
      </c>
      <c r="C331" s="325" t="s">
        <v>1699</v>
      </c>
      <c r="D331" s="286">
        <v>15</v>
      </c>
      <c r="E331" s="442">
        <v>0</v>
      </c>
      <c r="F331" s="286"/>
      <c r="G331" s="286"/>
    </row>
    <row r="332" spans="1:7">
      <c r="A332" s="325">
        <v>324</v>
      </c>
      <c r="B332" s="340" t="s">
        <v>2625</v>
      </c>
      <c r="C332" s="325"/>
      <c r="D332" s="286">
        <v>0</v>
      </c>
      <c r="E332" s="442">
        <v>25</v>
      </c>
      <c r="F332" s="286"/>
      <c r="G332" s="286"/>
    </row>
    <row r="333" spans="1:7">
      <c r="A333" s="325">
        <v>325</v>
      </c>
      <c r="B333" s="340" t="s">
        <v>1534</v>
      </c>
      <c r="C333" s="339" t="s">
        <v>1338</v>
      </c>
      <c r="D333" s="286">
        <v>50</v>
      </c>
      <c r="E333" s="442">
        <v>0</v>
      </c>
      <c r="F333" s="286"/>
      <c r="G333" s="286"/>
    </row>
    <row r="334" spans="1:7">
      <c r="A334" s="325">
        <v>326</v>
      </c>
      <c r="B334" s="340" t="s">
        <v>2626</v>
      </c>
      <c r="C334" s="325"/>
      <c r="D334" s="286">
        <v>0</v>
      </c>
      <c r="E334" s="442">
        <v>40</v>
      </c>
      <c r="F334" s="286"/>
      <c r="G334" s="286"/>
    </row>
    <row r="335" spans="1:7">
      <c r="A335" s="325">
        <v>327</v>
      </c>
      <c r="B335" s="340" t="s">
        <v>2627</v>
      </c>
      <c r="C335" s="339" t="s">
        <v>1338</v>
      </c>
      <c r="D335" s="286">
        <v>10</v>
      </c>
      <c r="E335" s="442">
        <v>0</v>
      </c>
      <c r="F335" s="286"/>
      <c r="G335" s="286"/>
    </row>
    <row r="336" spans="1:7">
      <c r="A336" s="325">
        <v>328</v>
      </c>
      <c r="B336" s="340" t="s">
        <v>2628</v>
      </c>
      <c r="C336" s="339" t="s">
        <v>1338</v>
      </c>
      <c r="D336" s="286">
        <v>1.5</v>
      </c>
      <c r="E336" s="442">
        <v>0</v>
      </c>
      <c r="F336" s="286"/>
      <c r="G336" s="286"/>
    </row>
    <row r="337" spans="1:7">
      <c r="A337" s="325">
        <v>329</v>
      </c>
      <c r="B337" s="340" t="s">
        <v>2629</v>
      </c>
      <c r="C337" s="339" t="s">
        <v>1338</v>
      </c>
      <c r="D337" s="286">
        <v>15</v>
      </c>
      <c r="E337" s="442">
        <v>0</v>
      </c>
      <c r="F337" s="286"/>
      <c r="G337" s="286"/>
    </row>
    <row r="338" spans="1:7">
      <c r="A338" s="325">
        <v>330</v>
      </c>
      <c r="B338" s="340" t="s">
        <v>2630</v>
      </c>
      <c r="C338" s="339" t="s">
        <v>1338</v>
      </c>
      <c r="D338" s="286">
        <v>50</v>
      </c>
      <c r="E338" s="442">
        <v>40</v>
      </c>
      <c r="F338" s="286"/>
      <c r="G338" s="286"/>
    </row>
    <row r="339" spans="1:7">
      <c r="A339" s="325">
        <v>331</v>
      </c>
      <c r="B339" s="340" t="s">
        <v>2631</v>
      </c>
      <c r="C339" s="341" t="s">
        <v>1238</v>
      </c>
      <c r="D339" s="286">
        <v>0</v>
      </c>
      <c r="E339" s="442">
        <v>30</v>
      </c>
      <c r="F339" s="286"/>
      <c r="G339" s="286"/>
    </row>
    <row r="340" spans="1:7">
      <c r="A340" s="325">
        <v>332</v>
      </c>
      <c r="B340" s="340" t="s">
        <v>2632</v>
      </c>
      <c r="C340" s="341" t="s">
        <v>1238</v>
      </c>
      <c r="D340" s="286">
        <v>0</v>
      </c>
      <c r="E340" s="442">
        <v>30</v>
      </c>
      <c r="F340" s="286"/>
      <c r="G340" s="286"/>
    </row>
    <row r="341" spans="1:7">
      <c r="A341" s="325">
        <v>333</v>
      </c>
      <c r="B341" s="340" t="s">
        <v>2633</v>
      </c>
      <c r="C341" s="325" t="s">
        <v>2634</v>
      </c>
      <c r="D341" s="286">
        <v>0</v>
      </c>
      <c r="E341" s="442">
        <v>3</v>
      </c>
      <c r="F341" s="286"/>
      <c r="G341" s="286"/>
    </row>
    <row r="342" spans="1:7">
      <c r="A342" s="325">
        <v>334</v>
      </c>
      <c r="B342" s="340" t="s">
        <v>1125</v>
      </c>
      <c r="C342" s="339" t="s">
        <v>1162</v>
      </c>
      <c r="D342" s="286">
        <v>20</v>
      </c>
      <c r="E342" s="442">
        <v>5</v>
      </c>
      <c r="F342" s="286"/>
      <c r="G342" s="286"/>
    </row>
    <row r="343" spans="1:7">
      <c r="A343" s="325">
        <v>335</v>
      </c>
      <c r="B343" s="340" t="s">
        <v>2635</v>
      </c>
      <c r="C343" s="325" t="s">
        <v>1162</v>
      </c>
      <c r="D343" s="286">
        <v>0</v>
      </c>
      <c r="E343" s="442">
        <v>100</v>
      </c>
      <c r="F343" s="286"/>
      <c r="G343" s="286"/>
    </row>
    <row r="344" spans="1:7">
      <c r="A344" s="325">
        <v>336</v>
      </c>
      <c r="B344" s="340" t="s">
        <v>2636</v>
      </c>
      <c r="C344" s="325" t="s">
        <v>1162</v>
      </c>
      <c r="D344" s="286">
        <v>0</v>
      </c>
      <c r="E344" s="442">
        <v>100</v>
      </c>
      <c r="F344" s="286"/>
      <c r="G344" s="286"/>
    </row>
    <row r="345" spans="1:7">
      <c r="A345" s="325">
        <v>337</v>
      </c>
      <c r="B345" s="342" t="s">
        <v>2637</v>
      </c>
      <c r="C345" s="325" t="s">
        <v>1162</v>
      </c>
      <c r="D345" s="286">
        <v>0</v>
      </c>
      <c r="E345" s="442">
        <v>5</v>
      </c>
      <c r="F345" s="286"/>
      <c r="G345" s="286"/>
    </row>
    <row r="346" spans="1:7">
      <c r="A346" s="325">
        <v>338</v>
      </c>
      <c r="B346" s="342" t="s">
        <v>2638</v>
      </c>
      <c r="C346" s="325" t="s">
        <v>1162</v>
      </c>
      <c r="D346" s="286">
        <v>0</v>
      </c>
      <c r="E346" s="442">
        <v>5</v>
      </c>
      <c r="F346" s="286"/>
      <c r="G346" s="286"/>
    </row>
    <row r="347" spans="1:7">
      <c r="A347" s="325">
        <v>339</v>
      </c>
      <c r="B347" s="342" t="s">
        <v>1911</v>
      </c>
      <c r="C347" s="325" t="s">
        <v>1162</v>
      </c>
      <c r="D347" s="286">
        <v>0</v>
      </c>
      <c r="E347" s="442">
        <v>5</v>
      </c>
      <c r="F347" s="286"/>
      <c r="G347" s="286"/>
    </row>
    <row r="348" spans="1:7">
      <c r="A348" s="325">
        <v>340</v>
      </c>
      <c r="B348" s="342" t="s">
        <v>2639</v>
      </c>
      <c r="C348" s="325" t="s">
        <v>1162</v>
      </c>
      <c r="D348" s="286">
        <v>0</v>
      </c>
      <c r="E348" s="442">
        <v>50</v>
      </c>
      <c r="F348" s="286"/>
      <c r="G348" s="286"/>
    </row>
    <row r="349" spans="1:7">
      <c r="A349" s="325">
        <v>341</v>
      </c>
      <c r="B349" s="342" t="s">
        <v>2640</v>
      </c>
      <c r="C349" s="325" t="s">
        <v>1162</v>
      </c>
      <c r="D349" s="286">
        <v>0</v>
      </c>
      <c r="E349" s="442">
        <v>150</v>
      </c>
      <c r="F349" s="286"/>
      <c r="G349" s="286"/>
    </row>
    <row r="350" spans="1:7">
      <c r="A350" s="336"/>
      <c r="B350" s="522" t="s">
        <v>1234</v>
      </c>
      <c r="C350" s="522"/>
      <c r="D350" s="504">
        <f>SUM(D9:D349)</f>
        <v>27976.481800000001</v>
      </c>
      <c r="E350" s="505">
        <f>SUM(E9:E349)</f>
        <v>10602.779900000016</v>
      </c>
      <c r="F350" s="343"/>
      <c r="G350" s="343"/>
    </row>
    <row r="351" spans="1:7">
      <c r="A351" s="336"/>
      <c r="B351" s="523" t="s">
        <v>1235</v>
      </c>
      <c r="C351" s="523"/>
      <c r="D351" s="504"/>
      <c r="E351" s="505">
        <f>D350+E350</f>
        <v>38579.261700000017</v>
      </c>
      <c r="F351" s="343"/>
      <c r="G351" s="343"/>
    </row>
  </sheetData>
  <mergeCells count="5">
    <mergeCell ref="F7:G7"/>
    <mergeCell ref="A1:B1"/>
    <mergeCell ref="B350:C350"/>
    <mergeCell ref="B351:C351"/>
    <mergeCell ref="A6:B6"/>
  </mergeCells>
  <conditionalFormatting sqref="B8:B1048576 B2:B5">
    <cfRule type="duplicateValues" dxfId="22" priority="1"/>
  </conditionalFormatting>
  <pageMargins left="0.12" right="0.12" top="0.34" bottom="0.32" header="0.3" footer="0.3"/>
  <pageSetup scale="70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7"/>
  <sheetViews>
    <sheetView view="pageBreakPreview" topLeftCell="A148" zoomScaleNormal="100" zoomScaleSheetLayoutView="100" workbookViewId="0">
      <selection activeCell="D4" sqref="D4:E4"/>
    </sheetView>
  </sheetViews>
  <sheetFormatPr defaultColWidth="9.140625" defaultRowHeight="15"/>
  <cols>
    <col min="1" max="1" width="5.7109375" style="348" bestFit="1" customWidth="1"/>
    <col min="2" max="2" width="47.7109375" style="349" customWidth="1"/>
    <col min="3" max="3" width="14.7109375" style="354" customWidth="1"/>
    <col min="4" max="4" width="11.7109375" style="355" bestFit="1" customWidth="1"/>
    <col min="5" max="7" width="15.140625" style="355" customWidth="1"/>
    <col min="8" max="16384" width="9.140625" style="348"/>
  </cols>
  <sheetData>
    <row r="1" spans="1:7">
      <c r="A1" s="526" t="s">
        <v>1120</v>
      </c>
      <c r="B1" s="526"/>
      <c r="C1" s="481"/>
      <c r="D1" s="483"/>
      <c r="E1" s="483"/>
      <c r="F1" s="483"/>
      <c r="G1" s="483"/>
    </row>
    <row r="2" spans="1:7" s="477" customFormat="1" ht="25.5" customHeight="1">
      <c r="A2" s="530" t="s">
        <v>2012</v>
      </c>
      <c r="B2" s="530"/>
      <c r="C2" s="347" t="s">
        <v>21</v>
      </c>
      <c r="D2" s="484">
        <v>1</v>
      </c>
      <c r="E2" s="482"/>
      <c r="F2" s="482"/>
      <c r="G2" s="482"/>
    </row>
    <row r="3" spans="1:7" s="477" customFormat="1" ht="32.25" customHeight="1">
      <c r="A3" s="479"/>
      <c r="B3" s="480"/>
      <c r="C3" s="481"/>
      <c r="D3" s="482"/>
      <c r="E3" s="482"/>
      <c r="F3" s="525" t="s">
        <v>3018</v>
      </c>
      <c r="G3" s="525"/>
    </row>
    <row r="4" spans="1:7" s="478" customFormat="1" ht="45.75" customHeight="1">
      <c r="A4" s="323" t="s">
        <v>0</v>
      </c>
      <c r="B4" s="324" t="s">
        <v>2081</v>
      </c>
      <c r="C4" s="273" t="s">
        <v>1121</v>
      </c>
      <c r="D4" s="472" t="s">
        <v>1306</v>
      </c>
      <c r="E4" s="473" t="s">
        <v>1937</v>
      </c>
      <c r="F4" s="474" t="s">
        <v>1306</v>
      </c>
      <c r="G4" s="475" t="s">
        <v>1937</v>
      </c>
    </row>
    <row r="5" spans="1:7" s="349" customFormat="1">
      <c r="A5" s="350">
        <v>1</v>
      </c>
      <c r="B5" s="351" t="s">
        <v>1122</v>
      </c>
      <c r="C5" s="352" t="s">
        <v>1123</v>
      </c>
      <c r="D5" s="356">
        <v>16.299800000000001</v>
      </c>
      <c r="E5" s="356">
        <v>0</v>
      </c>
      <c r="F5" s="446"/>
      <c r="G5" s="446"/>
    </row>
    <row r="6" spans="1:7" s="349" customFormat="1">
      <c r="A6" s="350">
        <v>2</v>
      </c>
      <c r="B6" s="351" t="s">
        <v>1124</v>
      </c>
      <c r="C6" s="352" t="s">
        <v>1123</v>
      </c>
      <c r="D6" s="356">
        <v>11.1135</v>
      </c>
      <c r="E6" s="356">
        <v>0</v>
      </c>
      <c r="F6" s="446"/>
      <c r="G6" s="446"/>
    </row>
    <row r="7" spans="1:7" s="349" customFormat="1">
      <c r="A7" s="350">
        <v>3</v>
      </c>
      <c r="B7" s="351" t="s">
        <v>1125</v>
      </c>
      <c r="C7" s="352" t="s">
        <v>1126</v>
      </c>
      <c r="D7" s="356">
        <v>25.9315</v>
      </c>
      <c r="E7" s="356">
        <v>0</v>
      </c>
      <c r="F7" s="446"/>
      <c r="G7" s="446"/>
    </row>
    <row r="8" spans="1:7" s="349" customFormat="1">
      <c r="A8" s="350">
        <v>4</v>
      </c>
      <c r="B8" s="351" t="s">
        <v>1127</v>
      </c>
      <c r="C8" s="352" t="s">
        <v>1126</v>
      </c>
      <c r="D8" s="356">
        <v>81.498999999999995</v>
      </c>
      <c r="E8" s="356">
        <v>0</v>
      </c>
      <c r="F8" s="446"/>
      <c r="G8" s="446"/>
    </row>
    <row r="9" spans="1:7" s="349" customFormat="1">
      <c r="A9" s="350">
        <v>5</v>
      </c>
      <c r="B9" s="351" t="s">
        <v>1128</v>
      </c>
      <c r="C9" s="352" t="s">
        <v>1126</v>
      </c>
      <c r="D9" s="356">
        <v>88.908000000000001</v>
      </c>
      <c r="E9" s="356">
        <v>0</v>
      </c>
      <c r="F9" s="446"/>
      <c r="G9" s="446"/>
    </row>
    <row r="10" spans="1:7" s="349" customFormat="1">
      <c r="A10" s="350">
        <v>6</v>
      </c>
      <c r="B10" s="351" t="s">
        <v>1129</v>
      </c>
      <c r="C10" s="352" t="s">
        <v>1130</v>
      </c>
      <c r="D10" s="356">
        <v>237.08799999999999</v>
      </c>
      <c r="E10" s="356">
        <v>8.9871170000000014</v>
      </c>
      <c r="F10" s="446"/>
      <c r="G10" s="446"/>
    </row>
    <row r="11" spans="1:7" s="349" customFormat="1">
      <c r="A11" s="350">
        <v>7</v>
      </c>
      <c r="B11" s="351" t="s">
        <v>1131</v>
      </c>
      <c r="C11" s="352" t="s">
        <v>1130</v>
      </c>
      <c r="D11" s="356">
        <v>200.04300000000001</v>
      </c>
      <c r="E11" s="356">
        <v>10.483734999999999</v>
      </c>
      <c r="F11" s="446"/>
      <c r="G11" s="446"/>
    </row>
    <row r="12" spans="1:7" s="349" customFormat="1">
      <c r="A12" s="350">
        <v>8</v>
      </c>
      <c r="B12" s="351" t="s">
        <v>1132</v>
      </c>
      <c r="C12" s="352" t="s">
        <v>1130</v>
      </c>
      <c r="D12" s="356">
        <v>69.474193</v>
      </c>
      <c r="E12" s="356">
        <v>8.9871170000000014</v>
      </c>
      <c r="F12" s="446"/>
      <c r="G12" s="446"/>
    </row>
    <row r="13" spans="1:7" s="349" customFormat="1">
      <c r="A13" s="350">
        <v>9</v>
      </c>
      <c r="B13" s="351" t="s">
        <v>1133</v>
      </c>
      <c r="C13" s="352" t="s">
        <v>1126</v>
      </c>
      <c r="D13" s="422">
        <v>650</v>
      </c>
      <c r="E13" s="422">
        <v>250</v>
      </c>
      <c r="F13" s="422"/>
      <c r="G13" s="422"/>
    </row>
    <row r="14" spans="1:7" s="349" customFormat="1">
      <c r="A14" s="350">
        <v>10</v>
      </c>
      <c r="B14" s="351" t="s">
        <v>1134</v>
      </c>
      <c r="C14" s="352" t="s">
        <v>1126</v>
      </c>
      <c r="D14" s="422">
        <v>600</v>
      </c>
      <c r="E14" s="422">
        <v>250</v>
      </c>
      <c r="F14" s="422"/>
      <c r="G14" s="422"/>
    </row>
    <row r="15" spans="1:7" s="349" customFormat="1">
      <c r="A15" s="350">
        <v>11</v>
      </c>
      <c r="B15" s="351" t="s">
        <v>1135</v>
      </c>
      <c r="C15" s="352" t="s">
        <v>1126</v>
      </c>
      <c r="D15" s="422">
        <v>200</v>
      </c>
      <c r="E15" s="422">
        <v>250</v>
      </c>
      <c r="F15" s="422"/>
      <c r="G15" s="422"/>
    </row>
    <row r="16" spans="1:7" s="349" customFormat="1">
      <c r="A16" s="350">
        <v>12</v>
      </c>
      <c r="B16" s="351" t="s">
        <v>1136</v>
      </c>
      <c r="C16" s="352" t="s">
        <v>1137</v>
      </c>
      <c r="D16" s="356">
        <v>0</v>
      </c>
      <c r="E16" s="356">
        <v>29.635999999999999</v>
      </c>
      <c r="F16" s="446"/>
      <c r="G16" s="446"/>
    </row>
    <row r="17" spans="1:7" s="349" customFormat="1">
      <c r="A17" s="350">
        <v>13</v>
      </c>
      <c r="B17" s="351" t="s">
        <v>1138</v>
      </c>
      <c r="C17" s="352" t="s">
        <v>1139</v>
      </c>
      <c r="D17" s="356">
        <v>14.818</v>
      </c>
      <c r="E17" s="356">
        <v>1.4892089999999998</v>
      </c>
      <c r="F17" s="446"/>
      <c r="G17" s="446"/>
    </row>
    <row r="18" spans="1:7" s="349" customFormat="1">
      <c r="A18" s="350">
        <v>14</v>
      </c>
      <c r="B18" s="351" t="s">
        <v>1140</v>
      </c>
      <c r="C18" s="352" t="s">
        <v>1126</v>
      </c>
      <c r="D18" s="356">
        <v>14.818</v>
      </c>
      <c r="E18" s="356">
        <v>4.5046720000000002</v>
      </c>
      <c r="F18" s="446"/>
      <c r="G18" s="446"/>
    </row>
    <row r="19" spans="1:7" s="349" customFormat="1">
      <c r="A19" s="350">
        <v>15</v>
      </c>
      <c r="B19" s="351" t="s">
        <v>1141</v>
      </c>
      <c r="C19" s="352" t="s">
        <v>1126</v>
      </c>
      <c r="D19" s="356">
        <v>5.9272</v>
      </c>
      <c r="E19" s="356">
        <v>2.9858270000000005</v>
      </c>
      <c r="F19" s="446"/>
      <c r="G19" s="446"/>
    </row>
    <row r="20" spans="1:7" s="349" customFormat="1">
      <c r="A20" s="350">
        <v>16</v>
      </c>
      <c r="B20" s="351" t="s">
        <v>1142</v>
      </c>
      <c r="C20" s="352" t="s">
        <v>1126</v>
      </c>
      <c r="D20" s="356">
        <v>9.3872029999999995</v>
      </c>
      <c r="E20" s="356">
        <v>7.5053170000000007</v>
      </c>
      <c r="F20" s="446"/>
      <c r="G20" s="446"/>
    </row>
    <row r="21" spans="1:7" s="349" customFormat="1">
      <c r="A21" s="350">
        <v>17</v>
      </c>
      <c r="B21" s="351" t="s">
        <v>1143</v>
      </c>
      <c r="C21" s="352" t="s">
        <v>1126</v>
      </c>
      <c r="D21" s="356">
        <v>0</v>
      </c>
      <c r="E21" s="356">
        <v>13.136157000000001</v>
      </c>
      <c r="F21" s="446"/>
      <c r="G21" s="446"/>
    </row>
    <row r="22" spans="1:7" s="349" customFormat="1">
      <c r="A22" s="350">
        <v>18</v>
      </c>
      <c r="B22" s="351" t="s">
        <v>1144</v>
      </c>
      <c r="C22" s="352" t="s">
        <v>1126</v>
      </c>
      <c r="D22" s="356">
        <v>0</v>
      </c>
      <c r="E22" s="356">
        <v>14.818</v>
      </c>
      <c r="F22" s="446"/>
      <c r="G22" s="446"/>
    </row>
    <row r="23" spans="1:7" s="349" customFormat="1" ht="14.25" customHeight="1">
      <c r="A23" s="350">
        <v>19</v>
      </c>
      <c r="B23" s="351" t="s">
        <v>1145</v>
      </c>
      <c r="C23" s="352" t="s">
        <v>1126</v>
      </c>
      <c r="D23" s="356">
        <v>0</v>
      </c>
      <c r="E23" s="356">
        <v>22.227</v>
      </c>
      <c r="F23" s="446"/>
      <c r="G23" s="446"/>
    </row>
    <row r="24" spans="1:7" s="349" customFormat="1">
      <c r="A24" s="350">
        <v>20</v>
      </c>
      <c r="B24" s="351" t="s">
        <v>1146</v>
      </c>
      <c r="C24" s="352" t="s">
        <v>1126</v>
      </c>
      <c r="D24" s="356">
        <v>0</v>
      </c>
      <c r="E24" s="356">
        <v>11.1135</v>
      </c>
      <c r="F24" s="446"/>
      <c r="G24" s="446"/>
    </row>
    <row r="25" spans="1:7" s="349" customFormat="1">
      <c r="A25" s="350">
        <v>21</v>
      </c>
      <c r="B25" s="351" t="s">
        <v>1147</v>
      </c>
      <c r="C25" s="352" t="s">
        <v>1126</v>
      </c>
      <c r="D25" s="356">
        <v>3.8082259999999999</v>
      </c>
      <c r="E25" s="356">
        <v>3.8082259999999999</v>
      </c>
      <c r="F25" s="446"/>
      <c r="G25" s="446"/>
    </row>
    <row r="26" spans="1:7" s="349" customFormat="1">
      <c r="A26" s="350">
        <v>22</v>
      </c>
      <c r="B26" s="351" t="s">
        <v>1148</v>
      </c>
      <c r="C26" s="352" t="s">
        <v>1123</v>
      </c>
      <c r="D26" s="356">
        <v>29.635999999999999</v>
      </c>
      <c r="E26" s="356">
        <v>9.3872029999999995</v>
      </c>
      <c r="F26" s="446"/>
      <c r="G26" s="446"/>
    </row>
    <row r="27" spans="1:7" s="349" customFormat="1">
      <c r="A27" s="350">
        <v>23</v>
      </c>
      <c r="B27" s="351" t="s">
        <v>1149</v>
      </c>
      <c r="C27" s="352" t="s">
        <v>1126</v>
      </c>
      <c r="D27" s="356">
        <v>31.917971999999999</v>
      </c>
      <c r="E27" s="356">
        <v>9.3872029999999995</v>
      </c>
      <c r="F27" s="446"/>
      <c r="G27" s="446"/>
    </row>
    <row r="28" spans="1:7" s="349" customFormat="1">
      <c r="A28" s="350">
        <v>24</v>
      </c>
      <c r="B28" s="351" t="s">
        <v>1150</v>
      </c>
      <c r="C28" s="352" t="s">
        <v>1126</v>
      </c>
      <c r="D28" s="356">
        <v>26.6724</v>
      </c>
      <c r="E28" s="356">
        <v>8.8908000000000005</v>
      </c>
      <c r="F28" s="446"/>
      <c r="G28" s="446"/>
    </row>
    <row r="29" spans="1:7" s="349" customFormat="1">
      <c r="A29" s="350">
        <v>25</v>
      </c>
      <c r="B29" s="351" t="s">
        <v>1151</v>
      </c>
      <c r="C29" s="352" t="s">
        <v>1126</v>
      </c>
      <c r="D29" s="356">
        <v>259.315</v>
      </c>
      <c r="E29" s="356">
        <v>20.656292000000001</v>
      </c>
      <c r="F29" s="446"/>
      <c r="G29" s="446"/>
    </row>
    <row r="30" spans="1:7" s="349" customFormat="1">
      <c r="A30" s="350">
        <v>26</v>
      </c>
      <c r="B30" s="351" t="s">
        <v>1152</v>
      </c>
      <c r="C30" s="352" t="s">
        <v>1126</v>
      </c>
      <c r="D30" s="356">
        <v>148.18</v>
      </c>
      <c r="E30" s="356">
        <v>16.892520000000001</v>
      </c>
      <c r="F30" s="446"/>
      <c r="G30" s="446"/>
    </row>
    <row r="31" spans="1:7" s="349" customFormat="1">
      <c r="A31" s="350">
        <v>27</v>
      </c>
      <c r="B31" s="351" t="s">
        <v>1153</v>
      </c>
      <c r="C31" s="352" t="s">
        <v>1126</v>
      </c>
      <c r="D31" s="356">
        <v>3.7489539999999995</v>
      </c>
      <c r="E31" s="356">
        <v>1.8744769999999997</v>
      </c>
      <c r="F31" s="446"/>
      <c r="G31" s="446"/>
    </row>
    <row r="32" spans="1:7" s="349" customFormat="1">
      <c r="A32" s="350">
        <v>28</v>
      </c>
      <c r="B32" s="351" t="s">
        <v>1154</v>
      </c>
      <c r="C32" s="352" t="s">
        <v>1126</v>
      </c>
      <c r="D32" s="356">
        <v>59.271999999999998</v>
      </c>
      <c r="E32" s="356">
        <v>22.227</v>
      </c>
      <c r="F32" s="446"/>
      <c r="G32" s="446"/>
    </row>
    <row r="33" spans="1:7" s="349" customFormat="1">
      <c r="A33" s="350">
        <v>29</v>
      </c>
      <c r="B33" s="351" t="s">
        <v>1155</v>
      </c>
      <c r="C33" s="352" t="s">
        <v>1126</v>
      </c>
      <c r="D33" s="356">
        <v>133.36199999999999</v>
      </c>
      <c r="E33" s="356">
        <v>22.227</v>
      </c>
      <c r="F33" s="446"/>
      <c r="G33" s="446"/>
    </row>
    <row r="34" spans="1:7" s="349" customFormat="1">
      <c r="A34" s="350">
        <v>30</v>
      </c>
      <c r="B34" s="351" t="s">
        <v>1156</v>
      </c>
      <c r="C34" s="352" t="s">
        <v>1126</v>
      </c>
      <c r="D34" s="356">
        <v>169.00669900000003</v>
      </c>
      <c r="E34" s="356">
        <v>56.330627</v>
      </c>
      <c r="F34" s="446"/>
      <c r="G34" s="446"/>
    </row>
    <row r="35" spans="1:7" s="349" customFormat="1">
      <c r="A35" s="350">
        <v>31</v>
      </c>
      <c r="B35" s="351" t="s">
        <v>1157</v>
      </c>
      <c r="C35" s="352" t="s">
        <v>1126</v>
      </c>
      <c r="D35" s="356">
        <v>6.757007999999999</v>
      </c>
      <c r="E35" s="356">
        <v>3.7489539999999995</v>
      </c>
      <c r="F35" s="446"/>
      <c r="G35" s="446"/>
    </row>
    <row r="36" spans="1:7" s="349" customFormat="1">
      <c r="A36" s="350">
        <v>32</v>
      </c>
      <c r="B36" s="351" t="s">
        <v>1158</v>
      </c>
      <c r="C36" s="352" t="s">
        <v>1126</v>
      </c>
      <c r="D36" s="356">
        <v>28.161608999999999</v>
      </c>
      <c r="E36" s="356">
        <v>9.3872029999999995</v>
      </c>
      <c r="F36" s="446"/>
      <c r="G36" s="446"/>
    </row>
    <row r="37" spans="1:7" s="349" customFormat="1">
      <c r="A37" s="350">
        <v>33</v>
      </c>
      <c r="B37" s="351" t="s">
        <v>1159</v>
      </c>
      <c r="C37" s="352" t="s">
        <v>1137</v>
      </c>
      <c r="D37" s="356">
        <v>0</v>
      </c>
      <c r="E37" s="356">
        <v>16.892520000000001</v>
      </c>
      <c r="F37" s="446"/>
      <c r="G37" s="446"/>
    </row>
    <row r="38" spans="1:7" s="349" customFormat="1">
      <c r="A38" s="350">
        <v>34</v>
      </c>
      <c r="B38" s="351" t="s">
        <v>1160</v>
      </c>
      <c r="C38" s="352" t="s">
        <v>1130</v>
      </c>
      <c r="D38" s="356">
        <v>319.24640099999999</v>
      </c>
      <c r="E38" s="356">
        <v>56.330627</v>
      </c>
      <c r="F38" s="446"/>
      <c r="G38" s="446"/>
    </row>
    <row r="39" spans="1:7" s="349" customFormat="1">
      <c r="A39" s="350">
        <v>35</v>
      </c>
      <c r="B39" s="351" t="s">
        <v>1161</v>
      </c>
      <c r="C39" s="352" t="s">
        <v>1162</v>
      </c>
      <c r="D39" s="356">
        <v>7.5053170000000007</v>
      </c>
      <c r="E39" s="356">
        <v>0</v>
      </c>
      <c r="F39" s="446"/>
      <c r="G39" s="446"/>
    </row>
    <row r="40" spans="1:7" s="349" customFormat="1">
      <c r="A40" s="350">
        <v>36</v>
      </c>
      <c r="B40" s="351" t="s">
        <v>1163</v>
      </c>
      <c r="C40" s="352" t="s">
        <v>1137</v>
      </c>
      <c r="D40" s="356">
        <v>60.08699</v>
      </c>
      <c r="E40" s="356">
        <v>93.886848000000001</v>
      </c>
      <c r="F40" s="446"/>
      <c r="G40" s="446"/>
    </row>
    <row r="41" spans="1:7" s="349" customFormat="1">
      <c r="A41" s="350">
        <v>37</v>
      </c>
      <c r="B41" s="351" t="s">
        <v>1164</v>
      </c>
      <c r="C41" s="352" t="s">
        <v>1137</v>
      </c>
      <c r="D41" s="356">
        <v>0</v>
      </c>
      <c r="E41" s="356">
        <v>56.330627</v>
      </c>
      <c r="F41" s="446"/>
      <c r="G41" s="446"/>
    </row>
    <row r="42" spans="1:7" s="349" customFormat="1">
      <c r="A42" s="350">
        <v>38</v>
      </c>
      <c r="B42" s="351" t="s">
        <v>1165</v>
      </c>
      <c r="C42" s="352" t="s">
        <v>1137</v>
      </c>
      <c r="D42" s="356">
        <v>0</v>
      </c>
      <c r="E42" s="356">
        <v>75.112442000000001</v>
      </c>
      <c r="F42" s="446"/>
      <c r="G42" s="446"/>
    </row>
    <row r="43" spans="1:7" s="349" customFormat="1">
      <c r="A43" s="350">
        <v>39</v>
      </c>
      <c r="B43" s="351" t="s">
        <v>2040</v>
      </c>
      <c r="C43" s="352" t="s">
        <v>1130</v>
      </c>
      <c r="D43" s="356">
        <v>1600</v>
      </c>
      <c r="E43" s="356">
        <v>250</v>
      </c>
      <c r="F43" s="446"/>
      <c r="G43" s="446"/>
    </row>
    <row r="44" spans="1:7" s="349" customFormat="1">
      <c r="A44" s="350">
        <v>40</v>
      </c>
      <c r="B44" s="351" t="s">
        <v>2056</v>
      </c>
      <c r="C44" s="352" t="s">
        <v>1130</v>
      </c>
      <c r="D44" s="356">
        <v>80</v>
      </c>
      <c r="E44" s="356">
        <v>150</v>
      </c>
      <c r="F44" s="446"/>
      <c r="G44" s="446"/>
    </row>
    <row r="45" spans="1:7" s="349" customFormat="1">
      <c r="A45" s="350">
        <v>41</v>
      </c>
      <c r="B45" s="351" t="s">
        <v>2057</v>
      </c>
      <c r="C45" s="352" t="s">
        <v>1130</v>
      </c>
      <c r="D45" s="356">
        <v>80</v>
      </c>
      <c r="E45" s="356">
        <v>150</v>
      </c>
      <c r="F45" s="446"/>
      <c r="G45" s="446"/>
    </row>
    <row r="46" spans="1:7" s="349" customFormat="1">
      <c r="A46" s="350">
        <v>42</v>
      </c>
      <c r="B46" s="351" t="s">
        <v>2041</v>
      </c>
      <c r="C46" s="352" t="s">
        <v>1162</v>
      </c>
      <c r="D46" s="356">
        <v>600</v>
      </c>
      <c r="E46" s="356">
        <v>150</v>
      </c>
      <c r="F46" s="446"/>
      <c r="G46" s="446"/>
    </row>
    <row r="47" spans="1:7" s="349" customFormat="1">
      <c r="A47" s="350">
        <v>43</v>
      </c>
      <c r="B47" s="351" t="s">
        <v>2042</v>
      </c>
      <c r="C47" s="352" t="s">
        <v>1162</v>
      </c>
      <c r="D47" s="356">
        <v>180</v>
      </c>
      <c r="E47" s="356">
        <v>50</v>
      </c>
      <c r="F47" s="446"/>
      <c r="G47" s="446"/>
    </row>
    <row r="48" spans="1:7" s="349" customFormat="1">
      <c r="A48" s="350">
        <v>44</v>
      </c>
      <c r="B48" s="351" t="s">
        <v>1935</v>
      </c>
      <c r="C48" s="352" t="s">
        <v>1162</v>
      </c>
      <c r="D48" s="356">
        <v>0</v>
      </c>
      <c r="E48" s="356">
        <v>400</v>
      </c>
      <c r="F48" s="446"/>
      <c r="G48" s="446"/>
    </row>
    <row r="49" spans="1:7" s="349" customFormat="1">
      <c r="A49" s="350">
        <v>45</v>
      </c>
      <c r="B49" s="351" t="s">
        <v>2043</v>
      </c>
      <c r="C49" s="352" t="s">
        <v>1162</v>
      </c>
      <c r="D49" s="356">
        <v>800</v>
      </c>
      <c r="E49" s="356">
        <v>150</v>
      </c>
      <c r="F49" s="446"/>
      <c r="G49" s="446"/>
    </row>
    <row r="50" spans="1:7" s="349" customFormat="1">
      <c r="A50" s="350">
        <v>46</v>
      </c>
      <c r="B50" s="351" t="s">
        <v>1331</v>
      </c>
      <c r="C50" s="352" t="s">
        <v>1162</v>
      </c>
      <c r="D50" s="446">
        <v>0</v>
      </c>
      <c r="E50" s="356">
        <v>60</v>
      </c>
      <c r="F50" s="446"/>
      <c r="G50" s="446"/>
    </row>
    <row r="51" spans="1:7" s="349" customFormat="1">
      <c r="A51" s="350">
        <v>47</v>
      </c>
      <c r="B51" s="351" t="s">
        <v>2048</v>
      </c>
      <c r="C51" s="352" t="s">
        <v>1162</v>
      </c>
      <c r="D51" s="446">
        <v>0</v>
      </c>
      <c r="E51" s="356">
        <v>150</v>
      </c>
      <c r="F51" s="446"/>
      <c r="G51" s="446"/>
    </row>
    <row r="52" spans="1:7" s="349" customFormat="1">
      <c r="A52" s="350">
        <v>48</v>
      </c>
      <c r="B52" s="351" t="s">
        <v>2051</v>
      </c>
      <c r="C52" s="352" t="s">
        <v>1162</v>
      </c>
      <c r="D52" s="356">
        <v>240</v>
      </c>
      <c r="E52" s="356">
        <v>100</v>
      </c>
      <c r="F52" s="446"/>
      <c r="G52" s="446"/>
    </row>
    <row r="53" spans="1:7" s="349" customFormat="1">
      <c r="A53" s="350">
        <v>49</v>
      </c>
      <c r="B53" s="351" t="s">
        <v>2058</v>
      </c>
      <c r="C53" s="352" t="s">
        <v>1162</v>
      </c>
      <c r="D53" s="446">
        <v>0</v>
      </c>
      <c r="E53" s="356">
        <v>160</v>
      </c>
      <c r="F53" s="446"/>
      <c r="G53" s="446"/>
    </row>
    <row r="54" spans="1:7" s="349" customFormat="1">
      <c r="A54" s="350">
        <v>50</v>
      </c>
      <c r="B54" s="351" t="s">
        <v>2046</v>
      </c>
      <c r="C54" s="352" t="s">
        <v>1162</v>
      </c>
      <c r="D54" s="356">
        <v>80</v>
      </c>
      <c r="E54" s="356">
        <v>150</v>
      </c>
      <c r="F54" s="446"/>
      <c r="G54" s="446"/>
    </row>
    <row r="55" spans="1:7" s="349" customFormat="1">
      <c r="A55" s="350">
        <v>51</v>
      </c>
      <c r="B55" s="351" t="s">
        <v>2059</v>
      </c>
      <c r="C55" s="352" t="s">
        <v>1162</v>
      </c>
      <c r="D55" s="356">
        <v>400</v>
      </c>
      <c r="E55" s="356">
        <v>150</v>
      </c>
      <c r="F55" s="446"/>
      <c r="G55" s="446"/>
    </row>
    <row r="56" spans="1:7" s="349" customFormat="1">
      <c r="A56" s="350">
        <v>52</v>
      </c>
      <c r="B56" s="351" t="s">
        <v>2060</v>
      </c>
      <c r="C56" s="352" t="s">
        <v>1162</v>
      </c>
      <c r="D56" s="356">
        <v>70</v>
      </c>
      <c r="E56" s="356">
        <v>90</v>
      </c>
      <c r="F56" s="446"/>
      <c r="G56" s="446"/>
    </row>
    <row r="57" spans="1:7" s="349" customFormat="1">
      <c r="A57" s="350">
        <v>53</v>
      </c>
      <c r="B57" s="351" t="s">
        <v>2061</v>
      </c>
      <c r="C57" s="352" t="s">
        <v>1162</v>
      </c>
      <c r="D57" s="356">
        <v>900</v>
      </c>
      <c r="E57" s="356">
        <v>100</v>
      </c>
      <c r="F57" s="446"/>
      <c r="G57" s="446"/>
    </row>
    <row r="58" spans="1:7" s="349" customFormat="1">
      <c r="A58" s="350">
        <v>54</v>
      </c>
      <c r="B58" s="351" t="s">
        <v>2036</v>
      </c>
      <c r="C58" s="352" t="s">
        <v>1162</v>
      </c>
      <c r="D58" s="356">
        <v>120</v>
      </c>
      <c r="E58" s="356">
        <v>80</v>
      </c>
      <c r="F58" s="446"/>
      <c r="G58" s="446"/>
    </row>
    <row r="59" spans="1:7" s="349" customFormat="1">
      <c r="A59" s="350">
        <v>55</v>
      </c>
      <c r="B59" s="351" t="s">
        <v>2062</v>
      </c>
      <c r="C59" s="352" t="s">
        <v>1162</v>
      </c>
      <c r="D59" s="446">
        <v>0</v>
      </c>
      <c r="E59" s="356">
        <v>90</v>
      </c>
      <c r="F59" s="446"/>
      <c r="G59" s="446"/>
    </row>
    <row r="60" spans="1:7" s="349" customFormat="1">
      <c r="A60" s="350">
        <v>56</v>
      </c>
      <c r="B60" s="351" t="s">
        <v>2044</v>
      </c>
      <c r="C60" s="352" t="s">
        <v>1162</v>
      </c>
      <c r="D60" s="356">
        <v>150</v>
      </c>
      <c r="E60" s="356">
        <v>50</v>
      </c>
      <c r="F60" s="446"/>
      <c r="G60" s="446"/>
    </row>
    <row r="61" spans="1:7" s="349" customFormat="1">
      <c r="A61" s="350">
        <v>57</v>
      </c>
      <c r="B61" s="351" t="s">
        <v>2063</v>
      </c>
      <c r="C61" s="352" t="s">
        <v>1137</v>
      </c>
      <c r="D61" s="446">
        <v>0</v>
      </c>
      <c r="E61" s="356">
        <v>200</v>
      </c>
      <c r="F61" s="446"/>
      <c r="G61" s="446"/>
    </row>
    <row r="62" spans="1:7" s="349" customFormat="1">
      <c r="A62" s="350">
        <v>58</v>
      </c>
      <c r="B62" s="351" t="s">
        <v>1519</v>
      </c>
      <c r="C62" s="352" t="s">
        <v>1162</v>
      </c>
      <c r="D62" s="356">
        <v>2200</v>
      </c>
      <c r="E62" s="356">
        <v>150</v>
      </c>
      <c r="F62" s="446"/>
      <c r="G62" s="446"/>
    </row>
    <row r="63" spans="1:7" s="349" customFormat="1">
      <c r="A63" s="350">
        <v>59</v>
      </c>
      <c r="B63" s="351" t="s">
        <v>2064</v>
      </c>
      <c r="C63" s="352" t="s">
        <v>1162</v>
      </c>
      <c r="D63" s="356">
        <v>1200</v>
      </c>
      <c r="E63" s="356">
        <v>60</v>
      </c>
      <c r="F63" s="446"/>
      <c r="G63" s="446"/>
    </row>
    <row r="64" spans="1:7" s="349" customFormat="1">
      <c r="A64" s="350">
        <v>60</v>
      </c>
      <c r="B64" s="351" t="s">
        <v>1870</v>
      </c>
      <c r="C64" s="352" t="s">
        <v>1162</v>
      </c>
      <c r="D64" s="356">
        <v>150</v>
      </c>
      <c r="E64" s="356">
        <v>30</v>
      </c>
      <c r="F64" s="446"/>
      <c r="G64" s="446"/>
    </row>
    <row r="65" spans="1:7" s="349" customFormat="1">
      <c r="A65" s="350">
        <v>61</v>
      </c>
      <c r="B65" s="351" t="s">
        <v>2065</v>
      </c>
      <c r="C65" s="352" t="s">
        <v>1162</v>
      </c>
      <c r="D65" s="356">
        <v>900</v>
      </c>
      <c r="E65" s="356">
        <v>60</v>
      </c>
      <c r="F65" s="446"/>
      <c r="G65" s="446"/>
    </row>
    <row r="66" spans="1:7" s="349" customFormat="1">
      <c r="A66" s="350">
        <v>62</v>
      </c>
      <c r="B66" s="351" t="s">
        <v>2066</v>
      </c>
      <c r="C66" s="352" t="s">
        <v>1162</v>
      </c>
      <c r="D66" s="356">
        <v>280</v>
      </c>
      <c r="E66" s="356">
        <v>60</v>
      </c>
      <c r="F66" s="446"/>
      <c r="G66" s="446"/>
    </row>
    <row r="67" spans="1:7" s="349" customFormat="1">
      <c r="A67" s="350">
        <v>63</v>
      </c>
      <c r="B67" s="351" t="s">
        <v>2067</v>
      </c>
      <c r="C67" s="352" t="s">
        <v>1162</v>
      </c>
      <c r="D67" s="356">
        <v>300</v>
      </c>
      <c r="E67" s="356">
        <v>150</v>
      </c>
      <c r="F67" s="446"/>
      <c r="G67" s="446"/>
    </row>
    <row r="68" spans="1:7" s="349" customFormat="1">
      <c r="A68" s="350">
        <v>64</v>
      </c>
      <c r="B68" s="351" t="s">
        <v>1391</v>
      </c>
      <c r="C68" s="352" t="s">
        <v>1162</v>
      </c>
      <c r="D68" s="356">
        <v>80</v>
      </c>
      <c r="E68" s="356">
        <v>60</v>
      </c>
      <c r="F68" s="446"/>
      <c r="G68" s="446"/>
    </row>
    <row r="69" spans="1:7" s="349" customFormat="1">
      <c r="A69" s="350">
        <v>65</v>
      </c>
      <c r="B69" s="351" t="s">
        <v>2068</v>
      </c>
      <c r="C69" s="352" t="s">
        <v>1162</v>
      </c>
      <c r="D69" s="356">
        <v>120</v>
      </c>
      <c r="E69" s="356">
        <v>60</v>
      </c>
      <c r="F69" s="446"/>
      <c r="G69" s="446"/>
    </row>
    <row r="70" spans="1:7" s="349" customFormat="1">
      <c r="A70" s="350">
        <v>66</v>
      </c>
      <c r="B70" s="351" t="s">
        <v>1933</v>
      </c>
      <c r="C70" s="352" t="s">
        <v>1162</v>
      </c>
      <c r="D70" s="356">
        <v>280</v>
      </c>
      <c r="E70" s="356">
        <v>50</v>
      </c>
      <c r="F70" s="446"/>
      <c r="G70" s="446"/>
    </row>
    <row r="71" spans="1:7" s="349" customFormat="1">
      <c r="A71" s="350">
        <v>67</v>
      </c>
      <c r="B71" s="351" t="s">
        <v>2069</v>
      </c>
      <c r="C71" s="352" t="s">
        <v>1162</v>
      </c>
      <c r="D71" s="356">
        <v>500</v>
      </c>
      <c r="E71" s="356">
        <v>150</v>
      </c>
      <c r="F71" s="446"/>
      <c r="G71" s="446"/>
    </row>
    <row r="72" spans="1:7" s="349" customFormat="1">
      <c r="A72" s="350">
        <v>68</v>
      </c>
      <c r="B72" s="351" t="s">
        <v>2070</v>
      </c>
      <c r="C72" s="352" t="s">
        <v>1162</v>
      </c>
      <c r="D72" s="356">
        <v>1400</v>
      </c>
      <c r="E72" s="356">
        <v>150</v>
      </c>
      <c r="F72" s="446"/>
      <c r="G72" s="446"/>
    </row>
    <row r="73" spans="1:7" s="349" customFormat="1">
      <c r="A73" s="350">
        <v>69</v>
      </c>
      <c r="B73" s="351" t="s">
        <v>2071</v>
      </c>
      <c r="C73" s="352" t="s">
        <v>1162</v>
      </c>
      <c r="D73" s="356">
        <v>400</v>
      </c>
      <c r="E73" s="356">
        <v>90</v>
      </c>
      <c r="F73" s="446"/>
      <c r="G73" s="446"/>
    </row>
    <row r="74" spans="1:7" s="349" customFormat="1">
      <c r="A74" s="350">
        <v>70</v>
      </c>
      <c r="B74" s="351" t="s">
        <v>2072</v>
      </c>
      <c r="C74" s="352" t="s">
        <v>1162</v>
      </c>
      <c r="D74" s="356">
        <v>170</v>
      </c>
      <c r="E74" s="356">
        <v>60</v>
      </c>
      <c r="F74" s="446"/>
      <c r="G74" s="446"/>
    </row>
    <row r="75" spans="1:7" s="349" customFormat="1">
      <c r="A75" s="350">
        <v>71</v>
      </c>
      <c r="B75" s="351" t="s">
        <v>2073</v>
      </c>
      <c r="C75" s="352" t="s">
        <v>1162</v>
      </c>
      <c r="D75" s="356">
        <v>350</v>
      </c>
      <c r="E75" s="356">
        <v>70</v>
      </c>
      <c r="F75" s="446"/>
      <c r="G75" s="446"/>
    </row>
    <row r="76" spans="1:7" s="349" customFormat="1">
      <c r="A76" s="350">
        <v>72</v>
      </c>
      <c r="B76" s="351" t="s">
        <v>2074</v>
      </c>
      <c r="C76" s="352" t="s">
        <v>1137</v>
      </c>
      <c r="D76" s="446">
        <v>0</v>
      </c>
      <c r="E76" s="356">
        <v>160</v>
      </c>
      <c r="F76" s="446"/>
      <c r="G76" s="446"/>
    </row>
    <row r="77" spans="1:7" s="349" customFormat="1">
      <c r="A77" s="350">
        <v>73</v>
      </c>
      <c r="B77" s="351" t="s">
        <v>2075</v>
      </c>
      <c r="C77" s="352" t="s">
        <v>1162</v>
      </c>
      <c r="D77" s="356">
        <v>150</v>
      </c>
      <c r="E77" s="356">
        <v>60</v>
      </c>
      <c r="F77" s="446"/>
      <c r="G77" s="446"/>
    </row>
    <row r="78" spans="1:7" s="349" customFormat="1">
      <c r="A78" s="350">
        <v>74</v>
      </c>
      <c r="B78" s="351" t="s">
        <v>2076</v>
      </c>
      <c r="C78" s="352" t="s">
        <v>1162</v>
      </c>
      <c r="D78" s="356">
        <v>90</v>
      </c>
      <c r="E78" s="356">
        <v>30</v>
      </c>
      <c r="F78" s="446"/>
      <c r="G78" s="446"/>
    </row>
    <row r="79" spans="1:7" s="349" customFormat="1">
      <c r="A79" s="350">
        <v>75</v>
      </c>
      <c r="B79" s="351" t="s">
        <v>1166</v>
      </c>
      <c r="C79" s="352" t="s">
        <v>1162</v>
      </c>
      <c r="D79" s="356">
        <v>28.161608999999999</v>
      </c>
      <c r="E79" s="356">
        <v>13.136157000000001</v>
      </c>
      <c r="F79" s="446"/>
      <c r="G79" s="446"/>
    </row>
    <row r="80" spans="1:7" s="349" customFormat="1">
      <c r="A80" s="350">
        <v>76</v>
      </c>
      <c r="B80" s="351" t="s">
        <v>1167</v>
      </c>
      <c r="C80" s="352" t="s">
        <v>1130</v>
      </c>
      <c r="D80" s="356">
        <v>131.45047799999998</v>
      </c>
      <c r="E80" s="356">
        <v>45.068947000000001</v>
      </c>
      <c r="F80" s="446"/>
      <c r="G80" s="446"/>
    </row>
    <row r="81" spans="1:7" s="349" customFormat="1">
      <c r="A81" s="350">
        <v>77</v>
      </c>
      <c r="B81" s="351" t="s">
        <v>1168</v>
      </c>
      <c r="C81" s="352" t="s">
        <v>1162</v>
      </c>
      <c r="D81" s="356">
        <v>24.405245999999998</v>
      </c>
      <c r="E81" s="356">
        <v>13.136157000000001</v>
      </c>
      <c r="F81" s="446"/>
      <c r="G81" s="446"/>
    </row>
    <row r="82" spans="1:7" s="349" customFormat="1">
      <c r="A82" s="350">
        <v>78</v>
      </c>
      <c r="B82" s="351" t="s">
        <v>1169</v>
      </c>
      <c r="C82" s="352" t="s">
        <v>1137</v>
      </c>
      <c r="D82" s="356">
        <v>0</v>
      </c>
      <c r="E82" s="356">
        <v>56.330627</v>
      </c>
      <c r="F82" s="446"/>
      <c r="G82" s="446"/>
    </row>
    <row r="83" spans="1:7" s="349" customFormat="1">
      <c r="A83" s="350">
        <v>79</v>
      </c>
      <c r="B83" s="351" t="s">
        <v>1170</v>
      </c>
      <c r="C83" s="352" t="s">
        <v>1137</v>
      </c>
      <c r="D83" s="356">
        <v>0</v>
      </c>
      <c r="E83" s="356">
        <v>56.330627</v>
      </c>
      <c r="F83" s="446"/>
      <c r="G83" s="446"/>
    </row>
    <row r="84" spans="1:7" s="349" customFormat="1">
      <c r="A84" s="350">
        <v>80</v>
      </c>
      <c r="B84" s="351" t="s">
        <v>1171</v>
      </c>
      <c r="C84" s="352" t="s">
        <v>1137</v>
      </c>
      <c r="D84" s="356">
        <v>0</v>
      </c>
      <c r="E84" s="356">
        <v>15.018042999999999</v>
      </c>
      <c r="F84" s="446"/>
      <c r="G84" s="446"/>
    </row>
    <row r="85" spans="1:7" s="349" customFormat="1">
      <c r="A85" s="350">
        <v>81</v>
      </c>
      <c r="B85" s="351" t="s">
        <v>1172</v>
      </c>
      <c r="C85" s="352" t="s">
        <v>1162</v>
      </c>
      <c r="D85" s="356">
        <v>30.043495</v>
      </c>
      <c r="E85" s="356">
        <v>15.018042999999999</v>
      </c>
      <c r="F85" s="446"/>
      <c r="G85" s="446"/>
    </row>
    <row r="86" spans="1:7" s="349" customFormat="1">
      <c r="A86" s="350">
        <v>82</v>
      </c>
      <c r="B86" s="351" t="s">
        <v>1173</v>
      </c>
      <c r="C86" s="352" t="s">
        <v>1162</v>
      </c>
      <c r="D86" s="356">
        <v>31.917971999999999</v>
      </c>
      <c r="E86" s="356">
        <v>13.136157000000001</v>
      </c>
      <c r="F86" s="446"/>
      <c r="G86" s="446"/>
    </row>
    <row r="87" spans="1:7" s="349" customFormat="1">
      <c r="A87" s="350">
        <v>83</v>
      </c>
      <c r="B87" s="351" t="s">
        <v>1174</v>
      </c>
      <c r="C87" s="352" t="s">
        <v>1130</v>
      </c>
      <c r="D87" s="356">
        <v>31.917971999999999</v>
      </c>
      <c r="E87" s="356">
        <v>13.136157000000001</v>
      </c>
      <c r="F87" s="446"/>
      <c r="G87" s="446"/>
    </row>
    <row r="88" spans="1:7" s="349" customFormat="1">
      <c r="A88" s="350">
        <v>84</v>
      </c>
      <c r="B88" s="351" t="s">
        <v>1175</v>
      </c>
      <c r="C88" s="352" t="s">
        <v>1162</v>
      </c>
      <c r="D88" s="356">
        <v>148.18</v>
      </c>
      <c r="E88" s="356">
        <v>7.5053170000000007</v>
      </c>
      <c r="F88" s="446"/>
      <c r="G88" s="446"/>
    </row>
    <row r="89" spans="1:7" s="349" customFormat="1">
      <c r="A89" s="350">
        <v>85</v>
      </c>
      <c r="B89" s="351" t="s">
        <v>1176</v>
      </c>
      <c r="C89" s="352" t="s">
        <v>1162</v>
      </c>
      <c r="D89" s="356">
        <v>13.136157000000001</v>
      </c>
      <c r="E89" s="356">
        <v>7.5053170000000007</v>
      </c>
      <c r="F89" s="446"/>
      <c r="G89" s="446"/>
    </row>
    <row r="90" spans="1:7" s="349" customFormat="1">
      <c r="A90" s="350">
        <v>86</v>
      </c>
      <c r="B90" s="351" t="s">
        <v>1177</v>
      </c>
      <c r="C90" s="352" t="s">
        <v>1162</v>
      </c>
      <c r="D90" s="356">
        <v>10.89123</v>
      </c>
      <c r="E90" s="356">
        <v>5.6308400000000001</v>
      </c>
      <c r="F90" s="446"/>
      <c r="G90" s="446"/>
    </row>
    <row r="91" spans="1:7" s="349" customFormat="1">
      <c r="A91" s="350">
        <v>87</v>
      </c>
      <c r="B91" s="351" t="s">
        <v>1178</v>
      </c>
      <c r="C91" s="352" t="s">
        <v>1162</v>
      </c>
      <c r="D91" s="356">
        <v>10.505962</v>
      </c>
      <c r="E91" s="356">
        <v>7.127457999999999</v>
      </c>
      <c r="F91" s="446"/>
      <c r="G91" s="446"/>
    </row>
    <row r="92" spans="1:7" s="349" customFormat="1">
      <c r="A92" s="350">
        <v>88</v>
      </c>
      <c r="B92" s="351" t="s">
        <v>1179</v>
      </c>
      <c r="C92" s="352" t="s">
        <v>1162</v>
      </c>
      <c r="D92" s="356">
        <v>3.7489539999999995</v>
      </c>
      <c r="E92" s="356">
        <v>1.8744769999999997</v>
      </c>
      <c r="F92" s="446"/>
      <c r="G92" s="446"/>
    </row>
    <row r="93" spans="1:7" s="349" customFormat="1">
      <c r="A93" s="350">
        <v>89</v>
      </c>
      <c r="B93" s="351" t="s">
        <v>1180</v>
      </c>
      <c r="C93" s="352" t="s">
        <v>1126</v>
      </c>
      <c r="D93" s="356">
        <v>88.908000000000001</v>
      </c>
      <c r="E93" s="356">
        <v>13.136157000000001</v>
      </c>
      <c r="F93" s="446"/>
      <c r="G93" s="446"/>
    </row>
    <row r="94" spans="1:7" s="349" customFormat="1">
      <c r="A94" s="350">
        <v>90</v>
      </c>
      <c r="B94" s="351" t="s">
        <v>1181</v>
      </c>
      <c r="C94" s="352" t="s">
        <v>1126</v>
      </c>
      <c r="D94" s="356">
        <v>20.982288</v>
      </c>
      <c r="E94" s="356">
        <v>13.136157000000001</v>
      </c>
      <c r="F94" s="446"/>
      <c r="G94" s="446"/>
    </row>
    <row r="95" spans="1:7" s="349" customFormat="1">
      <c r="A95" s="350">
        <v>91</v>
      </c>
      <c r="B95" s="351" t="s">
        <v>1182</v>
      </c>
      <c r="C95" s="352" t="s">
        <v>1126</v>
      </c>
      <c r="D95" s="356">
        <v>75.112442000000001</v>
      </c>
      <c r="E95" s="356">
        <v>18.774405999999999</v>
      </c>
      <c r="F95" s="446"/>
      <c r="G95" s="446"/>
    </row>
    <row r="96" spans="1:7" s="349" customFormat="1">
      <c r="A96" s="350">
        <v>92</v>
      </c>
      <c r="B96" s="351" t="s">
        <v>1183</v>
      </c>
      <c r="C96" s="352" t="s">
        <v>1126</v>
      </c>
      <c r="D96" s="356">
        <v>111.13499999999999</v>
      </c>
      <c r="E96" s="356">
        <v>29.635999999999999</v>
      </c>
      <c r="F96" s="446"/>
      <c r="G96" s="446"/>
    </row>
    <row r="97" spans="1:7" s="349" customFormat="1">
      <c r="A97" s="350">
        <v>93</v>
      </c>
      <c r="B97" s="351" t="s">
        <v>1184</v>
      </c>
      <c r="C97" s="352" t="s">
        <v>1126</v>
      </c>
      <c r="D97" s="356">
        <v>74.09</v>
      </c>
      <c r="E97" s="356">
        <v>29.635999999999999</v>
      </c>
      <c r="F97" s="446"/>
      <c r="G97" s="446"/>
    </row>
    <row r="98" spans="1:7" s="349" customFormat="1">
      <c r="A98" s="350">
        <v>94</v>
      </c>
      <c r="B98" s="351" t="s">
        <v>1185</v>
      </c>
      <c r="C98" s="352" t="s">
        <v>1126</v>
      </c>
      <c r="D98" s="356">
        <v>148.18</v>
      </c>
      <c r="E98" s="356">
        <v>13.136157000000001</v>
      </c>
      <c r="F98" s="446"/>
      <c r="G98" s="446"/>
    </row>
    <row r="99" spans="1:7" s="349" customFormat="1">
      <c r="A99" s="350">
        <v>95</v>
      </c>
      <c r="B99" s="351" t="s">
        <v>1186</v>
      </c>
      <c r="C99" s="352" t="s">
        <v>1126</v>
      </c>
      <c r="D99" s="356">
        <v>16.892520000000001</v>
      </c>
      <c r="E99" s="356">
        <v>13.136157000000001</v>
      </c>
      <c r="F99" s="446"/>
      <c r="G99" s="446"/>
    </row>
    <row r="100" spans="1:7" s="349" customFormat="1">
      <c r="A100" s="350">
        <v>96</v>
      </c>
      <c r="B100" s="351" t="s">
        <v>1187</v>
      </c>
      <c r="C100" s="352" t="s">
        <v>1126</v>
      </c>
      <c r="D100" s="356">
        <v>222.26999999999998</v>
      </c>
      <c r="E100" s="356">
        <v>16.892520000000001</v>
      </c>
      <c r="F100" s="446"/>
      <c r="G100" s="446"/>
    </row>
    <row r="101" spans="1:7" s="349" customFormat="1">
      <c r="A101" s="350">
        <v>97</v>
      </c>
      <c r="B101" s="351" t="s">
        <v>1188</v>
      </c>
      <c r="C101" s="352" t="s">
        <v>1126</v>
      </c>
      <c r="D101" s="356">
        <v>107.037823</v>
      </c>
      <c r="E101" s="356">
        <v>16.892520000000001</v>
      </c>
      <c r="F101" s="446"/>
      <c r="G101" s="446"/>
    </row>
    <row r="102" spans="1:7" s="349" customFormat="1">
      <c r="A102" s="350">
        <v>98</v>
      </c>
      <c r="B102" s="351" t="s">
        <v>1189</v>
      </c>
      <c r="C102" s="352" t="s">
        <v>1126</v>
      </c>
      <c r="D102" s="356">
        <v>11.1135</v>
      </c>
      <c r="E102" s="356">
        <v>1.4892089999999998</v>
      </c>
      <c r="F102" s="446"/>
      <c r="G102" s="446"/>
    </row>
    <row r="103" spans="1:7" s="349" customFormat="1">
      <c r="A103" s="350">
        <v>99</v>
      </c>
      <c r="B103" s="351" t="s">
        <v>1190</v>
      </c>
      <c r="C103" s="352" t="s">
        <v>1126</v>
      </c>
      <c r="D103" s="356">
        <v>5.986472</v>
      </c>
      <c r="E103" s="356">
        <v>1.4892089999999998</v>
      </c>
      <c r="F103" s="446"/>
      <c r="G103" s="446"/>
    </row>
    <row r="104" spans="1:7" s="349" customFormat="1">
      <c r="A104" s="350">
        <v>100</v>
      </c>
      <c r="B104" s="351" t="s">
        <v>1191</v>
      </c>
      <c r="C104" s="352" t="s">
        <v>1126</v>
      </c>
      <c r="D104" s="356">
        <v>59.271999999999998</v>
      </c>
      <c r="E104" s="356">
        <v>18.522500000000001</v>
      </c>
      <c r="F104" s="446"/>
      <c r="G104" s="446"/>
    </row>
    <row r="105" spans="1:7" s="349" customFormat="1">
      <c r="A105" s="350">
        <v>101</v>
      </c>
      <c r="B105" s="351" t="s">
        <v>1192</v>
      </c>
      <c r="C105" s="352" t="s">
        <v>1126</v>
      </c>
      <c r="D105" s="356">
        <v>37.045000000000002</v>
      </c>
      <c r="E105" s="356">
        <v>5.6308400000000001</v>
      </c>
      <c r="F105" s="446"/>
      <c r="G105" s="446"/>
    </row>
    <row r="106" spans="1:7" s="349" customFormat="1">
      <c r="A106" s="350">
        <v>102</v>
      </c>
      <c r="B106" s="351" t="s">
        <v>1193</v>
      </c>
      <c r="C106" s="352" t="s">
        <v>1126</v>
      </c>
      <c r="D106" s="356">
        <v>31.917971999999999</v>
      </c>
      <c r="E106" s="356">
        <v>14.980998</v>
      </c>
      <c r="F106" s="446"/>
      <c r="G106" s="446"/>
    </row>
    <row r="107" spans="1:7" s="349" customFormat="1">
      <c r="A107" s="350">
        <v>103</v>
      </c>
      <c r="B107" s="351" t="s">
        <v>1194</v>
      </c>
      <c r="C107" s="352" t="s">
        <v>1126</v>
      </c>
      <c r="D107" s="356">
        <v>33.044139999999999</v>
      </c>
      <c r="E107" s="356">
        <v>16.892520000000001</v>
      </c>
      <c r="F107" s="446"/>
      <c r="G107" s="446"/>
    </row>
    <row r="108" spans="1:7" s="349" customFormat="1">
      <c r="A108" s="350">
        <v>104</v>
      </c>
      <c r="B108" s="351" t="s">
        <v>1195</v>
      </c>
      <c r="C108" s="352" t="s">
        <v>1126</v>
      </c>
      <c r="D108" s="356">
        <v>6.379149</v>
      </c>
      <c r="E108" s="356">
        <v>1.1187590000000001</v>
      </c>
      <c r="F108" s="446"/>
      <c r="G108" s="446"/>
    </row>
    <row r="109" spans="1:7" s="349" customFormat="1">
      <c r="A109" s="350">
        <v>105</v>
      </c>
      <c r="B109" s="351" t="s">
        <v>1196</v>
      </c>
      <c r="C109" s="352" t="s">
        <v>1126</v>
      </c>
      <c r="D109" s="356">
        <v>96.317000000000007</v>
      </c>
      <c r="E109" s="356">
        <v>9.3872029999999995</v>
      </c>
      <c r="F109" s="446"/>
      <c r="G109" s="446"/>
    </row>
    <row r="110" spans="1:7" s="349" customFormat="1">
      <c r="A110" s="350">
        <v>106</v>
      </c>
      <c r="B110" s="351" t="s">
        <v>1197</v>
      </c>
      <c r="C110" s="352" t="s">
        <v>1126</v>
      </c>
      <c r="D110" s="356">
        <v>31.917971999999999</v>
      </c>
      <c r="E110" s="356">
        <v>9.3872029999999995</v>
      </c>
      <c r="F110" s="446"/>
      <c r="G110" s="446"/>
    </row>
    <row r="111" spans="1:7" s="349" customFormat="1">
      <c r="A111" s="350">
        <v>107</v>
      </c>
      <c r="B111" s="351" t="s">
        <v>1198</v>
      </c>
      <c r="C111" s="352" t="s">
        <v>1126</v>
      </c>
      <c r="D111" s="356">
        <v>1.8744769999999997</v>
      </c>
      <c r="E111" s="356">
        <v>0.7409</v>
      </c>
      <c r="F111" s="446"/>
      <c r="G111" s="446"/>
    </row>
    <row r="112" spans="1:7" s="349" customFormat="1">
      <c r="A112" s="350">
        <v>108</v>
      </c>
      <c r="B112" s="351" t="s">
        <v>1199</v>
      </c>
      <c r="C112" s="352" t="s">
        <v>1126</v>
      </c>
      <c r="D112" s="356">
        <v>185.22499999999999</v>
      </c>
      <c r="E112" s="356">
        <v>9.3872029999999995</v>
      </c>
      <c r="F112" s="446"/>
      <c r="G112" s="446"/>
    </row>
    <row r="113" spans="1:7" s="349" customFormat="1">
      <c r="A113" s="350">
        <v>109</v>
      </c>
      <c r="B113" s="351" t="s">
        <v>1200</v>
      </c>
      <c r="C113" s="352" t="s">
        <v>1126</v>
      </c>
      <c r="D113" s="356">
        <v>75.112442000000001</v>
      </c>
      <c r="E113" s="356">
        <v>9.3872029999999995</v>
      </c>
      <c r="F113" s="446"/>
      <c r="G113" s="446"/>
    </row>
    <row r="114" spans="1:7" s="349" customFormat="1">
      <c r="A114" s="350">
        <v>110</v>
      </c>
      <c r="B114" s="351" t="s">
        <v>1201</v>
      </c>
      <c r="C114" s="352" t="s">
        <v>1126</v>
      </c>
      <c r="D114" s="356">
        <v>0</v>
      </c>
      <c r="E114" s="356">
        <v>37.045000000000002</v>
      </c>
      <c r="F114" s="446"/>
      <c r="G114" s="446"/>
    </row>
    <row r="115" spans="1:7" s="349" customFormat="1">
      <c r="A115" s="350">
        <v>111</v>
      </c>
      <c r="B115" s="351" t="s">
        <v>1202</v>
      </c>
      <c r="C115" s="352" t="s">
        <v>1137</v>
      </c>
      <c r="D115" s="356">
        <v>0</v>
      </c>
      <c r="E115" s="356">
        <v>37.045000000000002</v>
      </c>
      <c r="F115" s="446"/>
      <c r="G115" s="446"/>
    </row>
    <row r="116" spans="1:7" s="349" customFormat="1">
      <c r="A116" s="350">
        <v>112</v>
      </c>
      <c r="B116" s="351" t="s">
        <v>1203</v>
      </c>
      <c r="C116" s="352" t="s">
        <v>1137</v>
      </c>
      <c r="D116" s="356">
        <v>0</v>
      </c>
      <c r="E116" s="356">
        <v>44.454000000000001</v>
      </c>
      <c r="F116" s="446"/>
      <c r="G116" s="446"/>
    </row>
    <row r="117" spans="1:7" s="349" customFormat="1">
      <c r="A117" s="350">
        <v>113</v>
      </c>
      <c r="B117" s="351" t="s">
        <v>1204</v>
      </c>
      <c r="C117" s="352" t="s">
        <v>1130</v>
      </c>
      <c r="D117" s="356">
        <v>26.287132</v>
      </c>
      <c r="E117" s="356">
        <v>0</v>
      </c>
      <c r="F117" s="446"/>
      <c r="G117" s="446"/>
    </row>
    <row r="118" spans="1:7" s="349" customFormat="1">
      <c r="A118" s="350">
        <v>114</v>
      </c>
      <c r="B118" s="351" t="s">
        <v>1205</v>
      </c>
      <c r="C118" s="352" t="s">
        <v>1126</v>
      </c>
      <c r="D118" s="356">
        <v>11.26168</v>
      </c>
      <c r="E118" s="356">
        <v>3.7489539999999995</v>
      </c>
      <c r="F118" s="446"/>
      <c r="G118" s="446"/>
    </row>
    <row r="119" spans="1:7" s="349" customFormat="1">
      <c r="A119" s="350">
        <v>115</v>
      </c>
      <c r="B119" s="351" t="s">
        <v>1206</v>
      </c>
      <c r="C119" s="352" t="s">
        <v>1126</v>
      </c>
      <c r="D119" s="356">
        <v>0</v>
      </c>
      <c r="E119" s="356">
        <v>29.635999999999999</v>
      </c>
      <c r="F119" s="446"/>
      <c r="G119" s="446"/>
    </row>
    <row r="120" spans="1:7" s="349" customFormat="1">
      <c r="A120" s="350">
        <v>116</v>
      </c>
      <c r="B120" s="351" t="s">
        <v>1207</v>
      </c>
      <c r="C120" s="352" t="s">
        <v>1126</v>
      </c>
      <c r="D120" s="422">
        <v>350</v>
      </c>
      <c r="E120" s="422">
        <v>120</v>
      </c>
      <c r="F120" s="422"/>
      <c r="G120" s="422"/>
    </row>
    <row r="121" spans="1:7" s="349" customFormat="1">
      <c r="A121" s="350">
        <v>117</v>
      </c>
      <c r="B121" s="351" t="s">
        <v>1208</v>
      </c>
      <c r="C121" s="352" t="s">
        <v>1126</v>
      </c>
      <c r="D121" s="422">
        <v>300</v>
      </c>
      <c r="E121" s="422">
        <v>120</v>
      </c>
      <c r="F121" s="422"/>
      <c r="G121" s="422"/>
    </row>
    <row r="122" spans="1:7" s="349" customFormat="1">
      <c r="A122" s="350">
        <v>118</v>
      </c>
      <c r="B122" s="351" t="s">
        <v>1209</v>
      </c>
      <c r="C122" s="352" t="s">
        <v>1126</v>
      </c>
      <c r="D122" s="422">
        <v>300</v>
      </c>
      <c r="E122" s="422">
        <v>120</v>
      </c>
      <c r="F122" s="422"/>
      <c r="G122" s="422"/>
    </row>
    <row r="123" spans="1:7" s="349" customFormat="1">
      <c r="A123" s="350">
        <v>119</v>
      </c>
      <c r="B123" s="351" t="s">
        <v>1210</v>
      </c>
      <c r="C123" s="352" t="s">
        <v>1211</v>
      </c>
      <c r="D123" s="356">
        <v>33.044139999999999</v>
      </c>
      <c r="E123" s="356">
        <v>11.26168</v>
      </c>
      <c r="F123" s="446"/>
      <c r="G123" s="446"/>
    </row>
    <row r="124" spans="1:7" s="349" customFormat="1">
      <c r="A124" s="350">
        <v>120</v>
      </c>
      <c r="B124" s="351" t="s">
        <v>1212</v>
      </c>
      <c r="C124" s="352" t="s">
        <v>1126</v>
      </c>
      <c r="D124" s="356">
        <v>59.271999999999998</v>
      </c>
      <c r="E124" s="356">
        <v>1.1187590000000001</v>
      </c>
      <c r="F124" s="446"/>
      <c r="G124" s="446"/>
    </row>
    <row r="125" spans="1:7" s="349" customFormat="1">
      <c r="A125" s="350">
        <v>121</v>
      </c>
      <c r="B125" s="351" t="s">
        <v>1213</v>
      </c>
      <c r="C125" s="352" t="s">
        <v>1126</v>
      </c>
      <c r="D125" s="356">
        <v>15.018042999999999</v>
      </c>
      <c r="E125" s="356">
        <v>3.7489539999999995</v>
      </c>
      <c r="F125" s="446"/>
      <c r="G125" s="446"/>
    </row>
    <row r="126" spans="1:7" s="349" customFormat="1">
      <c r="A126" s="350">
        <v>122</v>
      </c>
      <c r="B126" s="351" t="s">
        <v>1214</v>
      </c>
      <c r="C126" s="352" t="s">
        <v>1126</v>
      </c>
      <c r="D126" s="356">
        <v>1.8744769999999997</v>
      </c>
      <c r="E126" s="356">
        <v>0</v>
      </c>
      <c r="F126" s="446"/>
      <c r="G126" s="446"/>
    </row>
    <row r="127" spans="1:7" s="349" customFormat="1">
      <c r="A127" s="350">
        <v>123</v>
      </c>
      <c r="B127" s="351" t="s">
        <v>1215</v>
      </c>
      <c r="C127" s="352" t="s">
        <v>1126</v>
      </c>
      <c r="D127" s="356">
        <v>111.13499999999999</v>
      </c>
      <c r="E127" s="356">
        <v>3.18587</v>
      </c>
      <c r="F127" s="446"/>
      <c r="G127" s="446"/>
    </row>
    <row r="128" spans="1:7" s="349" customFormat="1">
      <c r="A128" s="350">
        <v>124</v>
      </c>
      <c r="B128" s="351" t="s">
        <v>1216</v>
      </c>
      <c r="C128" s="352" t="s">
        <v>1137</v>
      </c>
      <c r="D128" s="356">
        <v>0</v>
      </c>
      <c r="E128" s="356">
        <v>59.271999999999998</v>
      </c>
      <c r="F128" s="446"/>
      <c r="G128" s="446"/>
    </row>
    <row r="129" spans="1:7" s="349" customFormat="1">
      <c r="A129" s="350">
        <v>125</v>
      </c>
      <c r="B129" s="351" t="s">
        <v>1217</v>
      </c>
      <c r="C129" s="352" t="s">
        <v>1218</v>
      </c>
      <c r="D129" s="356">
        <v>0</v>
      </c>
      <c r="E129" s="356">
        <v>2.9636</v>
      </c>
      <c r="F129" s="446"/>
      <c r="G129" s="446"/>
    </row>
    <row r="130" spans="1:7" s="349" customFormat="1">
      <c r="A130" s="350">
        <v>126</v>
      </c>
      <c r="B130" s="351" t="s">
        <v>1219</v>
      </c>
      <c r="C130" s="352" t="s">
        <v>1126</v>
      </c>
      <c r="D130" s="356">
        <v>185.22499999999999</v>
      </c>
      <c r="E130" s="356">
        <v>18.774405999999999</v>
      </c>
      <c r="F130" s="446"/>
      <c r="G130" s="446"/>
    </row>
    <row r="131" spans="1:7" s="349" customFormat="1">
      <c r="A131" s="350">
        <v>127</v>
      </c>
      <c r="B131" s="351" t="s">
        <v>1220</v>
      </c>
      <c r="C131" s="352" t="s">
        <v>1126</v>
      </c>
      <c r="D131" s="356">
        <v>28.161608999999999</v>
      </c>
      <c r="E131" s="356">
        <v>9.3872029999999995</v>
      </c>
      <c r="F131" s="446"/>
      <c r="G131" s="446"/>
    </row>
    <row r="132" spans="1:7" s="349" customFormat="1">
      <c r="A132" s="350">
        <v>128</v>
      </c>
      <c r="B132" s="351" t="s">
        <v>1221</v>
      </c>
      <c r="C132" s="352" t="s">
        <v>1126</v>
      </c>
      <c r="D132" s="356">
        <v>120.181389</v>
      </c>
      <c r="E132" s="356">
        <v>14.980998</v>
      </c>
      <c r="F132" s="446"/>
      <c r="G132" s="446"/>
    </row>
    <row r="133" spans="1:7" s="349" customFormat="1">
      <c r="A133" s="350">
        <v>129</v>
      </c>
      <c r="B133" s="351" t="s">
        <v>1222</v>
      </c>
      <c r="C133" s="352" t="s">
        <v>1126</v>
      </c>
      <c r="D133" s="356">
        <v>60.08699</v>
      </c>
      <c r="E133" s="356">
        <v>15.018042999999999</v>
      </c>
      <c r="F133" s="446"/>
      <c r="G133" s="446"/>
    </row>
    <row r="134" spans="1:7">
      <c r="A134" s="350">
        <v>130</v>
      </c>
      <c r="B134" s="351" t="s">
        <v>1223</v>
      </c>
      <c r="C134" s="352" t="s">
        <v>1126</v>
      </c>
      <c r="D134" s="356">
        <v>26.287132</v>
      </c>
      <c r="E134" s="356">
        <v>13.136157000000001</v>
      </c>
      <c r="F134" s="446"/>
      <c r="G134" s="446"/>
    </row>
    <row r="135" spans="1:7">
      <c r="A135" s="350">
        <v>131</v>
      </c>
      <c r="B135" s="351" t="s">
        <v>1224</v>
      </c>
      <c r="C135" s="352" t="s">
        <v>1123</v>
      </c>
      <c r="D135" s="356">
        <v>13.48438</v>
      </c>
      <c r="E135" s="356">
        <v>5.986472</v>
      </c>
      <c r="F135" s="446"/>
      <c r="G135" s="446"/>
    </row>
    <row r="136" spans="1:7">
      <c r="A136" s="350">
        <v>132</v>
      </c>
      <c r="B136" s="351" t="s">
        <v>1225</v>
      </c>
      <c r="C136" s="352" t="s">
        <v>1123</v>
      </c>
      <c r="D136" s="356">
        <v>10.483734999999999</v>
      </c>
      <c r="E136" s="356">
        <v>5.986472</v>
      </c>
      <c r="F136" s="446"/>
      <c r="G136" s="446"/>
    </row>
    <row r="137" spans="1:7">
      <c r="A137" s="350">
        <v>133</v>
      </c>
      <c r="B137" s="351" t="s">
        <v>1226</v>
      </c>
      <c r="C137" s="352" t="s">
        <v>1123</v>
      </c>
      <c r="D137" s="356">
        <v>5.986472</v>
      </c>
      <c r="E137" s="356">
        <v>1.4892089999999998</v>
      </c>
      <c r="F137" s="446"/>
      <c r="G137" s="446"/>
    </row>
    <row r="138" spans="1:7">
      <c r="A138" s="350">
        <v>134</v>
      </c>
      <c r="B138" s="351" t="s">
        <v>1227</v>
      </c>
      <c r="C138" s="352" t="s">
        <v>1126</v>
      </c>
      <c r="D138" s="356">
        <v>26.287132</v>
      </c>
      <c r="E138" s="356">
        <v>20.656292000000001</v>
      </c>
      <c r="F138" s="446"/>
      <c r="G138" s="446"/>
    </row>
    <row r="139" spans="1:7">
      <c r="A139" s="350">
        <v>135</v>
      </c>
      <c r="B139" s="351" t="s">
        <v>1228</v>
      </c>
      <c r="C139" s="352" t="s">
        <v>1123</v>
      </c>
      <c r="D139" s="356">
        <v>7.4830899999999998</v>
      </c>
      <c r="E139" s="356">
        <v>2.9858270000000005</v>
      </c>
      <c r="F139" s="446"/>
      <c r="G139" s="446"/>
    </row>
    <row r="140" spans="1:7">
      <c r="A140" s="350">
        <v>136</v>
      </c>
      <c r="B140" s="351" t="s">
        <v>1229</v>
      </c>
      <c r="C140" s="352" t="s">
        <v>1126</v>
      </c>
      <c r="D140" s="356">
        <v>6.379149</v>
      </c>
      <c r="E140" s="356">
        <v>5.6308400000000001</v>
      </c>
      <c r="F140" s="446"/>
      <c r="G140" s="446"/>
    </row>
    <row r="141" spans="1:7">
      <c r="A141" s="350">
        <v>137</v>
      </c>
      <c r="B141" s="351" t="s">
        <v>1230</v>
      </c>
      <c r="C141" s="352" t="s">
        <v>1123</v>
      </c>
      <c r="D141" s="356">
        <v>16.892520000000001</v>
      </c>
      <c r="E141" s="356">
        <v>1.8744769999999997</v>
      </c>
      <c r="F141" s="446"/>
      <c r="G141" s="446"/>
    </row>
    <row r="142" spans="1:7">
      <c r="A142" s="350">
        <v>138</v>
      </c>
      <c r="B142" s="351" t="s">
        <v>1942</v>
      </c>
      <c r="C142" s="352"/>
      <c r="D142" s="356">
        <v>3.7044999999999999</v>
      </c>
      <c r="E142" s="356">
        <v>1.4818</v>
      </c>
      <c r="F142" s="446"/>
      <c r="G142" s="446"/>
    </row>
    <row r="143" spans="1:7">
      <c r="A143" s="350">
        <v>139</v>
      </c>
      <c r="B143" s="351" t="s">
        <v>1231</v>
      </c>
      <c r="C143" s="352" t="s">
        <v>1232</v>
      </c>
      <c r="D143" s="356">
        <v>14.818</v>
      </c>
      <c r="E143" s="356">
        <v>4.1490399999999994</v>
      </c>
      <c r="F143" s="446"/>
      <c r="G143" s="446"/>
    </row>
    <row r="144" spans="1:7">
      <c r="A144" s="350">
        <v>140</v>
      </c>
      <c r="B144" s="351" t="s">
        <v>1233</v>
      </c>
      <c r="C144" s="352" t="s">
        <v>1126</v>
      </c>
      <c r="D144" s="356">
        <v>12.96575</v>
      </c>
      <c r="E144" s="356">
        <v>5.1863000000000001</v>
      </c>
      <c r="F144" s="446"/>
      <c r="G144" s="446"/>
    </row>
    <row r="145" spans="1:9">
      <c r="A145" s="350">
        <v>141</v>
      </c>
      <c r="B145" s="351" t="s">
        <v>2037</v>
      </c>
      <c r="C145" s="352" t="s">
        <v>1130</v>
      </c>
      <c r="D145" s="356">
        <v>0</v>
      </c>
      <c r="E145" s="356">
        <v>40</v>
      </c>
      <c r="F145" s="446"/>
      <c r="G145" s="446"/>
    </row>
    <row r="146" spans="1:9">
      <c r="A146" s="350">
        <v>142</v>
      </c>
      <c r="B146" s="351" t="s">
        <v>2039</v>
      </c>
      <c r="C146" s="352" t="s">
        <v>1130</v>
      </c>
      <c r="D146" s="356">
        <v>0</v>
      </c>
      <c r="E146" s="356">
        <v>60</v>
      </c>
      <c r="F146" s="446"/>
      <c r="G146" s="446"/>
    </row>
    <row r="147" spans="1:9">
      <c r="A147" s="350">
        <v>143</v>
      </c>
      <c r="B147" s="351" t="s">
        <v>2038</v>
      </c>
      <c r="C147" s="352" t="s">
        <v>1126</v>
      </c>
      <c r="D147" s="356">
        <v>0</v>
      </c>
      <c r="E147" s="356">
        <v>40</v>
      </c>
      <c r="F147" s="446"/>
      <c r="G147" s="446"/>
    </row>
    <row r="148" spans="1:9">
      <c r="A148" s="350">
        <v>144</v>
      </c>
      <c r="B148" s="319" t="s">
        <v>1964</v>
      </c>
      <c r="C148" s="317" t="s">
        <v>1162</v>
      </c>
      <c r="D148" s="446">
        <v>0</v>
      </c>
      <c r="E148" s="356">
        <v>250</v>
      </c>
      <c r="F148" s="446"/>
      <c r="G148" s="446"/>
    </row>
    <row r="149" spans="1:9">
      <c r="A149" s="350">
        <v>145</v>
      </c>
      <c r="B149" s="319" t="s">
        <v>1965</v>
      </c>
      <c r="C149" s="317" t="s">
        <v>1162</v>
      </c>
      <c r="D149" s="446">
        <v>0</v>
      </c>
      <c r="E149" s="356">
        <v>150</v>
      </c>
      <c r="F149" s="446"/>
      <c r="G149" s="446"/>
    </row>
    <row r="150" spans="1:9">
      <c r="A150" s="350">
        <v>146</v>
      </c>
      <c r="B150" s="351" t="s">
        <v>1996</v>
      </c>
      <c r="C150" s="352" t="s">
        <v>1130</v>
      </c>
      <c r="D150" s="356">
        <v>1800</v>
      </c>
      <c r="E150" s="356">
        <v>150</v>
      </c>
      <c r="F150" s="446"/>
      <c r="G150" s="446"/>
    </row>
    <row r="151" spans="1:9">
      <c r="A151" s="350">
        <v>147</v>
      </c>
      <c r="B151" s="351" t="s">
        <v>1930</v>
      </c>
      <c r="C151" s="352" t="s">
        <v>1130</v>
      </c>
      <c r="D151" s="446">
        <v>0</v>
      </c>
      <c r="E151" s="356">
        <v>180</v>
      </c>
      <c r="F151" s="446"/>
      <c r="G151" s="446"/>
    </row>
    <row r="152" spans="1:9">
      <c r="A152" s="350">
        <v>148</v>
      </c>
      <c r="B152" s="351" t="s">
        <v>2052</v>
      </c>
      <c r="C152" s="352" t="s">
        <v>1126</v>
      </c>
      <c r="D152" s="446">
        <v>0</v>
      </c>
      <c r="E152" s="356">
        <v>80</v>
      </c>
      <c r="F152" s="446"/>
      <c r="G152" s="446"/>
    </row>
    <row r="153" spans="1:9">
      <c r="A153" s="350">
        <v>149</v>
      </c>
      <c r="B153" s="351" t="s">
        <v>2053</v>
      </c>
      <c r="C153" s="352" t="s">
        <v>1126</v>
      </c>
      <c r="D153" s="356">
        <v>80</v>
      </c>
      <c r="E153" s="356">
        <v>60</v>
      </c>
      <c r="F153" s="446"/>
      <c r="G153" s="446"/>
    </row>
    <row r="154" spans="1:9">
      <c r="A154" s="350">
        <v>150</v>
      </c>
      <c r="B154" s="351" t="s">
        <v>2054</v>
      </c>
      <c r="C154" s="352" t="s">
        <v>1126</v>
      </c>
      <c r="D154" s="356">
        <v>50</v>
      </c>
      <c r="E154" s="356">
        <v>40</v>
      </c>
      <c r="F154" s="446"/>
      <c r="G154" s="446"/>
    </row>
    <row r="155" spans="1:9">
      <c r="A155" s="350">
        <v>151</v>
      </c>
      <c r="B155" s="351" t="s">
        <v>2055</v>
      </c>
      <c r="C155" s="352" t="s">
        <v>1126</v>
      </c>
      <c r="D155" s="356">
        <v>120</v>
      </c>
      <c r="E155" s="356">
        <v>60</v>
      </c>
      <c r="F155" s="446"/>
      <c r="G155" s="446"/>
    </row>
    <row r="156" spans="1:9">
      <c r="A156" s="527" t="s">
        <v>1234</v>
      </c>
      <c r="B156" s="528"/>
      <c r="C156" s="529"/>
      <c r="D156" s="357">
        <f>SUM(D5:D155)</f>
        <v>23082.475564000008</v>
      </c>
      <c r="E156" s="357">
        <f>SUM(E5:E155)</f>
        <v>7862.1917180000028</v>
      </c>
      <c r="F156" s="357"/>
      <c r="G156" s="357"/>
    </row>
    <row r="157" spans="1:9">
      <c r="A157" s="527" t="s">
        <v>1235</v>
      </c>
      <c r="B157" s="528"/>
      <c r="C157" s="529"/>
      <c r="D157" s="357"/>
      <c r="E157" s="357">
        <f>E156+D156</f>
        <v>30944.667282000009</v>
      </c>
      <c r="F157" s="357"/>
      <c r="G157" s="357"/>
      <c r="H157" s="353"/>
      <c r="I157" s="353"/>
    </row>
  </sheetData>
  <mergeCells count="5">
    <mergeCell ref="F3:G3"/>
    <mergeCell ref="A1:B1"/>
    <mergeCell ref="A156:C156"/>
    <mergeCell ref="A157:C157"/>
    <mergeCell ref="A2:B2"/>
  </mergeCells>
  <conditionalFormatting sqref="B3 A2 B5:B1048576">
    <cfRule type="duplicateValues" dxfId="21" priority="2"/>
  </conditionalFormatting>
  <conditionalFormatting sqref="B4">
    <cfRule type="duplicateValues" dxfId="20" priority="1"/>
  </conditionalFormatting>
  <pageMargins left="0.13" right="0.12" top="0.28000000000000003" bottom="0.34" header="0.3" footer="0.3"/>
  <pageSetup scale="83" fitToHeight="0" orientation="portrait" horizontalDpi="4294967294" verticalDpi="4294967294" r:id="rId1"/>
  <rowBreaks count="1" manualBreakCount="1">
    <brk id="101" max="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2"/>
  <sheetViews>
    <sheetView view="pageBreakPreview" topLeftCell="A177" zoomScaleNormal="100" zoomScaleSheetLayoutView="100" workbookViewId="0">
      <selection activeCell="D8" sqref="D8:E8"/>
    </sheetView>
  </sheetViews>
  <sheetFormatPr defaultColWidth="9.140625" defaultRowHeight="15"/>
  <cols>
    <col min="1" max="1" width="4" style="366" bestFit="1" customWidth="1"/>
    <col min="2" max="2" width="50.28515625" style="359" customWidth="1"/>
    <col min="3" max="3" width="16" style="359" customWidth="1"/>
    <col min="4" max="4" width="11.28515625" style="423" customWidth="1"/>
    <col min="5" max="5" width="17.140625" style="423" customWidth="1"/>
    <col min="6" max="6" width="15.7109375" style="359" customWidth="1"/>
    <col min="7" max="7" width="13.5703125" style="359" customWidth="1"/>
    <col min="8" max="16384" width="9.140625" style="359"/>
  </cols>
  <sheetData>
    <row r="1" spans="1:7" ht="24" customHeight="1">
      <c r="A1" s="358" t="s">
        <v>1119</v>
      </c>
      <c r="B1" s="271" t="s">
        <v>1120</v>
      </c>
      <c r="C1" s="271" t="s">
        <v>21</v>
      </c>
    </row>
    <row r="2" spans="1:7" ht="24" customHeight="1">
      <c r="A2" s="540" t="s">
        <v>1120</v>
      </c>
      <c r="B2" s="541"/>
      <c r="C2" s="271" t="s">
        <v>21</v>
      </c>
    </row>
    <row r="3" spans="1:7" s="361" customFormat="1" ht="30">
      <c r="A3" s="358">
        <v>1</v>
      </c>
      <c r="B3" s="360" t="s">
        <v>2020</v>
      </c>
      <c r="C3" s="271">
        <v>1</v>
      </c>
      <c r="D3" s="423"/>
      <c r="E3" s="423"/>
    </row>
    <row r="4" spans="1:7" s="361" customFormat="1" ht="30">
      <c r="A4" s="358">
        <v>2</v>
      </c>
      <c r="B4" s="360" t="s">
        <v>2019</v>
      </c>
      <c r="C4" s="271">
        <v>1</v>
      </c>
      <c r="D4" s="423"/>
      <c r="E4" s="423"/>
    </row>
    <row r="5" spans="1:7" s="361" customFormat="1" ht="30">
      <c r="A5" s="358">
        <v>3</v>
      </c>
      <c r="B5" s="360" t="s">
        <v>2018</v>
      </c>
      <c r="C5" s="271">
        <v>1</v>
      </c>
      <c r="D5" s="531"/>
      <c r="E5" s="532"/>
    </row>
    <row r="6" spans="1:7" s="361" customFormat="1" ht="30">
      <c r="A6" s="358">
        <v>4</v>
      </c>
      <c r="B6" s="360" t="s">
        <v>1248</v>
      </c>
      <c r="C6" s="271">
        <v>1</v>
      </c>
      <c r="D6" s="533"/>
      <c r="E6" s="534"/>
    </row>
    <row r="7" spans="1:7" s="361" customFormat="1" ht="39.75" customHeight="1">
      <c r="A7" s="358"/>
      <c r="B7" s="360"/>
      <c r="C7" s="271"/>
      <c r="D7" s="448"/>
      <c r="E7" s="449"/>
      <c r="F7" s="538" t="s">
        <v>3018</v>
      </c>
      <c r="G7" s="539"/>
    </row>
    <row r="8" spans="1:7" s="361" customFormat="1" ht="60">
      <c r="A8" s="323" t="s">
        <v>0</v>
      </c>
      <c r="B8" s="324" t="s">
        <v>2081</v>
      </c>
      <c r="C8" s="273" t="s">
        <v>1121</v>
      </c>
      <c r="D8" s="472" t="s">
        <v>1306</v>
      </c>
      <c r="E8" s="473" t="s">
        <v>1937</v>
      </c>
      <c r="F8" s="474" t="s">
        <v>1306</v>
      </c>
      <c r="G8" s="475" t="s">
        <v>1937</v>
      </c>
    </row>
    <row r="9" spans="1:7" s="361" customFormat="1">
      <c r="A9" s="358">
        <v>1</v>
      </c>
      <c r="B9" s="362" t="s">
        <v>1122</v>
      </c>
      <c r="C9" s="358" t="s">
        <v>1123</v>
      </c>
      <c r="D9" s="422">
        <v>14.818</v>
      </c>
      <c r="E9" s="485">
        <v>0</v>
      </c>
      <c r="F9" s="308"/>
      <c r="G9" s="308"/>
    </row>
    <row r="10" spans="1:7" s="361" customFormat="1">
      <c r="A10" s="358">
        <v>2</v>
      </c>
      <c r="B10" s="362" t="s">
        <v>1124</v>
      </c>
      <c r="C10" s="358" t="s">
        <v>1123</v>
      </c>
      <c r="D10" s="422">
        <v>11.1135</v>
      </c>
      <c r="E10" s="485">
        <v>0</v>
      </c>
      <c r="F10" s="308"/>
      <c r="G10" s="308"/>
    </row>
    <row r="11" spans="1:7" s="361" customFormat="1">
      <c r="A11" s="358">
        <v>3</v>
      </c>
      <c r="B11" s="362" t="s">
        <v>1125</v>
      </c>
      <c r="C11" s="358" t="s">
        <v>1126</v>
      </c>
      <c r="D11" s="422">
        <v>25.9315</v>
      </c>
      <c r="E11" s="485">
        <v>0</v>
      </c>
      <c r="F11" s="308"/>
      <c r="G11" s="308"/>
    </row>
    <row r="12" spans="1:7" s="361" customFormat="1">
      <c r="A12" s="358">
        <v>4</v>
      </c>
      <c r="B12" s="362" t="s">
        <v>1127</v>
      </c>
      <c r="C12" s="358" t="s">
        <v>1126</v>
      </c>
      <c r="D12" s="422">
        <v>74.09</v>
      </c>
      <c r="E12" s="485">
        <v>0</v>
      </c>
      <c r="F12" s="308"/>
      <c r="G12" s="308"/>
    </row>
    <row r="13" spans="1:7" s="361" customFormat="1">
      <c r="A13" s="358">
        <v>5</v>
      </c>
      <c r="B13" s="362" t="s">
        <v>1128</v>
      </c>
      <c r="C13" s="358" t="s">
        <v>1126</v>
      </c>
      <c r="D13" s="422">
        <v>81.498999999999995</v>
      </c>
      <c r="E13" s="485">
        <v>0</v>
      </c>
      <c r="F13" s="308"/>
      <c r="G13" s="308"/>
    </row>
    <row r="14" spans="1:7" s="361" customFormat="1">
      <c r="A14" s="358">
        <v>6</v>
      </c>
      <c r="B14" s="362" t="s">
        <v>1129</v>
      </c>
      <c r="C14" s="358" t="s">
        <v>1130</v>
      </c>
      <c r="D14" s="422">
        <v>237.08799999999999</v>
      </c>
      <c r="E14" s="485">
        <v>9.4464749999999995</v>
      </c>
      <c r="F14" s="308"/>
      <c r="G14" s="308"/>
    </row>
    <row r="15" spans="1:7" s="361" customFormat="1">
      <c r="A15" s="358">
        <v>7</v>
      </c>
      <c r="B15" s="362" t="s">
        <v>1131</v>
      </c>
      <c r="C15" s="358" t="s">
        <v>1130</v>
      </c>
      <c r="D15" s="422">
        <v>185.22499999999999</v>
      </c>
      <c r="E15" s="485">
        <v>9.4464749999999995</v>
      </c>
      <c r="F15" s="308"/>
      <c r="G15" s="308"/>
    </row>
    <row r="16" spans="1:7" s="361" customFormat="1">
      <c r="A16" s="358">
        <v>8</v>
      </c>
      <c r="B16" s="362" t="s">
        <v>1132</v>
      </c>
      <c r="C16" s="358" t="s">
        <v>1130</v>
      </c>
      <c r="D16" s="422">
        <v>19.144856000000001</v>
      </c>
      <c r="E16" s="485">
        <v>6.5421469999999999</v>
      </c>
      <c r="F16" s="308"/>
      <c r="G16" s="308"/>
    </row>
    <row r="17" spans="1:7" s="361" customFormat="1">
      <c r="A17" s="358">
        <v>9</v>
      </c>
      <c r="B17" s="362" t="s">
        <v>1136</v>
      </c>
      <c r="C17" s="358" t="s">
        <v>1137</v>
      </c>
      <c r="D17" s="422">
        <v>0</v>
      </c>
      <c r="E17" s="485">
        <v>25.1906</v>
      </c>
      <c r="F17" s="308"/>
      <c r="G17" s="308"/>
    </row>
    <row r="18" spans="1:7" s="361" customFormat="1">
      <c r="A18" s="358">
        <v>10</v>
      </c>
      <c r="B18" s="362" t="s">
        <v>1993</v>
      </c>
      <c r="C18" s="358" t="s">
        <v>1126</v>
      </c>
      <c r="D18" s="422">
        <v>18.892949999999999</v>
      </c>
      <c r="E18" s="485">
        <v>5.6678850000000001</v>
      </c>
      <c r="F18" s="308"/>
      <c r="G18" s="308"/>
    </row>
    <row r="19" spans="1:7" s="361" customFormat="1">
      <c r="A19" s="358">
        <v>11</v>
      </c>
      <c r="B19" s="362" t="s">
        <v>1274</v>
      </c>
      <c r="C19" s="358" t="s">
        <v>1126</v>
      </c>
      <c r="D19" s="422">
        <v>18.892949999999999</v>
      </c>
      <c r="E19" s="485">
        <v>5.6678850000000001</v>
      </c>
      <c r="F19" s="308"/>
      <c r="G19" s="308"/>
    </row>
    <row r="20" spans="1:7" s="361" customFormat="1">
      <c r="A20" s="358">
        <v>12</v>
      </c>
      <c r="B20" s="362" t="s">
        <v>1994</v>
      </c>
      <c r="C20" s="358" t="s">
        <v>1137</v>
      </c>
      <c r="D20" s="422">
        <v>0</v>
      </c>
      <c r="E20" s="485">
        <v>1.8892949999999997</v>
      </c>
      <c r="F20" s="308"/>
      <c r="G20" s="308"/>
    </row>
    <row r="21" spans="1:7" s="361" customFormat="1">
      <c r="A21" s="358">
        <v>13</v>
      </c>
      <c r="B21" s="362" t="s">
        <v>1995</v>
      </c>
      <c r="C21" s="358" t="s">
        <v>1137</v>
      </c>
      <c r="D21" s="422">
        <v>0</v>
      </c>
      <c r="E21" s="485">
        <v>15.114359999999998</v>
      </c>
      <c r="F21" s="308"/>
      <c r="G21" s="308"/>
    </row>
    <row r="22" spans="1:7" s="361" customFormat="1">
      <c r="A22" s="358">
        <v>14</v>
      </c>
      <c r="B22" s="362" t="s">
        <v>1138</v>
      </c>
      <c r="C22" s="358" t="s">
        <v>1139</v>
      </c>
      <c r="D22" s="422">
        <v>12.5953</v>
      </c>
      <c r="E22" s="485">
        <v>0</v>
      </c>
      <c r="F22" s="308"/>
      <c r="G22" s="308"/>
    </row>
    <row r="23" spans="1:7" s="361" customFormat="1">
      <c r="A23" s="358">
        <v>15</v>
      </c>
      <c r="B23" s="362" t="s">
        <v>1140</v>
      </c>
      <c r="C23" s="358" t="s">
        <v>1126</v>
      </c>
      <c r="D23" s="422">
        <v>18.892949999999999</v>
      </c>
      <c r="E23" s="485">
        <v>6.29765</v>
      </c>
      <c r="F23" s="308"/>
      <c r="G23" s="308"/>
    </row>
    <row r="24" spans="1:7" s="361" customFormat="1">
      <c r="A24" s="358">
        <v>16</v>
      </c>
      <c r="B24" s="362" t="s">
        <v>1141</v>
      </c>
      <c r="C24" s="358" t="s">
        <v>1126</v>
      </c>
      <c r="D24" s="422">
        <v>7.5571799999999989</v>
      </c>
      <c r="E24" s="485">
        <v>4.4083550000000002</v>
      </c>
      <c r="F24" s="308"/>
      <c r="G24" s="308"/>
    </row>
    <row r="25" spans="1:7" s="361" customFormat="1" ht="13.5" customHeight="1">
      <c r="A25" s="358">
        <v>17</v>
      </c>
      <c r="B25" s="362" t="s">
        <v>1142</v>
      </c>
      <c r="C25" s="358" t="s">
        <v>1126</v>
      </c>
      <c r="D25" s="422">
        <v>12.5953</v>
      </c>
      <c r="E25" s="485">
        <v>2.726512</v>
      </c>
      <c r="F25" s="308"/>
      <c r="G25" s="308"/>
    </row>
    <row r="26" spans="1:7" s="361" customFormat="1" ht="13.5" customHeight="1">
      <c r="A26" s="358">
        <v>18</v>
      </c>
      <c r="B26" s="362" t="s">
        <v>1143</v>
      </c>
      <c r="C26" s="358" t="s">
        <v>1126</v>
      </c>
      <c r="D26" s="422">
        <v>0</v>
      </c>
      <c r="E26" s="485">
        <v>1.296575</v>
      </c>
      <c r="F26" s="308"/>
      <c r="G26" s="308"/>
    </row>
    <row r="27" spans="1:7" s="361" customFormat="1" ht="13.5" customHeight="1">
      <c r="A27" s="358">
        <v>19</v>
      </c>
      <c r="B27" s="362" t="s">
        <v>1144</v>
      </c>
      <c r="C27" s="358" t="s">
        <v>1126</v>
      </c>
      <c r="D27" s="422">
        <v>0</v>
      </c>
      <c r="E27" s="485">
        <v>25.1906</v>
      </c>
      <c r="F27" s="308"/>
      <c r="G27" s="308"/>
    </row>
    <row r="28" spans="1:7" s="361" customFormat="1" ht="13.5" customHeight="1">
      <c r="A28" s="358">
        <v>20</v>
      </c>
      <c r="B28" s="362" t="s">
        <v>1145</v>
      </c>
      <c r="C28" s="358" t="s">
        <v>1126</v>
      </c>
      <c r="D28" s="422">
        <v>120</v>
      </c>
      <c r="E28" s="485">
        <v>5</v>
      </c>
      <c r="F28" s="308"/>
      <c r="G28" s="308"/>
    </row>
    <row r="29" spans="1:7" s="361" customFormat="1">
      <c r="A29" s="358">
        <v>21</v>
      </c>
      <c r="B29" s="362" t="s">
        <v>1146</v>
      </c>
      <c r="C29" s="358" t="s">
        <v>1126</v>
      </c>
      <c r="D29" s="422">
        <v>70</v>
      </c>
      <c r="E29" s="485">
        <v>0</v>
      </c>
      <c r="F29" s="308"/>
      <c r="G29" s="308"/>
    </row>
    <row r="30" spans="1:7" s="361" customFormat="1">
      <c r="A30" s="358">
        <v>22</v>
      </c>
      <c r="B30" s="362" t="s">
        <v>1133</v>
      </c>
      <c r="C30" s="358" t="s">
        <v>1126</v>
      </c>
      <c r="D30" s="422">
        <v>600</v>
      </c>
      <c r="E30" s="485">
        <v>250</v>
      </c>
      <c r="F30" s="308"/>
      <c r="G30" s="308"/>
    </row>
    <row r="31" spans="1:7" s="361" customFormat="1">
      <c r="A31" s="358">
        <v>23</v>
      </c>
      <c r="B31" s="362" t="s">
        <v>1134</v>
      </c>
      <c r="C31" s="358" t="s">
        <v>1126</v>
      </c>
      <c r="D31" s="422">
        <v>600</v>
      </c>
      <c r="E31" s="485">
        <v>250</v>
      </c>
      <c r="F31" s="308"/>
      <c r="G31" s="308"/>
    </row>
    <row r="32" spans="1:7" s="361" customFormat="1">
      <c r="A32" s="358">
        <v>24</v>
      </c>
      <c r="B32" s="362" t="s">
        <v>1135</v>
      </c>
      <c r="C32" s="358" t="s">
        <v>1126</v>
      </c>
      <c r="D32" s="422">
        <v>300</v>
      </c>
      <c r="E32" s="485">
        <v>250</v>
      </c>
      <c r="F32" s="308"/>
      <c r="G32" s="308"/>
    </row>
    <row r="33" spans="1:7" s="361" customFormat="1">
      <c r="A33" s="358">
        <v>25</v>
      </c>
      <c r="B33" s="362" t="s">
        <v>1148</v>
      </c>
      <c r="C33" s="358" t="s">
        <v>1123</v>
      </c>
      <c r="D33" s="422">
        <v>25.1906</v>
      </c>
      <c r="E33" s="485">
        <v>2.830238</v>
      </c>
      <c r="F33" s="308"/>
      <c r="G33" s="308"/>
    </row>
    <row r="34" spans="1:7" s="361" customFormat="1">
      <c r="A34" s="358">
        <v>26</v>
      </c>
      <c r="B34" s="362" t="s">
        <v>1149</v>
      </c>
      <c r="C34" s="358" t="s">
        <v>1126</v>
      </c>
      <c r="D34" s="422">
        <v>18.892949999999999</v>
      </c>
      <c r="E34" s="485">
        <v>2.0448839999999997</v>
      </c>
      <c r="F34" s="308"/>
      <c r="G34" s="308"/>
    </row>
    <row r="35" spans="1:7" s="361" customFormat="1">
      <c r="A35" s="358">
        <v>27</v>
      </c>
      <c r="B35" s="362" t="s">
        <v>1236</v>
      </c>
      <c r="C35" s="358" t="s">
        <v>1126</v>
      </c>
      <c r="D35" s="422">
        <v>119.65535</v>
      </c>
      <c r="E35" s="485">
        <v>16.410934999999998</v>
      </c>
      <c r="F35" s="308"/>
      <c r="G35" s="308"/>
    </row>
    <row r="36" spans="1:7" s="361" customFormat="1">
      <c r="A36" s="358">
        <v>28</v>
      </c>
      <c r="B36" s="362" t="s">
        <v>1150</v>
      </c>
      <c r="C36" s="358" t="s">
        <v>1126</v>
      </c>
      <c r="D36" s="422">
        <v>22.041775000000001</v>
      </c>
      <c r="E36" s="485">
        <v>8.7278020000000005</v>
      </c>
      <c r="F36" s="308"/>
      <c r="G36" s="308"/>
    </row>
    <row r="37" spans="1:7" s="361" customFormat="1">
      <c r="A37" s="358">
        <v>29</v>
      </c>
      <c r="B37" s="362" t="s">
        <v>1151</v>
      </c>
      <c r="C37" s="358" t="s">
        <v>1126</v>
      </c>
      <c r="D37" s="422">
        <v>251.90600000000001</v>
      </c>
      <c r="E37" s="485">
        <v>15.04027</v>
      </c>
      <c r="F37" s="308"/>
      <c r="G37" s="308"/>
    </row>
    <row r="38" spans="1:7" s="361" customFormat="1">
      <c r="A38" s="358">
        <v>30</v>
      </c>
      <c r="B38" s="362" t="s">
        <v>1152</v>
      </c>
      <c r="C38" s="358" t="s">
        <v>1126</v>
      </c>
      <c r="D38" s="422">
        <v>220.41775000000001</v>
      </c>
      <c r="E38" s="485">
        <v>12.298940000000002</v>
      </c>
      <c r="F38" s="308"/>
      <c r="G38" s="308"/>
    </row>
    <row r="39" spans="1:7" s="361" customFormat="1">
      <c r="A39" s="358">
        <v>31</v>
      </c>
      <c r="B39" s="362" t="s">
        <v>1249</v>
      </c>
      <c r="C39" s="358"/>
      <c r="D39" s="422">
        <v>9.5724280000000004</v>
      </c>
      <c r="E39" s="485">
        <v>2.726512</v>
      </c>
      <c r="F39" s="308"/>
      <c r="G39" s="308"/>
    </row>
    <row r="40" spans="1:7" s="361" customFormat="1">
      <c r="A40" s="358">
        <v>32</v>
      </c>
      <c r="B40" s="362" t="s">
        <v>1153</v>
      </c>
      <c r="C40" s="358" t="s">
        <v>1126</v>
      </c>
      <c r="D40" s="422">
        <v>1.363256</v>
      </c>
      <c r="E40" s="485">
        <v>1.363256</v>
      </c>
      <c r="F40" s="308"/>
      <c r="G40" s="308"/>
    </row>
    <row r="41" spans="1:7" s="361" customFormat="1">
      <c r="A41" s="358">
        <v>33</v>
      </c>
      <c r="B41" s="362" t="s">
        <v>1250</v>
      </c>
      <c r="C41" s="358" t="s">
        <v>1126</v>
      </c>
      <c r="D41" s="422">
        <v>105.341162</v>
      </c>
      <c r="E41" s="485">
        <v>15.04027</v>
      </c>
      <c r="F41" s="308"/>
      <c r="G41" s="308"/>
    </row>
    <row r="42" spans="1:7" s="361" customFormat="1">
      <c r="A42" s="358">
        <v>34</v>
      </c>
      <c r="B42" s="362" t="s">
        <v>1251</v>
      </c>
      <c r="C42" s="358" t="s">
        <v>1126</v>
      </c>
      <c r="D42" s="422">
        <v>94.464750000000009</v>
      </c>
      <c r="E42" s="485">
        <v>6.8385069999999999</v>
      </c>
      <c r="F42" s="308"/>
      <c r="G42" s="308"/>
    </row>
    <row r="43" spans="1:7" s="361" customFormat="1" ht="30">
      <c r="A43" s="358">
        <v>35</v>
      </c>
      <c r="B43" s="362" t="s">
        <v>1252</v>
      </c>
      <c r="C43" s="358" t="s">
        <v>1137</v>
      </c>
      <c r="D43" s="422">
        <v>0</v>
      </c>
      <c r="E43" s="485">
        <v>9.5724280000000004</v>
      </c>
      <c r="F43" s="308"/>
      <c r="G43" s="308"/>
    </row>
    <row r="44" spans="1:7" s="361" customFormat="1">
      <c r="A44" s="358">
        <v>36</v>
      </c>
      <c r="B44" s="362" t="s">
        <v>1253</v>
      </c>
      <c r="C44" s="358" t="s">
        <v>1126</v>
      </c>
      <c r="D44" s="422">
        <v>220.41775000000001</v>
      </c>
      <c r="E44" s="485">
        <v>15.04027</v>
      </c>
      <c r="F44" s="308"/>
      <c r="G44" s="308"/>
    </row>
    <row r="45" spans="1:7" s="361" customFormat="1">
      <c r="A45" s="358">
        <v>37</v>
      </c>
      <c r="B45" s="362" t="s">
        <v>1154</v>
      </c>
      <c r="C45" s="358" t="s">
        <v>1126</v>
      </c>
      <c r="D45" s="422">
        <v>59.271999999999998</v>
      </c>
      <c r="E45" s="485">
        <v>18.522500000000001</v>
      </c>
      <c r="F45" s="308"/>
      <c r="G45" s="308"/>
    </row>
    <row r="46" spans="1:7" s="361" customFormat="1">
      <c r="A46" s="358">
        <v>38</v>
      </c>
      <c r="B46" s="362" t="s">
        <v>1155</v>
      </c>
      <c r="C46" s="358" t="s">
        <v>1126</v>
      </c>
      <c r="D46" s="422">
        <v>133.36199999999999</v>
      </c>
      <c r="E46" s="485">
        <v>11.1135</v>
      </c>
      <c r="F46" s="308"/>
      <c r="G46" s="308"/>
    </row>
    <row r="47" spans="1:7" s="361" customFormat="1">
      <c r="A47" s="358">
        <v>39</v>
      </c>
      <c r="B47" s="362" t="s">
        <v>1156</v>
      </c>
      <c r="C47" s="358" t="s">
        <v>1126</v>
      </c>
      <c r="D47" s="422">
        <v>136.814594</v>
      </c>
      <c r="E47" s="485">
        <v>41.038451000000002</v>
      </c>
      <c r="F47" s="308"/>
      <c r="G47" s="308"/>
    </row>
    <row r="48" spans="1:7" s="361" customFormat="1">
      <c r="A48" s="358">
        <v>40</v>
      </c>
      <c r="B48" s="362" t="s">
        <v>1157</v>
      </c>
      <c r="C48" s="358" t="s">
        <v>1126</v>
      </c>
      <c r="D48" s="422">
        <v>7.6534969999999998</v>
      </c>
      <c r="E48" s="485">
        <v>4.0971770000000003</v>
      </c>
      <c r="F48" s="308"/>
      <c r="G48" s="308"/>
    </row>
    <row r="49" spans="1:7" s="361" customFormat="1">
      <c r="A49" s="358">
        <v>41</v>
      </c>
      <c r="B49" s="362" t="s">
        <v>1240</v>
      </c>
      <c r="C49" s="358" t="s">
        <v>1130</v>
      </c>
      <c r="D49" s="422">
        <v>150.49901699999998</v>
      </c>
      <c r="E49" s="485">
        <v>60.198125000000005</v>
      </c>
      <c r="F49" s="308"/>
      <c r="G49" s="308"/>
    </row>
    <row r="50" spans="1:7" s="361" customFormat="1">
      <c r="A50" s="358">
        <v>42</v>
      </c>
      <c r="B50" s="362" t="s">
        <v>1158</v>
      </c>
      <c r="C50" s="358" t="s">
        <v>1126</v>
      </c>
      <c r="D50" s="422">
        <v>32.829279</v>
      </c>
      <c r="E50" s="485">
        <v>8.2017629999999997</v>
      </c>
      <c r="F50" s="308"/>
      <c r="G50" s="308"/>
    </row>
    <row r="51" spans="1:7" s="361" customFormat="1">
      <c r="A51" s="358">
        <v>43</v>
      </c>
      <c r="B51" s="351" t="s">
        <v>2040</v>
      </c>
      <c r="C51" s="352" t="s">
        <v>1130</v>
      </c>
      <c r="D51" s="422">
        <v>1600</v>
      </c>
      <c r="E51" s="485">
        <v>250</v>
      </c>
      <c r="F51" s="308"/>
      <c r="G51" s="308"/>
    </row>
    <row r="52" spans="1:7" s="361" customFormat="1">
      <c r="A52" s="358">
        <v>44</v>
      </c>
      <c r="B52" s="351" t="s">
        <v>2056</v>
      </c>
      <c r="C52" s="352" t="s">
        <v>1130</v>
      </c>
      <c r="D52" s="422">
        <v>80</v>
      </c>
      <c r="E52" s="485">
        <v>150</v>
      </c>
      <c r="F52" s="308"/>
      <c r="G52" s="308"/>
    </row>
    <row r="53" spans="1:7" s="361" customFormat="1">
      <c r="A53" s="358">
        <v>45</v>
      </c>
      <c r="B53" s="351" t="s">
        <v>2057</v>
      </c>
      <c r="C53" s="352" t="s">
        <v>1130</v>
      </c>
      <c r="D53" s="422">
        <v>80</v>
      </c>
      <c r="E53" s="485">
        <v>150</v>
      </c>
      <c r="F53" s="308"/>
      <c r="G53" s="308"/>
    </row>
    <row r="54" spans="1:7" s="361" customFormat="1">
      <c r="A54" s="358">
        <v>46</v>
      </c>
      <c r="B54" s="351" t="s">
        <v>2041</v>
      </c>
      <c r="C54" s="352" t="s">
        <v>1162</v>
      </c>
      <c r="D54" s="422">
        <v>600</v>
      </c>
      <c r="E54" s="485">
        <v>150</v>
      </c>
      <c r="F54" s="308"/>
      <c r="G54" s="308"/>
    </row>
    <row r="55" spans="1:7" s="361" customFormat="1">
      <c r="A55" s="358">
        <v>47</v>
      </c>
      <c r="B55" s="351" t="s">
        <v>2042</v>
      </c>
      <c r="C55" s="352" t="s">
        <v>1162</v>
      </c>
      <c r="D55" s="422">
        <v>180</v>
      </c>
      <c r="E55" s="485">
        <v>50</v>
      </c>
      <c r="F55" s="308"/>
      <c r="G55" s="308"/>
    </row>
    <row r="56" spans="1:7" s="361" customFormat="1">
      <c r="A56" s="358">
        <v>48</v>
      </c>
      <c r="B56" s="351" t="s">
        <v>1935</v>
      </c>
      <c r="C56" s="352" t="s">
        <v>1162</v>
      </c>
      <c r="D56" s="422">
        <v>0</v>
      </c>
      <c r="E56" s="485">
        <v>400</v>
      </c>
      <c r="F56" s="308"/>
      <c r="G56" s="308"/>
    </row>
    <row r="57" spans="1:7" s="361" customFormat="1">
      <c r="A57" s="358">
        <v>49</v>
      </c>
      <c r="B57" s="351" t="s">
        <v>2043</v>
      </c>
      <c r="C57" s="352" t="s">
        <v>1162</v>
      </c>
      <c r="D57" s="422">
        <v>800</v>
      </c>
      <c r="E57" s="485">
        <v>150</v>
      </c>
      <c r="F57" s="308"/>
      <c r="G57" s="308"/>
    </row>
    <row r="58" spans="1:7" s="361" customFormat="1">
      <c r="A58" s="358">
        <v>50</v>
      </c>
      <c r="B58" s="351" t="s">
        <v>1331</v>
      </c>
      <c r="C58" s="352" t="s">
        <v>1162</v>
      </c>
      <c r="D58" s="422">
        <v>0</v>
      </c>
      <c r="E58" s="485">
        <v>60</v>
      </c>
      <c r="F58" s="308"/>
      <c r="G58" s="308"/>
    </row>
    <row r="59" spans="1:7" s="361" customFormat="1">
      <c r="A59" s="358">
        <v>51</v>
      </c>
      <c r="B59" s="351" t="s">
        <v>2048</v>
      </c>
      <c r="C59" s="352" t="s">
        <v>1162</v>
      </c>
      <c r="D59" s="422">
        <v>0</v>
      </c>
      <c r="E59" s="485">
        <v>150</v>
      </c>
      <c r="F59" s="308"/>
      <c r="G59" s="308"/>
    </row>
    <row r="60" spans="1:7" s="361" customFormat="1">
      <c r="A60" s="358">
        <v>52</v>
      </c>
      <c r="B60" s="351" t="s">
        <v>2051</v>
      </c>
      <c r="C60" s="352" t="s">
        <v>1162</v>
      </c>
      <c r="D60" s="422">
        <v>240</v>
      </c>
      <c r="E60" s="485">
        <v>100</v>
      </c>
      <c r="F60" s="308"/>
      <c r="G60" s="308"/>
    </row>
    <row r="61" spans="1:7" s="361" customFormat="1">
      <c r="A61" s="358">
        <v>53</v>
      </c>
      <c r="B61" s="351" t="s">
        <v>2058</v>
      </c>
      <c r="C61" s="352" t="s">
        <v>1162</v>
      </c>
      <c r="D61" s="422">
        <v>0</v>
      </c>
      <c r="E61" s="485">
        <v>160</v>
      </c>
      <c r="F61" s="308"/>
      <c r="G61" s="308"/>
    </row>
    <row r="62" spans="1:7" s="361" customFormat="1">
      <c r="A62" s="358">
        <v>54</v>
      </c>
      <c r="B62" s="351" t="s">
        <v>2046</v>
      </c>
      <c r="C62" s="352" t="s">
        <v>1162</v>
      </c>
      <c r="D62" s="422">
        <v>80</v>
      </c>
      <c r="E62" s="485">
        <v>150</v>
      </c>
      <c r="F62" s="308"/>
      <c r="G62" s="308"/>
    </row>
    <row r="63" spans="1:7" s="361" customFormat="1">
      <c r="A63" s="358">
        <v>55</v>
      </c>
      <c r="B63" s="351" t="s">
        <v>2059</v>
      </c>
      <c r="C63" s="352" t="s">
        <v>1162</v>
      </c>
      <c r="D63" s="422">
        <v>400</v>
      </c>
      <c r="E63" s="485">
        <v>150</v>
      </c>
      <c r="F63" s="308"/>
      <c r="G63" s="308"/>
    </row>
    <row r="64" spans="1:7" s="361" customFormat="1">
      <c r="A64" s="358">
        <v>56</v>
      </c>
      <c r="B64" s="351" t="s">
        <v>2060</v>
      </c>
      <c r="C64" s="352" t="s">
        <v>1162</v>
      </c>
      <c r="D64" s="422">
        <v>70</v>
      </c>
      <c r="E64" s="485">
        <v>90</v>
      </c>
      <c r="F64" s="308"/>
      <c r="G64" s="308"/>
    </row>
    <row r="65" spans="1:7" s="361" customFormat="1">
      <c r="A65" s="358">
        <v>57</v>
      </c>
      <c r="B65" s="351" t="s">
        <v>2061</v>
      </c>
      <c r="C65" s="352" t="s">
        <v>1162</v>
      </c>
      <c r="D65" s="422">
        <v>900</v>
      </c>
      <c r="E65" s="485">
        <v>100</v>
      </c>
      <c r="F65" s="308"/>
      <c r="G65" s="308"/>
    </row>
    <row r="66" spans="1:7" s="361" customFormat="1">
      <c r="A66" s="358">
        <v>58</v>
      </c>
      <c r="B66" s="351" t="s">
        <v>2036</v>
      </c>
      <c r="C66" s="352" t="s">
        <v>1162</v>
      </c>
      <c r="D66" s="422">
        <v>120</v>
      </c>
      <c r="E66" s="485">
        <v>80</v>
      </c>
      <c r="F66" s="308"/>
      <c r="G66" s="308"/>
    </row>
    <row r="67" spans="1:7" s="361" customFormat="1">
      <c r="A67" s="358">
        <v>59</v>
      </c>
      <c r="B67" s="351" t="s">
        <v>2062</v>
      </c>
      <c r="C67" s="352" t="s">
        <v>1162</v>
      </c>
      <c r="D67" s="422">
        <v>0</v>
      </c>
      <c r="E67" s="485">
        <v>90</v>
      </c>
      <c r="F67" s="308"/>
      <c r="G67" s="308"/>
    </row>
    <row r="68" spans="1:7" s="361" customFormat="1">
      <c r="A68" s="358">
        <v>60</v>
      </c>
      <c r="B68" s="351" t="s">
        <v>2044</v>
      </c>
      <c r="C68" s="352" t="s">
        <v>1162</v>
      </c>
      <c r="D68" s="422">
        <v>150</v>
      </c>
      <c r="E68" s="485">
        <v>50</v>
      </c>
      <c r="F68" s="308"/>
      <c r="G68" s="308"/>
    </row>
    <row r="69" spans="1:7" s="361" customFormat="1">
      <c r="A69" s="358">
        <v>61</v>
      </c>
      <c r="B69" s="351" t="s">
        <v>2063</v>
      </c>
      <c r="C69" s="352" t="s">
        <v>1137</v>
      </c>
      <c r="D69" s="422">
        <v>0</v>
      </c>
      <c r="E69" s="485">
        <v>200</v>
      </c>
      <c r="F69" s="308"/>
      <c r="G69" s="308"/>
    </row>
    <row r="70" spans="1:7" s="361" customFormat="1">
      <c r="A70" s="358">
        <v>62</v>
      </c>
      <c r="B70" s="351" t="s">
        <v>1519</v>
      </c>
      <c r="C70" s="352" t="s">
        <v>1162</v>
      </c>
      <c r="D70" s="422">
        <v>2200</v>
      </c>
      <c r="E70" s="485">
        <v>150</v>
      </c>
      <c r="F70" s="308"/>
      <c r="G70" s="308"/>
    </row>
    <row r="71" spans="1:7" s="361" customFormat="1">
      <c r="A71" s="358">
        <v>63</v>
      </c>
      <c r="B71" s="351" t="s">
        <v>2064</v>
      </c>
      <c r="C71" s="352" t="s">
        <v>1162</v>
      </c>
      <c r="D71" s="422">
        <v>1200</v>
      </c>
      <c r="E71" s="485">
        <v>60</v>
      </c>
      <c r="F71" s="308"/>
      <c r="G71" s="308"/>
    </row>
    <row r="72" spans="1:7" s="361" customFormat="1">
      <c r="A72" s="358">
        <v>64</v>
      </c>
      <c r="B72" s="351" t="s">
        <v>1870</v>
      </c>
      <c r="C72" s="352" t="s">
        <v>1162</v>
      </c>
      <c r="D72" s="422">
        <v>150</v>
      </c>
      <c r="E72" s="485">
        <v>30</v>
      </c>
      <c r="F72" s="308"/>
      <c r="G72" s="308"/>
    </row>
    <row r="73" spans="1:7" s="361" customFormat="1">
      <c r="A73" s="358">
        <v>65</v>
      </c>
      <c r="B73" s="351" t="s">
        <v>2065</v>
      </c>
      <c r="C73" s="352" t="s">
        <v>1162</v>
      </c>
      <c r="D73" s="422">
        <v>900</v>
      </c>
      <c r="E73" s="485">
        <v>60</v>
      </c>
      <c r="F73" s="308"/>
      <c r="G73" s="308"/>
    </row>
    <row r="74" spans="1:7" s="361" customFormat="1">
      <c r="A74" s="358">
        <v>66</v>
      </c>
      <c r="B74" s="351" t="s">
        <v>2066</v>
      </c>
      <c r="C74" s="352" t="s">
        <v>1162</v>
      </c>
      <c r="D74" s="422">
        <v>280</v>
      </c>
      <c r="E74" s="485">
        <v>60</v>
      </c>
      <c r="F74" s="308"/>
      <c r="G74" s="308"/>
    </row>
    <row r="75" spans="1:7" s="361" customFormat="1">
      <c r="A75" s="358">
        <v>67</v>
      </c>
      <c r="B75" s="351" t="s">
        <v>2067</v>
      </c>
      <c r="C75" s="352" t="s">
        <v>1162</v>
      </c>
      <c r="D75" s="422">
        <v>300</v>
      </c>
      <c r="E75" s="485">
        <v>150</v>
      </c>
      <c r="F75" s="308"/>
      <c r="G75" s="308"/>
    </row>
    <row r="76" spans="1:7" s="361" customFormat="1">
      <c r="A76" s="358">
        <v>68</v>
      </c>
      <c r="B76" s="351" t="s">
        <v>1391</v>
      </c>
      <c r="C76" s="352" t="s">
        <v>1162</v>
      </c>
      <c r="D76" s="422">
        <v>80</v>
      </c>
      <c r="E76" s="485">
        <v>60</v>
      </c>
      <c r="F76" s="308"/>
      <c r="G76" s="308"/>
    </row>
    <row r="77" spans="1:7" s="361" customFormat="1">
      <c r="A77" s="358">
        <v>69</v>
      </c>
      <c r="B77" s="351" t="s">
        <v>2068</v>
      </c>
      <c r="C77" s="352" t="s">
        <v>1162</v>
      </c>
      <c r="D77" s="422">
        <v>120</v>
      </c>
      <c r="E77" s="485">
        <v>60</v>
      </c>
      <c r="F77" s="308"/>
      <c r="G77" s="308"/>
    </row>
    <row r="78" spans="1:7" s="361" customFormat="1">
      <c r="A78" s="358">
        <v>70</v>
      </c>
      <c r="B78" s="351" t="s">
        <v>1933</v>
      </c>
      <c r="C78" s="352" t="s">
        <v>1162</v>
      </c>
      <c r="D78" s="422">
        <v>280</v>
      </c>
      <c r="E78" s="485">
        <v>50</v>
      </c>
      <c r="F78" s="308"/>
      <c r="G78" s="308"/>
    </row>
    <row r="79" spans="1:7" s="361" customFormat="1">
      <c r="A79" s="358">
        <v>71</v>
      </c>
      <c r="B79" s="351" t="s">
        <v>2069</v>
      </c>
      <c r="C79" s="352" t="s">
        <v>1162</v>
      </c>
      <c r="D79" s="422">
        <v>500</v>
      </c>
      <c r="E79" s="485">
        <v>150</v>
      </c>
      <c r="F79" s="308"/>
      <c r="G79" s="308"/>
    </row>
    <row r="80" spans="1:7" s="361" customFormat="1">
      <c r="A80" s="358">
        <v>72</v>
      </c>
      <c r="B80" s="351" t="s">
        <v>2070</v>
      </c>
      <c r="C80" s="352" t="s">
        <v>1162</v>
      </c>
      <c r="D80" s="422">
        <v>1400</v>
      </c>
      <c r="E80" s="485">
        <v>150</v>
      </c>
      <c r="F80" s="308"/>
      <c r="G80" s="308"/>
    </row>
    <row r="81" spans="1:7" s="361" customFormat="1">
      <c r="A81" s="358">
        <v>73</v>
      </c>
      <c r="B81" s="351" t="s">
        <v>2071</v>
      </c>
      <c r="C81" s="352" t="s">
        <v>1162</v>
      </c>
      <c r="D81" s="422">
        <v>400</v>
      </c>
      <c r="E81" s="485">
        <v>90</v>
      </c>
      <c r="F81" s="308"/>
      <c r="G81" s="308"/>
    </row>
    <row r="82" spans="1:7" s="361" customFormat="1">
      <c r="A82" s="358">
        <v>74</v>
      </c>
      <c r="B82" s="351" t="s">
        <v>2072</v>
      </c>
      <c r="C82" s="352" t="s">
        <v>1162</v>
      </c>
      <c r="D82" s="422">
        <v>170</v>
      </c>
      <c r="E82" s="485">
        <v>60</v>
      </c>
      <c r="F82" s="308"/>
      <c r="G82" s="308"/>
    </row>
    <row r="83" spans="1:7" s="361" customFormat="1">
      <c r="A83" s="358">
        <v>75</v>
      </c>
      <c r="B83" s="351" t="s">
        <v>2073</v>
      </c>
      <c r="C83" s="352" t="s">
        <v>1162</v>
      </c>
      <c r="D83" s="422">
        <v>350</v>
      </c>
      <c r="E83" s="485">
        <v>70</v>
      </c>
      <c r="F83" s="308"/>
      <c r="G83" s="308"/>
    </row>
    <row r="84" spans="1:7" s="361" customFormat="1">
      <c r="A84" s="358">
        <v>76</v>
      </c>
      <c r="B84" s="351" t="s">
        <v>2074</v>
      </c>
      <c r="C84" s="352" t="s">
        <v>1137</v>
      </c>
      <c r="D84" s="422">
        <v>0</v>
      </c>
      <c r="E84" s="485">
        <v>160</v>
      </c>
      <c r="F84" s="308"/>
      <c r="G84" s="308"/>
    </row>
    <row r="85" spans="1:7" s="361" customFormat="1">
      <c r="A85" s="358">
        <v>77</v>
      </c>
      <c r="B85" s="351" t="s">
        <v>2075</v>
      </c>
      <c r="C85" s="352" t="s">
        <v>1162</v>
      </c>
      <c r="D85" s="422">
        <v>150</v>
      </c>
      <c r="E85" s="485">
        <v>60</v>
      </c>
      <c r="F85" s="308"/>
      <c r="G85" s="308"/>
    </row>
    <row r="86" spans="1:7" s="361" customFormat="1">
      <c r="A86" s="358">
        <v>78</v>
      </c>
      <c r="B86" s="351" t="s">
        <v>2076</v>
      </c>
      <c r="C86" s="352" t="s">
        <v>1162</v>
      </c>
      <c r="D86" s="422">
        <v>90</v>
      </c>
      <c r="E86" s="485">
        <v>30</v>
      </c>
      <c r="F86" s="308"/>
      <c r="G86" s="308"/>
    </row>
    <row r="87" spans="1:7" s="361" customFormat="1">
      <c r="A87" s="358">
        <v>79</v>
      </c>
      <c r="B87" s="362" t="s">
        <v>1159</v>
      </c>
      <c r="C87" s="358" t="s">
        <v>1137</v>
      </c>
      <c r="D87" s="422">
        <v>0</v>
      </c>
      <c r="E87" s="485">
        <v>12.298940000000002</v>
      </c>
      <c r="F87" s="308"/>
      <c r="G87" s="308"/>
    </row>
    <row r="88" spans="1:7" s="361" customFormat="1">
      <c r="A88" s="358">
        <v>80</v>
      </c>
      <c r="B88" s="362" t="s">
        <v>1161</v>
      </c>
      <c r="C88" s="358" t="s">
        <v>1162</v>
      </c>
      <c r="D88" s="422">
        <v>7.7868589999999998</v>
      </c>
      <c r="E88" s="485">
        <v>0</v>
      </c>
      <c r="F88" s="308"/>
      <c r="G88" s="308"/>
    </row>
    <row r="89" spans="1:7" s="361" customFormat="1">
      <c r="A89" s="358">
        <v>81</v>
      </c>
      <c r="B89" s="362" t="s">
        <v>1163</v>
      </c>
      <c r="C89" s="358" t="s">
        <v>1137</v>
      </c>
      <c r="D89" s="422">
        <v>94.464750000000009</v>
      </c>
      <c r="E89" s="485">
        <v>94.464750000000009</v>
      </c>
      <c r="F89" s="308"/>
      <c r="G89" s="308"/>
    </row>
    <row r="90" spans="1:7" s="361" customFormat="1">
      <c r="A90" s="358">
        <v>82</v>
      </c>
      <c r="B90" s="362" t="s">
        <v>1164</v>
      </c>
      <c r="C90" s="358" t="s">
        <v>1137</v>
      </c>
      <c r="D90" s="422">
        <v>0</v>
      </c>
      <c r="E90" s="485">
        <v>125.953</v>
      </c>
      <c r="F90" s="308"/>
      <c r="G90" s="308"/>
    </row>
    <row r="91" spans="1:7" s="361" customFormat="1">
      <c r="A91" s="358">
        <v>83</v>
      </c>
      <c r="B91" s="362" t="s">
        <v>1165</v>
      </c>
      <c r="C91" s="358" t="s">
        <v>1137</v>
      </c>
      <c r="D91" s="422">
        <v>0</v>
      </c>
      <c r="E91" s="485">
        <v>125.953</v>
      </c>
      <c r="F91" s="308"/>
      <c r="G91" s="308"/>
    </row>
    <row r="92" spans="1:7" s="361" customFormat="1" ht="30">
      <c r="A92" s="358">
        <v>84</v>
      </c>
      <c r="B92" s="362" t="s">
        <v>1255</v>
      </c>
      <c r="C92" s="358" t="s">
        <v>1126</v>
      </c>
      <c r="D92" s="422">
        <v>125.953</v>
      </c>
      <c r="E92" s="485">
        <v>56.678849999999997</v>
      </c>
      <c r="F92" s="308"/>
      <c r="G92" s="308"/>
    </row>
    <row r="93" spans="1:7" s="361" customFormat="1" ht="30">
      <c r="A93" s="358">
        <v>85</v>
      </c>
      <c r="B93" s="362" t="s">
        <v>1256</v>
      </c>
      <c r="C93" s="358" t="s">
        <v>1126</v>
      </c>
      <c r="D93" s="422">
        <v>125.953</v>
      </c>
      <c r="E93" s="485">
        <v>56.678849999999997</v>
      </c>
      <c r="F93" s="308"/>
      <c r="G93" s="308"/>
    </row>
    <row r="94" spans="1:7" s="361" customFormat="1">
      <c r="A94" s="358">
        <v>86</v>
      </c>
      <c r="B94" s="362" t="s">
        <v>1257</v>
      </c>
      <c r="C94" s="358" t="s">
        <v>1126</v>
      </c>
      <c r="D94" s="422">
        <v>113.35769999999999</v>
      </c>
      <c r="E94" s="485">
        <v>36.933864999999997</v>
      </c>
      <c r="F94" s="308"/>
      <c r="G94" s="308"/>
    </row>
    <row r="95" spans="1:7" s="361" customFormat="1">
      <c r="A95" s="358">
        <v>87</v>
      </c>
      <c r="B95" s="362" t="s">
        <v>1258</v>
      </c>
      <c r="C95" s="358" t="s">
        <v>1126</v>
      </c>
      <c r="D95" s="422">
        <v>50.3812</v>
      </c>
      <c r="E95" s="485">
        <v>21.878776999999999</v>
      </c>
      <c r="F95" s="308"/>
      <c r="G95" s="308"/>
    </row>
    <row r="96" spans="1:7" s="361" customFormat="1">
      <c r="A96" s="358">
        <v>88</v>
      </c>
      <c r="B96" s="362" t="s">
        <v>1259</v>
      </c>
      <c r="C96" s="358" t="s">
        <v>1126</v>
      </c>
      <c r="D96" s="422">
        <v>50.3812</v>
      </c>
      <c r="E96" s="485">
        <v>21.878776999999999</v>
      </c>
      <c r="F96" s="308"/>
      <c r="G96" s="308"/>
    </row>
    <row r="97" spans="1:7" s="361" customFormat="1">
      <c r="A97" s="358">
        <v>89</v>
      </c>
      <c r="B97" s="362" t="s">
        <v>1260</v>
      </c>
      <c r="C97" s="358" t="s">
        <v>1126</v>
      </c>
      <c r="D97" s="422">
        <v>50.618287999999993</v>
      </c>
      <c r="E97" s="485">
        <v>21.878776999999999</v>
      </c>
      <c r="F97" s="308"/>
      <c r="G97" s="308"/>
    </row>
    <row r="98" spans="1:7" s="361" customFormat="1">
      <c r="A98" s="358">
        <v>90</v>
      </c>
      <c r="B98" s="362" t="s">
        <v>1261</v>
      </c>
      <c r="C98" s="358" t="s">
        <v>1126</v>
      </c>
      <c r="D98" s="422">
        <v>125.953</v>
      </c>
      <c r="E98" s="485">
        <v>35.563200000000002</v>
      </c>
      <c r="F98" s="308"/>
      <c r="G98" s="308"/>
    </row>
    <row r="99" spans="1:7" s="361" customFormat="1">
      <c r="A99" s="358">
        <v>91</v>
      </c>
      <c r="B99" s="362" t="s">
        <v>1262</v>
      </c>
      <c r="C99" s="358" t="s">
        <v>1126</v>
      </c>
      <c r="D99" s="422">
        <v>54.167198999999997</v>
      </c>
      <c r="E99" s="485">
        <v>36.933864999999997</v>
      </c>
      <c r="F99" s="308"/>
      <c r="G99" s="308"/>
    </row>
    <row r="100" spans="1:7" s="361" customFormat="1">
      <c r="A100" s="358">
        <v>92</v>
      </c>
      <c r="B100" s="362" t="s">
        <v>1167</v>
      </c>
      <c r="C100" s="358" t="s">
        <v>1130</v>
      </c>
      <c r="D100" s="422">
        <v>146.394431</v>
      </c>
      <c r="E100" s="485">
        <v>27.354028</v>
      </c>
      <c r="F100" s="308"/>
      <c r="G100" s="308"/>
    </row>
    <row r="101" spans="1:7" s="361" customFormat="1">
      <c r="A101" s="358">
        <v>93</v>
      </c>
      <c r="B101" s="362" t="s">
        <v>1166</v>
      </c>
      <c r="C101" s="358" t="s">
        <v>1162</v>
      </c>
      <c r="D101" s="422">
        <v>20.515521</v>
      </c>
      <c r="E101" s="485">
        <v>9.5724280000000004</v>
      </c>
      <c r="F101" s="308"/>
      <c r="G101" s="308"/>
    </row>
    <row r="102" spans="1:7" s="361" customFormat="1">
      <c r="A102" s="358">
        <v>94</v>
      </c>
      <c r="B102" s="362" t="s">
        <v>1168</v>
      </c>
      <c r="C102" s="358" t="s">
        <v>1162</v>
      </c>
      <c r="D102" s="422">
        <v>10.387418</v>
      </c>
      <c r="E102" s="485">
        <v>9.5724280000000004</v>
      </c>
      <c r="F102" s="308"/>
      <c r="G102" s="308"/>
    </row>
    <row r="103" spans="1:7" s="361" customFormat="1">
      <c r="A103" s="358">
        <v>95</v>
      </c>
      <c r="B103" s="362" t="s">
        <v>1169</v>
      </c>
      <c r="C103" s="358" t="s">
        <v>1137</v>
      </c>
      <c r="D103" s="422">
        <v>0</v>
      </c>
      <c r="E103" s="485">
        <v>54.715464999999995</v>
      </c>
      <c r="F103" s="308"/>
      <c r="G103" s="308"/>
    </row>
    <row r="104" spans="1:7" s="361" customFormat="1">
      <c r="A104" s="358">
        <v>96</v>
      </c>
      <c r="B104" s="362" t="s">
        <v>1170</v>
      </c>
      <c r="C104" s="358" t="s">
        <v>1137</v>
      </c>
      <c r="D104" s="422">
        <v>0</v>
      </c>
      <c r="E104" s="485">
        <v>125.953</v>
      </c>
      <c r="F104" s="308"/>
      <c r="G104" s="308"/>
    </row>
    <row r="105" spans="1:7" s="361" customFormat="1">
      <c r="A105" s="358">
        <v>97</v>
      </c>
      <c r="B105" s="362" t="s">
        <v>1171</v>
      </c>
      <c r="C105" s="358" t="s">
        <v>1137</v>
      </c>
      <c r="D105" s="422">
        <v>0</v>
      </c>
      <c r="E105" s="485">
        <v>9.5724280000000004</v>
      </c>
      <c r="F105" s="308"/>
      <c r="G105" s="308"/>
    </row>
    <row r="106" spans="1:7" s="361" customFormat="1">
      <c r="A106" s="358">
        <v>98</v>
      </c>
      <c r="B106" s="362" t="s">
        <v>1172</v>
      </c>
      <c r="C106" s="358" t="s">
        <v>1162</v>
      </c>
      <c r="D106" s="422">
        <v>36.933864999999997</v>
      </c>
      <c r="E106" s="485">
        <v>20.515521</v>
      </c>
      <c r="F106" s="308"/>
      <c r="G106" s="308"/>
    </row>
    <row r="107" spans="1:7" s="361" customFormat="1">
      <c r="A107" s="358">
        <v>99</v>
      </c>
      <c r="B107" s="362" t="s">
        <v>1173</v>
      </c>
      <c r="C107" s="358" t="s">
        <v>1162</v>
      </c>
      <c r="D107" s="422">
        <v>10.387418</v>
      </c>
      <c r="E107" s="485">
        <v>0.94835200000000008</v>
      </c>
      <c r="F107" s="308"/>
      <c r="G107" s="308"/>
    </row>
    <row r="108" spans="1:7" s="361" customFormat="1">
      <c r="A108" s="358">
        <v>100</v>
      </c>
      <c r="B108" s="362" t="s">
        <v>1174</v>
      </c>
      <c r="C108" s="358" t="s">
        <v>1130</v>
      </c>
      <c r="D108" s="422">
        <v>21.878776999999999</v>
      </c>
      <c r="E108" s="485">
        <v>9.5724280000000004</v>
      </c>
      <c r="F108" s="308"/>
      <c r="G108" s="308"/>
    </row>
    <row r="109" spans="1:7" s="361" customFormat="1">
      <c r="A109" s="358">
        <v>101</v>
      </c>
      <c r="B109" s="362" t="s">
        <v>1175</v>
      </c>
      <c r="C109" s="358" t="s">
        <v>1162</v>
      </c>
      <c r="D109" s="422">
        <v>4.0971770000000003</v>
      </c>
      <c r="E109" s="485">
        <v>2.726512</v>
      </c>
      <c r="F109" s="308"/>
      <c r="G109" s="308"/>
    </row>
    <row r="110" spans="1:7" s="361" customFormat="1">
      <c r="A110" s="358">
        <v>102</v>
      </c>
      <c r="B110" s="362" t="s">
        <v>1176</v>
      </c>
      <c r="C110" s="358" t="s">
        <v>1162</v>
      </c>
      <c r="D110" s="422">
        <v>2.1782460000000001</v>
      </c>
      <c r="E110" s="485">
        <v>0.94835200000000008</v>
      </c>
      <c r="F110" s="308"/>
      <c r="G110" s="308"/>
    </row>
    <row r="111" spans="1:7" s="361" customFormat="1">
      <c r="A111" s="358">
        <v>103</v>
      </c>
      <c r="B111" s="362" t="s">
        <v>1177</v>
      </c>
      <c r="C111" s="358" t="s">
        <v>1162</v>
      </c>
      <c r="D111" s="422">
        <v>7.3867730000000007</v>
      </c>
      <c r="E111" s="485">
        <v>1.363256</v>
      </c>
      <c r="F111" s="308"/>
      <c r="G111" s="308"/>
    </row>
    <row r="112" spans="1:7" s="361" customFormat="1">
      <c r="A112" s="358">
        <v>104</v>
      </c>
      <c r="B112" s="362" t="s">
        <v>1178</v>
      </c>
      <c r="C112" s="358" t="s">
        <v>1162</v>
      </c>
      <c r="D112" s="422">
        <v>34.199943999999995</v>
      </c>
      <c r="E112" s="485">
        <v>8.2017629999999997</v>
      </c>
      <c r="F112" s="308"/>
      <c r="G112" s="308"/>
    </row>
    <row r="113" spans="1:7" s="361" customFormat="1">
      <c r="A113" s="358">
        <v>105</v>
      </c>
      <c r="B113" s="362" t="s">
        <v>1962</v>
      </c>
      <c r="C113" s="358" t="s">
        <v>1162</v>
      </c>
      <c r="D113" s="422">
        <v>15.114359999999998</v>
      </c>
      <c r="E113" s="485">
        <v>7.5571799999999989</v>
      </c>
      <c r="F113" s="308"/>
      <c r="G113" s="308"/>
    </row>
    <row r="114" spans="1:7" s="361" customFormat="1">
      <c r="A114" s="358">
        <v>106</v>
      </c>
      <c r="B114" s="362" t="s">
        <v>1963</v>
      </c>
      <c r="C114" s="358" t="s">
        <v>1130</v>
      </c>
      <c r="D114" s="422">
        <v>15.114359999999998</v>
      </c>
      <c r="E114" s="485">
        <v>7.5571799999999989</v>
      </c>
      <c r="F114" s="308"/>
      <c r="G114" s="308"/>
    </row>
    <row r="115" spans="1:7" s="361" customFormat="1">
      <c r="A115" s="358">
        <v>107</v>
      </c>
      <c r="B115" s="362" t="s">
        <v>1179</v>
      </c>
      <c r="C115" s="358" t="s">
        <v>1162</v>
      </c>
      <c r="D115" s="422">
        <v>0.8149900000000001</v>
      </c>
      <c r="E115" s="485">
        <v>1.0891230000000001</v>
      </c>
      <c r="F115" s="308"/>
      <c r="G115" s="308"/>
    </row>
    <row r="116" spans="1:7" s="361" customFormat="1">
      <c r="A116" s="358">
        <v>108</v>
      </c>
      <c r="B116" s="362" t="s">
        <v>1180</v>
      </c>
      <c r="C116" s="358" t="s">
        <v>1126</v>
      </c>
      <c r="D116" s="422">
        <v>94.464750000000009</v>
      </c>
      <c r="E116" s="485">
        <v>9.5724280000000004</v>
      </c>
      <c r="F116" s="308"/>
      <c r="G116" s="308"/>
    </row>
    <row r="117" spans="1:7" s="361" customFormat="1">
      <c r="A117" s="358">
        <v>109</v>
      </c>
      <c r="B117" s="362" t="s">
        <v>1181</v>
      </c>
      <c r="C117" s="358" t="s">
        <v>1126</v>
      </c>
      <c r="D117" s="422">
        <v>31.488250000000001</v>
      </c>
      <c r="E117" s="485">
        <v>14.818</v>
      </c>
      <c r="F117" s="308"/>
      <c r="G117" s="308"/>
    </row>
    <row r="118" spans="1:7" s="361" customFormat="1">
      <c r="A118" s="358">
        <v>110</v>
      </c>
      <c r="B118" s="362" t="s">
        <v>1182</v>
      </c>
      <c r="C118" s="358" t="s">
        <v>1126</v>
      </c>
      <c r="D118" s="422">
        <v>113.35769999999999</v>
      </c>
      <c r="E118" s="485">
        <v>12.298940000000002</v>
      </c>
      <c r="F118" s="308"/>
      <c r="G118" s="308"/>
    </row>
    <row r="119" spans="1:7" s="361" customFormat="1">
      <c r="A119" s="358">
        <v>111</v>
      </c>
      <c r="B119" s="362" t="s">
        <v>1183</v>
      </c>
      <c r="C119" s="358" t="s">
        <v>1126</v>
      </c>
      <c r="D119" s="422">
        <v>97.613574999999997</v>
      </c>
      <c r="E119" s="485">
        <v>25.1906</v>
      </c>
      <c r="F119" s="308"/>
      <c r="G119" s="308"/>
    </row>
    <row r="120" spans="1:7" s="361" customFormat="1">
      <c r="A120" s="358">
        <v>112</v>
      </c>
      <c r="B120" s="362" t="s">
        <v>1185</v>
      </c>
      <c r="C120" s="358" t="s">
        <v>1126</v>
      </c>
      <c r="D120" s="422">
        <v>251.90600000000001</v>
      </c>
      <c r="E120" s="485">
        <v>25.1906</v>
      </c>
      <c r="F120" s="308"/>
      <c r="G120" s="308"/>
    </row>
    <row r="121" spans="1:7" s="361" customFormat="1">
      <c r="A121" s="358">
        <v>113</v>
      </c>
      <c r="B121" s="362" t="s">
        <v>1186</v>
      </c>
      <c r="C121" s="358" t="s">
        <v>1126</v>
      </c>
      <c r="D121" s="422">
        <v>56.678849999999997</v>
      </c>
      <c r="E121" s="485">
        <v>15.744125</v>
      </c>
      <c r="F121" s="308"/>
      <c r="G121" s="308"/>
    </row>
    <row r="122" spans="1:7" s="361" customFormat="1">
      <c r="A122" s="358">
        <v>114</v>
      </c>
      <c r="B122" s="362" t="s">
        <v>1187</v>
      </c>
      <c r="C122" s="358" t="s">
        <v>1126</v>
      </c>
      <c r="D122" s="422">
        <v>277.09659999999997</v>
      </c>
      <c r="E122" s="485">
        <v>25.1906</v>
      </c>
      <c r="F122" s="308"/>
      <c r="G122" s="308"/>
    </row>
    <row r="123" spans="1:7" s="361" customFormat="1">
      <c r="A123" s="358">
        <v>115</v>
      </c>
      <c r="B123" s="362" t="s">
        <v>1188</v>
      </c>
      <c r="C123" s="358" t="s">
        <v>1126</v>
      </c>
      <c r="D123" s="422">
        <v>94.464750000000009</v>
      </c>
      <c r="E123" s="485">
        <v>12.5953</v>
      </c>
      <c r="F123" s="308"/>
      <c r="G123" s="308"/>
    </row>
    <row r="124" spans="1:7" s="361" customFormat="1">
      <c r="A124" s="358">
        <v>116</v>
      </c>
      <c r="B124" s="362" t="s">
        <v>1201</v>
      </c>
      <c r="C124" s="358" t="s">
        <v>1126</v>
      </c>
      <c r="D124" s="422">
        <v>0</v>
      </c>
      <c r="E124" s="485">
        <v>25.1906</v>
      </c>
      <c r="F124" s="308"/>
      <c r="G124" s="308"/>
    </row>
    <row r="125" spans="1:7" s="361" customFormat="1">
      <c r="A125" s="358">
        <v>117</v>
      </c>
      <c r="B125" s="362" t="s">
        <v>1202</v>
      </c>
      <c r="C125" s="358" t="s">
        <v>1137</v>
      </c>
      <c r="D125" s="422">
        <v>0</v>
      </c>
      <c r="E125" s="485">
        <v>18.892949999999999</v>
      </c>
      <c r="F125" s="308"/>
      <c r="G125" s="308"/>
    </row>
    <row r="126" spans="1:7" s="361" customFormat="1">
      <c r="A126" s="358">
        <v>118</v>
      </c>
      <c r="B126" s="362" t="s">
        <v>1203</v>
      </c>
      <c r="C126" s="358" t="s">
        <v>1137</v>
      </c>
      <c r="D126" s="422">
        <v>0</v>
      </c>
      <c r="E126" s="485">
        <v>25.1906</v>
      </c>
      <c r="F126" s="308"/>
      <c r="G126" s="308"/>
    </row>
    <row r="127" spans="1:7" s="361" customFormat="1">
      <c r="A127" s="358">
        <v>119</v>
      </c>
      <c r="B127" s="362" t="s">
        <v>1263</v>
      </c>
      <c r="C127" s="358" t="s">
        <v>1126</v>
      </c>
      <c r="D127" s="422">
        <v>4.0971770000000003</v>
      </c>
      <c r="E127" s="485">
        <v>4.0971770000000003</v>
      </c>
      <c r="F127" s="308"/>
      <c r="G127" s="308"/>
    </row>
    <row r="128" spans="1:7" s="361" customFormat="1">
      <c r="A128" s="358">
        <v>120</v>
      </c>
      <c r="B128" s="362" t="s">
        <v>1264</v>
      </c>
      <c r="C128" s="358" t="s">
        <v>1126</v>
      </c>
      <c r="D128" s="422">
        <v>94.464750000000009</v>
      </c>
      <c r="E128" s="485">
        <v>15.744125</v>
      </c>
      <c r="F128" s="308"/>
      <c r="G128" s="308"/>
    </row>
    <row r="129" spans="1:7" s="361" customFormat="1">
      <c r="A129" s="358">
        <v>121</v>
      </c>
      <c r="B129" s="362" t="s">
        <v>1265</v>
      </c>
      <c r="C129" s="358" t="s">
        <v>1126</v>
      </c>
      <c r="D129" s="422">
        <v>0</v>
      </c>
      <c r="E129" s="485">
        <v>1.363256</v>
      </c>
      <c r="F129" s="308"/>
      <c r="G129" s="308"/>
    </row>
    <row r="130" spans="1:7" s="361" customFormat="1">
      <c r="A130" s="358">
        <v>122</v>
      </c>
      <c r="B130" s="362" t="s">
        <v>1266</v>
      </c>
      <c r="C130" s="358" t="s">
        <v>1126</v>
      </c>
      <c r="D130" s="422">
        <v>62.976500000000001</v>
      </c>
      <c r="E130" s="485">
        <v>15.744125</v>
      </c>
      <c r="F130" s="308"/>
      <c r="G130" s="308"/>
    </row>
    <row r="131" spans="1:7" s="361" customFormat="1">
      <c r="A131" s="358">
        <v>123</v>
      </c>
      <c r="B131" s="362" t="s">
        <v>1267</v>
      </c>
      <c r="C131" s="358" t="s">
        <v>1126</v>
      </c>
      <c r="D131" s="422">
        <v>18.892949999999999</v>
      </c>
      <c r="E131" s="485">
        <v>4.1416310000000003</v>
      </c>
      <c r="F131" s="308"/>
      <c r="G131" s="308"/>
    </row>
    <row r="132" spans="1:7" s="361" customFormat="1">
      <c r="A132" s="358">
        <v>124</v>
      </c>
      <c r="B132" s="362" t="s">
        <v>1254</v>
      </c>
      <c r="C132" s="358" t="s">
        <v>1137</v>
      </c>
      <c r="D132" s="422">
        <v>0</v>
      </c>
      <c r="E132" s="485">
        <v>107.06005</v>
      </c>
      <c r="F132" s="308"/>
      <c r="G132" s="308"/>
    </row>
    <row r="133" spans="1:7" s="361" customFormat="1">
      <c r="A133" s="358">
        <v>125</v>
      </c>
      <c r="B133" s="362" t="s">
        <v>1268</v>
      </c>
      <c r="C133" s="358" t="s">
        <v>1137</v>
      </c>
      <c r="D133" s="422">
        <v>0</v>
      </c>
      <c r="E133" s="485">
        <v>1.363256</v>
      </c>
      <c r="F133" s="308"/>
      <c r="G133" s="308"/>
    </row>
    <row r="134" spans="1:7" s="361" customFormat="1">
      <c r="A134" s="358">
        <v>126</v>
      </c>
      <c r="B134" s="362" t="s">
        <v>1241</v>
      </c>
      <c r="C134" s="358" t="s">
        <v>1126</v>
      </c>
      <c r="D134" s="422">
        <v>7.6386789999999998</v>
      </c>
      <c r="E134" s="485">
        <v>3.2673690000000004</v>
      </c>
      <c r="F134" s="308"/>
      <c r="G134" s="308"/>
    </row>
    <row r="135" spans="1:7" s="361" customFormat="1">
      <c r="A135" s="358">
        <v>127</v>
      </c>
      <c r="B135" s="362" t="s">
        <v>1242</v>
      </c>
      <c r="C135" s="358" t="s">
        <v>1126</v>
      </c>
      <c r="D135" s="422">
        <v>7.6386789999999998</v>
      </c>
      <c r="E135" s="485">
        <v>3.2673690000000004</v>
      </c>
      <c r="F135" s="308"/>
      <c r="G135" s="308"/>
    </row>
    <row r="136" spans="1:7" s="361" customFormat="1">
      <c r="A136" s="358">
        <v>128</v>
      </c>
      <c r="B136" s="362" t="s">
        <v>1191</v>
      </c>
      <c r="C136" s="358" t="s">
        <v>1126</v>
      </c>
      <c r="D136" s="422">
        <v>94.464750000000009</v>
      </c>
      <c r="E136" s="485">
        <v>25.1906</v>
      </c>
      <c r="F136" s="308"/>
      <c r="G136" s="308"/>
    </row>
    <row r="137" spans="1:7" s="361" customFormat="1">
      <c r="A137" s="358">
        <v>129</v>
      </c>
      <c r="B137" s="362" t="s">
        <v>1192</v>
      </c>
      <c r="C137" s="358" t="s">
        <v>1126</v>
      </c>
      <c r="D137" s="422">
        <v>8.2017629999999997</v>
      </c>
      <c r="E137" s="485">
        <v>4.0971770000000003</v>
      </c>
      <c r="F137" s="308"/>
      <c r="G137" s="308"/>
    </row>
    <row r="138" spans="1:7" s="361" customFormat="1">
      <c r="A138" s="358">
        <v>130</v>
      </c>
      <c r="B138" s="362" t="s">
        <v>1193</v>
      </c>
      <c r="C138" s="358" t="s">
        <v>1126</v>
      </c>
      <c r="D138" s="422">
        <v>9.5724280000000004</v>
      </c>
      <c r="E138" s="485">
        <v>2.726512</v>
      </c>
      <c r="F138" s="308"/>
      <c r="G138" s="308"/>
    </row>
    <row r="139" spans="1:7" s="361" customFormat="1">
      <c r="A139" s="358">
        <v>131</v>
      </c>
      <c r="B139" s="362" t="s">
        <v>1194</v>
      </c>
      <c r="C139" s="358" t="s">
        <v>1126</v>
      </c>
      <c r="D139" s="422">
        <v>157.44125</v>
      </c>
      <c r="E139" s="485">
        <v>6.8385069999999999</v>
      </c>
      <c r="F139" s="308"/>
      <c r="G139" s="308"/>
    </row>
    <row r="140" spans="1:7" s="361" customFormat="1">
      <c r="A140" s="358">
        <v>132</v>
      </c>
      <c r="B140" s="362" t="s">
        <v>1196</v>
      </c>
      <c r="C140" s="358" t="s">
        <v>1126</v>
      </c>
      <c r="D140" s="422">
        <v>170.03655000000001</v>
      </c>
      <c r="E140" s="485">
        <v>15.744125</v>
      </c>
      <c r="F140" s="308"/>
      <c r="G140" s="308"/>
    </row>
    <row r="141" spans="1:7" s="361" customFormat="1">
      <c r="A141" s="358">
        <v>133</v>
      </c>
      <c r="B141" s="362" t="s">
        <v>1197</v>
      </c>
      <c r="C141" s="358" t="s">
        <v>1126</v>
      </c>
      <c r="D141" s="422">
        <v>15.870078000000001</v>
      </c>
      <c r="E141" s="485">
        <v>2.4005160000000001</v>
      </c>
      <c r="F141" s="308"/>
      <c r="G141" s="308"/>
    </row>
    <row r="142" spans="1:7" s="361" customFormat="1">
      <c r="A142" s="358">
        <v>134</v>
      </c>
      <c r="B142" s="362" t="s">
        <v>1198</v>
      </c>
      <c r="C142" s="358" t="s">
        <v>1126</v>
      </c>
      <c r="D142" s="422">
        <v>1.363256</v>
      </c>
      <c r="E142" s="485">
        <v>0.54085699999999992</v>
      </c>
      <c r="F142" s="308"/>
      <c r="G142" s="308"/>
    </row>
    <row r="143" spans="1:7" s="361" customFormat="1">
      <c r="A143" s="358">
        <v>135</v>
      </c>
      <c r="B143" s="362" t="s">
        <v>1199</v>
      </c>
      <c r="C143" s="358" t="s">
        <v>1126</v>
      </c>
      <c r="D143" s="422">
        <v>220.41775000000001</v>
      </c>
      <c r="E143" s="485">
        <v>18.892949999999999</v>
      </c>
      <c r="F143" s="308"/>
      <c r="G143" s="308"/>
    </row>
    <row r="144" spans="1:7" s="361" customFormat="1">
      <c r="A144" s="358">
        <v>136</v>
      </c>
      <c r="B144" s="362" t="s">
        <v>1200</v>
      </c>
      <c r="C144" s="358" t="s">
        <v>1126</v>
      </c>
      <c r="D144" s="422">
        <v>125.953</v>
      </c>
      <c r="E144" s="485">
        <v>15.744125</v>
      </c>
      <c r="F144" s="308"/>
      <c r="G144" s="308"/>
    </row>
    <row r="145" spans="1:7" s="361" customFormat="1">
      <c r="A145" s="358">
        <v>137</v>
      </c>
      <c r="B145" s="362" t="s">
        <v>1204</v>
      </c>
      <c r="C145" s="358" t="s">
        <v>1130</v>
      </c>
      <c r="D145" s="422">
        <v>50.3812</v>
      </c>
      <c r="E145" s="485">
        <v>0</v>
      </c>
      <c r="F145" s="308"/>
      <c r="G145" s="308"/>
    </row>
    <row r="146" spans="1:7" s="361" customFormat="1">
      <c r="A146" s="358">
        <v>138</v>
      </c>
      <c r="B146" s="362" t="s">
        <v>1205</v>
      </c>
      <c r="C146" s="358" t="s">
        <v>1126</v>
      </c>
      <c r="D146" s="422">
        <v>10.935684</v>
      </c>
      <c r="E146" s="485">
        <v>5.4604330000000001</v>
      </c>
      <c r="F146" s="308"/>
      <c r="G146" s="308"/>
    </row>
    <row r="147" spans="1:7" s="361" customFormat="1">
      <c r="A147" s="358">
        <v>139</v>
      </c>
      <c r="B147" s="362" t="s">
        <v>1243</v>
      </c>
      <c r="C147" s="358" t="s">
        <v>1126</v>
      </c>
      <c r="D147" s="422">
        <v>5.0529380000000002</v>
      </c>
      <c r="E147" s="485">
        <v>25.1906</v>
      </c>
      <c r="F147" s="308"/>
      <c r="G147" s="308"/>
    </row>
    <row r="148" spans="1:7" s="361" customFormat="1">
      <c r="A148" s="358">
        <v>140</v>
      </c>
      <c r="B148" s="362" t="s">
        <v>1206</v>
      </c>
      <c r="C148" s="358" t="s">
        <v>1126</v>
      </c>
      <c r="D148" s="422">
        <v>0</v>
      </c>
      <c r="E148" s="485">
        <v>0</v>
      </c>
      <c r="F148" s="308"/>
      <c r="G148" s="308"/>
    </row>
    <row r="149" spans="1:7" s="361" customFormat="1">
      <c r="A149" s="358">
        <v>141</v>
      </c>
      <c r="B149" s="362" t="s">
        <v>1207</v>
      </c>
      <c r="C149" s="358" t="s">
        <v>1126</v>
      </c>
      <c r="D149" s="422">
        <v>31.488250000000001</v>
      </c>
      <c r="E149" s="485">
        <v>1.363256</v>
      </c>
      <c r="F149" s="308"/>
      <c r="G149" s="308"/>
    </row>
    <row r="150" spans="1:7" s="361" customFormat="1">
      <c r="A150" s="358">
        <v>142</v>
      </c>
      <c r="B150" s="362" t="s">
        <v>1209</v>
      </c>
      <c r="C150" s="358" t="s">
        <v>1126</v>
      </c>
      <c r="D150" s="422">
        <v>1.363256</v>
      </c>
      <c r="E150" s="485">
        <v>0.54085699999999992</v>
      </c>
      <c r="F150" s="308"/>
      <c r="G150" s="308"/>
    </row>
    <row r="151" spans="1:7" s="361" customFormat="1">
      <c r="A151" s="358">
        <v>143</v>
      </c>
      <c r="B151" s="362" t="s">
        <v>1208</v>
      </c>
      <c r="C151" s="358" t="s">
        <v>1126</v>
      </c>
      <c r="D151" s="422">
        <v>1.363256</v>
      </c>
      <c r="E151" s="485">
        <v>1.363256</v>
      </c>
      <c r="F151" s="308"/>
      <c r="G151" s="308"/>
    </row>
    <row r="152" spans="1:7" s="361" customFormat="1">
      <c r="A152" s="358">
        <v>144</v>
      </c>
      <c r="B152" s="362" t="s">
        <v>1244</v>
      </c>
      <c r="C152" s="358" t="s">
        <v>1126</v>
      </c>
      <c r="D152" s="422">
        <v>6.8385069999999999</v>
      </c>
      <c r="E152" s="485">
        <v>5.4604330000000001</v>
      </c>
      <c r="F152" s="308"/>
      <c r="G152" s="308"/>
    </row>
    <row r="153" spans="1:7" s="361" customFormat="1">
      <c r="A153" s="358">
        <v>145</v>
      </c>
      <c r="B153" s="362" t="s">
        <v>1210</v>
      </c>
      <c r="C153" s="358" t="s">
        <v>1130</v>
      </c>
      <c r="D153" s="422">
        <v>9.4464749999999995</v>
      </c>
      <c r="E153" s="485">
        <v>0.8149900000000001</v>
      </c>
      <c r="F153" s="308"/>
      <c r="G153" s="308"/>
    </row>
    <row r="154" spans="1:7" s="361" customFormat="1">
      <c r="A154" s="358">
        <v>146</v>
      </c>
      <c r="B154" s="362" t="s">
        <v>1212</v>
      </c>
      <c r="C154" s="358" t="s">
        <v>1126</v>
      </c>
      <c r="D154" s="422">
        <v>9.5724280000000004</v>
      </c>
      <c r="E154" s="485">
        <v>2.726512</v>
      </c>
      <c r="F154" s="308"/>
      <c r="G154" s="308"/>
    </row>
    <row r="155" spans="1:7" s="361" customFormat="1">
      <c r="A155" s="358">
        <v>147</v>
      </c>
      <c r="B155" s="362" t="s">
        <v>1213</v>
      </c>
      <c r="C155" s="358" t="s">
        <v>1126</v>
      </c>
      <c r="D155" s="422">
        <v>4.0971770000000003</v>
      </c>
      <c r="E155" s="485">
        <v>0.54085699999999992</v>
      </c>
      <c r="F155" s="308"/>
      <c r="G155" s="308"/>
    </row>
    <row r="156" spans="1:7" s="361" customFormat="1">
      <c r="A156" s="358">
        <v>148</v>
      </c>
      <c r="B156" s="362" t="s">
        <v>1214</v>
      </c>
      <c r="C156" s="358" t="s">
        <v>1126</v>
      </c>
      <c r="D156" s="422">
        <v>0.26672399999999996</v>
      </c>
      <c r="E156" s="485">
        <v>0.26672399999999996</v>
      </c>
      <c r="F156" s="308"/>
      <c r="G156" s="308"/>
    </row>
    <row r="157" spans="1:7" s="361" customFormat="1">
      <c r="A157" s="358">
        <v>149</v>
      </c>
      <c r="B157" s="362" t="s">
        <v>1246</v>
      </c>
      <c r="C157" s="358" t="s">
        <v>1126</v>
      </c>
      <c r="D157" s="422">
        <v>1.363256</v>
      </c>
      <c r="E157" s="485">
        <v>1.363256</v>
      </c>
      <c r="F157" s="308"/>
      <c r="G157" s="308"/>
    </row>
    <row r="158" spans="1:7">
      <c r="A158" s="358">
        <v>150</v>
      </c>
      <c r="B158" s="362" t="s">
        <v>1215</v>
      </c>
      <c r="C158" s="358" t="s">
        <v>1126</v>
      </c>
      <c r="D158" s="422">
        <v>157.44125</v>
      </c>
      <c r="E158" s="485">
        <v>10.935684</v>
      </c>
      <c r="F158" s="268"/>
      <c r="G158" s="268"/>
    </row>
    <row r="159" spans="1:7">
      <c r="A159" s="358">
        <v>151</v>
      </c>
      <c r="B159" s="363" t="s">
        <v>1216</v>
      </c>
      <c r="C159" s="358" t="s">
        <v>1137</v>
      </c>
      <c r="D159" s="422">
        <v>0</v>
      </c>
      <c r="E159" s="485">
        <v>59.271999999999998</v>
      </c>
      <c r="F159" s="268"/>
      <c r="G159" s="268"/>
    </row>
    <row r="160" spans="1:7">
      <c r="A160" s="358">
        <v>152</v>
      </c>
      <c r="B160" s="362" t="s">
        <v>1217</v>
      </c>
      <c r="C160" s="358" t="s">
        <v>1218</v>
      </c>
      <c r="D160" s="422">
        <v>0</v>
      </c>
      <c r="E160" s="485">
        <v>3.7044999999999999</v>
      </c>
      <c r="F160" s="268"/>
      <c r="G160" s="268"/>
    </row>
    <row r="161" spans="1:7">
      <c r="A161" s="358">
        <v>153</v>
      </c>
      <c r="B161" s="362" t="s">
        <v>1219</v>
      </c>
      <c r="C161" s="358" t="s">
        <v>1126</v>
      </c>
      <c r="D161" s="422">
        <v>333.40499999999997</v>
      </c>
      <c r="E161" s="485">
        <v>25.1906</v>
      </c>
      <c r="F161" s="268"/>
      <c r="G161" s="268"/>
    </row>
    <row r="162" spans="1:7">
      <c r="A162" s="358">
        <v>154</v>
      </c>
      <c r="B162" s="362" t="s">
        <v>1220</v>
      </c>
      <c r="C162" s="358" t="s">
        <v>1126</v>
      </c>
      <c r="D162" s="422">
        <v>4.0971770000000003</v>
      </c>
      <c r="E162" s="485">
        <v>1.363256</v>
      </c>
      <c r="F162" s="268"/>
      <c r="G162" s="268"/>
    </row>
    <row r="163" spans="1:7">
      <c r="A163" s="358">
        <v>155</v>
      </c>
      <c r="B163" s="362" t="s">
        <v>1221</v>
      </c>
      <c r="C163" s="358" t="s">
        <v>1126</v>
      </c>
      <c r="D163" s="422">
        <v>82.084311000000014</v>
      </c>
      <c r="E163" s="485">
        <v>16.410934999999998</v>
      </c>
      <c r="F163" s="268"/>
      <c r="G163" s="268"/>
    </row>
    <row r="164" spans="1:7">
      <c r="A164" s="358">
        <v>156</v>
      </c>
      <c r="B164" s="362" t="s">
        <v>1222</v>
      </c>
      <c r="C164" s="358" t="s">
        <v>1126</v>
      </c>
      <c r="D164" s="422">
        <v>113.35769999999999</v>
      </c>
      <c r="E164" s="485">
        <v>18.892949999999999</v>
      </c>
      <c r="F164" s="268"/>
      <c r="G164" s="268"/>
    </row>
    <row r="165" spans="1:7">
      <c r="A165" s="358">
        <v>157</v>
      </c>
      <c r="B165" s="362" t="s">
        <v>1223</v>
      </c>
      <c r="C165" s="358" t="s">
        <v>1126</v>
      </c>
      <c r="D165" s="422">
        <v>4.9121670000000002</v>
      </c>
      <c r="E165" s="485">
        <v>0.8149900000000001</v>
      </c>
      <c r="F165" s="268"/>
      <c r="G165" s="268"/>
    </row>
    <row r="166" spans="1:7">
      <c r="A166" s="358">
        <v>158</v>
      </c>
      <c r="B166" s="362" t="s">
        <v>1227</v>
      </c>
      <c r="C166" s="358" t="s">
        <v>1126</v>
      </c>
      <c r="D166" s="422">
        <v>113.35769999999999</v>
      </c>
      <c r="E166" s="485">
        <v>10.935684</v>
      </c>
      <c r="F166" s="268"/>
      <c r="G166" s="268"/>
    </row>
    <row r="167" spans="1:7">
      <c r="A167" s="358">
        <v>159</v>
      </c>
      <c r="B167" s="362" t="s">
        <v>1224</v>
      </c>
      <c r="C167" s="358" t="s">
        <v>1123</v>
      </c>
      <c r="D167" s="422">
        <v>22.227</v>
      </c>
      <c r="E167" s="485">
        <v>5.0381200000000002</v>
      </c>
      <c r="F167" s="268"/>
      <c r="G167" s="268"/>
    </row>
    <row r="168" spans="1:7">
      <c r="A168" s="358">
        <v>160</v>
      </c>
      <c r="B168" s="362" t="s">
        <v>1225</v>
      </c>
      <c r="C168" s="358" t="s">
        <v>1123</v>
      </c>
      <c r="D168" s="422">
        <v>18.522500000000001</v>
      </c>
      <c r="E168" s="485">
        <v>15.744125</v>
      </c>
      <c r="F168" s="268"/>
      <c r="G168" s="268"/>
    </row>
    <row r="169" spans="1:7">
      <c r="A169" s="358">
        <v>161</v>
      </c>
      <c r="B169" s="362" t="s">
        <v>1226</v>
      </c>
      <c r="C169" s="358" t="s">
        <v>1123</v>
      </c>
      <c r="D169" s="422">
        <v>11.33577</v>
      </c>
      <c r="E169" s="485">
        <v>1.0817139999999998</v>
      </c>
      <c r="F169" s="268"/>
      <c r="G169" s="268"/>
    </row>
    <row r="170" spans="1:7">
      <c r="A170" s="358">
        <v>162</v>
      </c>
      <c r="B170" s="363" t="s">
        <v>1228</v>
      </c>
      <c r="C170" s="358" t="s">
        <v>1123</v>
      </c>
      <c r="D170" s="422">
        <v>16.299800000000001</v>
      </c>
      <c r="E170" s="485">
        <v>2.1412010000000001</v>
      </c>
      <c r="F170" s="268"/>
      <c r="G170" s="268"/>
    </row>
    <row r="171" spans="1:7">
      <c r="A171" s="358">
        <v>163</v>
      </c>
      <c r="B171" s="362" t="s">
        <v>1230</v>
      </c>
      <c r="C171" s="358" t="s">
        <v>1126</v>
      </c>
      <c r="D171" s="422">
        <v>113.35769999999999</v>
      </c>
      <c r="E171" s="485">
        <v>8.2017629999999997</v>
      </c>
      <c r="F171" s="268"/>
      <c r="G171" s="268"/>
    </row>
    <row r="172" spans="1:7">
      <c r="A172" s="358">
        <v>164</v>
      </c>
      <c r="B172" s="362" t="s">
        <v>1231</v>
      </c>
      <c r="C172" s="358" t="s">
        <v>1232</v>
      </c>
      <c r="D172" s="422">
        <v>15.558900000000001</v>
      </c>
      <c r="E172" s="485">
        <v>2.1782460000000001</v>
      </c>
      <c r="F172" s="268"/>
      <c r="G172" s="268"/>
    </row>
    <row r="173" spans="1:7">
      <c r="A173" s="358">
        <v>165</v>
      </c>
      <c r="B173" s="362" t="s">
        <v>1184</v>
      </c>
      <c r="C173" s="358" t="s">
        <v>2034</v>
      </c>
      <c r="D173" s="422">
        <v>81.869450000000001</v>
      </c>
      <c r="E173" s="485">
        <v>25.1906</v>
      </c>
      <c r="F173" s="268"/>
      <c r="G173" s="268"/>
    </row>
    <row r="174" spans="1:7">
      <c r="A174" s="358">
        <v>166</v>
      </c>
      <c r="B174" s="364" t="s">
        <v>2037</v>
      </c>
      <c r="C174" s="358" t="s">
        <v>1130</v>
      </c>
      <c r="D174" s="422">
        <v>0</v>
      </c>
      <c r="E174" s="485">
        <v>40</v>
      </c>
      <c r="F174" s="268"/>
      <c r="G174" s="268"/>
    </row>
    <row r="175" spans="1:7">
      <c r="A175" s="358">
        <v>167</v>
      </c>
      <c r="B175" s="362" t="s">
        <v>2039</v>
      </c>
      <c r="C175" s="358" t="s">
        <v>1130</v>
      </c>
      <c r="D175" s="422">
        <v>0</v>
      </c>
      <c r="E175" s="485">
        <v>60</v>
      </c>
      <c r="F175" s="268"/>
      <c r="G175" s="268"/>
    </row>
    <row r="176" spans="1:7">
      <c r="A176" s="358">
        <v>168</v>
      </c>
      <c r="B176" s="362" t="s">
        <v>2038</v>
      </c>
      <c r="C176" s="358" t="s">
        <v>2034</v>
      </c>
      <c r="D176" s="422">
        <v>0</v>
      </c>
      <c r="E176" s="485">
        <v>40</v>
      </c>
      <c r="F176" s="268"/>
      <c r="G176" s="268"/>
    </row>
    <row r="177" spans="1:7">
      <c r="A177" s="358">
        <v>169</v>
      </c>
      <c r="B177" s="319" t="s">
        <v>1964</v>
      </c>
      <c r="C177" s="317" t="s">
        <v>1162</v>
      </c>
      <c r="D177" s="422">
        <v>0</v>
      </c>
      <c r="E177" s="485">
        <v>250</v>
      </c>
      <c r="F177" s="268"/>
      <c r="G177" s="268"/>
    </row>
    <row r="178" spans="1:7">
      <c r="A178" s="358">
        <v>170</v>
      </c>
      <c r="B178" s="319" t="s">
        <v>1965</v>
      </c>
      <c r="C178" s="317" t="s">
        <v>1162</v>
      </c>
      <c r="D178" s="422">
        <v>0</v>
      </c>
      <c r="E178" s="485">
        <v>150</v>
      </c>
      <c r="F178" s="268"/>
      <c r="G178" s="268"/>
    </row>
    <row r="179" spans="1:7">
      <c r="A179" s="358">
        <v>171</v>
      </c>
      <c r="B179" s="351" t="s">
        <v>1996</v>
      </c>
      <c r="C179" s="352" t="s">
        <v>1130</v>
      </c>
      <c r="D179" s="422">
        <v>1800</v>
      </c>
      <c r="E179" s="485">
        <v>150</v>
      </c>
      <c r="F179" s="268"/>
      <c r="G179" s="268"/>
    </row>
    <row r="180" spans="1:7">
      <c r="A180" s="358">
        <v>172</v>
      </c>
      <c r="B180" s="351" t="s">
        <v>1930</v>
      </c>
      <c r="C180" s="352" t="s">
        <v>1130</v>
      </c>
      <c r="D180" s="422">
        <v>0</v>
      </c>
      <c r="E180" s="485">
        <v>180</v>
      </c>
      <c r="F180" s="268"/>
      <c r="G180" s="268"/>
    </row>
    <row r="181" spans="1:7">
      <c r="A181" s="358">
        <v>173</v>
      </c>
      <c r="B181" s="351" t="s">
        <v>2052</v>
      </c>
      <c r="C181" s="352" t="s">
        <v>1126</v>
      </c>
      <c r="D181" s="422">
        <v>0</v>
      </c>
      <c r="E181" s="485">
        <v>80</v>
      </c>
      <c r="F181" s="268"/>
      <c r="G181" s="268"/>
    </row>
    <row r="182" spans="1:7">
      <c r="A182" s="358">
        <v>174</v>
      </c>
      <c r="B182" s="351" t="s">
        <v>2053</v>
      </c>
      <c r="C182" s="352" t="s">
        <v>1126</v>
      </c>
      <c r="D182" s="422">
        <v>80</v>
      </c>
      <c r="E182" s="485">
        <v>60</v>
      </c>
      <c r="F182" s="268"/>
      <c r="G182" s="268"/>
    </row>
    <row r="183" spans="1:7">
      <c r="A183" s="358">
        <v>175</v>
      </c>
      <c r="B183" s="351" t="s">
        <v>2054</v>
      </c>
      <c r="C183" s="352" t="s">
        <v>1126</v>
      </c>
      <c r="D183" s="422">
        <v>50</v>
      </c>
      <c r="E183" s="485">
        <v>40</v>
      </c>
      <c r="F183" s="268"/>
      <c r="G183" s="268"/>
    </row>
    <row r="184" spans="1:7">
      <c r="A184" s="358">
        <v>176</v>
      </c>
      <c r="B184" s="351" t="s">
        <v>2055</v>
      </c>
      <c r="C184" s="352" t="s">
        <v>1126</v>
      </c>
      <c r="D184" s="422">
        <v>120</v>
      </c>
      <c r="E184" s="485">
        <v>60</v>
      </c>
      <c r="F184" s="268"/>
      <c r="G184" s="268"/>
    </row>
    <row r="185" spans="1:7">
      <c r="A185" s="535" t="s">
        <v>1234</v>
      </c>
      <c r="B185" s="536"/>
      <c r="C185" s="537"/>
      <c r="D185" s="424">
        <f>SUM(D9:D184)</f>
        <v>24318.545730999995</v>
      </c>
      <c r="E185" s="486">
        <f>SUM(E9:E184)</f>
        <v>8019.5907490000036</v>
      </c>
      <c r="F185" s="487"/>
      <c r="G185" s="268"/>
    </row>
    <row r="186" spans="1:7">
      <c r="A186" s="535" t="s">
        <v>1235</v>
      </c>
      <c r="B186" s="536"/>
      <c r="C186" s="537"/>
      <c r="D186" s="424"/>
      <c r="E186" s="486">
        <f>E185+D185</f>
        <v>32338.136479999997</v>
      </c>
      <c r="F186" s="487"/>
      <c r="G186" s="268"/>
    </row>
    <row r="187" spans="1:7" hidden="1"/>
    <row r="188" spans="1:7" hidden="1"/>
    <row r="189" spans="1:7" hidden="1"/>
    <row r="190" spans="1:7" hidden="1"/>
    <row r="191" spans="1:7" hidden="1">
      <c r="B191" s="367" t="s">
        <v>1247</v>
      </c>
    </row>
    <row r="192" spans="1:7">
      <c r="G192" s="365"/>
    </row>
  </sheetData>
  <mergeCells count="5">
    <mergeCell ref="D5:E6"/>
    <mergeCell ref="A186:C186"/>
    <mergeCell ref="A185:C185"/>
    <mergeCell ref="F7:G7"/>
    <mergeCell ref="A2:B2"/>
  </mergeCells>
  <conditionalFormatting sqref="B9:B1048576 B1 B3:B7">
    <cfRule type="duplicateValues" dxfId="19" priority="2"/>
  </conditionalFormatting>
  <conditionalFormatting sqref="B8">
    <cfRule type="duplicateValues" dxfId="18" priority="1"/>
  </conditionalFormatting>
  <pageMargins left="0.7" right="0.7" top="0.75" bottom="0.75" header="0.3" footer="0.3"/>
  <pageSetup scale="90" orientation="portrait" horizontalDpi="4294967294" vertic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3"/>
  <sheetViews>
    <sheetView view="pageBreakPreview" topLeftCell="A199" zoomScaleNormal="100" zoomScaleSheetLayoutView="100" workbookViewId="0">
      <selection activeCell="D6" sqref="D6:E6"/>
    </sheetView>
  </sheetViews>
  <sheetFormatPr defaultColWidth="9.140625" defaultRowHeight="15"/>
  <cols>
    <col min="1" max="1" width="4" style="348" bestFit="1" customWidth="1"/>
    <col min="2" max="2" width="64.42578125" style="349" customWidth="1"/>
    <col min="3" max="3" width="14.85546875" style="348" customWidth="1"/>
    <col min="4" max="4" width="11.140625" style="423" customWidth="1"/>
    <col min="5" max="5" width="15" style="423" customWidth="1"/>
    <col min="6" max="6" width="15.28515625" style="423" customWidth="1"/>
    <col min="7" max="7" width="15.85546875" style="423" customWidth="1"/>
    <col min="8" max="16384" width="9.140625" style="348"/>
  </cols>
  <sheetData>
    <row r="1" spans="1:9" s="369" customFormat="1">
      <c r="A1" s="346" t="s">
        <v>1119</v>
      </c>
      <c r="B1" s="368" t="s">
        <v>1120</v>
      </c>
      <c r="C1" s="347" t="s">
        <v>21</v>
      </c>
      <c r="D1" s="425"/>
      <c r="E1" s="425"/>
      <c r="F1" s="425"/>
      <c r="G1" s="425"/>
    </row>
    <row r="2" spans="1:9" s="369" customFormat="1" ht="51" customHeight="1">
      <c r="A2" s="346">
        <v>1</v>
      </c>
      <c r="B2" s="370" t="s">
        <v>2021</v>
      </c>
      <c r="C2" s="347">
        <v>1</v>
      </c>
      <c r="D2" s="542"/>
      <c r="E2" s="542"/>
      <c r="F2" s="450"/>
      <c r="G2" s="450"/>
    </row>
    <row r="3" spans="1:9" s="369" customFormat="1" ht="25.5" customHeight="1">
      <c r="A3" s="371">
        <v>2</v>
      </c>
      <c r="B3" s="372" t="s">
        <v>2022</v>
      </c>
      <c r="C3" s="347">
        <v>1</v>
      </c>
      <c r="D3" s="542"/>
      <c r="E3" s="542"/>
      <c r="F3" s="450"/>
      <c r="G3" s="450"/>
    </row>
    <row r="4" spans="1:9" s="369" customFormat="1" ht="15" customHeight="1">
      <c r="A4" s="543"/>
      <c r="B4" s="543"/>
      <c r="C4" s="543"/>
      <c r="D4" s="542"/>
      <c r="E4" s="542"/>
      <c r="F4" s="450"/>
      <c r="G4" s="450"/>
    </row>
    <row r="5" spans="1:9" s="369" customFormat="1" ht="29.25" customHeight="1">
      <c r="A5" s="479"/>
      <c r="B5" s="479"/>
      <c r="C5" s="479"/>
      <c r="D5" s="450"/>
      <c r="E5" s="450"/>
      <c r="F5" s="544" t="s">
        <v>3018</v>
      </c>
      <c r="G5" s="544"/>
    </row>
    <row r="6" spans="1:9" s="369" customFormat="1" ht="60">
      <c r="A6" s="323" t="s">
        <v>0</v>
      </c>
      <c r="B6" s="324" t="s">
        <v>2081</v>
      </c>
      <c r="C6" s="273" t="s">
        <v>1121</v>
      </c>
      <c r="D6" s="472" t="s">
        <v>1306</v>
      </c>
      <c r="E6" s="473" t="s">
        <v>1937</v>
      </c>
      <c r="F6" s="474" t="s">
        <v>1306</v>
      </c>
      <c r="G6" s="475" t="s">
        <v>1937</v>
      </c>
      <c r="I6" s="488"/>
    </row>
    <row r="7" spans="1:9" s="369" customFormat="1">
      <c r="A7" s="352">
        <v>1</v>
      </c>
      <c r="B7" s="351" t="s">
        <v>1122</v>
      </c>
      <c r="C7" s="352" t="s">
        <v>1123</v>
      </c>
      <c r="D7" s="422">
        <v>16.299800000000001</v>
      </c>
      <c r="E7" s="422">
        <v>0</v>
      </c>
      <c r="F7" s="422"/>
      <c r="G7" s="422"/>
    </row>
    <row r="8" spans="1:9" s="349" customFormat="1">
      <c r="A8" s="352">
        <v>2</v>
      </c>
      <c r="B8" s="351" t="s">
        <v>1124</v>
      </c>
      <c r="C8" s="352" t="s">
        <v>1123</v>
      </c>
      <c r="D8" s="422">
        <v>13.3362</v>
      </c>
      <c r="E8" s="422">
        <v>0</v>
      </c>
      <c r="F8" s="422"/>
      <c r="G8" s="422"/>
    </row>
    <row r="9" spans="1:9" s="349" customFormat="1">
      <c r="A9" s="352">
        <v>3</v>
      </c>
      <c r="B9" s="351" t="s">
        <v>1125</v>
      </c>
      <c r="C9" s="352" t="s">
        <v>1126</v>
      </c>
      <c r="D9" s="422">
        <v>29.635999999999999</v>
      </c>
      <c r="E9" s="422">
        <v>0</v>
      </c>
      <c r="F9" s="422"/>
      <c r="G9" s="422"/>
    </row>
    <row r="10" spans="1:9" s="349" customFormat="1">
      <c r="A10" s="352">
        <v>4</v>
      </c>
      <c r="B10" s="351" t="s">
        <v>1127</v>
      </c>
      <c r="C10" s="352" t="s">
        <v>1126</v>
      </c>
      <c r="D10" s="422">
        <v>74.09</v>
      </c>
      <c r="E10" s="422">
        <v>0</v>
      </c>
      <c r="F10" s="422"/>
      <c r="G10" s="422"/>
    </row>
    <row r="11" spans="1:9" s="349" customFormat="1">
      <c r="A11" s="352">
        <v>5</v>
      </c>
      <c r="B11" s="351" t="s">
        <v>1128</v>
      </c>
      <c r="C11" s="352" t="s">
        <v>1126</v>
      </c>
      <c r="D11" s="422">
        <v>81.498999999999995</v>
      </c>
      <c r="E11" s="422">
        <v>0</v>
      </c>
      <c r="F11" s="422"/>
      <c r="G11" s="422"/>
    </row>
    <row r="12" spans="1:9" s="349" customFormat="1">
      <c r="A12" s="352">
        <v>6</v>
      </c>
      <c r="B12" s="351" t="s">
        <v>1233</v>
      </c>
      <c r="C12" s="352" t="s">
        <v>1126</v>
      </c>
      <c r="D12" s="422">
        <v>31.488250000000001</v>
      </c>
      <c r="E12" s="422">
        <v>5.919791</v>
      </c>
      <c r="F12" s="422"/>
      <c r="G12" s="422"/>
    </row>
    <row r="13" spans="1:9" s="349" customFormat="1">
      <c r="A13" s="352">
        <v>7</v>
      </c>
      <c r="B13" s="351" t="s">
        <v>1129</v>
      </c>
      <c r="C13" s="352" t="s">
        <v>1130</v>
      </c>
      <c r="D13" s="422">
        <v>222.26999999999998</v>
      </c>
      <c r="E13" s="422">
        <v>12.5953</v>
      </c>
      <c r="F13" s="422"/>
      <c r="G13" s="422"/>
    </row>
    <row r="14" spans="1:9" s="349" customFormat="1">
      <c r="A14" s="352">
        <v>8</v>
      </c>
      <c r="B14" s="351" t="s">
        <v>1131</v>
      </c>
      <c r="C14" s="352" t="s">
        <v>1130</v>
      </c>
      <c r="D14" s="422">
        <v>200.04300000000001</v>
      </c>
      <c r="E14" s="422">
        <v>12.5953</v>
      </c>
      <c r="F14" s="422"/>
      <c r="G14" s="422"/>
    </row>
    <row r="15" spans="1:9" s="349" customFormat="1">
      <c r="A15" s="352">
        <v>9</v>
      </c>
      <c r="B15" s="351" t="s">
        <v>1132</v>
      </c>
      <c r="C15" s="352" t="s">
        <v>1130</v>
      </c>
      <c r="D15" s="422">
        <v>111.13499999999999</v>
      </c>
      <c r="E15" s="422">
        <v>8.8833909999999996</v>
      </c>
      <c r="F15" s="422"/>
      <c r="G15" s="422"/>
    </row>
    <row r="16" spans="1:9" s="349" customFormat="1">
      <c r="A16" s="352">
        <v>10</v>
      </c>
      <c r="B16" s="351" t="s">
        <v>1136</v>
      </c>
      <c r="C16" s="352" t="s">
        <v>1137</v>
      </c>
      <c r="D16" s="422">
        <v>0</v>
      </c>
      <c r="E16" s="422">
        <v>25.1906</v>
      </c>
      <c r="F16" s="422"/>
      <c r="G16" s="422"/>
    </row>
    <row r="17" spans="1:7" s="349" customFormat="1">
      <c r="A17" s="352">
        <v>11</v>
      </c>
      <c r="B17" s="351" t="s">
        <v>1138</v>
      </c>
      <c r="C17" s="352" t="s">
        <v>1139</v>
      </c>
      <c r="D17" s="422">
        <v>15.558900000000001</v>
      </c>
      <c r="E17" s="422">
        <v>0</v>
      </c>
      <c r="F17" s="422"/>
      <c r="G17" s="422"/>
    </row>
    <row r="18" spans="1:7" s="349" customFormat="1">
      <c r="A18" s="352">
        <v>12</v>
      </c>
      <c r="B18" s="351" t="s">
        <v>1140</v>
      </c>
      <c r="C18" s="352" t="s">
        <v>1126</v>
      </c>
      <c r="D18" s="422">
        <v>25.1906</v>
      </c>
      <c r="E18" s="422">
        <v>5.919791</v>
      </c>
      <c r="F18" s="422"/>
      <c r="G18" s="422"/>
    </row>
    <row r="19" spans="1:7" s="349" customFormat="1">
      <c r="A19" s="352">
        <v>13</v>
      </c>
      <c r="B19" s="351" t="s">
        <v>1141</v>
      </c>
      <c r="C19" s="352" t="s">
        <v>1126</v>
      </c>
      <c r="D19" s="422">
        <v>5.0381200000000002</v>
      </c>
      <c r="E19" s="422">
        <v>2.3560620000000001</v>
      </c>
      <c r="F19" s="422"/>
      <c r="G19" s="422"/>
    </row>
    <row r="20" spans="1:7" s="349" customFormat="1">
      <c r="A20" s="352">
        <v>14</v>
      </c>
      <c r="B20" s="351" t="s">
        <v>1142</v>
      </c>
      <c r="C20" s="352" t="s">
        <v>1126</v>
      </c>
      <c r="D20" s="422">
        <v>17.781600000000001</v>
      </c>
      <c r="E20" s="422">
        <v>2.3560620000000001</v>
      </c>
      <c r="F20" s="422"/>
      <c r="G20" s="422"/>
    </row>
    <row r="21" spans="1:7" s="349" customFormat="1">
      <c r="A21" s="352">
        <v>15</v>
      </c>
      <c r="B21" s="351" t="s">
        <v>1143</v>
      </c>
      <c r="C21" s="352" t="s">
        <v>1126</v>
      </c>
      <c r="D21" s="422">
        <v>0</v>
      </c>
      <c r="E21" s="422">
        <v>10.365190999999999</v>
      </c>
      <c r="F21" s="422"/>
      <c r="G21" s="422"/>
    </row>
    <row r="22" spans="1:7" s="349" customFormat="1">
      <c r="A22" s="352">
        <v>16</v>
      </c>
      <c r="B22" s="351" t="s">
        <v>1144</v>
      </c>
      <c r="C22" s="352" t="s">
        <v>1126</v>
      </c>
      <c r="D22" s="422">
        <v>0</v>
      </c>
      <c r="E22" s="422">
        <v>9.4464749999999995</v>
      </c>
      <c r="F22" s="422"/>
      <c r="G22" s="422"/>
    </row>
    <row r="23" spans="1:7" s="349" customFormat="1">
      <c r="A23" s="352">
        <v>17</v>
      </c>
      <c r="B23" s="351" t="s">
        <v>1145</v>
      </c>
      <c r="C23" s="352" t="s">
        <v>1126</v>
      </c>
      <c r="D23" s="422">
        <v>0</v>
      </c>
      <c r="E23" s="422">
        <v>13.85483</v>
      </c>
      <c r="F23" s="422"/>
      <c r="G23" s="422"/>
    </row>
    <row r="24" spans="1:7" s="349" customFormat="1">
      <c r="A24" s="352">
        <v>18</v>
      </c>
      <c r="B24" s="351" t="s">
        <v>1146</v>
      </c>
      <c r="C24" s="352" t="s">
        <v>1126</v>
      </c>
      <c r="D24" s="422">
        <v>14.818</v>
      </c>
      <c r="E24" s="422">
        <v>1.474391</v>
      </c>
      <c r="F24" s="422"/>
      <c r="G24" s="422"/>
    </row>
    <row r="25" spans="1:7" s="349" customFormat="1">
      <c r="A25" s="352">
        <v>19</v>
      </c>
      <c r="B25" s="351" t="s">
        <v>1133</v>
      </c>
      <c r="C25" s="352" t="s">
        <v>1126</v>
      </c>
      <c r="D25" s="422">
        <v>700</v>
      </c>
      <c r="E25" s="422">
        <v>250</v>
      </c>
      <c r="F25" s="422"/>
      <c r="G25" s="422"/>
    </row>
    <row r="26" spans="1:7" s="349" customFormat="1">
      <c r="A26" s="352">
        <v>20</v>
      </c>
      <c r="B26" s="351" t="s">
        <v>1134</v>
      </c>
      <c r="C26" s="352" t="s">
        <v>1126</v>
      </c>
      <c r="D26" s="422">
        <v>650</v>
      </c>
      <c r="E26" s="422">
        <v>250</v>
      </c>
      <c r="F26" s="422"/>
      <c r="G26" s="422"/>
    </row>
    <row r="27" spans="1:7" s="349" customFormat="1">
      <c r="A27" s="352">
        <v>21</v>
      </c>
      <c r="B27" s="351" t="s">
        <v>1135</v>
      </c>
      <c r="C27" s="352" t="s">
        <v>1126</v>
      </c>
      <c r="D27" s="422">
        <v>200</v>
      </c>
      <c r="E27" s="422">
        <v>250</v>
      </c>
      <c r="F27" s="422"/>
      <c r="G27" s="422"/>
    </row>
    <row r="28" spans="1:7" s="349" customFormat="1">
      <c r="A28" s="352">
        <v>22</v>
      </c>
      <c r="B28" s="351" t="s">
        <v>1148</v>
      </c>
      <c r="C28" s="352" t="s">
        <v>1123</v>
      </c>
      <c r="D28" s="422">
        <v>29.635999999999999</v>
      </c>
      <c r="E28" s="422">
        <v>2.3560620000000001</v>
      </c>
      <c r="F28" s="422"/>
      <c r="G28" s="422"/>
    </row>
    <row r="29" spans="1:7" s="349" customFormat="1">
      <c r="A29" s="352">
        <v>23</v>
      </c>
      <c r="B29" s="351" t="s">
        <v>1149</v>
      </c>
      <c r="C29" s="352" t="s">
        <v>1126</v>
      </c>
      <c r="D29" s="422">
        <v>22.227</v>
      </c>
      <c r="E29" s="422">
        <v>8.8833909999999996</v>
      </c>
      <c r="F29" s="422"/>
      <c r="G29" s="422"/>
    </row>
    <row r="30" spans="1:7" s="349" customFormat="1">
      <c r="A30" s="352">
        <v>24</v>
      </c>
      <c r="B30" s="351" t="s">
        <v>1236</v>
      </c>
      <c r="C30" s="352" t="s">
        <v>1126</v>
      </c>
      <c r="D30" s="422">
        <v>94.464750000000009</v>
      </c>
      <c r="E30" s="422">
        <v>16.292390999999999</v>
      </c>
      <c r="F30" s="422"/>
      <c r="G30" s="422"/>
    </row>
    <row r="31" spans="1:7" s="349" customFormat="1">
      <c r="A31" s="352">
        <v>25</v>
      </c>
      <c r="B31" s="351" t="s">
        <v>1150</v>
      </c>
      <c r="C31" s="352" t="s">
        <v>1126</v>
      </c>
      <c r="D31" s="422">
        <v>14.818</v>
      </c>
      <c r="E31" s="422">
        <v>4.7195330000000002</v>
      </c>
      <c r="F31" s="422"/>
      <c r="G31" s="422"/>
    </row>
    <row r="32" spans="1:7" s="349" customFormat="1">
      <c r="A32" s="352">
        <v>26</v>
      </c>
      <c r="B32" s="351" t="s">
        <v>1151</v>
      </c>
      <c r="C32" s="352" t="s">
        <v>1126</v>
      </c>
      <c r="D32" s="422">
        <v>296.36</v>
      </c>
      <c r="E32" s="422">
        <v>16.292390999999999</v>
      </c>
      <c r="F32" s="422"/>
      <c r="G32" s="422"/>
    </row>
    <row r="33" spans="1:7" s="349" customFormat="1">
      <c r="A33" s="352">
        <v>27</v>
      </c>
      <c r="B33" s="351" t="s">
        <v>1152</v>
      </c>
      <c r="C33" s="352" t="s">
        <v>1126</v>
      </c>
      <c r="D33" s="422">
        <v>220.41775000000001</v>
      </c>
      <c r="E33" s="422">
        <v>13.328790999999999</v>
      </c>
      <c r="F33" s="422"/>
      <c r="G33" s="422"/>
    </row>
    <row r="34" spans="1:7" s="349" customFormat="1">
      <c r="A34" s="352">
        <v>28</v>
      </c>
      <c r="B34" s="351" t="s">
        <v>1153</v>
      </c>
      <c r="C34" s="352" t="s">
        <v>1126</v>
      </c>
      <c r="D34" s="422">
        <v>1.474391</v>
      </c>
      <c r="E34" s="422">
        <v>1.474391</v>
      </c>
      <c r="F34" s="422"/>
      <c r="G34" s="422"/>
    </row>
    <row r="35" spans="1:7" s="349" customFormat="1">
      <c r="A35" s="352">
        <v>29</v>
      </c>
      <c r="B35" s="351" t="s">
        <v>1154</v>
      </c>
      <c r="C35" s="352" t="s">
        <v>1126</v>
      </c>
      <c r="D35" s="422">
        <v>66.680999999999997</v>
      </c>
      <c r="E35" s="422">
        <v>22.227</v>
      </c>
      <c r="F35" s="422"/>
      <c r="G35" s="422"/>
    </row>
    <row r="36" spans="1:7" s="349" customFormat="1">
      <c r="A36" s="352">
        <v>30</v>
      </c>
      <c r="B36" s="351" t="s">
        <v>1155</v>
      </c>
      <c r="C36" s="352" t="s">
        <v>1126</v>
      </c>
      <c r="D36" s="422">
        <v>133.36199999999999</v>
      </c>
      <c r="E36" s="422">
        <v>29.635999999999999</v>
      </c>
      <c r="F36" s="422"/>
      <c r="G36" s="422"/>
    </row>
    <row r="37" spans="1:7" s="349" customFormat="1">
      <c r="A37" s="352">
        <v>31</v>
      </c>
      <c r="B37" s="351" t="s">
        <v>1156</v>
      </c>
      <c r="C37" s="352" t="s">
        <v>1126</v>
      </c>
      <c r="D37" s="422">
        <v>157.44125</v>
      </c>
      <c r="E37" s="422">
        <v>35.563200000000002</v>
      </c>
      <c r="F37" s="422"/>
      <c r="G37" s="422"/>
    </row>
    <row r="38" spans="1:7" s="349" customFormat="1">
      <c r="A38" s="352">
        <v>32</v>
      </c>
      <c r="B38" s="351" t="s">
        <v>1157</v>
      </c>
      <c r="C38" s="352" t="s">
        <v>1126</v>
      </c>
      <c r="D38" s="422">
        <v>1.474391</v>
      </c>
      <c r="E38" s="422">
        <v>1.474391</v>
      </c>
      <c r="F38" s="422"/>
      <c r="G38" s="422"/>
    </row>
    <row r="39" spans="1:7" s="349" customFormat="1">
      <c r="A39" s="352">
        <v>33</v>
      </c>
      <c r="B39" s="351" t="s">
        <v>1158</v>
      </c>
      <c r="C39" s="352" t="s">
        <v>1126</v>
      </c>
      <c r="D39" s="422">
        <v>29.635999999999999</v>
      </c>
      <c r="E39" s="422">
        <v>8.8833909999999996</v>
      </c>
      <c r="F39" s="422"/>
      <c r="G39" s="422"/>
    </row>
    <row r="40" spans="1:7" s="349" customFormat="1">
      <c r="A40" s="352">
        <v>34</v>
      </c>
      <c r="B40" s="351" t="s">
        <v>2040</v>
      </c>
      <c r="C40" s="352" t="s">
        <v>1130</v>
      </c>
      <c r="D40" s="422">
        <v>1600</v>
      </c>
      <c r="E40" s="422">
        <v>250</v>
      </c>
      <c r="F40" s="422"/>
      <c r="G40" s="422"/>
    </row>
    <row r="41" spans="1:7" s="349" customFormat="1">
      <c r="A41" s="352">
        <v>35</v>
      </c>
      <c r="B41" s="351" t="s">
        <v>2056</v>
      </c>
      <c r="C41" s="352" t="s">
        <v>1130</v>
      </c>
      <c r="D41" s="422">
        <v>80</v>
      </c>
      <c r="E41" s="422">
        <v>150</v>
      </c>
      <c r="F41" s="422"/>
      <c r="G41" s="422"/>
    </row>
    <row r="42" spans="1:7" s="349" customFormat="1">
      <c r="A42" s="352">
        <v>36</v>
      </c>
      <c r="B42" s="351" t="s">
        <v>2057</v>
      </c>
      <c r="C42" s="352" t="s">
        <v>1130</v>
      </c>
      <c r="D42" s="422">
        <v>80</v>
      </c>
      <c r="E42" s="422">
        <v>150</v>
      </c>
      <c r="F42" s="422"/>
      <c r="G42" s="422"/>
    </row>
    <row r="43" spans="1:7" s="349" customFormat="1">
      <c r="A43" s="352">
        <v>37</v>
      </c>
      <c r="B43" s="351" t="s">
        <v>2041</v>
      </c>
      <c r="C43" s="352" t="s">
        <v>1162</v>
      </c>
      <c r="D43" s="422">
        <v>600</v>
      </c>
      <c r="E43" s="422">
        <v>150</v>
      </c>
      <c r="F43" s="422"/>
      <c r="G43" s="422"/>
    </row>
    <row r="44" spans="1:7" s="349" customFormat="1">
      <c r="A44" s="352">
        <v>38</v>
      </c>
      <c r="B44" s="351" t="s">
        <v>2042</v>
      </c>
      <c r="C44" s="352" t="s">
        <v>1162</v>
      </c>
      <c r="D44" s="422">
        <v>180</v>
      </c>
      <c r="E44" s="422">
        <v>50</v>
      </c>
      <c r="F44" s="422"/>
      <c r="G44" s="422"/>
    </row>
    <row r="45" spans="1:7" s="349" customFormat="1">
      <c r="A45" s="352">
        <v>39</v>
      </c>
      <c r="B45" s="351" t="s">
        <v>1935</v>
      </c>
      <c r="C45" s="352" t="s">
        <v>1162</v>
      </c>
      <c r="D45" s="422">
        <v>0</v>
      </c>
      <c r="E45" s="422">
        <v>400</v>
      </c>
      <c r="F45" s="422"/>
      <c r="G45" s="422"/>
    </row>
    <row r="46" spans="1:7" s="349" customFormat="1">
      <c r="A46" s="352">
        <v>40</v>
      </c>
      <c r="B46" s="351" t="s">
        <v>2043</v>
      </c>
      <c r="C46" s="352" t="s">
        <v>1162</v>
      </c>
      <c r="D46" s="422">
        <v>800</v>
      </c>
      <c r="E46" s="422">
        <v>150</v>
      </c>
      <c r="F46" s="422"/>
      <c r="G46" s="422"/>
    </row>
    <row r="47" spans="1:7" s="349" customFormat="1">
      <c r="A47" s="352">
        <v>41</v>
      </c>
      <c r="B47" s="351" t="s">
        <v>1331</v>
      </c>
      <c r="C47" s="352" t="s">
        <v>1162</v>
      </c>
      <c r="D47" s="422">
        <v>0</v>
      </c>
      <c r="E47" s="422">
        <v>60</v>
      </c>
      <c r="F47" s="422"/>
      <c r="G47" s="422"/>
    </row>
    <row r="48" spans="1:7" s="349" customFormat="1">
      <c r="A48" s="352">
        <v>42</v>
      </c>
      <c r="B48" s="351" t="s">
        <v>2048</v>
      </c>
      <c r="C48" s="352" t="s">
        <v>1162</v>
      </c>
      <c r="D48" s="422">
        <v>0</v>
      </c>
      <c r="E48" s="422">
        <v>150</v>
      </c>
      <c r="F48" s="422"/>
      <c r="G48" s="422"/>
    </row>
    <row r="49" spans="1:7" s="349" customFormat="1">
      <c r="A49" s="352">
        <v>43</v>
      </c>
      <c r="B49" s="351" t="s">
        <v>2051</v>
      </c>
      <c r="C49" s="352" t="s">
        <v>1162</v>
      </c>
      <c r="D49" s="422">
        <v>240</v>
      </c>
      <c r="E49" s="422">
        <v>100</v>
      </c>
      <c r="F49" s="422"/>
      <c r="G49" s="422"/>
    </row>
    <row r="50" spans="1:7" s="349" customFormat="1">
      <c r="A50" s="352">
        <v>44</v>
      </c>
      <c r="B50" s="351" t="s">
        <v>2058</v>
      </c>
      <c r="C50" s="352" t="s">
        <v>1162</v>
      </c>
      <c r="D50" s="422">
        <v>0</v>
      </c>
      <c r="E50" s="422">
        <v>160</v>
      </c>
      <c r="F50" s="422"/>
      <c r="G50" s="422"/>
    </row>
    <row r="51" spans="1:7" s="349" customFormat="1">
      <c r="A51" s="352">
        <v>45</v>
      </c>
      <c r="B51" s="351" t="s">
        <v>2046</v>
      </c>
      <c r="C51" s="352" t="s">
        <v>1162</v>
      </c>
      <c r="D51" s="422">
        <v>80</v>
      </c>
      <c r="E51" s="422">
        <v>150</v>
      </c>
      <c r="F51" s="422"/>
      <c r="G51" s="422"/>
    </row>
    <row r="52" spans="1:7" s="349" customFormat="1">
      <c r="A52" s="352">
        <v>46</v>
      </c>
      <c r="B52" s="351" t="s">
        <v>2059</v>
      </c>
      <c r="C52" s="352" t="s">
        <v>1162</v>
      </c>
      <c r="D52" s="422">
        <v>400</v>
      </c>
      <c r="E52" s="422">
        <v>150</v>
      </c>
      <c r="F52" s="422"/>
      <c r="G52" s="422"/>
    </row>
    <row r="53" spans="1:7" s="349" customFormat="1">
      <c r="A53" s="352">
        <v>47</v>
      </c>
      <c r="B53" s="351" t="s">
        <v>2060</v>
      </c>
      <c r="C53" s="352" t="s">
        <v>1162</v>
      </c>
      <c r="D53" s="422">
        <v>70</v>
      </c>
      <c r="E53" s="422">
        <v>90</v>
      </c>
      <c r="F53" s="422"/>
      <c r="G53" s="422"/>
    </row>
    <row r="54" spans="1:7" s="349" customFormat="1">
      <c r="A54" s="352">
        <v>48</v>
      </c>
      <c r="B54" s="351" t="s">
        <v>2061</v>
      </c>
      <c r="C54" s="352" t="s">
        <v>1162</v>
      </c>
      <c r="D54" s="422">
        <v>900</v>
      </c>
      <c r="E54" s="422">
        <v>100</v>
      </c>
      <c r="F54" s="422"/>
      <c r="G54" s="422"/>
    </row>
    <row r="55" spans="1:7" s="349" customFormat="1">
      <c r="A55" s="352">
        <v>49</v>
      </c>
      <c r="B55" s="351" t="s">
        <v>2036</v>
      </c>
      <c r="C55" s="352" t="s">
        <v>1162</v>
      </c>
      <c r="D55" s="422">
        <v>120</v>
      </c>
      <c r="E55" s="422">
        <v>80</v>
      </c>
      <c r="F55" s="422"/>
      <c r="G55" s="422"/>
    </row>
    <row r="56" spans="1:7" s="349" customFormat="1">
      <c r="A56" s="352">
        <v>50</v>
      </c>
      <c r="B56" s="351" t="s">
        <v>2062</v>
      </c>
      <c r="C56" s="352" t="s">
        <v>1162</v>
      </c>
      <c r="D56" s="422">
        <v>0</v>
      </c>
      <c r="E56" s="422">
        <v>90</v>
      </c>
      <c r="F56" s="422"/>
      <c r="G56" s="422"/>
    </row>
    <row r="57" spans="1:7" s="349" customFormat="1">
      <c r="A57" s="352">
        <v>51</v>
      </c>
      <c r="B57" s="351" t="s">
        <v>2044</v>
      </c>
      <c r="C57" s="352" t="s">
        <v>1162</v>
      </c>
      <c r="D57" s="422">
        <v>150</v>
      </c>
      <c r="E57" s="422">
        <v>50</v>
      </c>
      <c r="F57" s="422"/>
      <c r="G57" s="422"/>
    </row>
    <row r="58" spans="1:7" s="349" customFormat="1">
      <c r="A58" s="352">
        <v>52</v>
      </c>
      <c r="B58" s="351" t="s">
        <v>2063</v>
      </c>
      <c r="C58" s="352" t="s">
        <v>1137</v>
      </c>
      <c r="D58" s="422">
        <v>0</v>
      </c>
      <c r="E58" s="422">
        <v>200</v>
      </c>
      <c r="F58" s="422"/>
      <c r="G58" s="422"/>
    </row>
    <row r="59" spans="1:7" s="349" customFormat="1">
      <c r="A59" s="352">
        <v>53</v>
      </c>
      <c r="B59" s="351" t="s">
        <v>1519</v>
      </c>
      <c r="C59" s="352" t="s">
        <v>1162</v>
      </c>
      <c r="D59" s="422">
        <v>2200</v>
      </c>
      <c r="E59" s="422">
        <v>150</v>
      </c>
      <c r="F59" s="422"/>
      <c r="G59" s="422"/>
    </row>
    <row r="60" spans="1:7" s="349" customFormat="1">
      <c r="A60" s="352">
        <v>54</v>
      </c>
      <c r="B60" s="351" t="s">
        <v>2064</v>
      </c>
      <c r="C60" s="352" t="s">
        <v>1162</v>
      </c>
      <c r="D60" s="422">
        <v>1200</v>
      </c>
      <c r="E60" s="422">
        <v>60</v>
      </c>
      <c r="F60" s="422"/>
      <c r="G60" s="422"/>
    </row>
    <row r="61" spans="1:7" s="349" customFormat="1">
      <c r="A61" s="352">
        <v>55</v>
      </c>
      <c r="B61" s="351" t="s">
        <v>1870</v>
      </c>
      <c r="C61" s="352" t="s">
        <v>1162</v>
      </c>
      <c r="D61" s="422">
        <v>150</v>
      </c>
      <c r="E61" s="422">
        <v>30</v>
      </c>
      <c r="F61" s="422"/>
      <c r="G61" s="422"/>
    </row>
    <row r="62" spans="1:7" s="349" customFormat="1">
      <c r="A62" s="352">
        <v>56</v>
      </c>
      <c r="B62" s="351" t="s">
        <v>2065</v>
      </c>
      <c r="C62" s="352" t="s">
        <v>1162</v>
      </c>
      <c r="D62" s="422">
        <v>900</v>
      </c>
      <c r="E62" s="422">
        <v>60</v>
      </c>
      <c r="F62" s="422"/>
      <c r="G62" s="422"/>
    </row>
    <row r="63" spans="1:7" s="349" customFormat="1">
      <c r="A63" s="352">
        <v>57</v>
      </c>
      <c r="B63" s="351" t="s">
        <v>2066</v>
      </c>
      <c r="C63" s="352" t="s">
        <v>1162</v>
      </c>
      <c r="D63" s="422">
        <v>280</v>
      </c>
      <c r="E63" s="422">
        <v>60</v>
      </c>
      <c r="F63" s="422"/>
      <c r="G63" s="422"/>
    </row>
    <row r="64" spans="1:7" s="349" customFormat="1">
      <c r="A64" s="352">
        <v>58</v>
      </c>
      <c r="B64" s="351" t="s">
        <v>2067</v>
      </c>
      <c r="C64" s="352" t="s">
        <v>1162</v>
      </c>
      <c r="D64" s="422">
        <v>300</v>
      </c>
      <c r="E64" s="422">
        <v>150</v>
      </c>
      <c r="F64" s="422"/>
      <c r="G64" s="422"/>
    </row>
    <row r="65" spans="1:7" s="349" customFormat="1">
      <c r="A65" s="352">
        <v>59</v>
      </c>
      <c r="B65" s="351" t="s">
        <v>1391</v>
      </c>
      <c r="C65" s="352" t="s">
        <v>1162</v>
      </c>
      <c r="D65" s="422">
        <v>80</v>
      </c>
      <c r="E65" s="422">
        <v>60</v>
      </c>
      <c r="F65" s="422"/>
      <c r="G65" s="422"/>
    </row>
    <row r="66" spans="1:7" s="349" customFormat="1">
      <c r="A66" s="352">
        <v>60</v>
      </c>
      <c r="B66" s="351" t="s">
        <v>2068</v>
      </c>
      <c r="C66" s="352" t="s">
        <v>1162</v>
      </c>
      <c r="D66" s="422">
        <v>120</v>
      </c>
      <c r="E66" s="422">
        <v>60</v>
      </c>
      <c r="F66" s="422"/>
      <c r="G66" s="422"/>
    </row>
    <row r="67" spans="1:7" s="349" customFormat="1">
      <c r="A67" s="352">
        <v>61</v>
      </c>
      <c r="B67" s="351" t="s">
        <v>1933</v>
      </c>
      <c r="C67" s="352" t="s">
        <v>1162</v>
      </c>
      <c r="D67" s="422">
        <v>280</v>
      </c>
      <c r="E67" s="422">
        <v>50</v>
      </c>
      <c r="F67" s="422"/>
      <c r="G67" s="422"/>
    </row>
    <row r="68" spans="1:7" s="349" customFormat="1">
      <c r="A68" s="352">
        <v>62</v>
      </c>
      <c r="B68" s="351" t="s">
        <v>2069</v>
      </c>
      <c r="C68" s="352" t="s">
        <v>1162</v>
      </c>
      <c r="D68" s="422">
        <v>500</v>
      </c>
      <c r="E68" s="422">
        <v>150</v>
      </c>
      <c r="F68" s="422"/>
      <c r="G68" s="422"/>
    </row>
    <row r="69" spans="1:7" s="349" customFormat="1">
      <c r="A69" s="352">
        <v>63</v>
      </c>
      <c r="B69" s="351" t="s">
        <v>2070</v>
      </c>
      <c r="C69" s="352" t="s">
        <v>1162</v>
      </c>
      <c r="D69" s="422">
        <v>1400</v>
      </c>
      <c r="E69" s="422">
        <v>150</v>
      </c>
      <c r="F69" s="422"/>
      <c r="G69" s="422"/>
    </row>
    <row r="70" spans="1:7" s="349" customFormat="1">
      <c r="A70" s="352">
        <v>64</v>
      </c>
      <c r="B70" s="351" t="s">
        <v>2071</v>
      </c>
      <c r="C70" s="352" t="s">
        <v>1162</v>
      </c>
      <c r="D70" s="422">
        <v>400</v>
      </c>
      <c r="E70" s="422">
        <v>90</v>
      </c>
      <c r="F70" s="422"/>
      <c r="G70" s="422"/>
    </row>
    <row r="71" spans="1:7" s="349" customFormat="1">
      <c r="A71" s="352">
        <v>65</v>
      </c>
      <c r="B71" s="351" t="s">
        <v>2072</v>
      </c>
      <c r="C71" s="352" t="s">
        <v>1162</v>
      </c>
      <c r="D71" s="422">
        <v>170</v>
      </c>
      <c r="E71" s="422">
        <v>60</v>
      </c>
      <c r="F71" s="422"/>
      <c r="G71" s="422"/>
    </row>
    <row r="72" spans="1:7" s="349" customFormat="1">
      <c r="A72" s="352">
        <v>66</v>
      </c>
      <c r="B72" s="351" t="s">
        <v>2073</v>
      </c>
      <c r="C72" s="352" t="s">
        <v>1162</v>
      </c>
      <c r="D72" s="422">
        <v>350</v>
      </c>
      <c r="E72" s="422">
        <v>70</v>
      </c>
      <c r="F72" s="422"/>
      <c r="G72" s="422"/>
    </row>
    <row r="73" spans="1:7" s="349" customFormat="1">
      <c r="A73" s="352">
        <v>67</v>
      </c>
      <c r="B73" s="351" t="s">
        <v>2074</v>
      </c>
      <c r="C73" s="352" t="s">
        <v>1137</v>
      </c>
      <c r="D73" s="422">
        <v>0</v>
      </c>
      <c r="E73" s="422">
        <v>160</v>
      </c>
      <c r="F73" s="422"/>
      <c r="G73" s="422"/>
    </row>
    <row r="74" spans="1:7" s="349" customFormat="1">
      <c r="A74" s="352">
        <v>68</v>
      </c>
      <c r="B74" s="351" t="s">
        <v>2075</v>
      </c>
      <c r="C74" s="352" t="s">
        <v>1162</v>
      </c>
      <c r="D74" s="422">
        <v>150</v>
      </c>
      <c r="E74" s="422">
        <v>60</v>
      </c>
      <c r="F74" s="422"/>
      <c r="G74" s="422"/>
    </row>
    <row r="75" spans="1:7" s="349" customFormat="1">
      <c r="A75" s="352">
        <v>69</v>
      </c>
      <c r="B75" s="351" t="s">
        <v>2076</v>
      </c>
      <c r="C75" s="352" t="s">
        <v>1162</v>
      </c>
      <c r="D75" s="422">
        <v>90</v>
      </c>
      <c r="E75" s="422">
        <v>30</v>
      </c>
      <c r="F75" s="422"/>
      <c r="G75" s="422"/>
    </row>
    <row r="76" spans="1:7" s="349" customFormat="1">
      <c r="A76" s="352">
        <v>70</v>
      </c>
      <c r="B76" s="351" t="s">
        <v>1159</v>
      </c>
      <c r="C76" s="352" t="s">
        <v>1137</v>
      </c>
      <c r="D76" s="422">
        <v>0</v>
      </c>
      <c r="E76" s="422">
        <v>13.328790999999999</v>
      </c>
      <c r="F76" s="422"/>
      <c r="G76" s="422"/>
    </row>
    <row r="77" spans="1:7" s="349" customFormat="1">
      <c r="A77" s="352">
        <v>71</v>
      </c>
      <c r="B77" s="351" t="s">
        <v>1161</v>
      </c>
      <c r="C77" s="352" t="s">
        <v>1162</v>
      </c>
      <c r="D77" s="422">
        <v>8.4388509999999997</v>
      </c>
      <c r="E77" s="422">
        <v>0</v>
      </c>
      <c r="F77" s="422"/>
      <c r="G77" s="422"/>
    </row>
    <row r="78" spans="1:7" s="349" customFormat="1">
      <c r="A78" s="352">
        <v>72</v>
      </c>
      <c r="B78" s="351" t="s">
        <v>1163</v>
      </c>
      <c r="C78" s="352" t="s">
        <v>1137</v>
      </c>
      <c r="D78" s="422">
        <v>44.461408999999996</v>
      </c>
      <c r="E78" s="422">
        <v>44.461408999999996</v>
      </c>
      <c r="F78" s="422"/>
      <c r="G78" s="422"/>
    </row>
    <row r="79" spans="1:7" s="349" customFormat="1">
      <c r="A79" s="352">
        <v>73</v>
      </c>
      <c r="B79" s="351" t="s">
        <v>1164</v>
      </c>
      <c r="C79" s="352" t="s">
        <v>1137</v>
      </c>
      <c r="D79" s="422">
        <v>0</v>
      </c>
      <c r="E79" s="422">
        <v>44.461408999999996</v>
      </c>
      <c r="F79" s="422"/>
      <c r="G79" s="422"/>
    </row>
    <row r="80" spans="1:7" s="349" customFormat="1">
      <c r="A80" s="352">
        <v>74</v>
      </c>
      <c r="B80" s="351" t="s">
        <v>1165</v>
      </c>
      <c r="C80" s="352" t="s">
        <v>1137</v>
      </c>
      <c r="D80" s="422">
        <v>0</v>
      </c>
      <c r="E80" s="422">
        <v>44.461408999999996</v>
      </c>
      <c r="F80" s="422"/>
      <c r="G80" s="422"/>
    </row>
    <row r="81" spans="1:7" s="349" customFormat="1">
      <c r="A81" s="352">
        <v>75</v>
      </c>
      <c r="B81" s="351" t="s">
        <v>1167</v>
      </c>
      <c r="C81" s="352" t="s">
        <v>1130</v>
      </c>
      <c r="D81" s="422">
        <v>118.566227</v>
      </c>
      <c r="E81" s="422">
        <v>44.461408999999996</v>
      </c>
      <c r="F81" s="422"/>
      <c r="G81" s="422"/>
    </row>
    <row r="82" spans="1:7" s="349" customFormat="1">
      <c r="A82" s="352">
        <v>76</v>
      </c>
      <c r="B82" s="351" t="s">
        <v>1166</v>
      </c>
      <c r="C82" s="352" t="s">
        <v>1162</v>
      </c>
      <c r="D82" s="422">
        <v>22.227</v>
      </c>
      <c r="E82" s="422">
        <v>4.4379910000000002</v>
      </c>
      <c r="F82" s="422"/>
      <c r="G82" s="422"/>
    </row>
    <row r="83" spans="1:7" s="349" customFormat="1">
      <c r="A83" s="352">
        <v>77</v>
      </c>
      <c r="B83" s="351" t="s">
        <v>1168</v>
      </c>
      <c r="C83" s="352" t="s">
        <v>1162</v>
      </c>
      <c r="D83" s="422">
        <v>17.188879999999997</v>
      </c>
      <c r="E83" s="422">
        <v>4.4379910000000002</v>
      </c>
      <c r="F83" s="422"/>
      <c r="G83" s="422"/>
    </row>
    <row r="84" spans="1:7" s="349" customFormat="1">
      <c r="A84" s="352">
        <v>78</v>
      </c>
      <c r="B84" s="351" t="s">
        <v>1169</v>
      </c>
      <c r="C84" s="352" t="s">
        <v>1137</v>
      </c>
      <c r="D84" s="422">
        <v>0</v>
      </c>
      <c r="E84" s="422">
        <v>32.599600000000002</v>
      </c>
      <c r="F84" s="422"/>
      <c r="G84" s="422"/>
    </row>
    <row r="85" spans="1:7" s="349" customFormat="1">
      <c r="A85" s="352">
        <v>79</v>
      </c>
      <c r="B85" s="351" t="s">
        <v>1170</v>
      </c>
      <c r="C85" s="352" t="s">
        <v>1137</v>
      </c>
      <c r="D85" s="422">
        <v>0</v>
      </c>
      <c r="E85" s="422">
        <v>32.599600000000002</v>
      </c>
      <c r="F85" s="422"/>
      <c r="G85" s="422"/>
    </row>
    <row r="86" spans="1:7" s="349" customFormat="1">
      <c r="A86" s="352">
        <v>80</v>
      </c>
      <c r="B86" s="351" t="s">
        <v>1171</v>
      </c>
      <c r="C86" s="352" t="s">
        <v>1137</v>
      </c>
      <c r="D86" s="422">
        <v>0</v>
      </c>
      <c r="E86" s="422">
        <v>22.227</v>
      </c>
      <c r="F86" s="422"/>
      <c r="G86" s="422"/>
    </row>
    <row r="87" spans="1:7" s="349" customFormat="1">
      <c r="A87" s="352">
        <v>81</v>
      </c>
      <c r="B87" s="351" t="s">
        <v>1172</v>
      </c>
      <c r="C87" s="352" t="s">
        <v>1162</v>
      </c>
      <c r="D87" s="422">
        <v>18.915177</v>
      </c>
      <c r="E87" s="422">
        <v>13.328790999999999</v>
      </c>
      <c r="F87" s="422"/>
      <c r="G87" s="422"/>
    </row>
    <row r="88" spans="1:7" s="349" customFormat="1">
      <c r="A88" s="352">
        <v>82</v>
      </c>
      <c r="B88" s="351" t="s">
        <v>1173</v>
      </c>
      <c r="C88" s="352" t="s">
        <v>1162</v>
      </c>
      <c r="D88" s="422">
        <v>30.747350000000001</v>
      </c>
      <c r="E88" s="422">
        <v>4.7195330000000002</v>
      </c>
      <c r="F88" s="422"/>
      <c r="G88" s="422"/>
    </row>
    <row r="89" spans="1:7" s="349" customFormat="1">
      <c r="A89" s="352">
        <v>83</v>
      </c>
      <c r="B89" s="351" t="s">
        <v>1174</v>
      </c>
      <c r="C89" s="352" t="s">
        <v>1130</v>
      </c>
      <c r="D89" s="422">
        <v>25.1906</v>
      </c>
      <c r="E89" s="422">
        <v>4.7195330000000002</v>
      </c>
      <c r="F89" s="422"/>
      <c r="G89" s="422"/>
    </row>
    <row r="90" spans="1:7" s="349" customFormat="1">
      <c r="A90" s="352">
        <v>84</v>
      </c>
      <c r="B90" s="351" t="s">
        <v>1175</v>
      </c>
      <c r="C90" s="352" t="s">
        <v>1162</v>
      </c>
      <c r="D90" s="422">
        <v>5.919791</v>
      </c>
      <c r="E90" s="422">
        <v>2.9561910000000005</v>
      </c>
      <c r="F90" s="422"/>
      <c r="G90" s="422"/>
    </row>
    <row r="91" spans="1:7" s="349" customFormat="1">
      <c r="A91" s="352">
        <v>85</v>
      </c>
      <c r="B91" s="351" t="s">
        <v>1176</v>
      </c>
      <c r="C91" s="352" t="s">
        <v>1162</v>
      </c>
      <c r="D91" s="422">
        <v>2.9561910000000005</v>
      </c>
      <c r="E91" s="422">
        <v>1.474391</v>
      </c>
      <c r="F91" s="422"/>
      <c r="G91" s="422"/>
    </row>
    <row r="92" spans="1:7" s="349" customFormat="1">
      <c r="A92" s="352">
        <v>86</v>
      </c>
      <c r="B92" s="351" t="s">
        <v>1177</v>
      </c>
      <c r="C92" s="352" t="s">
        <v>1162</v>
      </c>
      <c r="D92" s="422">
        <v>113.35769999999999</v>
      </c>
      <c r="E92" s="422">
        <v>11.817354999999999</v>
      </c>
      <c r="F92" s="422"/>
      <c r="G92" s="422"/>
    </row>
    <row r="93" spans="1:7" s="349" customFormat="1">
      <c r="A93" s="352">
        <v>87</v>
      </c>
      <c r="B93" s="351" t="s">
        <v>1178</v>
      </c>
      <c r="C93" s="352" t="s">
        <v>1162</v>
      </c>
      <c r="D93" s="422">
        <v>113.35769999999999</v>
      </c>
      <c r="E93" s="422">
        <v>11.817354999999999</v>
      </c>
      <c r="F93" s="422"/>
      <c r="G93" s="422"/>
    </row>
    <row r="94" spans="1:7" s="349" customFormat="1">
      <c r="A94" s="352">
        <v>88</v>
      </c>
      <c r="B94" s="351" t="s">
        <v>1179</v>
      </c>
      <c r="C94" s="352" t="s">
        <v>1162</v>
      </c>
      <c r="D94" s="422">
        <v>3.148825</v>
      </c>
      <c r="E94" s="422">
        <v>1.25953</v>
      </c>
      <c r="F94" s="422"/>
      <c r="G94" s="422"/>
    </row>
    <row r="95" spans="1:7" s="349" customFormat="1">
      <c r="A95" s="352">
        <v>89</v>
      </c>
      <c r="B95" s="351" t="s">
        <v>1269</v>
      </c>
      <c r="C95" s="352" t="s">
        <v>1162</v>
      </c>
      <c r="D95" s="422">
        <v>1.474391</v>
      </c>
      <c r="E95" s="422">
        <v>1.474391</v>
      </c>
      <c r="F95" s="422"/>
      <c r="G95" s="422"/>
    </row>
    <row r="96" spans="1:7" s="349" customFormat="1">
      <c r="A96" s="352">
        <v>90</v>
      </c>
      <c r="B96" s="351" t="s">
        <v>1180</v>
      </c>
      <c r="C96" s="352" t="s">
        <v>1126</v>
      </c>
      <c r="D96" s="422">
        <v>32.599600000000002</v>
      </c>
      <c r="E96" s="422">
        <v>10.639324</v>
      </c>
      <c r="F96" s="422"/>
      <c r="G96" s="422"/>
    </row>
    <row r="97" spans="1:7" s="349" customFormat="1">
      <c r="A97" s="352">
        <v>91</v>
      </c>
      <c r="B97" s="351" t="s">
        <v>1181</v>
      </c>
      <c r="C97" s="352" t="s">
        <v>1126</v>
      </c>
      <c r="D97" s="422">
        <v>16.292390999999999</v>
      </c>
      <c r="E97" s="422">
        <v>7.4015909999999998</v>
      </c>
      <c r="F97" s="422"/>
      <c r="G97" s="422"/>
    </row>
    <row r="98" spans="1:7" s="349" customFormat="1">
      <c r="A98" s="352">
        <v>92</v>
      </c>
      <c r="B98" s="351" t="s">
        <v>1182</v>
      </c>
      <c r="C98" s="352" t="s">
        <v>1126</v>
      </c>
      <c r="D98" s="422">
        <v>29.635999999999999</v>
      </c>
      <c r="E98" s="422">
        <v>13.328790999999999</v>
      </c>
      <c r="F98" s="422"/>
      <c r="G98" s="422"/>
    </row>
    <row r="99" spans="1:7" s="349" customFormat="1">
      <c r="A99" s="352">
        <v>93</v>
      </c>
      <c r="B99" s="351" t="s">
        <v>1183</v>
      </c>
      <c r="C99" s="352" t="s">
        <v>1126</v>
      </c>
      <c r="D99" s="422">
        <v>94.464750000000009</v>
      </c>
      <c r="E99" s="422">
        <v>25.1906</v>
      </c>
      <c r="F99" s="422"/>
      <c r="G99" s="422"/>
    </row>
    <row r="100" spans="1:7" s="349" customFormat="1">
      <c r="A100" s="352">
        <v>94</v>
      </c>
      <c r="B100" s="351" t="s">
        <v>1184</v>
      </c>
      <c r="C100" s="352" t="s">
        <v>1126</v>
      </c>
      <c r="D100" s="422">
        <v>62.976500000000001</v>
      </c>
      <c r="E100" s="422">
        <v>25.1906</v>
      </c>
      <c r="F100" s="422"/>
      <c r="G100" s="422"/>
    </row>
    <row r="101" spans="1:7" s="349" customFormat="1">
      <c r="A101" s="352">
        <v>95</v>
      </c>
      <c r="B101" s="351" t="s">
        <v>1185</v>
      </c>
      <c r="C101" s="352" t="s">
        <v>1126</v>
      </c>
      <c r="D101" s="422">
        <v>188.92950000000002</v>
      </c>
      <c r="E101" s="422">
        <v>25.1906</v>
      </c>
      <c r="F101" s="422"/>
      <c r="G101" s="422"/>
    </row>
    <row r="102" spans="1:7" s="349" customFormat="1">
      <c r="A102" s="352">
        <v>96</v>
      </c>
      <c r="B102" s="351" t="s">
        <v>1186</v>
      </c>
      <c r="C102" s="352" t="s">
        <v>1126</v>
      </c>
      <c r="D102" s="422">
        <v>56.678849999999997</v>
      </c>
      <c r="E102" s="422">
        <v>25.1906</v>
      </c>
      <c r="F102" s="422"/>
      <c r="G102" s="422"/>
    </row>
    <row r="103" spans="1:7" s="349" customFormat="1">
      <c r="A103" s="352">
        <v>97</v>
      </c>
      <c r="B103" s="351" t="s">
        <v>1187</v>
      </c>
      <c r="C103" s="352" t="s">
        <v>1126</v>
      </c>
      <c r="D103" s="422">
        <v>170.03655000000001</v>
      </c>
      <c r="E103" s="422">
        <v>25.1906</v>
      </c>
      <c r="F103" s="422"/>
      <c r="G103" s="422"/>
    </row>
    <row r="104" spans="1:7" s="349" customFormat="1">
      <c r="A104" s="352">
        <v>98</v>
      </c>
      <c r="B104" s="351" t="s">
        <v>1188</v>
      </c>
      <c r="C104" s="352" t="s">
        <v>1126</v>
      </c>
      <c r="D104" s="422">
        <v>35.563200000000002</v>
      </c>
      <c r="E104" s="422">
        <v>11.817354999999999</v>
      </c>
      <c r="F104" s="422"/>
      <c r="G104" s="422"/>
    </row>
    <row r="105" spans="1:7" s="349" customFormat="1">
      <c r="A105" s="352">
        <v>99</v>
      </c>
      <c r="B105" s="351" t="s">
        <v>1241</v>
      </c>
      <c r="C105" s="352" t="s">
        <v>1126</v>
      </c>
      <c r="D105" s="422">
        <v>4.7195330000000002</v>
      </c>
      <c r="E105" s="422">
        <v>2.3560620000000001</v>
      </c>
      <c r="F105" s="422"/>
      <c r="G105" s="422"/>
    </row>
    <row r="106" spans="1:7" s="349" customFormat="1">
      <c r="A106" s="352">
        <v>100</v>
      </c>
      <c r="B106" s="351" t="s">
        <v>1242</v>
      </c>
      <c r="C106" s="352" t="s">
        <v>1126</v>
      </c>
      <c r="D106" s="422">
        <v>4.7195330000000002</v>
      </c>
      <c r="E106" s="422">
        <v>2.3560620000000001</v>
      </c>
      <c r="F106" s="422"/>
      <c r="G106" s="422"/>
    </row>
    <row r="107" spans="1:7" s="349" customFormat="1">
      <c r="A107" s="352">
        <v>101</v>
      </c>
      <c r="B107" s="351" t="s">
        <v>1191</v>
      </c>
      <c r="C107" s="352" t="s">
        <v>1126</v>
      </c>
      <c r="D107" s="422">
        <v>81.869450000000001</v>
      </c>
      <c r="E107" s="422">
        <v>18.892949999999999</v>
      </c>
      <c r="F107" s="422"/>
      <c r="G107" s="422"/>
    </row>
    <row r="108" spans="1:7" s="349" customFormat="1">
      <c r="A108" s="352">
        <v>102</v>
      </c>
      <c r="B108" s="351" t="s">
        <v>1192</v>
      </c>
      <c r="C108" s="352" t="s">
        <v>1126</v>
      </c>
      <c r="D108" s="422">
        <v>1.474391</v>
      </c>
      <c r="E108" s="422">
        <v>1.474391</v>
      </c>
      <c r="F108" s="422"/>
      <c r="G108" s="422"/>
    </row>
    <row r="109" spans="1:7" s="349" customFormat="1">
      <c r="A109" s="352">
        <v>103</v>
      </c>
      <c r="B109" s="351" t="s">
        <v>1193</v>
      </c>
      <c r="C109" s="352" t="s">
        <v>1126</v>
      </c>
      <c r="D109" s="422">
        <v>4.4379910000000002</v>
      </c>
      <c r="E109" s="422">
        <v>1.474391</v>
      </c>
      <c r="F109" s="422"/>
      <c r="G109" s="422"/>
    </row>
    <row r="110" spans="1:7" s="349" customFormat="1">
      <c r="A110" s="352">
        <v>104</v>
      </c>
      <c r="B110" s="351" t="s">
        <v>1194</v>
      </c>
      <c r="C110" s="352" t="s">
        <v>1126</v>
      </c>
      <c r="D110" s="422">
        <v>25.1906</v>
      </c>
      <c r="E110" s="422">
        <v>5.919791</v>
      </c>
      <c r="F110" s="422"/>
      <c r="G110" s="422"/>
    </row>
    <row r="111" spans="1:7" s="349" customFormat="1">
      <c r="A111" s="352">
        <v>105</v>
      </c>
      <c r="B111" s="351" t="s">
        <v>1196</v>
      </c>
      <c r="C111" s="352" t="s">
        <v>1126</v>
      </c>
      <c r="D111" s="422">
        <v>44.461408999999996</v>
      </c>
      <c r="E111" s="422">
        <v>13.328790999999999</v>
      </c>
      <c r="F111" s="422"/>
      <c r="G111" s="422"/>
    </row>
    <row r="112" spans="1:7" s="349" customFormat="1">
      <c r="A112" s="352">
        <v>106</v>
      </c>
      <c r="B112" s="351" t="s">
        <v>1197</v>
      </c>
      <c r="C112" s="352" t="s">
        <v>1126</v>
      </c>
      <c r="D112" s="422">
        <v>10.365190999999999</v>
      </c>
      <c r="E112" s="422">
        <v>5.919791</v>
      </c>
      <c r="F112" s="422"/>
      <c r="G112" s="422"/>
    </row>
    <row r="113" spans="1:7" s="349" customFormat="1">
      <c r="A113" s="352">
        <v>107</v>
      </c>
      <c r="B113" s="351" t="s">
        <v>1198</v>
      </c>
      <c r="C113" s="352" t="s">
        <v>1126</v>
      </c>
      <c r="D113" s="422">
        <v>1.474391</v>
      </c>
      <c r="E113" s="422">
        <v>1.474391</v>
      </c>
      <c r="F113" s="422"/>
      <c r="G113" s="422"/>
    </row>
    <row r="114" spans="1:7" s="349" customFormat="1">
      <c r="A114" s="352">
        <v>108</v>
      </c>
      <c r="B114" s="351" t="s">
        <v>1199</v>
      </c>
      <c r="C114" s="352" t="s">
        <v>1126</v>
      </c>
      <c r="D114" s="422">
        <v>188.92950000000002</v>
      </c>
      <c r="E114" s="422">
        <v>7.4015909999999998</v>
      </c>
      <c r="F114" s="422"/>
      <c r="G114" s="422"/>
    </row>
    <row r="115" spans="1:7" s="349" customFormat="1">
      <c r="A115" s="352">
        <v>109</v>
      </c>
      <c r="B115" s="351" t="s">
        <v>1200</v>
      </c>
      <c r="C115" s="352" t="s">
        <v>1126</v>
      </c>
      <c r="D115" s="422">
        <v>125.953</v>
      </c>
      <c r="E115" s="422">
        <v>7.4015909999999998</v>
      </c>
      <c r="F115" s="422"/>
      <c r="G115" s="422"/>
    </row>
    <row r="116" spans="1:7" s="349" customFormat="1">
      <c r="A116" s="352">
        <v>110</v>
      </c>
      <c r="B116" s="351" t="s">
        <v>1201</v>
      </c>
      <c r="C116" s="352" t="s">
        <v>1126</v>
      </c>
      <c r="D116" s="422">
        <v>0</v>
      </c>
      <c r="E116" s="422">
        <v>16.292390999999999</v>
      </c>
      <c r="F116" s="422"/>
      <c r="G116" s="422"/>
    </row>
    <row r="117" spans="1:7" s="349" customFormat="1">
      <c r="A117" s="352">
        <v>111</v>
      </c>
      <c r="B117" s="351" t="s">
        <v>1202</v>
      </c>
      <c r="C117" s="352" t="s">
        <v>1137</v>
      </c>
      <c r="D117" s="422">
        <v>0</v>
      </c>
      <c r="E117" s="422">
        <v>13.328790999999999</v>
      </c>
      <c r="F117" s="422"/>
      <c r="G117" s="422"/>
    </row>
    <row r="118" spans="1:7" s="349" customFormat="1">
      <c r="A118" s="352">
        <v>112</v>
      </c>
      <c r="B118" s="351" t="s">
        <v>1203</v>
      </c>
      <c r="C118" s="352" t="s">
        <v>1137</v>
      </c>
      <c r="D118" s="422">
        <v>0</v>
      </c>
      <c r="E118" s="422">
        <v>44.083550000000002</v>
      </c>
      <c r="F118" s="422"/>
      <c r="G118" s="422"/>
    </row>
    <row r="119" spans="1:7" s="349" customFormat="1">
      <c r="A119" s="352">
        <v>113</v>
      </c>
      <c r="B119" s="351" t="s">
        <v>1204</v>
      </c>
      <c r="C119" s="352" t="s">
        <v>1130</v>
      </c>
      <c r="D119" s="422">
        <v>23.7088</v>
      </c>
      <c r="E119" s="422">
        <v>0</v>
      </c>
      <c r="F119" s="422"/>
      <c r="G119" s="422"/>
    </row>
    <row r="120" spans="1:7" s="349" customFormat="1">
      <c r="A120" s="352">
        <v>114</v>
      </c>
      <c r="B120" s="351" t="s">
        <v>1205</v>
      </c>
      <c r="C120" s="352" t="s">
        <v>1126</v>
      </c>
      <c r="D120" s="422">
        <v>11.846990999999999</v>
      </c>
      <c r="E120" s="422">
        <v>7.4015909999999998</v>
      </c>
      <c r="F120" s="422"/>
      <c r="G120" s="422"/>
    </row>
    <row r="121" spans="1:7" s="349" customFormat="1">
      <c r="A121" s="352">
        <v>115</v>
      </c>
      <c r="B121" s="351" t="s">
        <v>1243</v>
      </c>
      <c r="C121" s="352" t="s">
        <v>1126</v>
      </c>
      <c r="D121" s="422">
        <v>5.3270710000000001</v>
      </c>
      <c r="E121" s="422">
        <v>1.474391</v>
      </c>
      <c r="F121" s="422"/>
      <c r="G121" s="422"/>
    </row>
    <row r="122" spans="1:7" s="349" customFormat="1">
      <c r="A122" s="352">
        <v>116</v>
      </c>
      <c r="B122" s="351" t="s">
        <v>1206</v>
      </c>
      <c r="C122" s="352" t="s">
        <v>1126</v>
      </c>
      <c r="D122" s="422">
        <v>0</v>
      </c>
      <c r="E122" s="422">
        <v>11.817354999999999</v>
      </c>
      <c r="F122" s="422"/>
      <c r="G122" s="422"/>
    </row>
    <row r="123" spans="1:7" s="349" customFormat="1">
      <c r="A123" s="352">
        <v>117</v>
      </c>
      <c r="B123" s="351" t="s">
        <v>1207</v>
      </c>
      <c r="C123" s="352" t="s">
        <v>1126</v>
      </c>
      <c r="D123" s="422">
        <v>350</v>
      </c>
      <c r="E123" s="422">
        <v>180</v>
      </c>
      <c r="F123" s="422"/>
      <c r="G123" s="422"/>
    </row>
    <row r="124" spans="1:7" s="349" customFormat="1">
      <c r="A124" s="352">
        <v>118</v>
      </c>
      <c r="B124" s="351" t="s">
        <v>1209</v>
      </c>
      <c r="C124" s="352" t="s">
        <v>1126</v>
      </c>
      <c r="D124" s="422">
        <v>300</v>
      </c>
      <c r="E124" s="422">
        <v>180</v>
      </c>
      <c r="F124" s="422"/>
      <c r="G124" s="422"/>
    </row>
    <row r="125" spans="1:7" s="349" customFormat="1">
      <c r="A125" s="352">
        <v>119</v>
      </c>
      <c r="B125" s="351" t="s">
        <v>1208</v>
      </c>
      <c r="C125" s="352" t="s">
        <v>1126</v>
      </c>
      <c r="D125" s="422">
        <v>300</v>
      </c>
      <c r="E125" s="422">
        <v>180</v>
      </c>
      <c r="F125" s="422"/>
      <c r="G125" s="422"/>
    </row>
    <row r="126" spans="1:7" s="349" customFormat="1">
      <c r="A126" s="352">
        <v>120</v>
      </c>
      <c r="B126" s="351" t="s">
        <v>1244</v>
      </c>
      <c r="C126" s="352" t="s">
        <v>1126</v>
      </c>
      <c r="D126" s="422">
        <v>5.6234310000000001</v>
      </c>
      <c r="E126" s="422">
        <v>4.4379910000000002</v>
      </c>
      <c r="F126" s="422"/>
      <c r="G126" s="422"/>
    </row>
    <row r="127" spans="1:7" s="349" customFormat="1">
      <c r="A127" s="352">
        <v>121</v>
      </c>
      <c r="B127" s="351" t="s">
        <v>1210</v>
      </c>
      <c r="C127" s="352" t="s">
        <v>1130</v>
      </c>
      <c r="D127" s="422">
        <v>6.8088709999999999</v>
      </c>
      <c r="E127" s="422">
        <v>2.0597019999999997</v>
      </c>
      <c r="F127" s="422"/>
      <c r="G127" s="422"/>
    </row>
    <row r="128" spans="1:7" s="349" customFormat="1">
      <c r="A128" s="352">
        <v>122</v>
      </c>
      <c r="B128" s="351" t="s">
        <v>1212</v>
      </c>
      <c r="C128" s="352" t="s">
        <v>1126</v>
      </c>
      <c r="D128" s="422">
        <v>5.3270710000000001</v>
      </c>
      <c r="E128" s="422">
        <v>0.88167099999999998</v>
      </c>
      <c r="F128" s="422"/>
      <c r="G128" s="422"/>
    </row>
    <row r="129" spans="1:7" s="349" customFormat="1">
      <c r="A129" s="352">
        <v>123</v>
      </c>
      <c r="B129" s="351" t="s">
        <v>1213</v>
      </c>
      <c r="C129" s="352" t="s">
        <v>1126</v>
      </c>
      <c r="D129" s="422">
        <v>14.818</v>
      </c>
      <c r="E129" s="422">
        <v>1.474391</v>
      </c>
      <c r="F129" s="422"/>
      <c r="G129" s="422"/>
    </row>
    <row r="130" spans="1:7" s="349" customFormat="1">
      <c r="A130" s="352">
        <v>124</v>
      </c>
      <c r="B130" s="351" t="s">
        <v>1214</v>
      </c>
      <c r="C130" s="352" t="s">
        <v>1126</v>
      </c>
      <c r="D130" s="422">
        <v>0.58531100000000003</v>
      </c>
      <c r="E130" s="422">
        <v>0.58531100000000003</v>
      </c>
      <c r="F130" s="422"/>
      <c r="G130" s="422"/>
    </row>
    <row r="131" spans="1:7" s="349" customFormat="1">
      <c r="A131" s="352">
        <v>125</v>
      </c>
      <c r="B131" s="351" t="s">
        <v>1246</v>
      </c>
      <c r="C131" s="352" t="s">
        <v>1126</v>
      </c>
      <c r="D131" s="422">
        <v>0.58531100000000003</v>
      </c>
      <c r="E131" s="422">
        <v>0.58531100000000003</v>
      </c>
      <c r="F131" s="422"/>
      <c r="G131" s="422"/>
    </row>
    <row r="132" spans="1:7" s="349" customFormat="1">
      <c r="A132" s="352">
        <v>126</v>
      </c>
      <c r="B132" s="351" t="s">
        <v>1215</v>
      </c>
      <c r="C132" s="352" t="s">
        <v>1126</v>
      </c>
      <c r="D132" s="422">
        <v>157.44125</v>
      </c>
      <c r="E132" s="422">
        <v>16.292390999999999</v>
      </c>
      <c r="F132" s="422"/>
      <c r="G132" s="422"/>
    </row>
    <row r="133" spans="1:7" s="349" customFormat="1">
      <c r="A133" s="352">
        <v>127</v>
      </c>
      <c r="B133" s="351" t="s">
        <v>1216</v>
      </c>
      <c r="C133" s="352" t="s">
        <v>1137</v>
      </c>
      <c r="D133" s="422">
        <v>0</v>
      </c>
      <c r="E133" s="422">
        <v>59.271999999999998</v>
      </c>
      <c r="F133" s="422"/>
      <c r="G133" s="422"/>
    </row>
    <row r="134" spans="1:7" s="349" customFormat="1">
      <c r="A134" s="352">
        <v>128</v>
      </c>
      <c r="B134" s="351" t="s">
        <v>1217</v>
      </c>
      <c r="C134" s="352" t="s">
        <v>1218</v>
      </c>
      <c r="D134" s="422">
        <v>0</v>
      </c>
      <c r="E134" s="422">
        <v>3.33405</v>
      </c>
      <c r="F134" s="422"/>
      <c r="G134" s="422"/>
    </row>
    <row r="135" spans="1:7" s="349" customFormat="1">
      <c r="A135" s="352">
        <v>129</v>
      </c>
      <c r="B135" s="351" t="s">
        <v>1219</v>
      </c>
      <c r="C135" s="352" t="s">
        <v>1126</v>
      </c>
      <c r="D135" s="422">
        <v>251.90600000000001</v>
      </c>
      <c r="E135" s="422">
        <v>11.846990999999999</v>
      </c>
      <c r="F135" s="422"/>
      <c r="G135" s="422"/>
    </row>
    <row r="136" spans="1:7" s="349" customFormat="1">
      <c r="A136" s="352">
        <v>130</v>
      </c>
      <c r="B136" s="351" t="s">
        <v>1220</v>
      </c>
      <c r="C136" s="352" t="s">
        <v>1126</v>
      </c>
      <c r="D136" s="422">
        <v>13.632559999999998</v>
      </c>
      <c r="E136" s="422">
        <v>2.0597019999999997</v>
      </c>
      <c r="F136" s="422"/>
      <c r="G136" s="422"/>
    </row>
    <row r="137" spans="1:7" s="349" customFormat="1">
      <c r="A137" s="352">
        <v>131</v>
      </c>
      <c r="B137" s="351" t="s">
        <v>1221</v>
      </c>
      <c r="C137" s="352" t="s">
        <v>1126</v>
      </c>
      <c r="D137" s="422">
        <v>157.44125</v>
      </c>
      <c r="E137" s="422">
        <v>11.846990999999999</v>
      </c>
      <c r="F137" s="422"/>
      <c r="G137" s="422"/>
    </row>
    <row r="138" spans="1:7" s="349" customFormat="1">
      <c r="A138" s="352">
        <v>132</v>
      </c>
      <c r="B138" s="351" t="s">
        <v>1222</v>
      </c>
      <c r="C138" s="352" t="s">
        <v>1126</v>
      </c>
      <c r="D138" s="422">
        <v>113.35769999999999</v>
      </c>
      <c r="E138" s="422">
        <v>13.328790999999999</v>
      </c>
      <c r="F138" s="422"/>
      <c r="G138" s="422"/>
    </row>
    <row r="139" spans="1:7" s="349" customFormat="1">
      <c r="A139" s="352">
        <v>133</v>
      </c>
      <c r="B139" s="351" t="s">
        <v>1223</v>
      </c>
      <c r="C139" s="352" t="s">
        <v>1126</v>
      </c>
      <c r="D139" s="422">
        <v>5.3270710000000001</v>
      </c>
      <c r="E139" s="422">
        <v>1.1706220000000001</v>
      </c>
      <c r="F139" s="422"/>
      <c r="G139" s="422"/>
    </row>
    <row r="140" spans="1:7" s="349" customFormat="1">
      <c r="A140" s="352">
        <v>134</v>
      </c>
      <c r="B140" s="351" t="s">
        <v>1270</v>
      </c>
      <c r="C140" s="352" t="s">
        <v>1126</v>
      </c>
      <c r="D140" s="422">
        <v>2.9561910000000005</v>
      </c>
      <c r="E140" s="422">
        <v>1.474391</v>
      </c>
      <c r="F140" s="422"/>
      <c r="G140" s="422"/>
    </row>
    <row r="141" spans="1:7" s="349" customFormat="1">
      <c r="A141" s="352">
        <v>135</v>
      </c>
      <c r="B141" s="351" t="s">
        <v>1227</v>
      </c>
      <c r="C141" s="352" t="s">
        <v>1126</v>
      </c>
      <c r="D141" s="422">
        <v>17.781600000000001</v>
      </c>
      <c r="E141" s="422">
        <v>17.781600000000001</v>
      </c>
      <c r="F141" s="422"/>
      <c r="G141" s="422"/>
    </row>
    <row r="142" spans="1:7" s="349" customFormat="1">
      <c r="A142" s="352">
        <v>136</v>
      </c>
      <c r="B142" s="351" t="s">
        <v>1230</v>
      </c>
      <c r="C142" s="352" t="s">
        <v>1126</v>
      </c>
      <c r="D142" s="422">
        <v>5.3270710000000001</v>
      </c>
      <c r="E142" s="422">
        <v>2.9561910000000005</v>
      </c>
      <c r="F142" s="422"/>
      <c r="G142" s="422"/>
    </row>
    <row r="143" spans="1:7" s="349" customFormat="1">
      <c r="A143" s="352">
        <v>137</v>
      </c>
      <c r="B143" s="351" t="s">
        <v>1224</v>
      </c>
      <c r="C143" s="352" t="s">
        <v>1123</v>
      </c>
      <c r="D143" s="422">
        <v>25.1906</v>
      </c>
      <c r="E143" s="422">
        <v>1.474391</v>
      </c>
      <c r="F143" s="422"/>
      <c r="G143" s="422"/>
    </row>
    <row r="144" spans="1:7" s="349" customFormat="1">
      <c r="A144" s="352">
        <v>138</v>
      </c>
      <c r="B144" s="351" t="s">
        <v>1225</v>
      </c>
      <c r="C144" s="352" t="s">
        <v>1123</v>
      </c>
      <c r="D144" s="422">
        <v>18.892949999999999</v>
      </c>
      <c r="E144" s="422">
        <v>2.3560620000000001</v>
      </c>
      <c r="F144" s="422"/>
      <c r="G144" s="422"/>
    </row>
    <row r="145" spans="1:7" s="349" customFormat="1">
      <c r="A145" s="352">
        <v>139</v>
      </c>
      <c r="B145" s="351" t="s">
        <v>1226</v>
      </c>
      <c r="C145" s="352" t="s">
        <v>1123</v>
      </c>
      <c r="D145" s="422">
        <v>11.33577</v>
      </c>
      <c r="E145" s="422">
        <v>0</v>
      </c>
      <c r="F145" s="422"/>
      <c r="G145" s="422"/>
    </row>
    <row r="146" spans="1:7" s="349" customFormat="1">
      <c r="A146" s="352">
        <v>140</v>
      </c>
      <c r="B146" s="351" t="s">
        <v>1228</v>
      </c>
      <c r="C146" s="352" t="s">
        <v>1123</v>
      </c>
      <c r="D146" s="422">
        <v>13.85483</v>
      </c>
      <c r="E146" s="422">
        <v>0</v>
      </c>
      <c r="F146" s="422"/>
      <c r="G146" s="422"/>
    </row>
    <row r="147" spans="1:7" s="349" customFormat="1">
      <c r="A147" s="352">
        <v>141</v>
      </c>
      <c r="B147" s="351" t="s">
        <v>1231</v>
      </c>
      <c r="C147" s="352" t="s">
        <v>1232</v>
      </c>
      <c r="D147" s="422">
        <v>15.558900000000001</v>
      </c>
      <c r="E147" s="422">
        <v>2.3560620000000001</v>
      </c>
      <c r="F147" s="422"/>
      <c r="G147" s="422"/>
    </row>
    <row r="148" spans="1:7" s="349" customFormat="1">
      <c r="A148" s="352">
        <v>142</v>
      </c>
      <c r="B148" s="319" t="s">
        <v>1271</v>
      </c>
      <c r="C148" s="352" t="s">
        <v>1272</v>
      </c>
      <c r="D148" s="422">
        <v>0</v>
      </c>
      <c r="E148" s="422">
        <v>10.365190999999999</v>
      </c>
      <c r="F148" s="422"/>
      <c r="G148" s="422"/>
    </row>
    <row r="149" spans="1:7" s="349" customFormat="1">
      <c r="A149" s="352">
        <v>143</v>
      </c>
      <c r="B149" s="319" t="s">
        <v>1273</v>
      </c>
      <c r="C149" s="352" t="s">
        <v>1272</v>
      </c>
      <c r="D149" s="422">
        <v>0</v>
      </c>
      <c r="E149" s="422">
        <v>14.818</v>
      </c>
      <c r="F149" s="422"/>
      <c r="G149" s="422"/>
    </row>
    <row r="150" spans="1:7" s="349" customFormat="1">
      <c r="A150" s="352">
        <v>144</v>
      </c>
      <c r="B150" s="319" t="s">
        <v>1274</v>
      </c>
      <c r="C150" s="317" t="s">
        <v>1126</v>
      </c>
      <c r="D150" s="422">
        <v>56.678849999999997</v>
      </c>
      <c r="E150" s="422">
        <v>12.5953</v>
      </c>
      <c r="F150" s="422"/>
      <c r="G150" s="422"/>
    </row>
    <row r="151" spans="1:7" s="349" customFormat="1">
      <c r="A151" s="352">
        <v>145</v>
      </c>
      <c r="B151" s="319" t="s">
        <v>1275</v>
      </c>
      <c r="C151" s="317" t="s">
        <v>1272</v>
      </c>
      <c r="D151" s="422">
        <v>0</v>
      </c>
      <c r="E151" s="422">
        <v>31.488250000000001</v>
      </c>
      <c r="F151" s="422"/>
      <c r="G151" s="422"/>
    </row>
    <row r="152" spans="1:7">
      <c r="A152" s="352">
        <v>146</v>
      </c>
      <c r="B152" s="319" t="s">
        <v>1276</v>
      </c>
      <c r="C152" s="317" t="s">
        <v>1272</v>
      </c>
      <c r="D152" s="422">
        <v>0</v>
      </c>
      <c r="E152" s="422">
        <v>50.3812</v>
      </c>
      <c r="F152" s="422"/>
      <c r="G152" s="422"/>
    </row>
    <row r="153" spans="1:7">
      <c r="A153" s="352">
        <v>147</v>
      </c>
      <c r="B153" s="319" t="s">
        <v>1277</v>
      </c>
      <c r="C153" s="317" t="s">
        <v>1126</v>
      </c>
      <c r="D153" s="422">
        <v>44.461408999999996</v>
      </c>
      <c r="E153" s="422">
        <v>32.599600000000002</v>
      </c>
      <c r="F153" s="422"/>
      <c r="G153" s="422"/>
    </row>
    <row r="154" spans="1:7">
      <c r="A154" s="352">
        <v>148</v>
      </c>
      <c r="B154" s="319" t="s">
        <v>1278</v>
      </c>
      <c r="C154" s="317" t="s">
        <v>1126</v>
      </c>
      <c r="D154" s="422">
        <v>9.9206509999999994</v>
      </c>
      <c r="E154" s="422">
        <v>16.292390999999999</v>
      </c>
      <c r="F154" s="422"/>
      <c r="G154" s="422"/>
    </row>
    <row r="155" spans="1:7">
      <c r="A155" s="352">
        <v>149</v>
      </c>
      <c r="B155" s="319" t="s">
        <v>1279</v>
      </c>
      <c r="C155" s="317" t="s">
        <v>1272</v>
      </c>
      <c r="D155" s="422">
        <v>0</v>
      </c>
      <c r="E155" s="422">
        <v>75.571799999999996</v>
      </c>
      <c r="F155" s="422"/>
      <c r="G155" s="422"/>
    </row>
    <row r="156" spans="1:7">
      <c r="A156" s="352">
        <v>150</v>
      </c>
      <c r="B156" s="319" t="s">
        <v>1280</v>
      </c>
      <c r="C156" s="317" t="s">
        <v>1272</v>
      </c>
      <c r="D156" s="422">
        <v>0</v>
      </c>
      <c r="E156" s="422">
        <v>44.461408999999996</v>
      </c>
      <c r="F156" s="422"/>
      <c r="G156" s="422"/>
    </row>
    <row r="157" spans="1:7">
      <c r="A157" s="352">
        <v>151</v>
      </c>
      <c r="B157" s="319" t="s">
        <v>1281</v>
      </c>
      <c r="C157" s="317" t="s">
        <v>1126</v>
      </c>
      <c r="D157" s="422">
        <v>40.008600000000001</v>
      </c>
      <c r="E157" s="422">
        <v>9.7724709999999995</v>
      </c>
      <c r="F157" s="422"/>
      <c r="G157" s="422"/>
    </row>
    <row r="158" spans="1:7">
      <c r="A158" s="352">
        <v>152</v>
      </c>
      <c r="B158" s="319" t="s">
        <v>1282</v>
      </c>
      <c r="C158" s="317" t="s">
        <v>1126</v>
      </c>
      <c r="D158" s="422">
        <v>40.008600000000001</v>
      </c>
      <c r="E158" s="422">
        <v>9.7724709999999995</v>
      </c>
      <c r="F158" s="422"/>
      <c r="G158" s="422"/>
    </row>
    <row r="159" spans="1:7">
      <c r="A159" s="352">
        <v>153</v>
      </c>
      <c r="B159" s="319" t="s">
        <v>1283</v>
      </c>
      <c r="C159" s="317" t="s">
        <v>1272</v>
      </c>
      <c r="D159" s="422">
        <v>0</v>
      </c>
      <c r="E159" s="422">
        <v>22.227</v>
      </c>
      <c r="F159" s="422"/>
      <c r="G159" s="422"/>
    </row>
    <row r="160" spans="1:7">
      <c r="A160" s="352">
        <v>154</v>
      </c>
      <c r="B160" s="319" t="s">
        <v>1284</v>
      </c>
      <c r="C160" s="317" t="s">
        <v>1126</v>
      </c>
      <c r="D160" s="422">
        <v>13.328790999999999</v>
      </c>
      <c r="E160" s="422">
        <v>10.365190999999999</v>
      </c>
      <c r="F160" s="422"/>
      <c r="G160" s="422"/>
    </row>
    <row r="161" spans="1:7">
      <c r="A161" s="352">
        <v>155</v>
      </c>
      <c r="B161" s="319" t="s">
        <v>1285</v>
      </c>
      <c r="C161" s="317" t="s">
        <v>1126</v>
      </c>
      <c r="D161" s="422">
        <v>44.461408999999996</v>
      </c>
      <c r="E161" s="422">
        <v>8.2906709999999997</v>
      </c>
      <c r="F161" s="422"/>
      <c r="G161" s="422"/>
    </row>
    <row r="162" spans="1:7">
      <c r="A162" s="352">
        <v>156</v>
      </c>
      <c r="B162" s="319" t="s">
        <v>1286</v>
      </c>
      <c r="C162" s="317" t="s">
        <v>1126</v>
      </c>
      <c r="D162" s="422">
        <v>88.922817999999992</v>
      </c>
      <c r="E162" s="422">
        <v>17.781600000000001</v>
      </c>
      <c r="F162" s="422"/>
      <c r="G162" s="422"/>
    </row>
    <row r="163" spans="1:7">
      <c r="A163" s="352">
        <v>157</v>
      </c>
      <c r="B163" s="319" t="s">
        <v>1287</v>
      </c>
      <c r="C163" s="317" t="s">
        <v>1126</v>
      </c>
      <c r="D163" s="422">
        <v>44.461408999999996</v>
      </c>
      <c r="E163" s="422">
        <v>29.635999999999999</v>
      </c>
      <c r="F163" s="422"/>
      <c r="G163" s="422"/>
    </row>
    <row r="164" spans="1:7">
      <c r="A164" s="352">
        <v>158</v>
      </c>
      <c r="B164" s="319" t="s">
        <v>1288</v>
      </c>
      <c r="C164" s="317" t="s">
        <v>1126</v>
      </c>
      <c r="D164" s="422">
        <v>42.979608999999996</v>
      </c>
      <c r="E164" s="422">
        <v>23.7088</v>
      </c>
      <c r="F164" s="422"/>
      <c r="G164" s="422"/>
    </row>
    <row r="165" spans="1:7">
      <c r="A165" s="352">
        <v>159</v>
      </c>
      <c r="B165" s="319" t="s">
        <v>1289</v>
      </c>
      <c r="C165" s="352" t="s">
        <v>1130</v>
      </c>
      <c r="D165" s="422">
        <v>74.097408999999999</v>
      </c>
      <c r="E165" s="422">
        <v>44.461408999999996</v>
      </c>
      <c r="F165" s="422"/>
      <c r="G165" s="422"/>
    </row>
    <row r="166" spans="1:7">
      <c r="A166" s="352">
        <v>160</v>
      </c>
      <c r="B166" s="319" t="s">
        <v>1290</v>
      </c>
      <c r="C166" s="317" t="s">
        <v>1126</v>
      </c>
      <c r="D166" s="422">
        <v>59.279409000000001</v>
      </c>
      <c r="E166" s="422">
        <v>14.818</v>
      </c>
      <c r="F166" s="422"/>
      <c r="G166" s="422"/>
    </row>
    <row r="167" spans="1:7">
      <c r="A167" s="352">
        <v>161</v>
      </c>
      <c r="B167" s="319" t="s">
        <v>1291</v>
      </c>
      <c r="C167" s="317" t="s">
        <v>1126</v>
      </c>
      <c r="D167" s="422">
        <v>10.365190999999999</v>
      </c>
      <c r="E167" s="422">
        <v>5.919791</v>
      </c>
      <c r="F167" s="422"/>
      <c r="G167" s="422"/>
    </row>
    <row r="168" spans="1:7">
      <c r="A168" s="352">
        <v>162</v>
      </c>
      <c r="B168" s="319" t="s">
        <v>1292</v>
      </c>
      <c r="C168" s="317" t="s">
        <v>1126</v>
      </c>
      <c r="D168" s="422">
        <v>22.227</v>
      </c>
      <c r="E168" s="422">
        <v>14.818</v>
      </c>
      <c r="F168" s="422"/>
      <c r="G168" s="422"/>
    </row>
    <row r="169" spans="1:7">
      <c r="A169" s="352">
        <v>163</v>
      </c>
      <c r="B169" s="319" t="s">
        <v>1293</v>
      </c>
      <c r="C169" s="317" t="s">
        <v>1272</v>
      </c>
      <c r="D169" s="422">
        <v>0</v>
      </c>
      <c r="E169" s="422">
        <v>29.635999999999999</v>
      </c>
      <c r="F169" s="422"/>
      <c r="G169" s="422"/>
    </row>
    <row r="170" spans="1:7">
      <c r="A170" s="352">
        <v>164</v>
      </c>
      <c r="B170" s="319" t="s">
        <v>1294</v>
      </c>
      <c r="C170" s="317" t="s">
        <v>1126</v>
      </c>
      <c r="D170" s="422">
        <v>59.279409000000001</v>
      </c>
      <c r="E170" s="422">
        <v>22.227</v>
      </c>
      <c r="F170" s="422"/>
      <c r="G170" s="422"/>
    </row>
    <row r="171" spans="1:7">
      <c r="A171" s="352">
        <v>165</v>
      </c>
      <c r="B171" s="319" t="s">
        <v>1978</v>
      </c>
      <c r="C171" s="317" t="s">
        <v>1272</v>
      </c>
      <c r="D171" s="422">
        <v>0</v>
      </c>
      <c r="E171" s="422">
        <v>20.708154999999998</v>
      </c>
      <c r="F171" s="422"/>
      <c r="G171" s="422"/>
    </row>
    <row r="172" spans="1:7">
      <c r="A172" s="352">
        <v>166</v>
      </c>
      <c r="B172" s="319" t="s">
        <v>1979</v>
      </c>
      <c r="C172" s="317" t="s">
        <v>1126</v>
      </c>
      <c r="D172" s="422">
        <v>7.4089999999999998</v>
      </c>
      <c r="E172" s="422">
        <v>3.7044999999999999</v>
      </c>
      <c r="F172" s="422"/>
      <c r="G172" s="422"/>
    </row>
    <row r="173" spans="1:7">
      <c r="A173" s="352">
        <v>167</v>
      </c>
      <c r="B173" s="319" t="s">
        <v>1920</v>
      </c>
      <c r="C173" s="317" t="s">
        <v>1126</v>
      </c>
      <c r="D173" s="422">
        <v>188.92950000000002</v>
      </c>
      <c r="E173" s="422">
        <v>3.7044999999999999</v>
      </c>
      <c r="F173" s="422"/>
      <c r="G173" s="422"/>
    </row>
    <row r="174" spans="1:7">
      <c r="A174" s="352">
        <v>168</v>
      </c>
      <c r="B174" s="319" t="s">
        <v>1944</v>
      </c>
      <c r="C174" s="317" t="s">
        <v>1126</v>
      </c>
      <c r="D174" s="422">
        <v>103.56300200000001</v>
      </c>
      <c r="E174" s="422">
        <v>3.7044999999999999</v>
      </c>
      <c r="F174" s="422"/>
      <c r="G174" s="422"/>
    </row>
    <row r="175" spans="1:7">
      <c r="A175" s="352">
        <v>169</v>
      </c>
      <c r="B175" s="319" t="s">
        <v>1980</v>
      </c>
      <c r="C175" s="317" t="s">
        <v>1126</v>
      </c>
      <c r="D175" s="422">
        <v>12.96575</v>
      </c>
      <c r="E175" s="422">
        <v>3.7044999999999999</v>
      </c>
      <c r="F175" s="422"/>
      <c r="G175" s="422"/>
    </row>
    <row r="176" spans="1:7">
      <c r="A176" s="352">
        <v>170</v>
      </c>
      <c r="B176" s="319" t="s">
        <v>1981</v>
      </c>
      <c r="C176" s="317" t="s">
        <v>1126</v>
      </c>
      <c r="D176" s="422">
        <v>0</v>
      </c>
      <c r="E176" s="422">
        <v>51.863</v>
      </c>
      <c r="F176" s="422"/>
      <c r="G176" s="422"/>
    </row>
    <row r="177" spans="1:7">
      <c r="A177" s="352">
        <v>171</v>
      </c>
      <c r="B177" s="319" t="s">
        <v>1982</v>
      </c>
      <c r="C177" s="317" t="s">
        <v>1126</v>
      </c>
      <c r="D177" s="422">
        <v>82.847437999999997</v>
      </c>
      <c r="E177" s="422">
        <v>20.708154999999998</v>
      </c>
      <c r="F177" s="422"/>
      <c r="G177" s="422"/>
    </row>
    <row r="178" spans="1:7">
      <c r="A178" s="352">
        <v>172</v>
      </c>
      <c r="B178" s="319" t="s">
        <v>1983</v>
      </c>
      <c r="C178" s="317" t="s">
        <v>1272</v>
      </c>
      <c r="D178" s="422">
        <v>0</v>
      </c>
      <c r="E178" s="422">
        <v>15.529264000000001</v>
      </c>
      <c r="F178" s="422"/>
      <c r="G178" s="422"/>
    </row>
    <row r="179" spans="1:7">
      <c r="A179" s="352">
        <v>173</v>
      </c>
      <c r="B179" s="319" t="s">
        <v>1984</v>
      </c>
      <c r="C179" s="317" t="s">
        <v>1126</v>
      </c>
      <c r="D179" s="422">
        <v>41.423718999999998</v>
      </c>
      <c r="E179" s="422">
        <v>20.708154999999998</v>
      </c>
      <c r="F179" s="422"/>
      <c r="G179" s="422"/>
    </row>
    <row r="180" spans="1:7">
      <c r="A180" s="352">
        <v>174</v>
      </c>
      <c r="B180" s="319" t="s">
        <v>1985</v>
      </c>
      <c r="C180" s="317" t="s">
        <v>1126</v>
      </c>
      <c r="D180" s="422">
        <v>0</v>
      </c>
      <c r="E180" s="422">
        <v>5.1714820000000001</v>
      </c>
      <c r="F180" s="422"/>
      <c r="G180" s="422"/>
    </row>
    <row r="181" spans="1:7">
      <c r="A181" s="352">
        <v>175</v>
      </c>
      <c r="B181" s="319" t="s">
        <v>1986</v>
      </c>
      <c r="C181" s="317" t="s">
        <v>1126</v>
      </c>
      <c r="D181" s="422">
        <v>36.237418999999996</v>
      </c>
      <c r="E181" s="422">
        <v>15.529264000000001</v>
      </c>
      <c r="F181" s="422"/>
      <c r="G181" s="422"/>
    </row>
    <row r="182" spans="1:7">
      <c r="A182" s="352">
        <v>176</v>
      </c>
      <c r="B182" s="319" t="s">
        <v>1987</v>
      </c>
      <c r="C182" s="317" t="s">
        <v>1126</v>
      </c>
      <c r="D182" s="422">
        <v>50.3812</v>
      </c>
      <c r="E182" s="422">
        <v>12.5953</v>
      </c>
      <c r="F182" s="422"/>
      <c r="G182" s="422"/>
    </row>
    <row r="183" spans="1:7">
      <c r="A183" s="352">
        <v>177</v>
      </c>
      <c r="B183" s="319" t="s">
        <v>1988</v>
      </c>
      <c r="C183" s="317" t="s">
        <v>1126</v>
      </c>
      <c r="D183" s="422">
        <v>41.423718999999998</v>
      </c>
      <c r="E183" s="422">
        <v>15.529264000000001</v>
      </c>
      <c r="F183" s="422"/>
      <c r="G183" s="422"/>
    </row>
    <row r="184" spans="1:7">
      <c r="A184" s="352">
        <v>178</v>
      </c>
      <c r="B184" s="319" t="s">
        <v>1989</v>
      </c>
      <c r="C184" s="317" t="s">
        <v>1126</v>
      </c>
      <c r="D184" s="422">
        <v>10.350373000000001</v>
      </c>
      <c r="E184" s="422">
        <v>15.529264000000001</v>
      </c>
      <c r="F184" s="422"/>
      <c r="G184" s="422"/>
    </row>
    <row r="185" spans="1:7">
      <c r="A185" s="352">
        <v>179</v>
      </c>
      <c r="B185" s="319" t="s">
        <v>1952</v>
      </c>
      <c r="C185" s="352" t="s">
        <v>1130</v>
      </c>
      <c r="D185" s="422">
        <v>94.464750000000009</v>
      </c>
      <c r="E185" s="422">
        <v>12.5953</v>
      </c>
      <c r="F185" s="422"/>
      <c r="G185" s="422"/>
    </row>
    <row r="186" spans="1:7">
      <c r="A186" s="352">
        <v>180</v>
      </c>
      <c r="B186" s="319" t="s">
        <v>1295</v>
      </c>
      <c r="C186" s="317" t="s">
        <v>1126</v>
      </c>
      <c r="D186" s="422">
        <v>440.83550000000002</v>
      </c>
      <c r="E186" s="422">
        <v>12.5953</v>
      </c>
      <c r="F186" s="422"/>
      <c r="G186" s="422"/>
    </row>
    <row r="187" spans="1:7">
      <c r="A187" s="352">
        <v>181</v>
      </c>
      <c r="B187" s="319" t="s">
        <v>1296</v>
      </c>
      <c r="C187" s="317" t="s">
        <v>1272</v>
      </c>
      <c r="D187" s="422">
        <v>0</v>
      </c>
      <c r="E187" s="422">
        <v>25.901864000000003</v>
      </c>
      <c r="F187" s="422"/>
      <c r="G187" s="422"/>
    </row>
    <row r="188" spans="1:7">
      <c r="A188" s="352">
        <v>182</v>
      </c>
      <c r="B188" s="319" t="s">
        <v>1297</v>
      </c>
      <c r="C188" s="317" t="s">
        <v>1126</v>
      </c>
      <c r="D188" s="422">
        <v>35.318702999999999</v>
      </c>
      <c r="E188" s="422">
        <v>21.197149</v>
      </c>
      <c r="F188" s="422"/>
      <c r="G188" s="422"/>
    </row>
    <row r="189" spans="1:7">
      <c r="A189" s="352">
        <v>183</v>
      </c>
      <c r="B189" s="319" t="s">
        <v>1298</v>
      </c>
      <c r="C189" s="317" t="s">
        <v>1126</v>
      </c>
      <c r="D189" s="422">
        <v>31.488250000000001</v>
      </c>
      <c r="E189" s="422">
        <v>12.5953</v>
      </c>
      <c r="F189" s="422"/>
      <c r="G189" s="422"/>
    </row>
    <row r="190" spans="1:7">
      <c r="A190" s="352">
        <v>184</v>
      </c>
      <c r="B190" s="319" t="s">
        <v>1299</v>
      </c>
      <c r="C190" s="317" t="s">
        <v>1126</v>
      </c>
      <c r="D190" s="422">
        <v>1.1780310000000001</v>
      </c>
      <c r="E190" s="422">
        <v>0</v>
      </c>
      <c r="F190" s="422"/>
      <c r="G190" s="422"/>
    </row>
    <row r="191" spans="1:7">
      <c r="A191" s="352">
        <v>185</v>
      </c>
      <c r="B191" s="319" t="s">
        <v>1300</v>
      </c>
      <c r="C191" s="317" t="s">
        <v>1126</v>
      </c>
      <c r="D191" s="422">
        <v>18.892949999999999</v>
      </c>
      <c r="E191" s="422">
        <v>0</v>
      </c>
      <c r="F191" s="422"/>
      <c r="G191" s="422"/>
    </row>
    <row r="192" spans="1:7">
      <c r="A192" s="352">
        <v>186</v>
      </c>
      <c r="B192" s="319" t="s">
        <v>1301</v>
      </c>
      <c r="C192" s="317" t="s">
        <v>1126</v>
      </c>
      <c r="D192" s="422">
        <v>12.5953</v>
      </c>
      <c r="E192" s="422">
        <v>0</v>
      </c>
      <c r="F192" s="422"/>
      <c r="G192" s="422"/>
    </row>
    <row r="193" spans="1:8">
      <c r="A193" s="352">
        <v>187</v>
      </c>
      <c r="B193" s="319" t="s">
        <v>1302</v>
      </c>
      <c r="C193" s="317" t="s">
        <v>1126</v>
      </c>
      <c r="D193" s="422">
        <v>12.847206</v>
      </c>
      <c r="E193" s="422">
        <v>0</v>
      </c>
      <c r="F193" s="422"/>
      <c r="G193" s="422"/>
    </row>
    <row r="194" spans="1:8">
      <c r="A194" s="352">
        <v>188</v>
      </c>
      <c r="B194" s="319" t="s">
        <v>1303</v>
      </c>
      <c r="C194" s="317" t="s">
        <v>1272</v>
      </c>
      <c r="D194" s="422">
        <v>0</v>
      </c>
      <c r="E194" s="422">
        <v>40.030827000000002</v>
      </c>
      <c r="F194" s="422"/>
      <c r="G194" s="422"/>
    </row>
    <row r="195" spans="1:8" ht="16.899999999999999" customHeight="1">
      <c r="A195" s="352">
        <v>189</v>
      </c>
      <c r="B195" s="319" t="s">
        <v>1304</v>
      </c>
      <c r="C195" s="317" t="s">
        <v>1272</v>
      </c>
      <c r="D195" s="422">
        <v>0</v>
      </c>
      <c r="E195" s="422">
        <v>16.492434000000003</v>
      </c>
      <c r="F195" s="422"/>
      <c r="G195" s="422"/>
    </row>
    <row r="196" spans="1:8">
      <c r="A196" s="352">
        <v>190</v>
      </c>
      <c r="B196" s="319" t="s">
        <v>1305</v>
      </c>
      <c r="C196" s="317" t="s">
        <v>1272</v>
      </c>
      <c r="D196" s="422">
        <v>0</v>
      </c>
      <c r="E196" s="422">
        <v>11.787718999999999</v>
      </c>
      <c r="F196" s="422"/>
      <c r="G196" s="422"/>
    </row>
    <row r="197" spans="1:8">
      <c r="A197" s="352">
        <v>191</v>
      </c>
      <c r="B197" s="373" t="s">
        <v>2037</v>
      </c>
      <c r="C197" s="352" t="s">
        <v>1130</v>
      </c>
      <c r="D197" s="422">
        <v>0</v>
      </c>
      <c r="E197" s="422">
        <v>40</v>
      </c>
      <c r="F197" s="422"/>
      <c r="G197" s="422"/>
    </row>
    <row r="198" spans="1:8">
      <c r="A198" s="352">
        <v>192</v>
      </c>
      <c r="B198" s="351" t="s">
        <v>2039</v>
      </c>
      <c r="C198" s="352" t="s">
        <v>1130</v>
      </c>
      <c r="D198" s="422">
        <v>0</v>
      </c>
      <c r="E198" s="422">
        <v>60</v>
      </c>
      <c r="F198" s="422"/>
      <c r="G198" s="422"/>
    </row>
    <row r="199" spans="1:8">
      <c r="A199" s="352">
        <v>193</v>
      </c>
      <c r="B199" s="351" t="s">
        <v>2038</v>
      </c>
      <c r="C199" s="352" t="s">
        <v>2034</v>
      </c>
      <c r="D199" s="422">
        <v>0</v>
      </c>
      <c r="E199" s="422">
        <v>40</v>
      </c>
      <c r="F199" s="422"/>
      <c r="G199" s="422"/>
    </row>
    <row r="200" spans="1:8">
      <c r="A200" s="352">
        <v>194</v>
      </c>
      <c r="B200" s="319" t="s">
        <v>1964</v>
      </c>
      <c r="C200" s="317" t="s">
        <v>1162</v>
      </c>
      <c r="D200" s="422">
        <v>0</v>
      </c>
      <c r="E200" s="422">
        <v>250</v>
      </c>
      <c r="F200" s="422"/>
      <c r="G200" s="422"/>
    </row>
    <row r="201" spans="1:8">
      <c r="A201" s="352">
        <v>195</v>
      </c>
      <c r="B201" s="319" t="s">
        <v>1965</v>
      </c>
      <c r="C201" s="317" t="s">
        <v>1162</v>
      </c>
      <c r="D201" s="422">
        <v>0</v>
      </c>
      <c r="E201" s="422">
        <v>150</v>
      </c>
      <c r="F201" s="422"/>
      <c r="G201" s="422"/>
    </row>
    <row r="202" spans="1:8">
      <c r="A202" s="352">
        <v>196</v>
      </c>
      <c r="B202" s="351" t="s">
        <v>1996</v>
      </c>
      <c r="C202" s="352" t="s">
        <v>1130</v>
      </c>
      <c r="D202" s="422">
        <v>1800</v>
      </c>
      <c r="E202" s="422">
        <v>150</v>
      </c>
      <c r="F202" s="422"/>
      <c r="G202" s="422"/>
    </row>
    <row r="203" spans="1:8">
      <c r="A203" s="352">
        <v>197</v>
      </c>
      <c r="B203" s="351" t="s">
        <v>1930</v>
      </c>
      <c r="C203" s="352" t="s">
        <v>1130</v>
      </c>
      <c r="D203" s="422">
        <v>0</v>
      </c>
      <c r="E203" s="422">
        <v>180</v>
      </c>
      <c r="F203" s="422"/>
      <c r="G203" s="422"/>
    </row>
    <row r="204" spans="1:8">
      <c r="A204" s="352">
        <v>198</v>
      </c>
      <c r="B204" s="351" t="s">
        <v>2052</v>
      </c>
      <c r="C204" s="352" t="s">
        <v>1126</v>
      </c>
      <c r="D204" s="422">
        <v>0</v>
      </c>
      <c r="E204" s="422">
        <v>80</v>
      </c>
      <c r="F204" s="422"/>
      <c r="G204" s="422"/>
    </row>
    <row r="205" spans="1:8">
      <c r="A205" s="352">
        <v>199</v>
      </c>
      <c r="B205" s="351" t="s">
        <v>2053</v>
      </c>
      <c r="C205" s="352" t="s">
        <v>1126</v>
      </c>
      <c r="D205" s="422">
        <v>80</v>
      </c>
      <c r="E205" s="422">
        <v>60</v>
      </c>
      <c r="F205" s="422"/>
      <c r="G205" s="422"/>
    </row>
    <row r="206" spans="1:8">
      <c r="A206" s="352">
        <v>200</v>
      </c>
      <c r="B206" s="351" t="s">
        <v>2054</v>
      </c>
      <c r="C206" s="352" t="s">
        <v>1126</v>
      </c>
      <c r="D206" s="422">
        <v>50</v>
      </c>
      <c r="E206" s="422">
        <v>40</v>
      </c>
      <c r="F206" s="422"/>
      <c r="G206" s="422"/>
    </row>
    <row r="207" spans="1:8">
      <c r="A207" s="352">
        <v>201</v>
      </c>
      <c r="B207" s="351" t="s">
        <v>2055</v>
      </c>
      <c r="C207" s="352" t="s">
        <v>1126</v>
      </c>
      <c r="D207" s="422">
        <v>120</v>
      </c>
      <c r="E207" s="422">
        <v>60</v>
      </c>
      <c r="F207" s="422"/>
      <c r="G207" s="422"/>
    </row>
    <row r="208" spans="1:8">
      <c r="A208" s="527" t="s">
        <v>1234</v>
      </c>
      <c r="B208" s="528"/>
      <c r="C208" s="529"/>
      <c r="D208" s="424">
        <f>SUM(D7:D207)</f>
        <v>24811.166397999994</v>
      </c>
      <c r="E208" s="424">
        <f>SUM(E7:E207)</f>
        <v>8546.1370799999931</v>
      </c>
      <c r="F208" s="424"/>
      <c r="G208" s="424"/>
      <c r="H208" s="353"/>
    </row>
    <row r="209" spans="1:7">
      <c r="A209" s="527" t="s">
        <v>1235</v>
      </c>
      <c r="B209" s="528"/>
      <c r="C209" s="529"/>
      <c r="D209" s="424"/>
      <c r="E209" s="424">
        <f>E208+D208</f>
        <v>33357.303477999987</v>
      </c>
      <c r="F209" s="424"/>
      <c r="G209" s="424"/>
    </row>
    <row r="213" spans="1:7">
      <c r="B213" s="374"/>
    </row>
  </sheetData>
  <mergeCells count="5">
    <mergeCell ref="D2:E4"/>
    <mergeCell ref="A4:C4"/>
    <mergeCell ref="A208:C208"/>
    <mergeCell ref="A209:C209"/>
    <mergeCell ref="F5:G5"/>
  </mergeCells>
  <conditionalFormatting sqref="B1:B5 B7:B1048576">
    <cfRule type="duplicateValues" dxfId="17" priority="2"/>
  </conditionalFormatting>
  <conditionalFormatting sqref="B6">
    <cfRule type="duplicateValues" dxfId="16" priority="1"/>
  </conditionalFormatting>
  <pageMargins left="0.7" right="0.7" top="0.75" bottom="0.75" header="0.3" footer="0.3"/>
  <pageSetup scale="80" orientation="portrait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91"/>
  <sheetViews>
    <sheetView view="pageBreakPreview" topLeftCell="A183" zoomScaleNormal="100" zoomScaleSheetLayoutView="100" workbookViewId="0">
      <selection activeCell="D5" sqref="D5:E5"/>
    </sheetView>
  </sheetViews>
  <sheetFormatPr defaultColWidth="9.140625" defaultRowHeight="15"/>
  <cols>
    <col min="1" max="1" width="4" style="376" bestFit="1" customWidth="1"/>
    <col min="2" max="2" width="57" style="375" bestFit="1" customWidth="1"/>
    <col min="3" max="3" width="15.28515625" style="375" customWidth="1"/>
    <col min="4" max="4" width="12.7109375" style="427" customWidth="1"/>
    <col min="5" max="5" width="17" style="427" customWidth="1"/>
    <col min="6" max="6" width="15.85546875" style="375" customWidth="1"/>
    <col min="7" max="7" width="15.42578125" style="375" customWidth="1"/>
    <col min="8" max="16384" width="9.140625" style="375"/>
  </cols>
  <sheetData>
    <row r="2" spans="1:7">
      <c r="A2" s="358" t="s">
        <v>3016</v>
      </c>
      <c r="B2" s="271" t="s">
        <v>1120</v>
      </c>
      <c r="C2" s="271" t="s">
        <v>21</v>
      </c>
      <c r="D2" s="532"/>
      <c r="E2" s="532"/>
    </row>
    <row r="3" spans="1:7" ht="14.45" customHeight="1">
      <c r="A3" s="271">
        <v>1</v>
      </c>
      <c r="B3" s="360" t="s">
        <v>2024</v>
      </c>
      <c r="C3" s="271">
        <v>1</v>
      </c>
      <c r="D3" s="532"/>
      <c r="E3" s="532"/>
    </row>
    <row r="4" spans="1:7" ht="30.75" customHeight="1">
      <c r="D4" s="534"/>
      <c r="E4" s="534"/>
      <c r="F4" s="545" t="s">
        <v>3018</v>
      </c>
      <c r="G4" s="545"/>
    </row>
    <row r="5" spans="1:7" ht="45">
      <c r="A5" s="323" t="s">
        <v>0</v>
      </c>
      <c r="B5" s="324" t="s">
        <v>2081</v>
      </c>
      <c r="C5" s="273" t="s">
        <v>1121</v>
      </c>
      <c r="D5" s="472" t="s">
        <v>1306</v>
      </c>
      <c r="E5" s="473" t="s">
        <v>1937</v>
      </c>
      <c r="F5" s="475" t="s">
        <v>1306</v>
      </c>
      <c r="G5" s="475" t="s">
        <v>1937</v>
      </c>
    </row>
    <row r="6" spans="1:7">
      <c r="A6" s="358">
        <v>1</v>
      </c>
      <c r="B6" s="377" t="s">
        <v>1337</v>
      </c>
      <c r="C6" s="358" t="s">
        <v>1338</v>
      </c>
      <c r="D6" s="422">
        <v>18.522500000000001</v>
      </c>
      <c r="E6" s="422">
        <v>0</v>
      </c>
      <c r="F6" s="268"/>
      <c r="G6" s="268"/>
    </row>
    <row r="7" spans="1:7">
      <c r="A7" s="358">
        <v>2</v>
      </c>
      <c r="B7" s="377" t="s">
        <v>1339</v>
      </c>
      <c r="C7" s="358" t="s">
        <v>1338</v>
      </c>
      <c r="D7" s="422">
        <v>14.818</v>
      </c>
      <c r="E7" s="422">
        <v>0</v>
      </c>
      <c r="F7" s="268"/>
      <c r="G7" s="268"/>
    </row>
    <row r="8" spans="1:7">
      <c r="A8" s="358">
        <v>3</v>
      </c>
      <c r="B8" s="377" t="s">
        <v>1125</v>
      </c>
      <c r="C8" s="358" t="s">
        <v>1162</v>
      </c>
      <c r="D8" s="422">
        <v>22.227</v>
      </c>
      <c r="E8" s="422">
        <v>6.8385069999999999</v>
      </c>
      <c r="F8" s="268"/>
      <c r="G8" s="268"/>
    </row>
    <row r="9" spans="1:7">
      <c r="A9" s="358">
        <v>4</v>
      </c>
      <c r="B9" s="377" t="s">
        <v>1128</v>
      </c>
      <c r="C9" s="358" t="s">
        <v>1162</v>
      </c>
      <c r="D9" s="422">
        <v>94.464750000000009</v>
      </c>
      <c r="E9" s="422">
        <v>0</v>
      </c>
      <c r="F9" s="268"/>
      <c r="G9" s="268"/>
    </row>
    <row r="10" spans="1:7">
      <c r="A10" s="358">
        <v>5</v>
      </c>
      <c r="B10" s="377" t="s">
        <v>1233</v>
      </c>
      <c r="C10" s="358" t="s">
        <v>1162</v>
      </c>
      <c r="D10" s="422">
        <v>94.464750000000009</v>
      </c>
      <c r="E10" s="422">
        <v>11.395042</v>
      </c>
      <c r="F10" s="268"/>
      <c r="G10" s="268"/>
    </row>
    <row r="11" spans="1:7">
      <c r="A11" s="358">
        <v>6</v>
      </c>
      <c r="B11" s="377" t="s">
        <v>1127</v>
      </c>
      <c r="C11" s="358" t="s">
        <v>1162</v>
      </c>
      <c r="D11" s="422">
        <v>69.274149999999992</v>
      </c>
      <c r="E11" s="422">
        <v>0</v>
      </c>
      <c r="F11" s="268"/>
      <c r="G11" s="268"/>
    </row>
    <row r="12" spans="1:7">
      <c r="A12" s="358">
        <v>7</v>
      </c>
      <c r="B12" s="377" t="s">
        <v>1367</v>
      </c>
      <c r="C12" s="358" t="s">
        <v>1162</v>
      </c>
      <c r="D12" s="422">
        <v>94.464750000000009</v>
      </c>
      <c r="E12" s="422">
        <v>12.5953</v>
      </c>
      <c r="F12" s="268"/>
      <c r="G12" s="268"/>
    </row>
    <row r="13" spans="1:7" ht="30">
      <c r="A13" s="358">
        <v>8</v>
      </c>
      <c r="B13" s="377" t="s">
        <v>1368</v>
      </c>
      <c r="C13" s="358" t="s">
        <v>1353</v>
      </c>
      <c r="D13" s="422">
        <v>13.677014</v>
      </c>
      <c r="E13" s="422">
        <v>6.8385069999999999</v>
      </c>
      <c r="F13" s="268"/>
      <c r="G13" s="268"/>
    </row>
    <row r="14" spans="1:7">
      <c r="A14" s="358">
        <v>9</v>
      </c>
      <c r="B14" s="377" t="s">
        <v>1369</v>
      </c>
      <c r="C14" s="358" t="s">
        <v>1353</v>
      </c>
      <c r="D14" s="422">
        <v>74.09</v>
      </c>
      <c r="E14" s="422">
        <v>18.892949999999999</v>
      </c>
      <c r="F14" s="268"/>
      <c r="G14" s="268"/>
    </row>
    <row r="15" spans="1:7">
      <c r="A15" s="358">
        <v>10</v>
      </c>
      <c r="B15" s="377" t="s">
        <v>1175</v>
      </c>
      <c r="C15" s="358" t="s">
        <v>1162</v>
      </c>
      <c r="D15" s="422">
        <v>15.951577</v>
      </c>
      <c r="E15" s="422">
        <v>6.8385069999999999</v>
      </c>
      <c r="F15" s="268"/>
      <c r="G15" s="268"/>
    </row>
    <row r="16" spans="1:7">
      <c r="A16" s="358">
        <v>11</v>
      </c>
      <c r="B16" s="377" t="s">
        <v>1370</v>
      </c>
      <c r="C16" s="358" t="s">
        <v>1162</v>
      </c>
      <c r="D16" s="422">
        <v>15.951577</v>
      </c>
      <c r="E16" s="422">
        <v>6.8385069999999999</v>
      </c>
      <c r="F16" s="268"/>
      <c r="G16" s="268"/>
    </row>
    <row r="17" spans="1:7">
      <c r="A17" s="358">
        <v>12</v>
      </c>
      <c r="B17" s="377" t="s">
        <v>1151</v>
      </c>
      <c r="C17" s="358" t="s">
        <v>1162</v>
      </c>
      <c r="D17" s="422">
        <v>296.36</v>
      </c>
      <c r="E17" s="422">
        <v>15.951577</v>
      </c>
      <c r="F17" s="268"/>
      <c r="G17" s="268"/>
    </row>
    <row r="18" spans="1:7">
      <c r="A18" s="358">
        <v>13</v>
      </c>
      <c r="B18" s="377" t="s">
        <v>1152</v>
      </c>
      <c r="C18" s="378" t="s">
        <v>1162</v>
      </c>
      <c r="D18" s="422">
        <v>125.953</v>
      </c>
      <c r="E18" s="422">
        <v>11.395042</v>
      </c>
      <c r="F18" s="268"/>
      <c r="G18" s="268"/>
    </row>
    <row r="19" spans="1:7">
      <c r="A19" s="358">
        <v>14</v>
      </c>
      <c r="B19" s="377" t="s">
        <v>1371</v>
      </c>
      <c r="C19" s="378" t="s">
        <v>1162</v>
      </c>
      <c r="D19" s="422">
        <v>125.953</v>
      </c>
      <c r="E19" s="422">
        <v>6.8385069999999999</v>
      </c>
      <c r="F19" s="268"/>
      <c r="G19" s="268"/>
    </row>
    <row r="20" spans="1:7">
      <c r="A20" s="358">
        <v>15</v>
      </c>
      <c r="B20" s="377" t="s">
        <v>1372</v>
      </c>
      <c r="C20" s="378" t="s">
        <v>1162</v>
      </c>
      <c r="D20" s="422">
        <v>13.677014</v>
      </c>
      <c r="E20" s="422">
        <v>4.5565350000000002</v>
      </c>
      <c r="F20" s="268"/>
      <c r="G20" s="268"/>
    </row>
    <row r="21" spans="1:7">
      <c r="A21" s="358">
        <v>16</v>
      </c>
      <c r="B21" s="377" t="s">
        <v>1373</v>
      </c>
      <c r="C21" s="378" t="s">
        <v>1162</v>
      </c>
      <c r="D21" s="422">
        <v>2.2745629999999997</v>
      </c>
      <c r="E21" s="422">
        <v>2.2745629999999997</v>
      </c>
      <c r="F21" s="268"/>
      <c r="G21" s="268"/>
    </row>
    <row r="22" spans="1:7">
      <c r="A22" s="358">
        <v>17</v>
      </c>
      <c r="B22" s="377" t="s">
        <v>1374</v>
      </c>
      <c r="C22" s="378" t="s">
        <v>1162</v>
      </c>
      <c r="D22" s="422">
        <v>0</v>
      </c>
      <c r="E22" s="422">
        <v>2.9561910000000005</v>
      </c>
      <c r="F22" s="268"/>
      <c r="G22" s="268"/>
    </row>
    <row r="23" spans="1:7">
      <c r="A23" s="358">
        <v>18</v>
      </c>
      <c r="B23" s="377" t="s">
        <v>1375</v>
      </c>
      <c r="C23" s="378" t="s">
        <v>1162</v>
      </c>
      <c r="D23" s="422">
        <v>27.361437000000002</v>
      </c>
      <c r="E23" s="422">
        <v>11.395042</v>
      </c>
      <c r="F23" s="268"/>
      <c r="G23" s="268"/>
    </row>
    <row r="24" spans="1:7">
      <c r="A24" s="358">
        <v>19</v>
      </c>
      <c r="B24" s="377" t="s">
        <v>1376</v>
      </c>
      <c r="C24" s="378" t="s">
        <v>1162</v>
      </c>
      <c r="D24" s="422">
        <v>0</v>
      </c>
      <c r="E24" s="422">
        <v>31.488250000000001</v>
      </c>
      <c r="F24" s="268"/>
      <c r="G24" s="268"/>
    </row>
    <row r="25" spans="1:7">
      <c r="A25" s="358">
        <v>20</v>
      </c>
      <c r="B25" s="377" t="s">
        <v>1377</v>
      </c>
      <c r="C25" s="378" t="s">
        <v>1162</v>
      </c>
      <c r="D25" s="422">
        <v>0</v>
      </c>
      <c r="E25" s="422">
        <v>56.678849999999997</v>
      </c>
      <c r="F25" s="268"/>
      <c r="G25" s="268"/>
    </row>
    <row r="26" spans="1:7">
      <c r="A26" s="358">
        <v>21</v>
      </c>
      <c r="B26" s="377" t="s">
        <v>1378</v>
      </c>
      <c r="C26" s="378" t="s">
        <v>1162</v>
      </c>
      <c r="D26" s="422">
        <v>0.90389799999999998</v>
      </c>
      <c r="E26" s="422">
        <v>0.62976500000000002</v>
      </c>
      <c r="F26" s="268"/>
      <c r="G26" s="268"/>
    </row>
    <row r="27" spans="1:7">
      <c r="A27" s="358">
        <v>22</v>
      </c>
      <c r="B27" s="377" t="s">
        <v>1379</v>
      </c>
      <c r="C27" s="378" t="s">
        <v>1162</v>
      </c>
      <c r="D27" s="422">
        <v>0.90389799999999998</v>
      </c>
      <c r="E27" s="422">
        <v>0.62976500000000002</v>
      </c>
      <c r="F27" s="268"/>
      <c r="G27" s="268"/>
    </row>
    <row r="28" spans="1:7">
      <c r="A28" s="358">
        <v>23</v>
      </c>
      <c r="B28" s="377" t="s">
        <v>1351</v>
      </c>
      <c r="C28" s="378" t="s">
        <v>1162</v>
      </c>
      <c r="D28" s="422">
        <v>9.4464749999999995</v>
      </c>
      <c r="E28" s="422">
        <v>0.90389799999999998</v>
      </c>
      <c r="F28" s="268"/>
      <c r="G28" s="268"/>
    </row>
    <row r="29" spans="1:7">
      <c r="A29" s="358">
        <v>24</v>
      </c>
      <c r="B29" s="377" t="s">
        <v>1352</v>
      </c>
      <c r="C29" s="378" t="s">
        <v>1162</v>
      </c>
      <c r="D29" s="422">
        <v>9.4464749999999995</v>
      </c>
      <c r="E29" s="422">
        <v>0.90389799999999998</v>
      </c>
      <c r="F29" s="268"/>
      <c r="G29" s="268"/>
    </row>
    <row r="30" spans="1:7">
      <c r="A30" s="358">
        <v>25</v>
      </c>
      <c r="B30" s="377" t="s">
        <v>1380</v>
      </c>
      <c r="C30" s="378" t="s">
        <v>1162</v>
      </c>
      <c r="D30" s="422">
        <v>259.315</v>
      </c>
      <c r="E30" s="422">
        <v>9.1130700000000004</v>
      </c>
      <c r="F30" s="268"/>
      <c r="G30" s="268"/>
    </row>
    <row r="31" spans="1:7">
      <c r="A31" s="358">
        <v>26</v>
      </c>
      <c r="B31" s="377" t="s">
        <v>1381</v>
      </c>
      <c r="C31" s="378" t="s">
        <v>1162</v>
      </c>
      <c r="D31" s="422">
        <v>94.464750000000009</v>
      </c>
      <c r="E31" s="422">
        <v>11.395042</v>
      </c>
      <c r="F31" s="268"/>
      <c r="G31" s="268"/>
    </row>
    <row r="32" spans="1:7">
      <c r="A32" s="358">
        <v>27</v>
      </c>
      <c r="B32" s="377" t="s">
        <v>1129</v>
      </c>
      <c r="C32" s="378" t="s">
        <v>1353</v>
      </c>
      <c r="D32" s="422">
        <v>132.25065000000001</v>
      </c>
      <c r="E32" s="422">
        <v>9.4464749999999995</v>
      </c>
      <c r="F32" s="268"/>
      <c r="G32" s="268"/>
    </row>
    <row r="33" spans="1:7">
      <c r="A33" s="358">
        <v>28</v>
      </c>
      <c r="B33" s="377" t="s">
        <v>1382</v>
      </c>
      <c r="C33" s="378" t="s">
        <v>1353</v>
      </c>
      <c r="D33" s="422">
        <v>113.35769999999999</v>
      </c>
      <c r="E33" s="422">
        <v>12.5953</v>
      </c>
      <c r="F33" s="268"/>
      <c r="G33" s="268"/>
    </row>
    <row r="34" spans="1:7">
      <c r="A34" s="358">
        <v>29</v>
      </c>
      <c r="B34" s="377" t="s">
        <v>1383</v>
      </c>
      <c r="C34" s="378" t="s">
        <v>1162</v>
      </c>
      <c r="D34" s="422">
        <v>0</v>
      </c>
      <c r="E34" s="422">
        <v>0.90389799999999998</v>
      </c>
      <c r="F34" s="268"/>
      <c r="G34" s="268"/>
    </row>
    <row r="35" spans="1:7">
      <c r="A35" s="358">
        <v>30</v>
      </c>
      <c r="B35" s="377" t="s">
        <v>1245</v>
      </c>
      <c r="C35" s="378" t="s">
        <v>1162</v>
      </c>
      <c r="D35" s="422">
        <v>0.90389799999999998</v>
      </c>
      <c r="E35" s="422">
        <v>0.90389799999999998</v>
      </c>
      <c r="F35" s="268"/>
      <c r="G35" s="268"/>
    </row>
    <row r="36" spans="1:7">
      <c r="A36" s="358">
        <v>31</v>
      </c>
      <c r="B36" s="377" t="s">
        <v>1384</v>
      </c>
      <c r="C36" s="378" t="s">
        <v>1162</v>
      </c>
      <c r="D36" s="422">
        <v>0.90389799999999998</v>
      </c>
      <c r="E36" s="422">
        <v>0.90389799999999998</v>
      </c>
      <c r="F36" s="268"/>
      <c r="G36" s="268"/>
    </row>
    <row r="37" spans="1:7">
      <c r="A37" s="358">
        <v>32</v>
      </c>
      <c r="B37" s="377" t="s">
        <v>1340</v>
      </c>
      <c r="C37" s="358" t="s">
        <v>1338</v>
      </c>
      <c r="D37" s="422">
        <v>22.227</v>
      </c>
      <c r="E37" s="422">
        <v>0.90389799999999998</v>
      </c>
      <c r="F37" s="268"/>
      <c r="G37" s="268"/>
    </row>
    <row r="38" spans="1:7">
      <c r="A38" s="358">
        <v>33</v>
      </c>
      <c r="B38" s="377" t="s">
        <v>1172</v>
      </c>
      <c r="C38" s="378" t="s">
        <v>1162</v>
      </c>
      <c r="D38" s="422">
        <v>0.90389799999999998</v>
      </c>
      <c r="E38" s="422">
        <v>0.90389799999999998</v>
      </c>
      <c r="F38" s="268"/>
      <c r="G38" s="268"/>
    </row>
    <row r="39" spans="1:7">
      <c r="A39" s="358">
        <v>34</v>
      </c>
      <c r="B39" s="377" t="s">
        <v>1385</v>
      </c>
      <c r="C39" s="358" t="s">
        <v>1137</v>
      </c>
      <c r="D39" s="422">
        <v>0</v>
      </c>
      <c r="E39" s="422">
        <v>45.594985999999999</v>
      </c>
      <c r="F39" s="268"/>
      <c r="G39" s="268"/>
    </row>
    <row r="40" spans="1:7">
      <c r="A40" s="358">
        <v>35</v>
      </c>
      <c r="B40" s="362" t="s">
        <v>1159</v>
      </c>
      <c r="C40" s="358" t="s">
        <v>1137</v>
      </c>
      <c r="D40" s="422">
        <v>0</v>
      </c>
      <c r="E40" s="422">
        <v>68.39988799999999</v>
      </c>
      <c r="F40" s="268"/>
      <c r="G40" s="268"/>
    </row>
    <row r="41" spans="1:7">
      <c r="A41" s="358">
        <v>36</v>
      </c>
      <c r="B41" s="362" t="s">
        <v>1161</v>
      </c>
      <c r="C41" s="358" t="s">
        <v>1162</v>
      </c>
      <c r="D41" s="422">
        <v>9.1130700000000004</v>
      </c>
      <c r="E41" s="422">
        <v>0</v>
      </c>
      <c r="F41" s="268"/>
      <c r="G41" s="268"/>
    </row>
    <row r="42" spans="1:7">
      <c r="A42" s="358">
        <v>37</v>
      </c>
      <c r="B42" s="362" t="s">
        <v>1163</v>
      </c>
      <c r="C42" s="358" t="s">
        <v>1137</v>
      </c>
      <c r="D42" s="422">
        <v>157.44125</v>
      </c>
      <c r="E42" s="422">
        <v>94.464750000000009</v>
      </c>
      <c r="F42" s="268"/>
      <c r="G42" s="268"/>
    </row>
    <row r="43" spans="1:7">
      <c r="A43" s="358">
        <v>38</v>
      </c>
      <c r="B43" s="362" t="s">
        <v>1164</v>
      </c>
      <c r="C43" s="358" t="s">
        <v>1137</v>
      </c>
      <c r="D43" s="422">
        <v>0</v>
      </c>
      <c r="E43" s="422">
        <v>68.39988799999999</v>
      </c>
      <c r="F43" s="268"/>
      <c r="G43" s="268"/>
    </row>
    <row r="44" spans="1:7">
      <c r="A44" s="358">
        <v>39</v>
      </c>
      <c r="B44" s="362" t="s">
        <v>1165</v>
      </c>
      <c r="C44" s="358" t="s">
        <v>1137</v>
      </c>
      <c r="D44" s="422">
        <v>0</v>
      </c>
      <c r="E44" s="422">
        <v>125.953</v>
      </c>
      <c r="F44" s="268"/>
      <c r="G44" s="268"/>
    </row>
    <row r="45" spans="1:7">
      <c r="A45" s="358">
        <v>40</v>
      </c>
      <c r="B45" s="362" t="s">
        <v>1166</v>
      </c>
      <c r="C45" s="358" t="s">
        <v>1162</v>
      </c>
      <c r="D45" s="422">
        <v>2.9561910000000005</v>
      </c>
      <c r="E45" s="422">
        <v>2.0448839999999997</v>
      </c>
      <c r="F45" s="268"/>
      <c r="G45" s="268"/>
    </row>
    <row r="46" spans="1:7">
      <c r="A46" s="358">
        <v>41</v>
      </c>
      <c r="B46" s="362" t="s">
        <v>1169</v>
      </c>
      <c r="C46" s="358" t="s">
        <v>1137</v>
      </c>
      <c r="D46" s="422">
        <v>0</v>
      </c>
      <c r="E46" s="422">
        <v>136.814594</v>
      </c>
      <c r="F46" s="268"/>
      <c r="G46" s="268"/>
    </row>
    <row r="47" spans="1:7">
      <c r="A47" s="358">
        <v>42</v>
      </c>
      <c r="B47" s="362" t="s">
        <v>1170</v>
      </c>
      <c r="C47" s="358" t="s">
        <v>1137</v>
      </c>
      <c r="D47" s="422">
        <v>0</v>
      </c>
      <c r="E47" s="422">
        <v>125.953</v>
      </c>
      <c r="F47" s="268"/>
      <c r="G47" s="268"/>
    </row>
    <row r="48" spans="1:7">
      <c r="A48" s="358">
        <v>43</v>
      </c>
      <c r="B48" s="362" t="s">
        <v>1386</v>
      </c>
      <c r="C48" s="358" t="s">
        <v>1137</v>
      </c>
      <c r="D48" s="422">
        <v>0</v>
      </c>
      <c r="E48" s="422">
        <v>136.814594</v>
      </c>
      <c r="F48" s="268"/>
      <c r="G48" s="268"/>
    </row>
    <row r="49" spans="1:7">
      <c r="A49" s="358">
        <v>44</v>
      </c>
      <c r="B49" s="362" t="s">
        <v>1156</v>
      </c>
      <c r="C49" s="358" t="s">
        <v>1353</v>
      </c>
      <c r="D49" s="422">
        <v>188.92950000000002</v>
      </c>
      <c r="E49" s="422">
        <v>0.90389799999999998</v>
      </c>
      <c r="F49" s="268"/>
      <c r="G49" s="268"/>
    </row>
    <row r="50" spans="1:7">
      <c r="A50" s="358">
        <v>45</v>
      </c>
      <c r="B50" s="362" t="s">
        <v>1268</v>
      </c>
      <c r="C50" s="358" t="s">
        <v>1137</v>
      </c>
      <c r="D50" s="422">
        <v>0</v>
      </c>
      <c r="E50" s="422">
        <v>0.90389799999999998</v>
      </c>
      <c r="F50" s="268"/>
      <c r="G50" s="268"/>
    </row>
    <row r="51" spans="1:7">
      <c r="A51" s="358">
        <v>46</v>
      </c>
      <c r="B51" s="362" t="s">
        <v>1387</v>
      </c>
      <c r="C51" s="358" t="s">
        <v>1137</v>
      </c>
      <c r="D51" s="422">
        <v>0</v>
      </c>
      <c r="E51" s="422">
        <v>36.481915999999998</v>
      </c>
      <c r="F51" s="268"/>
      <c r="G51" s="268"/>
    </row>
    <row r="52" spans="1:7">
      <c r="A52" s="358">
        <v>47</v>
      </c>
      <c r="B52" s="362" t="s">
        <v>1388</v>
      </c>
      <c r="C52" s="358" t="s">
        <v>1137</v>
      </c>
      <c r="D52" s="422">
        <v>0</v>
      </c>
      <c r="E52" s="422">
        <v>0.45194899999999999</v>
      </c>
      <c r="F52" s="268"/>
      <c r="G52" s="268"/>
    </row>
    <row r="53" spans="1:7">
      <c r="A53" s="358">
        <v>48</v>
      </c>
      <c r="B53" s="362" t="s">
        <v>1389</v>
      </c>
      <c r="C53" s="358" t="s">
        <v>1137</v>
      </c>
      <c r="D53" s="422">
        <v>0</v>
      </c>
      <c r="E53" s="422">
        <v>0.45194899999999999</v>
      </c>
      <c r="F53" s="268"/>
      <c r="G53" s="268"/>
    </row>
    <row r="54" spans="1:7">
      <c r="A54" s="358">
        <v>49</v>
      </c>
      <c r="B54" s="362" t="s">
        <v>1390</v>
      </c>
      <c r="C54" s="358" t="s">
        <v>1162</v>
      </c>
      <c r="D54" s="422">
        <v>4.5565350000000002</v>
      </c>
      <c r="E54" s="422">
        <v>4.5565350000000002</v>
      </c>
      <c r="F54" s="268"/>
      <c r="G54" s="268"/>
    </row>
    <row r="55" spans="1:7">
      <c r="A55" s="358">
        <v>50</v>
      </c>
      <c r="B55" s="362" t="s">
        <v>1391</v>
      </c>
      <c r="C55" s="358" t="s">
        <v>1162</v>
      </c>
      <c r="D55" s="422">
        <v>1.363256</v>
      </c>
      <c r="E55" s="422">
        <v>0.45194899999999999</v>
      </c>
      <c r="F55" s="268"/>
      <c r="G55" s="268"/>
    </row>
    <row r="56" spans="1:7">
      <c r="A56" s="358">
        <v>51</v>
      </c>
      <c r="B56" s="362" t="s">
        <v>1392</v>
      </c>
      <c r="C56" s="358" t="s">
        <v>1137</v>
      </c>
      <c r="D56" s="422">
        <v>0</v>
      </c>
      <c r="E56" s="422">
        <v>0.90389799999999998</v>
      </c>
      <c r="F56" s="268"/>
      <c r="G56" s="268"/>
    </row>
    <row r="57" spans="1:7">
      <c r="A57" s="358">
        <v>52</v>
      </c>
      <c r="B57" s="362" t="s">
        <v>1393</v>
      </c>
      <c r="C57" s="358" t="s">
        <v>1162</v>
      </c>
      <c r="D57" s="422">
        <v>3.6452279999999999</v>
      </c>
      <c r="E57" s="422">
        <v>1.363256</v>
      </c>
      <c r="F57" s="268"/>
      <c r="G57" s="268"/>
    </row>
    <row r="58" spans="1:7">
      <c r="A58" s="358">
        <v>53</v>
      </c>
      <c r="B58" s="362" t="s">
        <v>1394</v>
      </c>
      <c r="C58" s="358" t="s">
        <v>1162</v>
      </c>
      <c r="D58" s="422">
        <v>6.379149</v>
      </c>
      <c r="E58" s="422">
        <v>1.363256</v>
      </c>
      <c r="F58" s="268"/>
      <c r="G58" s="268"/>
    </row>
    <row r="59" spans="1:7">
      <c r="A59" s="358">
        <v>54</v>
      </c>
      <c r="B59" s="362" t="s">
        <v>1395</v>
      </c>
      <c r="C59" s="358" t="s">
        <v>1162</v>
      </c>
      <c r="D59" s="422">
        <v>3.6452279999999999</v>
      </c>
      <c r="E59" s="422">
        <v>6.8385069999999999</v>
      </c>
      <c r="F59" s="268"/>
      <c r="G59" s="268"/>
    </row>
    <row r="60" spans="1:7">
      <c r="A60" s="358">
        <v>55</v>
      </c>
      <c r="B60" s="362" t="s">
        <v>1396</v>
      </c>
      <c r="C60" s="358" t="s">
        <v>1162</v>
      </c>
      <c r="D60" s="422">
        <v>40.127144000000001</v>
      </c>
      <c r="E60" s="422">
        <v>18.233549</v>
      </c>
      <c r="F60" s="268"/>
      <c r="G60" s="268"/>
    </row>
    <row r="61" spans="1:7">
      <c r="A61" s="358">
        <v>56</v>
      </c>
      <c r="B61" s="377" t="s">
        <v>1397</v>
      </c>
      <c r="C61" s="378" t="s">
        <v>1162</v>
      </c>
      <c r="D61" s="422">
        <v>22.797492999999999</v>
      </c>
      <c r="E61" s="422">
        <v>9.1130700000000004</v>
      </c>
      <c r="F61" s="268"/>
      <c r="G61" s="268"/>
    </row>
    <row r="62" spans="1:7">
      <c r="A62" s="358">
        <v>57</v>
      </c>
      <c r="B62" s="377" t="s">
        <v>1398</v>
      </c>
      <c r="C62" s="378" t="s">
        <v>1162</v>
      </c>
      <c r="D62" s="422">
        <v>66.125325000000004</v>
      </c>
      <c r="E62" s="422">
        <v>22.797492999999999</v>
      </c>
      <c r="F62" s="268"/>
      <c r="G62" s="268"/>
    </row>
    <row r="63" spans="1:7">
      <c r="A63" s="358">
        <v>58</v>
      </c>
      <c r="B63" s="377" t="s">
        <v>1341</v>
      </c>
      <c r="C63" s="358" t="s">
        <v>1338</v>
      </c>
      <c r="D63" s="422">
        <v>10.179966</v>
      </c>
      <c r="E63" s="422">
        <v>0</v>
      </c>
      <c r="F63" s="268"/>
      <c r="G63" s="268"/>
    </row>
    <row r="64" spans="1:7">
      <c r="A64" s="358">
        <v>59</v>
      </c>
      <c r="B64" s="377" t="s">
        <v>1399</v>
      </c>
      <c r="C64" s="378" t="s">
        <v>1353</v>
      </c>
      <c r="D64" s="422">
        <v>18.233549</v>
      </c>
      <c r="E64" s="422">
        <v>18.233549</v>
      </c>
      <c r="F64" s="268"/>
      <c r="G64" s="268"/>
    </row>
    <row r="65" spans="1:7">
      <c r="A65" s="358">
        <v>60</v>
      </c>
      <c r="B65" s="377" t="s">
        <v>1227</v>
      </c>
      <c r="C65" s="378" t="s">
        <v>1162</v>
      </c>
      <c r="D65" s="422">
        <v>27.361437000000002</v>
      </c>
      <c r="E65" s="422">
        <v>12.758298</v>
      </c>
      <c r="F65" s="268"/>
      <c r="G65" s="268"/>
    </row>
    <row r="66" spans="1:7">
      <c r="A66" s="358">
        <v>61</v>
      </c>
      <c r="B66" s="377" t="s">
        <v>1400</v>
      </c>
      <c r="C66" s="378" t="s">
        <v>1162</v>
      </c>
      <c r="D66" s="422">
        <v>0</v>
      </c>
      <c r="E66" s="422">
        <v>4.5565350000000002</v>
      </c>
      <c r="F66" s="268"/>
      <c r="G66" s="268"/>
    </row>
    <row r="67" spans="1:7">
      <c r="A67" s="358">
        <v>62</v>
      </c>
      <c r="B67" s="377" t="s">
        <v>1401</v>
      </c>
      <c r="C67" s="378" t="s">
        <v>1137</v>
      </c>
      <c r="D67" s="422">
        <v>0</v>
      </c>
      <c r="E67" s="422">
        <v>37.785899999999998</v>
      </c>
      <c r="F67" s="268"/>
      <c r="G67" s="268"/>
    </row>
    <row r="68" spans="1:7">
      <c r="A68" s="358">
        <v>63</v>
      </c>
      <c r="B68" s="377" t="s">
        <v>1191</v>
      </c>
      <c r="C68" s="378" t="s">
        <v>1162</v>
      </c>
      <c r="D68" s="422">
        <v>94.464750000000009</v>
      </c>
      <c r="E68" s="422">
        <v>15.951577</v>
      </c>
      <c r="F68" s="268"/>
      <c r="G68" s="268"/>
    </row>
    <row r="69" spans="1:7">
      <c r="A69" s="358">
        <v>64</v>
      </c>
      <c r="B69" s="377" t="s">
        <v>1402</v>
      </c>
      <c r="C69" s="378" t="s">
        <v>1162</v>
      </c>
      <c r="D69" s="422">
        <v>22.67154</v>
      </c>
      <c r="E69" s="422">
        <v>9.4464749999999995</v>
      </c>
      <c r="F69" s="268"/>
      <c r="G69" s="268"/>
    </row>
    <row r="70" spans="1:7">
      <c r="A70" s="358">
        <v>65</v>
      </c>
      <c r="B70" s="377" t="s">
        <v>1236</v>
      </c>
      <c r="C70" s="378" t="s">
        <v>1162</v>
      </c>
      <c r="D70" s="422">
        <v>136.814594</v>
      </c>
      <c r="E70" s="422">
        <v>25.079464999999999</v>
      </c>
      <c r="F70" s="268"/>
      <c r="G70" s="268"/>
    </row>
    <row r="71" spans="1:7">
      <c r="A71" s="358">
        <v>66</v>
      </c>
      <c r="B71" s="377" t="s">
        <v>1149</v>
      </c>
      <c r="C71" s="378" t="s">
        <v>1162</v>
      </c>
      <c r="D71" s="422">
        <v>6.8385069999999999</v>
      </c>
      <c r="E71" s="422">
        <v>2.2745629999999997</v>
      </c>
      <c r="F71" s="268"/>
      <c r="G71" s="268"/>
    </row>
    <row r="72" spans="1:7">
      <c r="A72" s="358">
        <v>67</v>
      </c>
      <c r="B72" s="377" t="s">
        <v>1199</v>
      </c>
      <c r="C72" s="378" t="s">
        <v>1162</v>
      </c>
      <c r="D72" s="422">
        <v>239.3107</v>
      </c>
      <c r="E72" s="422">
        <v>13.677014</v>
      </c>
      <c r="F72" s="268"/>
      <c r="G72" s="268"/>
    </row>
    <row r="73" spans="1:7">
      <c r="A73" s="358">
        <v>68</v>
      </c>
      <c r="B73" s="377" t="s">
        <v>1200</v>
      </c>
      <c r="C73" s="378" t="s">
        <v>1162</v>
      </c>
      <c r="D73" s="422">
        <v>182.63184999999999</v>
      </c>
      <c r="E73" s="422">
        <v>11.395042</v>
      </c>
      <c r="F73" s="268"/>
      <c r="G73" s="268"/>
    </row>
    <row r="74" spans="1:7">
      <c r="A74" s="358">
        <v>69</v>
      </c>
      <c r="B74" s="377" t="s">
        <v>1403</v>
      </c>
      <c r="C74" s="378" t="s">
        <v>1162</v>
      </c>
      <c r="D74" s="422">
        <v>0.90389799999999998</v>
      </c>
      <c r="E74" s="422">
        <v>0.90389799999999998</v>
      </c>
      <c r="F74" s="268"/>
      <c r="G74" s="268"/>
    </row>
    <row r="75" spans="1:7">
      <c r="A75" s="358">
        <v>70</v>
      </c>
      <c r="B75" s="377" t="s">
        <v>1404</v>
      </c>
      <c r="C75" s="378" t="s">
        <v>1162</v>
      </c>
      <c r="D75" s="422">
        <v>0.90389799999999998</v>
      </c>
      <c r="E75" s="422">
        <v>0.90389799999999998</v>
      </c>
      <c r="F75" s="268"/>
      <c r="G75" s="268"/>
    </row>
    <row r="76" spans="1:7">
      <c r="A76" s="358">
        <v>71</v>
      </c>
      <c r="B76" s="377" t="s">
        <v>1405</v>
      </c>
      <c r="C76" s="378" t="s">
        <v>1162</v>
      </c>
      <c r="D76" s="422">
        <v>43.320422999999998</v>
      </c>
      <c r="E76" s="422">
        <v>20.515521</v>
      </c>
      <c r="F76" s="268"/>
      <c r="G76" s="268"/>
    </row>
    <row r="77" spans="1:7">
      <c r="A77" s="358">
        <v>72</v>
      </c>
      <c r="B77" s="377" t="s">
        <v>1406</v>
      </c>
      <c r="C77" s="378" t="s">
        <v>1162</v>
      </c>
      <c r="D77" s="422">
        <v>0.90389799999999998</v>
      </c>
      <c r="E77" s="422">
        <v>0.90389799999999998</v>
      </c>
      <c r="F77" s="268"/>
      <c r="G77" s="268"/>
    </row>
    <row r="78" spans="1:7">
      <c r="A78" s="358">
        <v>73</v>
      </c>
      <c r="B78" s="377" t="s">
        <v>1407</v>
      </c>
      <c r="C78" s="378" t="s">
        <v>1162</v>
      </c>
      <c r="D78" s="422">
        <v>0.90389799999999998</v>
      </c>
      <c r="E78" s="422">
        <v>0.90389799999999998</v>
      </c>
      <c r="F78" s="268"/>
      <c r="G78" s="268"/>
    </row>
    <row r="79" spans="1:7">
      <c r="A79" s="358">
        <v>74</v>
      </c>
      <c r="B79" s="377" t="s">
        <v>1187</v>
      </c>
      <c r="C79" s="378" t="s">
        <v>1162</v>
      </c>
      <c r="D79" s="422">
        <v>125.953</v>
      </c>
      <c r="E79" s="422">
        <v>25.1906</v>
      </c>
      <c r="F79" s="268"/>
      <c r="G79" s="268"/>
    </row>
    <row r="80" spans="1:7">
      <c r="A80" s="358">
        <v>75</v>
      </c>
      <c r="B80" s="377" t="s">
        <v>1408</v>
      </c>
      <c r="C80" s="378" t="s">
        <v>1162</v>
      </c>
      <c r="D80" s="422">
        <v>107.06005</v>
      </c>
      <c r="E80" s="422">
        <v>25.1906</v>
      </c>
      <c r="F80" s="268"/>
      <c r="G80" s="268"/>
    </row>
    <row r="81" spans="1:7">
      <c r="A81" s="358">
        <v>76</v>
      </c>
      <c r="B81" s="377" t="s">
        <v>1409</v>
      </c>
      <c r="C81" s="378" t="s">
        <v>1162</v>
      </c>
      <c r="D81" s="422">
        <v>44.083550000000002</v>
      </c>
      <c r="E81" s="422">
        <v>11.395042</v>
      </c>
      <c r="F81" s="268"/>
      <c r="G81" s="268"/>
    </row>
    <row r="82" spans="1:7">
      <c r="A82" s="358">
        <v>77</v>
      </c>
      <c r="B82" s="377" t="s">
        <v>1410</v>
      </c>
      <c r="C82" s="378" t="s">
        <v>1162</v>
      </c>
      <c r="D82" s="422">
        <v>0.90389799999999998</v>
      </c>
      <c r="E82" s="422">
        <v>0.90389799999999998</v>
      </c>
      <c r="F82" s="268"/>
      <c r="G82" s="268"/>
    </row>
    <row r="83" spans="1:7">
      <c r="A83" s="358">
        <v>78</v>
      </c>
      <c r="B83" s="362" t="s">
        <v>1345</v>
      </c>
      <c r="C83" s="358" t="s">
        <v>1162</v>
      </c>
      <c r="D83" s="422">
        <v>0.90389799999999998</v>
      </c>
      <c r="E83" s="422">
        <v>0.90389799999999998</v>
      </c>
      <c r="F83" s="268"/>
      <c r="G83" s="268"/>
    </row>
    <row r="84" spans="1:7">
      <c r="A84" s="358">
        <v>79</v>
      </c>
      <c r="B84" s="377" t="s">
        <v>1411</v>
      </c>
      <c r="C84" s="378" t="s">
        <v>1162</v>
      </c>
      <c r="D84" s="422">
        <v>18.892949999999999</v>
      </c>
      <c r="E84" s="422">
        <v>3.8674979999999999</v>
      </c>
      <c r="F84" s="268"/>
      <c r="G84" s="268"/>
    </row>
    <row r="85" spans="1:7">
      <c r="A85" s="358">
        <v>80</v>
      </c>
      <c r="B85" s="377" t="s">
        <v>1412</v>
      </c>
      <c r="C85" s="378" t="s">
        <v>1162</v>
      </c>
      <c r="D85" s="422">
        <v>45.594985999999999</v>
      </c>
      <c r="E85" s="422">
        <v>18.233549</v>
      </c>
      <c r="F85" s="268"/>
      <c r="G85" s="268"/>
    </row>
    <row r="86" spans="1:7">
      <c r="A86" s="358">
        <v>81</v>
      </c>
      <c r="B86" s="377" t="s">
        <v>1413</v>
      </c>
      <c r="C86" s="378" t="s">
        <v>1162</v>
      </c>
      <c r="D86" s="422">
        <v>0.90389799999999998</v>
      </c>
      <c r="E86" s="422">
        <v>0.90389799999999998</v>
      </c>
      <c r="F86" s="268"/>
      <c r="G86" s="268"/>
    </row>
    <row r="87" spans="1:7">
      <c r="A87" s="358">
        <v>82</v>
      </c>
      <c r="B87" s="377" t="s">
        <v>1414</v>
      </c>
      <c r="C87" s="378" t="s">
        <v>1162</v>
      </c>
      <c r="D87" s="422">
        <v>88.167100000000005</v>
      </c>
      <c r="E87" s="422">
        <v>18.892949999999999</v>
      </c>
      <c r="F87" s="268"/>
      <c r="G87" s="268"/>
    </row>
    <row r="88" spans="1:7">
      <c r="A88" s="358">
        <v>83</v>
      </c>
      <c r="B88" s="377" t="s">
        <v>1415</v>
      </c>
      <c r="C88" s="378" t="s">
        <v>1162</v>
      </c>
      <c r="D88" s="422">
        <v>12.5953</v>
      </c>
      <c r="E88" s="422">
        <v>0.62976500000000002</v>
      </c>
      <c r="F88" s="268"/>
      <c r="G88" s="268"/>
    </row>
    <row r="89" spans="1:7">
      <c r="A89" s="358">
        <v>84</v>
      </c>
      <c r="B89" s="377" t="s">
        <v>1416</v>
      </c>
      <c r="C89" s="378" t="s">
        <v>1162</v>
      </c>
      <c r="D89" s="422">
        <v>25.1906</v>
      </c>
      <c r="E89" s="422">
        <v>0.62976500000000002</v>
      </c>
      <c r="F89" s="268"/>
      <c r="G89" s="268"/>
    </row>
    <row r="90" spans="1:7">
      <c r="A90" s="358">
        <v>85</v>
      </c>
      <c r="B90" s="377" t="s">
        <v>1966</v>
      </c>
      <c r="C90" s="378" t="s">
        <v>1162</v>
      </c>
      <c r="D90" s="422">
        <v>31.488250000000001</v>
      </c>
      <c r="E90" s="422">
        <v>3.7044999999999999</v>
      </c>
      <c r="F90" s="268"/>
      <c r="G90" s="268"/>
    </row>
    <row r="91" spans="1:7">
      <c r="A91" s="358">
        <v>86</v>
      </c>
      <c r="B91" s="377" t="s">
        <v>1967</v>
      </c>
      <c r="C91" s="378" t="s">
        <v>1162</v>
      </c>
      <c r="D91" s="422">
        <v>18.892949999999999</v>
      </c>
      <c r="E91" s="422">
        <v>3.7044999999999999</v>
      </c>
      <c r="F91" s="268"/>
      <c r="G91" s="268"/>
    </row>
    <row r="92" spans="1:7">
      <c r="A92" s="358">
        <v>87</v>
      </c>
      <c r="B92" s="377" t="s">
        <v>1968</v>
      </c>
      <c r="C92" s="378" t="s">
        <v>1162</v>
      </c>
      <c r="D92" s="422">
        <v>31.488250000000001</v>
      </c>
      <c r="E92" s="422">
        <v>3.7044999999999999</v>
      </c>
      <c r="F92" s="268"/>
      <c r="G92" s="268"/>
    </row>
    <row r="93" spans="1:7">
      <c r="A93" s="358">
        <v>88</v>
      </c>
      <c r="B93" s="377" t="s">
        <v>1969</v>
      </c>
      <c r="C93" s="378" t="s">
        <v>1162</v>
      </c>
      <c r="D93" s="422">
        <v>56.678849999999997</v>
      </c>
      <c r="E93" s="422">
        <v>3.7044999999999999</v>
      </c>
      <c r="F93" s="268"/>
      <c r="G93" s="268"/>
    </row>
    <row r="94" spans="1:7">
      <c r="A94" s="358">
        <v>89</v>
      </c>
      <c r="B94" s="377" t="s">
        <v>1970</v>
      </c>
      <c r="C94" s="378" t="s">
        <v>1162</v>
      </c>
      <c r="D94" s="422">
        <v>44.083550000000002</v>
      </c>
      <c r="E94" s="422">
        <v>3.7044999999999999</v>
      </c>
      <c r="F94" s="268"/>
      <c r="G94" s="268"/>
    </row>
    <row r="95" spans="1:7">
      <c r="A95" s="358">
        <v>90</v>
      </c>
      <c r="B95" s="377" t="s">
        <v>1971</v>
      </c>
      <c r="C95" s="378" t="s">
        <v>1162</v>
      </c>
      <c r="D95" s="422">
        <v>40.934725</v>
      </c>
      <c r="E95" s="422">
        <v>3.7044999999999999</v>
      </c>
      <c r="F95" s="268"/>
      <c r="G95" s="268"/>
    </row>
    <row r="96" spans="1:7">
      <c r="A96" s="358">
        <v>91</v>
      </c>
      <c r="B96" s="377" t="s">
        <v>1972</v>
      </c>
      <c r="C96" s="378" t="s">
        <v>1162</v>
      </c>
      <c r="D96" s="422">
        <v>31.488250000000001</v>
      </c>
      <c r="E96" s="422">
        <v>6.29765</v>
      </c>
      <c r="F96" s="268"/>
      <c r="G96" s="268"/>
    </row>
    <row r="97" spans="1:7">
      <c r="A97" s="358">
        <v>92</v>
      </c>
      <c r="B97" s="377" t="s">
        <v>1973</v>
      </c>
      <c r="C97" s="378" t="s">
        <v>1162</v>
      </c>
      <c r="D97" s="422">
        <v>31.488250000000001</v>
      </c>
      <c r="E97" s="422">
        <v>15.744125</v>
      </c>
      <c r="F97" s="268"/>
      <c r="G97" s="268"/>
    </row>
    <row r="98" spans="1:7">
      <c r="A98" s="358">
        <v>93</v>
      </c>
      <c r="B98" s="377" t="s">
        <v>1974</v>
      </c>
      <c r="C98" s="378" t="s">
        <v>1162</v>
      </c>
      <c r="D98" s="422">
        <v>0</v>
      </c>
      <c r="E98" s="422">
        <v>15.744125</v>
      </c>
      <c r="F98" s="268"/>
      <c r="G98" s="268"/>
    </row>
    <row r="99" spans="1:7">
      <c r="A99" s="358">
        <v>94</v>
      </c>
      <c r="B99" s="377" t="s">
        <v>1240</v>
      </c>
      <c r="C99" s="378" t="s">
        <v>1162</v>
      </c>
      <c r="D99" s="422">
        <v>228.026793</v>
      </c>
      <c r="E99" s="422">
        <v>91.204790000000003</v>
      </c>
      <c r="F99" s="268"/>
      <c r="G99" s="268"/>
    </row>
    <row r="100" spans="1:7">
      <c r="A100" s="358">
        <v>95</v>
      </c>
      <c r="B100" s="377" t="s">
        <v>1417</v>
      </c>
      <c r="C100" s="378" t="s">
        <v>1162</v>
      </c>
      <c r="D100" s="422">
        <v>68.39988799999999</v>
      </c>
      <c r="E100" s="422">
        <v>25.079464999999999</v>
      </c>
      <c r="F100" s="268"/>
      <c r="G100" s="268"/>
    </row>
    <row r="101" spans="1:7">
      <c r="A101" s="358">
        <v>96</v>
      </c>
      <c r="B101" s="377" t="s">
        <v>1418</v>
      </c>
      <c r="C101" s="378" t="s">
        <v>1162</v>
      </c>
      <c r="D101" s="422">
        <v>11.395042</v>
      </c>
      <c r="E101" s="422">
        <v>11.395042</v>
      </c>
      <c r="F101" s="268"/>
      <c r="G101" s="268"/>
    </row>
    <row r="102" spans="1:7">
      <c r="A102" s="358">
        <v>97</v>
      </c>
      <c r="B102" s="377" t="s">
        <v>1419</v>
      </c>
      <c r="C102" s="378" t="s">
        <v>1162</v>
      </c>
      <c r="D102" s="422">
        <v>20.515521</v>
      </c>
      <c r="E102" s="422">
        <v>25.079464999999999</v>
      </c>
      <c r="F102" s="268"/>
      <c r="G102" s="268"/>
    </row>
    <row r="103" spans="1:7">
      <c r="A103" s="358">
        <v>98</v>
      </c>
      <c r="B103" s="377" t="s">
        <v>1348</v>
      </c>
      <c r="C103" s="378" t="s">
        <v>1162</v>
      </c>
      <c r="D103" s="422">
        <v>45.594985999999999</v>
      </c>
      <c r="E103" s="422">
        <v>45.594985999999999</v>
      </c>
      <c r="F103" s="268"/>
      <c r="G103" s="268"/>
    </row>
    <row r="104" spans="1:7">
      <c r="A104" s="358">
        <v>99</v>
      </c>
      <c r="B104" s="377" t="s">
        <v>1420</v>
      </c>
      <c r="C104" s="378" t="s">
        <v>1162</v>
      </c>
      <c r="D104" s="422">
        <v>45.594985999999999</v>
      </c>
      <c r="E104" s="422">
        <v>4.5565350000000002</v>
      </c>
      <c r="F104" s="268"/>
      <c r="G104" s="268"/>
    </row>
    <row r="105" spans="1:7">
      <c r="A105" s="358">
        <v>100</v>
      </c>
      <c r="B105" s="362" t="s">
        <v>1133</v>
      </c>
      <c r="C105" s="358" t="s">
        <v>1162</v>
      </c>
      <c r="D105" s="422">
        <v>251.90600000000001</v>
      </c>
      <c r="E105" s="422">
        <v>157.44125</v>
      </c>
      <c r="F105" s="268"/>
      <c r="G105" s="268"/>
    </row>
    <row r="106" spans="1:7">
      <c r="A106" s="358">
        <v>101</v>
      </c>
      <c r="B106" s="362" t="s">
        <v>1134</v>
      </c>
      <c r="C106" s="358" t="s">
        <v>1162</v>
      </c>
      <c r="D106" s="422">
        <v>188.92950000000002</v>
      </c>
      <c r="E106" s="422">
        <v>0</v>
      </c>
      <c r="F106" s="268"/>
      <c r="G106" s="268"/>
    </row>
    <row r="107" spans="1:7">
      <c r="A107" s="358">
        <v>102</v>
      </c>
      <c r="B107" s="362" t="s">
        <v>1135</v>
      </c>
      <c r="C107" s="358" t="s">
        <v>1162</v>
      </c>
      <c r="D107" s="422">
        <v>94.464750000000009</v>
      </c>
      <c r="E107" s="422">
        <v>0</v>
      </c>
      <c r="F107" s="268"/>
      <c r="G107" s="268"/>
    </row>
    <row r="108" spans="1:7">
      <c r="A108" s="358">
        <v>103</v>
      </c>
      <c r="B108" s="377" t="s">
        <v>1421</v>
      </c>
      <c r="C108" s="378" t="s">
        <v>1162</v>
      </c>
      <c r="D108" s="422">
        <v>0.90389799999999998</v>
      </c>
      <c r="E108" s="422">
        <v>0.90389799999999998</v>
      </c>
      <c r="F108" s="268"/>
      <c r="G108" s="268"/>
    </row>
    <row r="109" spans="1:7">
      <c r="A109" s="358">
        <v>104</v>
      </c>
      <c r="B109" s="377" t="s">
        <v>1422</v>
      </c>
      <c r="C109" s="378" t="s">
        <v>1162</v>
      </c>
      <c r="D109" s="422">
        <v>45.594985999999999</v>
      </c>
      <c r="E109" s="422">
        <v>9.1130700000000004</v>
      </c>
      <c r="F109" s="268"/>
      <c r="G109" s="268"/>
    </row>
    <row r="110" spans="1:7">
      <c r="A110" s="358">
        <v>105</v>
      </c>
      <c r="B110" s="377" t="s">
        <v>1423</v>
      </c>
      <c r="C110" s="378" t="s">
        <v>1137</v>
      </c>
      <c r="D110" s="422">
        <v>0</v>
      </c>
      <c r="E110" s="422">
        <v>2.2745629999999997</v>
      </c>
      <c r="F110" s="268"/>
      <c r="G110" s="268"/>
    </row>
    <row r="111" spans="1:7">
      <c r="A111" s="358">
        <v>106</v>
      </c>
      <c r="B111" s="377" t="s">
        <v>1424</v>
      </c>
      <c r="C111" s="378" t="s">
        <v>1162</v>
      </c>
      <c r="D111" s="422">
        <v>0.90389799999999998</v>
      </c>
      <c r="E111" s="422">
        <v>0.90389799999999998</v>
      </c>
      <c r="F111" s="268"/>
      <c r="G111" s="268"/>
    </row>
    <row r="112" spans="1:7">
      <c r="A112" s="358">
        <v>107</v>
      </c>
      <c r="B112" s="377" t="s">
        <v>1425</v>
      </c>
      <c r="C112" s="378" t="s">
        <v>1162</v>
      </c>
      <c r="D112" s="422">
        <v>0.90389799999999998</v>
      </c>
      <c r="E112" s="422">
        <v>0.90389799999999998</v>
      </c>
      <c r="F112" s="268"/>
      <c r="G112" s="268"/>
    </row>
    <row r="113" spans="1:7">
      <c r="A113" s="358">
        <v>108</v>
      </c>
      <c r="B113" s="377" t="s">
        <v>1426</v>
      </c>
      <c r="C113" s="378" t="s">
        <v>1162</v>
      </c>
      <c r="D113" s="422">
        <v>103.726</v>
      </c>
      <c r="E113" s="422">
        <v>7.2682289999999998</v>
      </c>
      <c r="F113" s="268"/>
      <c r="G113" s="268"/>
    </row>
    <row r="114" spans="1:7">
      <c r="A114" s="358">
        <v>109</v>
      </c>
      <c r="B114" s="377" t="s">
        <v>1427</v>
      </c>
      <c r="C114" s="378" t="s">
        <v>1162</v>
      </c>
      <c r="D114" s="422">
        <v>250</v>
      </c>
      <c r="E114" s="422">
        <v>50</v>
      </c>
      <c r="F114" s="268"/>
      <c r="G114" s="268"/>
    </row>
    <row r="115" spans="1:7">
      <c r="A115" s="358">
        <v>110</v>
      </c>
      <c r="B115" s="377" t="s">
        <v>1428</v>
      </c>
      <c r="C115" s="378" t="s">
        <v>1162</v>
      </c>
      <c r="D115" s="422">
        <v>250</v>
      </c>
      <c r="E115" s="422">
        <v>50</v>
      </c>
      <c r="F115" s="268"/>
      <c r="G115" s="268"/>
    </row>
    <row r="116" spans="1:7">
      <c r="A116" s="358">
        <v>111</v>
      </c>
      <c r="B116" s="377" t="s">
        <v>1429</v>
      </c>
      <c r="C116" s="378" t="s">
        <v>1162</v>
      </c>
      <c r="D116" s="422">
        <v>200</v>
      </c>
      <c r="E116" s="422">
        <v>50</v>
      </c>
      <c r="F116" s="268"/>
      <c r="G116" s="268"/>
    </row>
    <row r="117" spans="1:7">
      <c r="A117" s="358">
        <v>112</v>
      </c>
      <c r="B117" s="377" t="s">
        <v>1430</v>
      </c>
      <c r="C117" s="378" t="s">
        <v>1162</v>
      </c>
      <c r="D117" s="422">
        <v>900</v>
      </c>
      <c r="E117" s="422">
        <v>50</v>
      </c>
      <c r="F117" s="268"/>
      <c r="G117" s="268"/>
    </row>
    <row r="118" spans="1:7">
      <c r="A118" s="358">
        <v>113</v>
      </c>
      <c r="B118" s="377" t="s">
        <v>1431</v>
      </c>
      <c r="C118" s="378" t="s">
        <v>1162</v>
      </c>
      <c r="D118" s="422">
        <v>100</v>
      </c>
      <c r="E118" s="422">
        <v>50</v>
      </c>
      <c r="F118" s="268"/>
      <c r="G118" s="268"/>
    </row>
    <row r="119" spans="1:7">
      <c r="A119" s="358">
        <v>114</v>
      </c>
      <c r="B119" s="377" t="s">
        <v>1432</v>
      </c>
      <c r="C119" s="378" t="s">
        <v>1162</v>
      </c>
      <c r="D119" s="422">
        <v>150</v>
      </c>
      <c r="E119" s="422">
        <v>50</v>
      </c>
      <c r="F119" s="268"/>
      <c r="G119" s="268"/>
    </row>
    <row r="120" spans="1:7">
      <c r="A120" s="358">
        <v>115</v>
      </c>
      <c r="B120" s="377" t="s">
        <v>1433</v>
      </c>
      <c r="C120" s="378" t="s">
        <v>1162</v>
      </c>
      <c r="D120" s="422">
        <v>300</v>
      </c>
      <c r="E120" s="422">
        <v>50</v>
      </c>
      <c r="F120" s="268"/>
      <c r="G120" s="268"/>
    </row>
    <row r="121" spans="1:7">
      <c r="A121" s="358">
        <v>116</v>
      </c>
      <c r="B121" s="377" t="s">
        <v>1434</v>
      </c>
      <c r="C121" s="378" t="s">
        <v>1162</v>
      </c>
      <c r="D121" s="422">
        <v>157.44125</v>
      </c>
      <c r="E121" s="422">
        <v>22.797492999999999</v>
      </c>
      <c r="F121" s="268"/>
      <c r="G121" s="268"/>
    </row>
    <row r="122" spans="1:7">
      <c r="A122" s="358">
        <v>117</v>
      </c>
      <c r="B122" s="377" t="s">
        <v>1435</v>
      </c>
      <c r="C122" s="378" t="s">
        <v>1162</v>
      </c>
      <c r="D122" s="422">
        <v>0.90389799999999998</v>
      </c>
      <c r="E122" s="422">
        <v>0.90389799999999998</v>
      </c>
      <c r="F122" s="268"/>
      <c r="G122" s="268"/>
    </row>
    <row r="123" spans="1:7">
      <c r="A123" s="358">
        <v>118</v>
      </c>
      <c r="B123" s="377" t="s">
        <v>1436</v>
      </c>
      <c r="C123" s="378" t="s">
        <v>1162</v>
      </c>
      <c r="D123" s="422">
        <v>0</v>
      </c>
      <c r="E123" s="422">
        <v>5.4678420000000001</v>
      </c>
      <c r="F123" s="268"/>
      <c r="G123" s="268"/>
    </row>
    <row r="124" spans="1:7">
      <c r="A124" s="358">
        <v>119</v>
      </c>
      <c r="B124" s="377" t="s">
        <v>1437</v>
      </c>
      <c r="C124" s="378" t="s">
        <v>1162</v>
      </c>
      <c r="D124" s="422">
        <v>0</v>
      </c>
      <c r="E124" s="422">
        <v>0.90389799999999998</v>
      </c>
      <c r="F124" s="268"/>
      <c r="G124" s="268"/>
    </row>
    <row r="125" spans="1:7">
      <c r="A125" s="358">
        <v>120</v>
      </c>
      <c r="B125" s="377" t="s">
        <v>1231</v>
      </c>
      <c r="C125" s="378" t="s">
        <v>1342</v>
      </c>
      <c r="D125" s="422">
        <v>17.633420000000001</v>
      </c>
      <c r="E125" s="422">
        <v>2.2745629999999997</v>
      </c>
      <c r="F125" s="268"/>
      <c r="G125" s="268"/>
    </row>
    <row r="126" spans="1:7">
      <c r="A126" s="358">
        <v>121</v>
      </c>
      <c r="B126" s="377" t="s">
        <v>1438</v>
      </c>
      <c r="C126" s="378" t="s">
        <v>1162</v>
      </c>
      <c r="D126" s="422">
        <v>600</v>
      </c>
      <c r="E126" s="422">
        <v>120</v>
      </c>
      <c r="F126" s="268"/>
      <c r="G126" s="268"/>
    </row>
    <row r="127" spans="1:7">
      <c r="A127" s="358">
        <v>122</v>
      </c>
      <c r="B127" s="377" t="s">
        <v>1439</v>
      </c>
      <c r="C127" s="378" t="s">
        <v>1162</v>
      </c>
      <c r="D127" s="422">
        <v>400</v>
      </c>
      <c r="E127" s="422">
        <v>100</v>
      </c>
      <c r="F127" s="268"/>
      <c r="G127" s="268"/>
    </row>
    <row r="128" spans="1:7">
      <c r="A128" s="358">
        <v>123</v>
      </c>
      <c r="B128" s="377" t="s">
        <v>1440</v>
      </c>
      <c r="C128" s="378" t="s">
        <v>1162</v>
      </c>
      <c r="D128" s="422">
        <v>600</v>
      </c>
      <c r="E128" s="422">
        <v>80</v>
      </c>
      <c r="F128" s="268"/>
      <c r="G128" s="268"/>
    </row>
    <row r="129" spans="1:7">
      <c r="A129" s="358">
        <v>124</v>
      </c>
      <c r="B129" s="377" t="s">
        <v>1441</v>
      </c>
      <c r="C129" s="378" t="s">
        <v>1162</v>
      </c>
      <c r="D129" s="422">
        <v>300</v>
      </c>
      <c r="E129" s="422">
        <v>80</v>
      </c>
      <c r="F129" s="268"/>
      <c r="G129" s="268"/>
    </row>
    <row r="130" spans="1:7">
      <c r="A130" s="358">
        <v>125</v>
      </c>
      <c r="B130" s="377" t="s">
        <v>1442</v>
      </c>
      <c r="C130" s="378" t="s">
        <v>1162</v>
      </c>
      <c r="D130" s="422">
        <v>250</v>
      </c>
      <c r="E130" s="422">
        <v>120</v>
      </c>
      <c r="F130" s="268"/>
      <c r="G130" s="268"/>
    </row>
    <row r="131" spans="1:7">
      <c r="A131" s="358">
        <v>126</v>
      </c>
      <c r="B131" s="377" t="s">
        <v>1443</v>
      </c>
      <c r="C131" s="378" t="s">
        <v>1162</v>
      </c>
      <c r="D131" s="422">
        <v>800</v>
      </c>
      <c r="E131" s="422">
        <v>120</v>
      </c>
      <c r="F131" s="268"/>
      <c r="G131" s="268"/>
    </row>
    <row r="132" spans="1:7">
      <c r="A132" s="358">
        <v>127</v>
      </c>
      <c r="B132" s="377" t="s">
        <v>1444</v>
      </c>
      <c r="C132" s="378" t="s">
        <v>1162</v>
      </c>
      <c r="D132" s="422">
        <v>700</v>
      </c>
      <c r="E132" s="422">
        <v>120</v>
      </c>
      <c r="F132" s="268"/>
      <c r="G132" s="268"/>
    </row>
    <row r="133" spans="1:7">
      <c r="A133" s="358">
        <v>128</v>
      </c>
      <c r="B133" s="377" t="s">
        <v>1445</v>
      </c>
      <c r="C133" s="378" t="s">
        <v>1162</v>
      </c>
      <c r="D133" s="422">
        <v>500</v>
      </c>
      <c r="E133" s="422">
        <v>70</v>
      </c>
      <c r="F133" s="268"/>
      <c r="G133" s="268"/>
    </row>
    <row r="134" spans="1:7">
      <c r="A134" s="358">
        <v>129</v>
      </c>
      <c r="B134" s="377" t="s">
        <v>1446</v>
      </c>
      <c r="C134" s="378" t="s">
        <v>1162</v>
      </c>
      <c r="D134" s="422">
        <v>450</v>
      </c>
      <c r="E134" s="422">
        <v>4.5565350000000002</v>
      </c>
      <c r="F134" s="268"/>
      <c r="G134" s="268"/>
    </row>
    <row r="135" spans="1:7">
      <c r="A135" s="358">
        <v>130</v>
      </c>
      <c r="B135" s="377" t="s">
        <v>1140</v>
      </c>
      <c r="C135" s="378" t="s">
        <v>1162</v>
      </c>
      <c r="D135" s="422">
        <v>9.4464749999999995</v>
      </c>
      <c r="E135" s="422">
        <v>4.4083550000000002</v>
      </c>
      <c r="F135" s="268"/>
      <c r="G135" s="268"/>
    </row>
    <row r="136" spans="1:7">
      <c r="A136" s="358">
        <v>131</v>
      </c>
      <c r="B136" s="377" t="s">
        <v>1141</v>
      </c>
      <c r="C136" s="378" t="s">
        <v>1162</v>
      </c>
      <c r="D136" s="422">
        <v>8.8167100000000005</v>
      </c>
      <c r="E136" s="422">
        <v>4.4083550000000002</v>
      </c>
      <c r="F136" s="268"/>
      <c r="G136" s="268"/>
    </row>
    <row r="137" spans="1:7">
      <c r="A137" s="358">
        <v>132</v>
      </c>
      <c r="B137" s="377" t="s">
        <v>1447</v>
      </c>
      <c r="C137" s="378" t="s">
        <v>1162</v>
      </c>
      <c r="D137" s="422">
        <v>0.90389799999999998</v>
      </c>
      <c r="E137" s="422">
        <v>0.90389799999999998</v>
      </c>
      <c r="F137" s="268"/>
      <c r="G137" s="268"/>
    </row>
    <row r="138" spans="1:7">
      <c r="A138" s="358">
        <v>133</v>
      </c>
      <c r="B138" s="377" t="s">
        <v>1358</v>
      </c>
      <c r="C138" s="378" t="s">
        <v>1353</v>
      </c>
      <c r="D138" s="422">
        <v>25.079464999999999</v>
      </c>
      <c r="E138" s="422">
        <v>0</v>
      </c>
      <c r="F138" s="268"/>
      <c r="G138" s="268"/>
    </row>
    <row r="139" spans="1:7">
      <c r="A139" s="358">
        <v>134</v>
      </c>
      <c r="B139" s="377" t="s">
        <v>1448</v>
      </c>
      <c r="C139" s="378" t="s">
        <v>1162</v>
      </c>
      <c r="D139" s="422">
        <v>18.892949999999999</v>
      </c>
      <c r="E139" s="422">
        <v>0.90389799999999998</v>
      </c>
      <c r="F139" s="268"/>
      <c r="G139" s="268"/>
    </row>
    <row r="140" spans="1:7">
      <c r="A140" s="358">
        <v>135</v>
      </c>
      <c r="B140" s="377" t="s">
        <v>1354</v>
      </c>
      <c r="C140" s="378" t="s">
        <v>1353</v>
      </c>
      <c r="D140" s="422">
        <v>0</v>
      </c>
      <c r="E140" s="422">
        <v>25.1906</v>
      </c>
      <c r="F140" s="268"/>
      <c r="G140" s="268"/>
    </row>
    <row r="141" spans="1:7">
      <c r="A141" s="358">
        <v>136</v>
      </c>
      <c r="B141" s="377" t="s">
        <v>1449</v>
      </c>
      <c r="C141" s="378" t="s">
        <v>1162</v>
      </c>
      <c r="D141" s="422">
        <v>0.90389799999999998</v>
      </c>
      <c r="E141" s="422">
        <v>0.90389799999999998</v>
      </c>
      <c r="F141" s="268"/>
      <c r="G141" s="268"/>
    </row>
    <row r="142" spans="1:7">
      <c r="A142" s="358">
        <v>137</v>
      </c>
      <c r="B142" s="377" t="s">
        <v>1450</v>
      </c>
      <c r="C142" s="378" t="s">
        <v>1162</v>
      </c>
      <c r="D142" s="422">
        <v>0.90389799999999998</v>
      </c>
      <c r="E142" s="422">
        <v>0.90389799999999998</v>
      </c>
      <c r="F142" s="268"/>
      <c r="G142" s="268"/>
    </row>
    <row r="143" spans="1:7">
      <c r="A143" s="358">
        <v>138</v>
      </c>
      <c r="B143" s="377" t="s">
        <v>1451</v>
      </c>
      <c r="C143" s="378" t="s">
        <v>1162</v>
      </c>
      <c r="D143" s="422">
        <v>0.90389799999999998</v>
      </c>
      <c r="E143" s="422">
        <v>0.90389799999999998</v>
      </c>
      <c r="F143" s="268"/>
      <c r="G143" s="268"/>
    </row>
    <row r="144" spans="1:7">
      <c r="A144" s="358">
        <v>139</v>
      </c>
      <c r="B144" s="377" t="s">
        <v>1196</v>
      </c>
      <c r="C144" s="378" t="s">
        <v>1162</v>
      </c>
      <c r="D144" s="422">
        <v>94.464750000000009</v>
      </c>
      <c r="E144" s="422">
        <v>0.90389799999999998</v>
      </c>
      <c r="F144" s="268"/>
      <c r="G144" s="268"/>
    </row>
    <row r="145" spans="1:7">
      <c r="A145" s="358">
        <v>140</v>
      </c>
      <c r="B145" s="377" t="s">
        <v>1452</v>
      </c>
      <c r="C145" s="378" t="s">
        <v>1162</v>
      </c>
      <c r="D145" s="422">
        <v>94.464750000000009</v>
      </c>
      <c r="E145" s="422">
        <v>13.677014</v>
      </c>
      <c r="F145" s="268"/>
      <c r="G145" s="268"/>
    </row>
    <row r="146" spans="1:7">
      <c r="A146" s="358">
        <v>141</v>
      </c>
      <c r="B146" s="377" t="s">
        <v>1453</v>
      </c>
      <c r="C146" s="378" t="s">
        <v>1162</v>
      </c>
      <c r="D146" s="422">
        <v>15.951577</v>
      </c>
      <c r="E146" s="422">
        <v>4.5565350000000002</v>
      </c>
      <c r="F146" s="268"/>
      <c r="G146" s="268"/>
    </row>
    <row r="147" spans="1:7">
      <c r="A147" s="358">
        <v>142</v>
      </c>
      <c r="B147" s="377" t="s">
        <v>1225</v>
      </c>
      <c r="C147" s="378" t="s">
        <v>1338</v>
      </c>
      <c r="D147" s="422">
        <v>11.817354999999999</v>
      </c>
      <c r="E147" s="422">
        <v>0</v>
      </c>
      <c r="F147" s="268"/>
      <c r="G147" s="268"/>
    </row>
    <row r="148" spans="1:7">
      <c r="A148" s="358">
        <v>143</v>
      </c>
      <c r="B148" s="377" t="s">
        <v>1454</v>
      </c>
      <c r="C148" s="378" t="s">
        <v>1338</v>
      </c>
      <c r="D148" s="422">
        <v>8.5129409999999996</v>
      </c>
      <c r="E148" s="422">
        <v>0</v>
      </c>
      <c r="F148" s="268"/>
      <c r="G148" s="268"/>
    </row>
    <row r="149" spans="1:7">
      <c r="A149" s="358">
        <v>144</v>
      </c>
      <c r="B149" s="362" t="s">
        <v>1203</v>
      </c>
      <c r="C149" s="358" t="s">
        <v>1137</v>
      </c>
      <c r="D149" s="422">
        <v>0</v>
      </c>
      <c r="E149" s="422">
        <v>31.488250000000001</v>
      </c>
      <c r="F149" s="268"/>
      <c r="G149" s="268"/>
    </row>
    <row r="150" spans="1:7">
      <c r="A150" s="358">
        <v>145</v>
      </c>
      <c r="B150" s="363" t="s">
        <v>1356</v>
      </c>
      <c r="C150" s="358" t="s">
        <v>1162</v>
      </c>
      <c r="D150" s="422">
        <v>0.90389799999999998</v>
      </c>
      <c r="E150" s="422">
        <v>0.90389799999999998</v>
      </c>
      <c r="F150" s="268"/>
      <c r="G150" s="268"/>
    </row>
    <row r="151" spans="1:7">
      <c r="A151" s="358">
        <v>146</v>
      </c>
      <c r="B151" s="363" t="s">
        <v>1357</v>
      </c>
      <c r="C151" s="358" t="s">
        <v>1162</v>
      </c>
      <c r="D151" s="422">
        <v>0.90389799999999998</v>
      </c>
      <c r="E151" s="422">
        <v>0.90389799999999998</v>
      </c>
      <c r="F151" s="268"/>
      <c r="G151" s="268"/>
    </row>
    <row r="152" spans="1:7">
      <c r="A152" s="358">
        <v>147</v>
      </c>
      <c r="B152" s="362" t="s">
        <v>1214</v>
      </c>
      <c r="C152" s="358" t="s">
        <v>1162</v>
      </c>
      <c r="D152" s="422">
        <v>2.3634710000000001</v>
      </c>
      <c r="E152" s="422">
        <v>0.90389799999999998</v>
      </c>
      <c r="F152" s="268"/>
      <c r="G152" s="268"/>
    </row>
    <row r="153" spans="1:7">
      <c r="A153" s="358">
        <v>148</v>
      </c>
      <c r="B153" s="362" t="s">
        <v>1213</v>
      </c>
      <c r="C153" s="358" t="s">
        <v>1162</v>
      </c>
      <c r="D153" s="422">
        <v>9.1130700000000004</v>
      </c>
      <c r="E153" s="422">
        <v>0.90389799999999998</v>
      </c>
      <c r="F153" s="268"/>
      <c r="G153" s="268"/>
    </row>
    <row r="154" spans="1:7">
      <c r="A154" s="358">
        <v>149</v>
      </c>
      <c r="B154" s="377" t="s">
        <v>1455</v>
      </c>
      <c r="C154" s="378" t="s">
        <v>1162</v>
      </c>
      <c r="D154" s="422">
        <v>11.395042</v>
      </c>
      <c r="E154" s="422">
        <v>4.5565350000000002</v>
      </c>
      <c r="F154" s="268"/>
      <c r="G154" s="268"/>
    </row>
    <row r="155" spans="1:7">
      <c r="A155" s="358">
        <v>150</v>
      </c>
      <c r="B155" s="377" t="s">
        <v>1228</v>
      </c>
      <c r="C155" s="378" t="s">
        <v>1338</v>
      </c>
      <c r="D155" s="422">
        <v>13.225065000000001</v>
      </c>
      <c r="E155" s="422">
        <v>2.2745629999999997</v>
      </c>
      <c r="F155" s="268"/>
      <c r="G155" s="268"/>
    </row>
    <row r="156" spans="1:7">
      <c r="A156" s="358">
        <v>151</v>
      </c>
      <c r="B156" s="379" t="s">
        <v>1216</v>
      </c>
      <c r="C156" s="378" t="s">
        <v>1137</v>
      </c>
      <c r="D156" s="422">
        <v>0</v>
      </c>
      <c r="E156" s="422">
        <v>51.863</v>
      </c>
      <c r="F156" s="268"/>
      <c r="G156" s="268"/>
    </row>
    <row r="157" spans="1:7">
      <c r="A157" s="358">
        <v>152</v>
      </c>
      <c r="B157" s="379" t="s">
        <v>1456</v>
      </c>
      <c r="C157" s="358" t="s">
        <v>1218</v>
      </c>
      <c r="D157" s="422">
        <v>0</v>
      </c>
      <c r="E157" s="422">
        <v>2.9636</v>
      </c>
      <c r="F157" s="268"/>
      <c r="G157" s="268"/>
    </row>
    <row r="158" spans="1:7">
      <c r="A158" s="358">
        <v>153</v>
      </c>
      <c r="B158" s="362" t="s">
        <v>1366</v>
      </c>
      <c r="C158" s="358" t="s">
        <v>1353</v>
      </c>
      <c r="D158" s="422">
        <v>0</v>
      </c>
      <c r="E158" s="422">
        <v>9.1130700000000004</v>
      </c>
      <c r="F158" s="268"/>
      <c r="G158" s="268"/>
    </row>
    <row r="159" spans="1:7">
      <c r="A159" s="358">
        <v>154</v>
      </c>
      <c r="B159" s="362" t="s">
        <v>1457</v>
      </c>
      <c r="C159" s="378" t="s">
        <v>1162</v>
      </c>
      <c r="D159" s="422">
        <v>94.464750000000009</v>
      </c>
      <c r="E159" s="422">
        <v>13.677014</v>
      </c>
      <c r="F159" s="268"/>
      <c r="G159" s="268"/>
    </row>
    <row r="160" spans="1:7">
      <c r="A160" s="358">
        <v>155</v>
      </c>
      <c r="B160" s="268" t="s">
        <v>1458</v>
      </c>
      <c r="C160" s="378" t="s">
        <v>1137</v>
      </c>
      <c r="D160" s="422">
        <v>0</v>
      </c>
      <c r="E160" s="422">
        <v>107.06005</v>
      </c>
      <c r="F160" s="268"/>
      <c r="G160" s="268"/>
    </row>
    <row r="161" spans="1:7">
      <c r="A161" s="358">
        <v>156</v>
      </c>
      <c r="B161" s="268" t="s">
        <v>1459</v>
      </c>
      <c r="C161" s="378" t="s">
        <v>1162</v>
      </c>
      <c r="D161" s="422">
        <v>40.127144000000001</v>
      </c>
      <c r="E161" s="422">
        <v>11.395042</v>
      </c>
      <c r="F161" s="268"/>
      <c r="G161" s="268"/>
    </row>
    <row r="162" spans="1:7" ht="30">
      <c r="A162" s="358">
        <v>157</v>
      </c>
      <c r="B162" s="268" t="s">
        <v>1460</v>
      </c>
      <c r="C162" s="378" t="s">
        <v>1137</v>
      </c>
      <c r="D162" s="422">
        <v>0</v>
      </c>
      <c r="E162" s="422">
        <v>125.953</v>
      </c>
      <c r="F162" s="268"/>
      <c r="G162" s="268"/>
    </row>
    <row r="163" spans="1:7">
      <c r="A163" s="358">
        <v>158</v>
      </c>
      <c r="B163" s="268" t="s">
        <v>1461</v>
      </c>
      <c r="C163" s="378" t="s">
        <v>1137</v>
      </c>
      <c r="D163" s="422">
        <v>0</v>
      </c>
      <c r="E163" s="422">
        <v>18.233549</v>
      </c>
      <c r="F163" s="268"/>
      <c r="G163" s="268"/>
    </row>
    <row r="164" spans="1:7" ht="30">
      <c r="A164" s="358">
        <v>159</v>
      </c>
      <c r="B164" s="268" t="s">
        <v>1462</v>
      </c>
      <c r="C164" s="358" t="s">
        <v>1162</v>
      </c>
      <c r="D164" s="422">
        <v>45.594985999999999</v>
      </c>
      <c r="E164" s="422">
        <v>22.797492999999999</v>
      </c>
      <c r="F164" s="268"/>
      <c r="G164" s="268"/>
    </row>
    <row r="165" spans="1:7">
      <c r="A165" s="358">
        <v>160</v>
      </c>
      <c r="B165" s="268" t="s">
        <v>1463</v>
      </c>
      <c r="C165" s="378" t="s">
        <v>1137</v>
      </c>
      <c r="D165" s="422">
        <v>0</v>
      </c>
      <c r="E165" s="422">
        <v>45.594985999999999</v>
      </c>
      <c r="F165" s="268"/>
      <c r="G165" s="268"/>
    </row>
    <row r="166" spans="1:7">
      <c r="A166" s="358">
        <v>161</v>
      </c>
      <c r="B166" s="268" t="s">
        <v>1464</v>
      </c>
      <c r="C166" s="378" t="s">
        <v>1137</v>
      </c>
      <c r="D166" s="422">
        <v>0</v>
      </c>
      <c r="E166" s="422">
        <v>45.594985999999999</v>
      </c>
      <c r="F166" s="268"/>
      <c r="G166" s="268"/>
    </row>
    <row r="167" spans="1:7">
      <c r="A167" s="358">
        <v>162</v>
      </c>
      <c r="B167" s="268" t="s">
        <v>1465</v>
      </c>
      <c r="C167" s="378" t="s">
        <v>1137</v>
      </c>
      <c r="D167" s="422">
        <v>0</v>
      </c>
      <c r="E167" s="422">
        <v>9.1130700000000004</v>
      </c>
      <c r="F167" s="268"/>
      <c r="G167" s="268"/>
    </row>
    <row r="168" spans="1:7">
      <c r="A168" s="358">
        <v>163</v>
      </c>
      <c r="B168" s="268" t="s">
        <v>1323</v>
      </c>
      <c r="C168" s="378" t="s">
        <v>1162</v>
      </c>
      <c r="D168" s="422">
        <v>0</v>
      </c>
      <c r="E168" s="422">
        <v>0</v>
      </c>
      <c r="F168" s="268"/>
      <c r="G168" s="268"/>
    </row>
    <row r="169" spans="1:7">
      <c r="A169" s="358">
        <v>164</v>
      </c>
      <c r="B169" s="268" t="s">
        <v>1466</v>
      </c>
      <c r="C169" s="378" t="s">
        <v>1137</v>
      </c>
      <c r="D169" s="422">
        <v>0</v>
      </c>
      <c r="E169" s="422">
        <v>45.594985999999999</v>
      </c>
      <c r="F169" s="268"/>
      <c r="G169" s="268"/>
    </row>
    <row r="170" spans="1:7">
      <c r="A170" s="358">
        <v>165</v>
      </c>
      <c r="B170" s="268" t="s">
        <v>1197</v>
      </c>
      <c r="C170" s="378" t="s">
        <v>1162</v>
      </c>
      <c r="D170" s="422">
        <v>45.594985999999999</v>
      </c>
      <c r="E170" s="422">
        <v>22.797492999999999</v>
      </c>
      <c r="F170" s="268"/>
      <c r="G170" s="268"/>
    </row>
    <row r="171" spans="1:7">
      <c r="A171" s="358">
        <v>166</v>
      </c>
      <c r="B171" s="268" t="s">
        <v>1467</v>
      </c>
      <c r="C171" s="378" t="s">
        <v>1162</v>
      </c>
      <c r="D171" s="422">
        <v>2.2745629999999997</v>
      </c>
      <c r="E171" s="422">
        <v>0.90389799999999998</v>
      </c>
      <c r="F171" s="268"/>
      <c r="G171" s="268"/>
    </row>
    <row r="172" spans="1:7">
      <c r="A172" s="358">
        <v>167</v>
      </c>
      <c r="B172" s="268" t="s">
        <v>1468</v>
      </c>
      <c r="C172" s="378" t="s">
        <v>1162</v>
      </c>
      <c r="D172" s="422">
        <v>0.90389799999999998</v>
      </c>
      <c r="E172" s="422">
        <v>0.90389799999999998</v>
      </c>
      <c r="F172" s="268"/>
      <c r="G172" s="268"/>
    </row>
    <row r="173" spans="1:7">
      <c r="A173" s="358">
        <v>168</v>
      </c>
      <c r="B173" s="268" t="s">
        <v>1469</v>
      </c>
      <c r="C173" s="378" t="s">
        <v>1162</v>
      </c>
      <c r="D173" s="422">
        <v>4.5565350000000002</v>
      </c>
      <c r="E173" s="422">
        <v>0.90389799999999998</v>
      </c>
      <c r="F173" s="268"/>
      <c r="G173" s="268"/>
    </row>
    <row r="174" spans="1:7">
      <c r="A174" s="358">
        <v>169</v>
      </c>
      <c r="B174" s="268" t="s">
        <v>1470</v>
      </c>
      <c r="C174" s="378" t="s">
        <v>1162</v>
      </c>
      <c r="D174" s="422">
        <v>4.5565350000000002</v>
      </c>
      <c r="E174" s="422">
        <v>0.90389799999999998</v>
      </c>
      <c r="F174" s="268"/>
      <c r="G174" s="268"/>
    </row>
    <row r="175" spans="1:7">
      <c r="A175" s="358">
        <v>170</v>
      </c>
      <c r="B175" s="268" t="s">
        <v>1471</v>
      </c>
      <c r="C175" s="378" t="s">
        <v>1162</v>
      </c>
      <c r="D175" s="422">
        <v>8.2017629999999997</v>
      </c>
      <c r="E175" s="422">
        <v>1.363256</v>
      </c>
      <c r="F175" s="268"/>
      <c r="G175" s="268"/>
    </row>
    <row r="176" spans="1:7">
      <c r="A176" s="358">
        <v>171</v>
      </c>
      <c r="B176" s="268" t="s">
        <v>1472</v>
      </c>
      <c r="C176" s="378" t="s">
        <v>1162</v>
      </c>
      <c r="D176" s="422">
        <v>4.5565350000000002</v>
      </c>
      <c r="E176" s="422">
        <v>2.2745629999999997</v>
      </c>
      <c r="F176" s="268"/>
      <c r="G176" s="268"/>
    </row>
    <row r="177" spans="1:7">
      <c r="A177" s="358">
        <v>172</v>
      </c>
      <c r="B177" s="268" t="s">
        <v>1473</v>
      </c>
      <c r="C177" s="378" t="s">
        <v>1162</v>
      </c>
      <c r="D177" s="422">
        <v>113.35769999999999</v>
      </c>
      <c r="E177" s="422">
        <v>13.677014</v>
      </c>
      <c r="F177" s="268"/>
      <c r="G177" s="268"/>
    </row>
    <row r="178" spans="1:7">
      <c r="A178" s="358">
        <v>173</v>
      </c>
      <c r="B178" s="268" t="s">
        <v>1474</v>
      </c>
      <c r="C178" s="378" t="s">
        <v>1137</v>
      </c>
      <c r="D178" s="422">
        <v>0</v>
      </c>
      <c r="E178" s="422">
        <v>9.1130700000000004</v>
      </c>
      <c r="F178" s="268"/>
      <c r="G178" s="268"/>
    </row>
    <row r="179" spans="1:7">
      <c r="A179" s="358">
        <v>174</v>
      </c>
      <c r="B179" s="268" t="s">
        <v>1475</v>
      </c>
      <c r="C179" s="378" t="s">
        <v>1137</v>
      </c>
      <c r="D179" s="422">
        <v>0</v>
      </c>
      <c r="E179" s="422">
        <v>20.515521</v>
      </c>
      <c r="F179" s="268"/>
      <c r="G179" s="268"/>
    </row>
    <row r="180" spans="1:7">
      <c r="A180" s="358">
        <v>175</v>
      </c>
      <c r="B180" s="364" t="s">
        <v>2037</v>
      </c>
      <c r="C180" s="358" t="s">
        <v>1130</v>
      </c>
      <c r="D180" s="422">
        <v>0</v>
      </c>
      <c r="E180" s="422">
        <v>40</v>
      </c>
      <c r="F180" s="268"/>
      <c r="G180" s="268"/>
    </row>
    <row r="181" spans="1:7">
      <c r="A181" s="358">
        <v>176</v>
      </c>
      <c r="B181" s="362" t="s">
        <v>2039</v>
      </c>
      <c r="C181" s="358" t="s">
        <v>1130</v>
      </c>
      <c r="D181" s="422">
        <v>0</v>
      </c>
      <c r="E181" s="422">
        <v>60</v>
      </c>
      <c r="F181" s="268"/>
      <c r="G181" s="268"/>
    </row>
    <row r="182" spans="1:7">
      <c r="A182" s="358">
        <v>177</v>
      </c>
      <c r="B182" s="362" t="s">
        <v>2038</v>
      </c>
      <c r="C182" s="358" t="s">
        <v>2034</v>
      </c>
      <c r="D182" s="422">
        <v>0</v>
      </c>
      <c r="E182" s="422">
        <v>40</v>
      </c>
      <c r="F182" s="268"/>
      <c r="G182" s="268"/>
    </row>
    <row r="183" spans="1:7">
      <c r="A183" s="358">
        <v>178</v>
      </c>
      <c r="B183" s="351" t="s">
        <v>1930</v>
      </c>
      <c r="C183" s="352" t="s">
        <v>1130</v>
      </c>
      <c r="D183" s="422">
        <v>0</v>
      </c>
      <c r="E183" s="422">
        <v>180</v>
      </c>
      <c r="F183" s="268"/>
      <c r="G183" s="268"/>
    </row>
    <row r="184" spans="1:7">
      <c r="A184" s="358">
        <v>179</v>
      </c>
      <c r="B184" s="351" t="s">
        <v>2052</v>
      </c>
      <c r="C184" s="352" t="s">
        <v>1126</v>
      </c>
      <c r="D184" s="422">
        <v>0</v>
      </c>
      <c r="E184" s="422">
        <v>80</v>
      </c>
      <c r="F184" s="268"/>
      <c r="G184" s="268"/>
    </row>
    <row r="185" spans="1:7">
      <c r="A185" s="358">
        <v>180</v>
      </c>
      <c r="B185" s="351" t="s">
        <v>2075</v>
      </c>
      <c r="C185" s="352" t="s">
        <v>1162</v>
      </c>
      <c r="D185" s="422">
        <v>150</v>
      </c>
      <c r="E185" s="422">
        <v>60</v>
      </c>
      <c r="F185" s="268"/>
      <c r="G185" s="268"/>
    </row>
    <row r="186" spans="1:7" ht="12" customHeight="1">
      <c r="A186" s="507" t="s">
        <v>1234</v>
      </c>
      <c r="B186" s="507"/>
      <c r="C186" s="268"/>
      <c r="D186" s="424">
        <f>SUM(D6:D185)</f>
        <v>12689.822322</v>
      </c>
      <c r="E186" s="424">
        <f>SUM(E6:E185)</f>
        <v>4235.7400410000009</v>
      </c>
      <c r="F186" s="268"/>
      <c r="G186" s="268"/>
    </row>
    <row r="187" spans="1:7">
      <c r="A187" s="507" t="s">
        <v>1235</v>
      </c>
      <c r="B187" s="507"/>
      <c r="C187" s="268"/>
      <c r="D187" s="424"/>
      <c r="E187" s="426">
        <f>E186+D186</f>
        <v>16925.562363000001</v>
      </c>
      <c r="F187" s="268"/>
      <c r="G187" s="487"/>
    </row>
    <row r="188" spans="1:7">
      <c r="E188" s="428"/>
    </row>
    <row r="189" spans="1:7" ht="12.6" customHeight="1">
      <c r="B189" s="367"/>
    </row>
    <row r="190" spans="1:7" hidden="1"/>
    <row r="191" spans="1:7" hidden="1"/>
  </sheetData>
  <mergeCells count="4">
    <mergeCell ref="A186:B186"/>
    <mergeCell ref="A187:B187"/>
    <mergeCell ref="D2:E4"/>
    <mergeCell ref="F4:G4"/>
  </mergeCells>
  <conditionalFormatting sqref="B1:B4 B6:B1048576">
    <cfRule type="duplicateValues" dxfId="15" priority="2"/>
  </conditionalFormatting>
  <conditionalFormatting sqref="B5">
    <cfRule type="duplicateValues" dxfId="14" priority="1"/>
  </conditionalFormatting>
  <pageMargins left="0.7" right="0.7" top="0.75" bottom="0.75" header="0.3" footer="0.3"/>
  <pageSetup scale="80" orientation="portrait" horizontalDpi="4294967294" vertic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5"/>
  <sheetViews>
    <sheetView view="pageBreakPreview" topLeftCell="A196" zoomScaleNormal="100" zoomScaleSheetLayoutView="100" workbookViewId="0">
      <selection activeCell="D4" sqref="D4:E4"/>
    </sheetView>
  </sheetViews>
  <sheetFormatPr defaultColWidth="9.140625" defaultRowHeight="15"/>
  <cols>
    <col min="1" max="1" width="4" style="380" bestFit="1" customWidth="1"/>
    <col min="2" max="2" width="46.28515625" style="380" customWidth="1"/>
    <col min="3" max="3" width="14.28515625" style="380" customWidth="1"/>
    <col min="4" max="4" width="12.7109375" style="430" customWidth="1"/>
    <col min="5" max="5" width="15.140625" style="430" customWidth="1"/>
    <col min="6" max="6" width="15.7109375" style="380" customWidth="1"/>
    <col min="7" max="7" width="18.140625" style="380" customWidth="1"/>
    <col min="8" max="16384" width="9.140625" style="380"/>
  </cols>
  <sheetData>
    <row r="1" spans="1:7" ht="27.6" customHeight="1">
      <c r="A1" s="271" t="s">
        <v>3017</v>
      </c>
      <c r="B1" s="271" t="s">
        <v>1120</v>
      </c>
      <c r="C1" s="271" t="s">
        <v>21</v>
      </c>
      <c r="D1" s="546"/>
      <c r="E1" s="546"/>
    </row>
    <row r="2" spans="1:7" ht="27.6" customHeight="1">
      <c r="A2" s="476">
        <v>1</v>
      </c>
      <c r="B2" s="381" t="s">
        <v>2025</v>
      </c>
      <c r="C2" s="271">
        <v>1</v>
      </c>
      <c r="D2" s="546"/>
      <c r="E2" s="546"/>
    </row>
    <row r="3" spans="1:7" ht="27.6" customHeight="1">
      <c r="A3" s="480"/>
      <c r="B3" s="489"/>
      <c r="C3" s="480"/>
      <c r="D3" s="451"/>
      <c r="E3" s="451"/>
      <c r="F3" s="547" t="s">
        <v>3018</v>
      </c>
      <c r="G3" s="547"/>
    </row>
    <row r="4" spans="1:7" s="375" customFormat="1" ht="45">
      <c r="A4" s="323" t="s">
        <v>0</v>
      </c>
      <c r="B4" s="324" t="s">
        <v>2081</v>
      </c>
      <c r="C4" s="271" t="s">
        <v>1121</v>
      </c>
      <c r="D4" s="472" t="s">
        <v>1306</v>
      </c>
      <c r="E4" s="473" t="s">
        <v>1937</v>
      </c>
      <c r="F4" s="475" t="s">
        <v>1306</v>
      </c>
      <c r="G4" s="475" t="s">
        <v>1937</v>
      </c>
    </row>
    <row r="5" spans="1:7">
      <c r="A5" s="358">
        <v>1</v>
      </c>
      <c r="B5" s="351" t="s">
        <v>1129</v>
      </c>
      <c r="C5" s="352" t="s">
        <v>1476</v>
      </c>
      <c r="D5" s="422">
        <v>200.04300000000001</v>
      </c>
      <c r="E5" s="422">
        <v>22.227</v>
      </c>
      <c r="F5" s="490"/>
      <c r="G5" s="490"/>
    </row>
    <row r="6" spans="1:7">
      <c r="A6" s="358">
        <v>2</v>
      </c>
      <c r="B6" s="351" t="s">
        <v>1477</v>
      </c>
      <c r="C6" s="352" t="s">
        <v>1476</v>
      </c>
      <c r="D6" s="422">
        <v>155.589</v>
      </c>
      <c r="E6" s="422">
        <v>22.227</v>
      </c>
      <c r="F6" s="490"/>
      <c r="G6" s="490"/>
    </row>
    <row r="7" spans="1:7">
      <c r="A7" s="358">
        <v>3</v>
      </c>
      <c r="B7" s="351" t="s">
        <v>1132</v>
      </c>
      <c r="C7" s="352" t="s">
        <v>1476</v>
      </c>
      <c r="D7" s="422">
        <v>133.36199999999999</v>
      </c>
      <c r="E7" s="422">
        <v>22.227</v>
      </c>
      <c r="F7" s="490"/>
      <c r="G7" s="490"/>
    </row>
    <row r="8" spans="1:7">
      <c r="A8" s="358">
        <v>4</v>
      </c>
      <c r="B8" s="351" t="s">
        <v>1478</v>
      </c>
      <c r="C8" s="352" t="s">
        <v>1162</v>
      </c>
      <c r="D8" s="422">
        <v>0.63717400000000002</v>
      </c>
      <c r="E8" s="422">
        <v>0.63717400000000002</v>
      </c>
      <c r="F8" s="490"/>
      <c r="G8" s="490"/>
    </row>
    <row r="9" spans="1:7">
      <c r="A9" s="358">
        <v>5</v>
      </c>
      <c r="B9" s="351" t="s">
        <v>1408</v>
      </c>
      <c r="C9" s="352" t="s">
        <v>1162</v>
      </c>
      <c r="D9" s="422">
        <v>0.63717400000000002</v>
      </c>
      <c r="E9" s="422">
        <v>0.63717400000000002</v>
      </c>
      <c r="F9" s="490"/>
      <c r="G9" s="490"/>
    </row>
    <row r="10" spans="1:7">
      <c r="A10" s="358">
        <v>6</v>
      </c>
      <c r="B10" s="351" t="s">
        <v>1187</v>
      </c>
      <c r="C10" s="352" t="s">
        <v>1162</v>
      </c>
      <c r="D10" s="422">
        <v>162.99799999999999</v>
      </c>
      <c r="E10" s="422">
        <v>33.340499999999999</v>
      </c>
      <c r="F10" s="490"/>
      <c r="G10" s="490"/>
    </row>
    <row r="11" spans="1:7">
      <c r="A11" s="358">
        <v>7</v>
      </c>
      <c r="B11" s="351" t="s">
        <v>1479</v>
      </c>
      <c r="C11" s="352" t="s">
        <v>1162</v>
      </c>
      <c r="D11" s="422">
        <v>30.576943</v>
      </c>
      <c r="E11" s="422">
        <v>8.0461740000000006</v>
      </c>
      <c r="F11" s="490"/>
      <c r="G11" s="490"/>
    </row>
    <row r="12" spans="1:7">
      <c r="A12" s="358">
        <v>8</v>
      </c>
      <c r="B12" s="351" t="s">
        <v>1480</v>
      </c>
      <c r="C12" s="352" t="s">
        <v>1162</v>
      </c>
      <c r="D12" s="422">
        <v>0.63717400000000002</v>
      </c>
      <c r="E12" s="422">
        <v>0.63717400000000002</v>
      </c>
      <c r="F12" s="490"/>
      <c r="G12" s="490"/>
    </row>
    <row r="13" spans="1:7">
      <c r="A13" s="358">
        <v>9</v>
      </c>
      <c r="B13" s="351" t="s">
        <v>1325</v>
      </c>
      <c r="C13" s="352" t="s">
        <v>1162</v>
      </c>
      <c r="D13" s="422">
        <v>111.13499999999999</v>
      </c>
      <c r="E13" s="422">
        <v>11.26168</v>
      </c>
      <c r="F13" s="490"/>
      <c r="G13" s="490"/>
    </row>
    <row r="14" spans="1:7">
      <c r="A14" s="358">
        <v>10</v>
      </c>
      <c r="B14" s="351" t="s">
        <v>1326</v>
      </c>
      <c r="C14" s="352" t="s">
        <v>1162</v>
      </c>
      <c r="D14" s="422">
        <v>111.13499999999999</v>
      </c>
      <c r="E14" s="422">
        <v>11.26168</v>
      </c>
      <c r="F14" s="490"/>
      <c r="G14" s="490"/>
    </row>
    <row r="15" spans="1:7">
      <c r="A15" s="358">
        <v>11</v>
      </c>
      <c r="B15" s="351" t="s">
        <v>1481</v>
      </c>
      <c r="C15" s="352" t="s">
        <v>1162</v>
      </c>
      <c r="D15" s="422">
        <v>66.680999999999997</v>
      </c>
      <c r="E15" s="422">
        <v>22.227</v>
      </c>
      <c r="F15" s="490"/>
      <c r="G15" s="490"/>
    </row>
    <row r="16" spans="1:7">
      <c r="A16" s="358">
        <v>12</v>
      </c>
      <c r="B16" s="351" t="s">
        <v>1482</v>
      </c>
      <c r="C16" s="352" t="s">
        <v>1162</v>
      </c>
      <c r="D16" s="422">
        <v>59.271999999999998</v>
      </c>
      <c r="E16" s="422">
        <v>25.9315</v>
      </c>
      <c r="F16" s="490"/>
      <c r="G16" s="490"/>
    </row>
    <row r="17" spans="1:7">
      <c r="A17" s="358">
        <v>13</v>
      </c>
      <c r="B17" s="351" t="s">
        <v>1483</v>
      </c>
      <c r="C17" s="352" t="s">
        <v>1162</v>
      </c>
      <c r="D17" s="422">
        <v>59.271999999999998</v>
      </c>
      <c r="E17" s="422">
        <v>25.9315</v>
      </c>
      <c r="F17" s="490"/>
      <c r="G17" s="490"/>
    </row>
    <row r="18" spans="1:7">
      <c r="A18" s="358">
        <v>14</v>
      </c>
      <c r="B18" s="351" t="s">
        <v>1151</v>
      </c>
      <c r="C18" s="352" t="s">
        <v>1162</v>
      </c>
      <c r="D18" s="422">
        <v>259.315</v>
      </c>
      <c r="E18" s="422">
        <v>25.9315</v>
      </c>
      <c r="F18" s="490"/>
      <c r="G18" s="490"/>
    </row>
    <row r="19" spans="1:7">
      <c r="A19" s="358">
        <v>15</v>
      </c>
      <c r="B19" s="351" t="s">
        <v>1152</v>
      </c>
      <c r="C19" s="352" t="s">
        <v>1162</v>
      </c>
      <c r="D19" s="422">
        <v>259.315</v>
      </c>
      <c r="E19" s="422">
        <v>25.9315</v>
      </c>
      <c r="F19" s="490"/>
      <c r="G19" s="490"/>
    </row>
    <row r="20" spans="1:7">
      <c r="A20" s="358">
        <v>16</v>
      </c>
      <c r="B20" s="351" t="s">
        <v>1484</v>
      </c>
      <c r="C20" s="352" t="s">
        <v>1162</v>
      </c>
      <c r="D20" s="422">
        <v>155.589</v>
      </c>
      <c r="E20" s="422">
        <v>25.9315</v>
      </c>
      <c r="F20" s="490"/>
      <c r="G20" s="490"/>
    </row>
    <row r="21" spans="1:7">
      <c r="A21" s="358">
        <v>17</v>
      </c>
      <c r="B21" s="351" t="s">
        <v>1485</v>
      </c>
      <c r="C21" s="352" t="s">
        <v>1162</v>
      </c>
      <c r="D21" s="422">
        <v>0.63717400000000002</v>
      </c>
      <c r="E21" s="422">
        <v>0.63717400000000002</v>
      </c>
      <c r="F21" s="490"/>
      <c r="G21" s="490"/>
    </row>
    <row r="22" spans="1:7">
      <c r="A22" s="358">
        <v>18</v>
      </c>
      <c r="B22" s="351" t="s">
        <v>1486</v>
      </c>
      <c r="C22" s="352" t="s">
        <v>1162</v>
      </c>
      <c r="D22" s="422">
        <v>0.63717400000000002</v>
      </c>
      <c r="E22" s="422">
        <v>0.63717400000000002</v>
      </c>
      <c r="F22" s="490"/>
      <c r="G22" s="490"/>
    </row>
    <row r="23" spans="1:7">
      <c r="A23" s="358">
        <v>19</v>
      </c>
      <c r="B23" s="351" t="s">
        <v>1487</v>
      </c>
      <c r="C23" s="352" t="s">
        <v>1162</v>
      </c>
      <c r="D23" s="422">
        <v>0.63717400000000002</v>
      </c>
      <c r="E23" s="422">
        <v>0.63717400000000002</v>
      </c>
      <c r="F23" s="490"/>
      <c r="G23" s="490"/>
    </row>
    <row r="24" spans="1:7">
      <c r="A24" s="358">
        <v>20</v>
      </c>
      <c r="B24" s="351" t="s">
        <v>1488</v>
      </c>
      <c r="C24" s="352" t="s">
        <v>1162</v>
      </c>
      <c r="D24" s="422">
        <v>0.63717400000000002</v>
      </c>
      <c r="E24" s="422">
        <v>0.63717400000000002</v>
      </c>
      <c r="F24" s="490"/>
      <c r="G24" s="490"/>
    </row>
    <row r="25" spans="1:7">
      <c r="A25" s="358">
        <v>21</v>
      </c>
      <c r="B25" s="351" t="s">
        <v>1489</v>
      </c>
      <c r="C25" s="352" t="s">
        <v>1162</v>
      </c>
      <c r="D25" s="422">
        <v>88.908000000000001</v>
      </c>
      <c r="E25" s="422">
        <v>22.227</v>
      </c>
      <c r="F25" s="490"/>
      <c r="G25" s="490"/>
    </row>
    <row r="26" spans="1:7">
      <c r="A26" s="358">
        <v>22</v>
      </c>
      <c r="B26" s="351" t="s">
        <v>1490</v>
      </c>
      <c r="C26" s="352" t="s">
        <v>1162</v>
      </c>
      <c r="D26" s="422">
        <v>74.09</v>
      </c>
      <c r="E26" s="422">
        <v>22.227</v>
      </c>
      <c r="F26" s="490"/>
      <c r="G26" s="490"/>
    </row>
    <row r="27" spans="1:7">
      <c r="A27" s="358">
        <v>23</v>
      </c>
      <c r="B27" s="351" t="s">
        <v>1491</v>
      </c>
      <c r="C27" s="352" t="s">
        <v>1162</v>
      </c>
      <c r="D27" s="422">
        <v>0.63717400000000002</v>
      </c>
      <c r="E27" s="422">
        <v>0.63717400000000002</v>
      </c>
      <c r="F27" s="490"/>
      <c r="G27" s="490"/>
    </row>
    <row r="28" spans="1:7">
      <c r="A28" s="358">
        <v>24</v>
      </c>
      <c r="B28" s="351" t="s">
        <v>1200</v>
      </c>
      <c r="C28" s="352" t="s">
        <v>1162</v>
      </c>
      <c r="D28" s="422">
        <v>259.315</v>
      </c>
      <c r="E28" s="422">
        <v>14.818</v>
      </c>
      <c r="F28" s="490"/>
      <c r="G28" s="490"/>
    </row>
    <row r="29" spans="1:7">
      <c r="A29" s="358">
        <v>25</v>
      </c>
      <c r="B29" s="351" t="s">
        <v>1492</v>
      </c>
      <c r="C29" s="352" t="s">
        <v>1162</v>
      </c>
      <c r="D29" s="422">
        <v>259.315</v>
      </c>
      <c r="E29" s="422">
        <v>14.818</v>
      </c>
      <c r="F29" s="490"/>
      <c r="G29" s="490"/>
    </row>
    <row r="30" spans="1:7">
      <c r="A30" s="358">
        <v>26</v>
      </c>
      <c r="B30" s="351" t="s">
        <v>1493</v>
      </c>
      <c r="C30" s="352" t="s">
        <v>1162</v>
      </c>
      <c r="D30" s="422">
        <v>7.4089999999999998</v>
      </c>
      <c r="E30" s="422">
        <v>0.63717400000000002</v>
      </c>
      <c r="F30" s="490"/>
      <c r="G30" s="490"/>
    </row>
    <row r="31" spans="1:7">
      <c r="A31" s="358">
        <v>27</v>
      </c>
      <c r="B31" s="351" t="s">
        <v>1494</v>
      </c>
      <c r="C31" s="352" t="s">
        <v>1162</v>
      </c>
      <c r="D31" s="422">
        <v>7.4089999999999998</v>
      </c>
      <c r="E31" s="422">
        <v>0.63717400000000002</v>
      </c>
      <c r="F31" s="490"/>
      <c r="G31" s="490"/>
    </row>
    <row r="32" spans="1:7" ht="30">
      <c r="A32" s="358">
        <v>28</v>
      </c>
      <c r="B32" s="351" t="s">
        <v>1495</v>
      </c>
      <c r="C32" s="352" t="s">
        <v>1162</v>
      </c>
      <c r="D32" s="422">
        <v>148.18</v>
      </c>
      <c r="E32" s="422">
        <v>22.227</v>
      </c>
      <c r="F32" s="490"/>
      <c r="G32" s="490"/>
    </row>
    <row r="33" spans="1:7">
      <c r="A33" s="358">
        <v>29</v>
      </c>
      <c r="B33" s="351" t="s">
        <v>1496</v>
      </c>
      <c r="C33" s="352" t="s">
        <v>1162</v>
      </c>
      <c r="D33" s="422">
        <v>74.09</v>
      </c>
      <c r="E33" s="422">
        <v>12.869433000000001</v>
      </c>
      <c r="F33" s="490"/>
      <c r="G33" s="490"/>
    </row>
    <row r="34" spans="1:7">
      <c r="A34" s="358">
        <v>30</v>
      </c>
      <c r="B34" s="351" t="s">
        <v>1497</v>
      </c>
      <c r="C34" s="352" t="s">
        <v>1162</v>
      </c>
      <c r="D34" s="422">
        <v>0.63717400000000002</v>
      </c>
      <c r="E34" s="422">
        <v>0.63717400000000002</v>
      </c>
      <c r="F34" s="490"/>
      <c r="G34" s="490"/>
    </row>
    <row r="35" spans="1:7">
      <c r="A35" s="358">
        <v>31</v>
      </c>
      <c r="B35" s="351" t="s">
        <v>1498</v>
      </c>
      <c r="C35" s="352" t="s">
        <v>1162</v>
      </c>
      <c r="D35" s="422">
        <v>8.0461740000000006</v>
      </c>
      <c r="E35" s="422">
        <v>6.431012</v>
      </c>
      <c r="F35" s="490"/>
      <c r="G35" s="490"/>
    </row>
    <row r="36" spans="1:7">
      <c r="A36" s="358">
        <v>32</v>
      </c>
      <c r="B36" s="351" t="s">
        <v>1499</v>
      </c>
      <c r="C36" s="352" t="s">
        <v>1162</v>
      </c>
      <c r="D36" s="422">
        <v>8.0461740000000006</v>
      </c>
      <c r="E36" s="422">
        <v>6.431012</v>
      </c>
      <c r="F36" s="490"/>
      <c r="G36" s="490"/>
    </row>
    <row r="37" spans="1:7">
      <c r="A37" s="358">
        <v>33</v>
      </c>
      <c r="B37" s="351" t="s">
        <v>1351</v>
      </c>
      <c r="C37" s="352" t="s">
        <v>1162</v>
      </c>
      <c r="D37" s="422">
        <v>0.63717400000000002</v>
      </c>
      <c r="E37" s="422">
        <v>0.63717400000000002</v>
      </c>
      <c r="F37" s="490"/>
      <c r="G37" s="490"/>
    </row>
    <row r="38" spans="1:7">
      <c r="A38" s="358">
        <v>34</v>
      </c>
      <c r="B38" s="351" t="s">
        <v>1352</v>
      </c>
      <c r="C38" s="352" t="s">
        <v>1162</v>
      </c>
      <c r="D38" s="422">
        <v>0.63717400000000002</v>
      </c>
      <c r="E38" s="422">
        <v>0.63717400000000002</v>
      </c>
      <c r="F38" s="490"/>
      <c r="G38" s="490"/>
    </row>
    <row r="39" spans="1:7">
      <c r="A39" s="358">
        <v>35</v>
      </c>
      <c r="B39" s="351" t="s">
        <v>1500</v>
      </c>
      <c r="C39" s="352" t="s">
        <v>1162</v>
      </c>
      <c r="D39" s="422">
        <v>0.63717400000000002</v>
      </c>
      <c r="E39" s="422">
        <v>0.63717400000000002</v>
      </c>
      <c r="F39" s="490"/>
      <c r="G39" s="490"/>
    </row>
    <row r="40" spans="1:7">
      <c r="A40" s="358">
        <v>36</v>
      </c>
      <c r="B40" s="351" t="s">
        <v>1125</v>
      </c>
      <c r="C40" s="352" t="s">
        <v>1162</v>
      </c>
      <c r="D40" s="422">
        <v>29.635999999999999</v>
      </c>
      <c r="E40" s="422">
        <v>3.215506</v>
      </c>
      <c r="F40" s="490"/>
      <c r="G40" s="490"/>
    </row>
    <row r="41" spans="1:7">
      <c r="A41" s="358">
        <v>37</v>
      </c>
      <c r="B41" s="351" t="s">
        <v>1128</v>
      </c>
      <c r="C41" s="352" t="s">
        <v>1162</v>
      </c>
      <c r="D41" s="422">
        <v>66.680999999999997</v>
      </c>
      <c r="E41" s="422">
        <v>3.2599600000000004</v>
      </c>
      <c r="F41" s="490"/>
      <c r="G41" s="490"/>
    </row>
    <row r="42" spans="1:7">
      <c r="A42" s="358">
        <v>38</v>
      </c>
      <c r="B42" s="351" t="s">
        <v>1127</v>
      </c>
      <c r="C42" s="352" t="s">
        <v>1162</v>
      </c>
      <c r="D42" s="422">
        <v>81.498999999999995</v>
      </c>
      <c r="E42" s="422">
        <v>3.215506</v>
      </c>
      <c r="F42" s="490"/>
      <c r="G42" s="490"/>
    </row>
    <row r="43" spans="1:7">
      <c r="A43" s="358">
        <v>39</v>
      </c>
      <c r="B43" s="351" t="s">
        <v>1233</v>
      </c>
      <c r="C43" s="352" t="s">
        <v>1162</v>
      </c>
      <c r="D43" s="422">
        <v>22.530768999999999</v>
      </c>
      <c r="E43" s="422">
        <v>3.215506</v>
      </c>
      <c r="F43" s="490"/>
      <c r="G43" s="490"/>
    </row>
    <row r="44" spans="1:7">
      <c r="A44" s="358">
        <v>40</v>
      </c>
      <c r="B44" s="351" t="s">
        <v>1501</v>
      </c>
      <c r="C44" s="352" t="s">
        <v>1162</v>
      </c>
      <c r="D44" s="422">
        <v>29.635999999999999</v>
      </c>
      <c r="E44" s="422">
        <v>2.5709230000000001</v>
      </c>
      <c r="F44" s="490"/>
      <c r="G44" s="490"/>
    </row>
    <row r="45" spans="1:7">
      <c r="A45" s="358">
        <v>41</v>
      </c>
      <c r="B45" s="351" t="s">
        <v>1227</v>
      </c>
      <c r="C45" s="352" t="s">
        <v>1162</v>
      </c>
      <c r="D45" s="422">
        <v>25.746275000000001</v>
      </c>
      <c r="E45" s="422">
        <v>12.869433000000001</v>
      </c>
      <c r="F45" s="490"/>
      <c r="G45" s="490"/>
    </row>
    <row r="46" spans="1:7">
      <c r="A46" s="358">
        <v>42</v>
      </c>
      <c r="B46" s="351" t="s">
        <v>1502</v>
      </c>
      <c r="C46" s="352" t="s">
        <v>1162</v>
      </c>
      <c r="D46" s="422">
        <v>111.13499999999999</v>
      </c>
      <c r="E46" s="422">
        <v>14.818</v>
      </c>
      <c r="F46" s="490"/>
      <c r="G46" s="490"/>
    </row>
    <row r="47" spans="1:7">
      <c r="A47" s="358">
        <v>43</v>
      </c>
      <c r="B47" s="351" t="s">
        <v>1503</v>
      </c>
      <c r="C47" s="352" t="s">
        <v>1162</v>
      </c>
      <c r="D47" s="422">
        <v>111.13499999999999</v>
      </c>
      <c r="E47" s="422">
        <v>14.818</v>
      </c>
      <c r="F47" s="490"/>
      <c r="G47" s="490"/>
    </row>
    <row r="48" spans="1:7">
      <c r="A48" s="358">
        <v>44</v>
      </c>
      <c r="B48" s="351" t="s">
        <v>1504</v>
      </c>
      <c r="C48" s="352" t="s">
        <v>1162</v>
      </c>
      <c r="D48" s="422">
        <v>66.680999999999997</v>
      </c>
      <c r="E48" s="422">
        <v>14.818</v>
      </c>
      <c r="F48" s="490"/>
      <c r="G48" s="490"/>
    </row>
    <row r="49" spans="1:7">
      <c r="A49" s="358">
        <v>45</v>
      </c>
      <c r="B49" s="351" t="s">
        <v>1505</v>
      </c>
      <c r="C49" s="352" t="s">
        <v>1162</v>
      </c>
      <c r="D49" s="422">
        <v>0.63717400000000002</v>
      </c>
      <c r="E49" s="422">
        <v>0.63717400000000002</v>
      </c>
      <c r="F49" s="490"/>
      <c r="G49" s="490"/>
    </row>
    <row r="50" spans="1:7">
      <c r="A50" s="358">
        <v>46</v>
      </c>
      <c r="B50" s="351" t="s">
        <v>1506</v>
      </c>
      <c r="C50" s="352" t="s">
        <v>1162</v>
      </c>
      <c r="D50" s="422">
        <v>32.184696000000002</v>
      </c>
      <c r="E50" s="422">
        <v>6.431012</v>
      </c>
      <c r="F50" s="490"/>
      <c r="G50" s="490"/>
    </row>
    <row r="51" spans="1:7">
      <c r="A51" s="358">
        <v>47</v>
      </c>
      <c r="B51" s="351" t="s">
        <v>1324</v>
      </c>
      <c r="C51" s="352" t="s">
        <v>1162</v>
      </c>
      <c r="D51" s="422">
        <v>64.376801</v>
      </c>
      <c r="E51" s="422">
        <v>16.092348000000001</v>
      </c>
      <c r="F51" s="490"/>
      <c r="G51" s="490"/>
    </row>
    <row r="52" spans="1:7">
      <c r="A52" s="358">
        <v>48</v>
      </c>
      <c r="B52" s="351" t="s">
        <v>1507</v>
      </c>
      <c r="C52" s="352" t="s">
        <v>1162</v>
      </c>
      <c r="D52" s="422">
        <v>38.630526000000003</v>
      </c>
      <c r="E52" s="422">
        <v>16.092348000000001</v>
      </c>
      <c r="F52" s="490"/>
      <c r="G52" s="490"/>
    </row>
    <row r="53" spans="1:7">
      <c r="A53" s="358">
        <v>49</v>
      </c>
      <c r="B53" s="351" t="s">
        <v>1390</v>
      </c>
      <c r="C53" s="352" t="s">
        <v>1162</v>
      </c>
      <c r="D53" s="422">
        <v>3.7044999999999999</v>
      </c>
      <c r="E53" s="422">
        <v>0.63717400000000002</v>
      </c>
      <c r="F53" s="490"/>
      <c r="G53" s="490"/>
    </row>
    <row r="54" spans="1:7">
      <c r="A54" s="358">
        <v>50</v>
      </c>
      <c r="B54" s="351" t="s">
        <v>1508</v>
      </c>
      <c r="C54" s="352" t="s">
        <v>1162</v>
      </c>
      <c r="D54" s="422">
        <v>3.7044999999999999</v>
      </c>
      <c r="E54" s="422">
        <v>0.63717400000000002</v>
      </c>
      <c r="F54" s="490"/>
      <c r="G54" s="490"/>
    </row>
    <row r="55" spans="1:7">
      <c r="A55" s="358">
        <v>51</v>
      </c>
      <c r="B55" s="351" t="s">
        <v>1509</v>
      </c>
      <c r="C55" s="352" t="s">
        <v>1162</v>
      </c>
      <c r="D55" s="422">
        <v>11.1135</v>
      </c>
      <c r="E55" s="422">
        <v>0.63717400000000002</v>
      </c>
      <c r="F55" s="490"/>
      <c r="G55" s="490"/>
    </row>
    <row r="56" spans="1:7">
      <c r="A56" s="358">
        <v>52</v>
      </c>
      <c r="B56" s="351" t="s">
        <v>1510</v>
      </c>
      <c r="C56" s="352" t="s">
        <v>1162</v>
      </c>
      <c r="D56" s="422">
        <v>32.184696000000002</v>
      </c>
      <c r="E56" s="422">
        <v>19.315263000000002</v>
      </c>
      <c r="F56" s="490"/>
      <c r="G56" s="490"/>
    </row>
    <row r="57" spans="1:7">
      <c r="A57" s="358">
        <v>53</v>
      </c>
      <c r="B57" s="351" t="s">
        <v>1511</v>
      </c>
      <c r="C57" s="352" t="s">
        <v>1162</v>
      </c>
      <c r="D57" s="422">
        <v>111.13499999999999</v>
      </c>
      <c r="E57" s="422">
        <v>0.63717400000000002</v>
      </c>
      <c r="F57" s="490"/>
      <c r="G57" s="490"/>
    </row>
    <row r="58" spans="1:7">
      <c r="A58" s="358">
        <v>54</v>
      </c>
      <c r="B58" s="351" t="s">
        <v>1512</v>
      </c>
      <c r="C58" s="352" t="s">
        <v>1162</v>
      </c>
      <c r="D58" s="422">
        <v>38.630526000000003</v>
      </c>
      <c r="E58" s="422">
        <v>6.431012</v>
      </c>
      <c r="F58" s="490"/>
      <c r="G58" s="490"/>
    </row>
    <row r="59" spans="1:7">
      <c r="A59" s="358">
        <v>55</v>
      </c>
      <c r="B59" s="351" t="s">
        <v>1513</v>
      </c>
      <c r="C59" s="352" t="s">
        <v>1162</v>
      </c>
      <c r="D59" s="422">
        <v>43.453784999999996</v>
      </c>
      <c r="E59" s="422">
        <v>6.431012</v>
      </c>
      <c r="F59" s="490"/>
      <c r="G59" s="490"/>
    </row>
    <row r="60" spans="1:7">
      <c r="A60" s="358">
        <v>56</v>
      </c>
      <c r="B60" s="351" t="s">
        <v>1514</v>
      </c>
      <c r="C60" s="352" t="s">
        <v>1162</v>
      </c>
      <c r="D60" s="422">
        <v>0.63717400000000002</v>
      </c>
      <c r="E60" s="422">
        <v>0.63717400000000002</v>
      </c>
      <c r="F60" s="490"/>
      <c r="G60" s="490"/>
    </row>
    <row r="61" spans="1:7">
      <c r="A61" s="358">
        <v>57</v>
      </c>
      <c r="B61" s="351" t="s">
        <v>1515</v>
      </c>
      <c r="C61" s="352" t="s">
        <v>1162</v>
      </c>
      <c r="D61" s="422">
        <v>25.746275000000001</v>
      </c>
      <c r="E61" s="422">
        <v>9.6539269999999995</v>
      </c>
      <c r="F61" s="490"/>
      <c r="G61" s="490"/>
    </row>
    <row r="62" spans="1:7">
      <c r="A62" s="358">
        <v>58</v>
      </c>
      <c r="B62" s="351" t="s">
        <v>1516</v>
      </c>
      <c r="C62" s="352" t="s">
        <v>1162</v>
      </c>
      <c r="D62" s="422">
        <v>0.63717400000000002</v>
      </c>
      <c r="E62" s="422">
        <v>0.63717400000000002</v>
      </c>
      <c r="F62" s="490"/>
      <c r="G62" s="490"/>
    </row>
    <row r="63" spans="1:7">
      <c r="A63" s="358">
        <v>59</v>
      </c>
      <c r="B63" s="351" t="s">
        <v>1517</v>
      </c>
      <c r="C63" s="352" t="s">
        <v>1162</v>
      </c>
      <c r="D63" s="422">
        <v>36.993137000000004</v>
      </c>
      <c r="E63" s="422">
        <v>10.268874</v>
      </c>
      <c r="F63" s="490"/>
      <c r="G63" s="490"/>
    </row>
    <row r="64" spans="1:7">
      <c r="A64" s="358">
        <v>60</v>
      </c>
      <c r="B64" s="351" t="s">
        <v>1518</v>
      </c>
      <c r="C64" s="352" t="s">
        <v>1162</v>
      </c>
      <c r="D64" s="422">
        <v>38.630526000000003</v>
      </c>
      <c r="E64" s="422">
        <v>9.6539269999999995</v>
      </c>
      <c r="F64" s="490"/>
      <c r="G64" s="490"/>
    </row>
    <row r="65" spans="1:7">
      <c r="A65" s="358">
        <v>61</v>
      </c>
      <c r="B65" s="351" t="s">
        <v>1520</v>
      </c>
      <c r="C65" s="352" t="s">
        <v>1162</v>
      </c>
      <c r="D65" s="422">
        <v>8.0461740000000006</v>
      </c>
      <c r="E65" s="422">
        <v>3.215506</v>
      </c>
      <c r="F65" s="490"/>
      <c r="G65" s="490"/>
    </row>
    <row r="66" spans="1:7">
      <c r="A66" s="358">
        <v>62</v>
      </c>
      <c r="B66" s="351" t="s">
        <v>1358</v>
      </c>
      <c r="C66" s="352" t="s">
        <v>1521</v>
      </c>
      <c r="D66" s="422">
        <v>22.530768999999999</v>
      </c>
      <c r="E66" s="422">
        <v>6.431012</v>
      </c>
      <c r="F66" s="490"/>
      <c r="G66" s="490"/>
    </row>
    <row r="67" spans="1:7">
      <c r="A67" s="358">
        <v>63</v>
      </c>
      <c r="B67" s="351" t="s">
        <v>1522</v>
      </c>
      <c r="C67" s="352" t="s">
        <v>1521</v>
      </c>
      <c r="D67" s="422">
        <v>147.4391</v>
      </c>
      <c r="E67" s="422">
        <v>69.214877999999999</v>
      </c>
      <c r="F67" s="490"/>
      <c r="G67" s="490"/>
    </row>
    <row r="68" spans="1:7">
      <c r="A68" s="358">
        <v>64</v>
      </c>
      <c r="B68" s="351" t="s">
        <v>1348</v>
      </c>
      <c r="C68" s="352" t="s">
        <v>1162</v>
      </c>
      <c r="D68" s="422">
        <v>0.63717400000000002</v>
      </c>
      <c r="E68" s="422">
        <v>0.63717400000000002</v>
      </c>
      <c r="F68" s="490"/>
      <c r="G68" s="490"/>
    </row>
    <row r="69" spans="1:7">
      <c r="A69" s="358">
        <v>65</v>
      </c>
      <c r="B69" s="351" t="s">
        <v>1523</v>
      </c>
      <c r="C69" s="352" t="s">
        <v>1162</v>
      </c>
      <c r="D69" s="422">
        <v>0.63717400000000002</v>
      </c>
      <c r="E69" s="422">
        <v>0.63717400000000002</v>
      </c>
      <c r="F69" s="490"/>
      <c r="G69" s="490"/>
    </row>
    <row r="70" spans="1:7">
      <c r="A70" s="358">
        <v>66</v>
      </c>
      <c r="B70" s="351" t="s">
        <v>1524</v>
      </c>
      <c r="C70" s="352" t="s">
        <v>1162</v>
      </c>
      <c r="D70" s="422">
        <v>0.63717400000000002</v>
      </c>
      <c r="E70" s="422">
        <v>0.63717400000000002</v>
      </c>
      <c r="F70" s="490"/>
      <c r="G70" s="490"/>
    </row>
    <row r="71" spans="1:7">
      <c r="A71" s="358">
        <v>67</v>
      </c>
      <c r="B71" s="351" t="s">
        <v>1191</v>
      </c>
      <c r="C71" s="352" t="s">
        <v>1162</v>
      </c>
      <c r="D71" s="422">
        <v>74.09</v>
      </c>
      <c r="E71" s="422">
        <v>14.818</v>
      </c>
      <c r="F71" s="490"/>
      <c r="G71" s="490"/>
    </row>
    <row r="72" spans="1:7">
      <c r="A72" s="358">
        <v>68</v>
      </c>
      <c r="B72" s="351" t="s">
        <v>1525</v>
      </c>
      <c r="C72" s="352" t="s">
        <v>1162</v>
      </c>
      <c r="D72" s="422">
        <v>48.284452999999999</v>
      </c>
      <c r="E72" s="422">
        <v>9.6539269999999995</v>
      </c>
      <c r="F72" s="490"/>
      <c r="G72" s="490"/>
    </row>
    <row r="73" spans="1:7">
      <c r="A73" s="358">
        <v>69</v>
      </c>
      <c r="B73" s="351" t="s">
        <v>1526</v>
      </c>
      <c r="C73" s="352" t="s">
        <v>1162</v>
      </c>
      <c r="D73" s="422">
        <v>148.18</v>
      </c>
      <c r="E73" s="422">
        <v>25.746275000000001</v>
      </c>
      <c r="F73" s="490"/>
      <c r="G73" s="490"/>
    </row>
    <row r="74" spans="1:7">
      <c r="A74" s="358">
        <v>70</v>
      </c>
      <c r="B74" s="351" t="s">
        <v>1527</v>
      </c>
      <c r="C74" s="352" t="s">
        <v>1162</v>
      </c>
      <c r="D74" s="422">
        <v>40.801363000000002</v>
      </c>
      <c r="E74" s="422">
        <v>5.4307970000000001</v>
      </c>
      <c r="F74" s="490"/>
      <c r="G74" s="490"/>
    </row>
    <row r="75" spans="1:7">
      <c r="A75" s="358">
        <v>71</v>
      </c>
      <c r="B75" s="351" t="s">
        <v>1418</v>
      </c>
      <c r="C75" s="352" t="s">
        <v>1162</v>
      </c>
      <c r="D75" s="422">
        <v>0.63717400000000002</v>
      </c>
      <c r="E75" s="422">
        <v>0.63717400000000002</v>
      </c>
      <c r="F75" s="490"/>
      <c r="G75" s="490"/>
    </row>
    <row r="76" spans="1:7">
      <c r="A76" s="358">
        <v>72</v>
      </c>
      <c r="B76" s="351" t="s">
        <v>1419</v>
      </c>
      <c r="C76" s="352" t="s">
        <v>1162</v>
      </c>
      <c r="D76" s="422">
        <v>12.869433000000001</v>
      </c>
      <c r="E76" s="422">
        <v>0</v>
      </c>
      <c r="F76" s="490"/>
      <c r="G76" s="490"/>
    </row>
    <row r="77" spans="1:7">
      <c r="A77" s="358">
        <v>73</v>
      </c>
      <c r="B77" s="351" t="s">
        <v>1528</v>
      </c>
      <c r="C77" s="352" t="s">
        <v>1162</v>
      </c>
      <c r="D77" s="422">
        <v>0.63717400000000002</v>
      </c>
      <c r="E77" s="422">
        <v>0.63717400000000002</v>
      </c>
      <c r="F77" s="490"/>
      <c r="G77" s="490"/>
    </row>
    <row r="78" spans="1:7">
      <c r="A78" s="358">
        <v>74</v>
      </c>
      <c r="B78" s="351" t="s">
        <v>1529</v>
      </c>
      <c r="C78" s="352" t="s">
        <v>1162</v>
      </c>
      <c r="D78" s="422">
        <v>3.215506</v>
      </c>
      <c r="E78" s="422">
        <v>3.215506</v>
      </c>
      <c r="F78" s="490"/>
      <c r="G78" s="490"/>
    </row>
    <row r="79" spans="1:7">
      <c r="A79" s="358">
        <v>75</v>
      </c>
      <c r="B79" s="351" t="s">
        <v>1530</v>
      </c>
      <c r="C79" s="352" t="s">
        <v>1162</v>
      </c>
      <c r="D79" s="422">
        <v>38.630526000000003</v>
      </c>
      <c r="E79" s="422">
        <v>6.431012</v>
      </c>
      <c r="F79" s="490"/>
      <c r="G79" s="490"/>
    </row>
    <row r="80" spans="1:7">
      <c r="A80" s="358">
        <v>76</v>
      </c>
      <c r="B80" s="351" t="s">
        <v>1345</v>
      </c>
      <c r="C80" s="352" t="s">
        <v>1162</v>
      </c>
      <c r="D80" s="422">
        <v>1.4818</v>
      </c>
      <c r="E80" s="422">
        <v>0.63717400000000002</v>
      </c>
      <c r="F80" s="490"/>
      <c r="G80" s="490"/>
    </row>
    <row r="81" spans="1:7">
      <c r="A81" s="358">
        <v>77</v>
      </c>
      <c r="B81" s="351" t="s">
        <v>1149</v>
      </c>
      <c r="C81" s="352" t="s">
        <v>1162</v>
      </c>
      <c r="D81" s="422">
        <v>1.4818</v>
      </c>
      <c r="E81" s="422">
        <v>0.63717400000000002</v>
      </c>
      <c r="F81" s="490"/>
      <c r="G81" s="490"/>
    </row>
    <row r="82" spans="1:7">
      <c r="A82" s="358">
        <v>78</v>
      </c>
      <c r="B82" s="351" t="s">
        <v>2002</v>
      </c>
      <c r="C82" s="352" t="s">
        <v>1137</v>
      </c>
      <c r="D82" s="422">
        <v>0</v>
      </c>
      <c r="E82" s="422">
        <v>6.6680999999999999</v>
      </c>
      <c r="F82" s="490"/>
      <c r="G82" s="490"/>
    </row>
    <row r="83" spans="1:7">
      <c r="A83" s="358">
        <v>79</v>
      </c>
      <c r="B83" s="351" t="s">
        <v>1945</v>
      </c>
      <c r="C83" s="352" t="s">
        <v>1137</v>
      </c>
      <c r="D83" s="422">
        <v>0</v>
      </c>
      <c r="E83" s="422">
        <v>6.6680999999999999</v>
      </c>
      <c r="F83" s="490"/>
      <c r="G83" s="490"/>
    </row>
    <row r="84" spans="1:7">
      <c r="A84" s="358">
        <v>80</v>
      </c>
      <c r="B84" s="351" t="s">
        <v>2003</v>
      </c>
      <c r="C84" s="352" t="s">
        <v>1521</v>
      </c>
      <c r="D84" s="422">
        <v>0</v>
      </c>
      <c r="E84" s="422">
        <v>8.8908000000000005</v>
      </c>
      <c r="F84" s="490"/>
      <c r="G84" s="490"/>
    </row>
    <row r="85" spans="1:7">
      <c r="A85" s="358">
        <v>81</v>
      </c>
      <c r="B85" s="351" t="s">
        <v>2004</v>
      </c>
      <c r="C85" s="352" t="s">
        <v>1137</v>
      </c>
      <c r="D85" s="422">
        <v>2.2227000000000001</v>
      </c>
      <c r="E85" s="422">
        <v>8.8908000000000005</v>
      </c>
      <c r="F85" s="490"/>
      <c r="G85" s="490"/>
    </row>
    <row r="86" spans="1:7">
      <c r="A86" s="358">
        <v>82</v>
      </c>
      <c r="B86" s="351" t="s">
        <v>1940</v>
      </c>
      <c r="C86" s="352" t="s">
        <v>1521</v>
      </c>
      <c r="D86" s="422">
        <v>0</v>
      </c>
      <c r="E86" s="422">
        <v>2.2227000000000001</v>
      </c>
      <c r="F86" s="490"/>
      <c r="G86" s="490"/>
    </row>
    <row r="87" spans="1:7">
      <c r="A87" s="358">
        <v>83</v>
      </c>
      <c r="B87" s="351" t="s">
        <v>2005</v>
      </c>
      <c r="C87" s="352" t="s">
        <v>1521</v>
      </c>
      <c r="D87" s="422">
        <v>35.563200000000002</v>
      </c>
      <c r="E87" s="422">
        <v>6.6680999999999999</v>
      </c>
      <c r="F87" s="490"/>
      <c r="G87" s="490"/>
    </row>
    <row r="88" spans="1:7">
      <c r="A88" s="358">
        <v>84</v>
      </c>
      <c r="B88" s="351" t="s">
        <v>2006</v>
      </c>
      <c r="C88" s="352" t="s">
        <v>1521</v>
      </c>
      <c r="D88" s="422">
        <v>22.227</v>
      </c>
      <c r="E88" s="422">
        <v>6.6680999999999999</v>
      </c>
      <c r="F88" s="490"/>
      <c r="G88" s="490"/>
    </row>
    <row r="89" spans="1:7">
      <c r="A89" s="358">
        <v>85</v>
      </c>
      <c r="B89" s="351" t="s">
        <v>2007</v>
      </c>
      <c r="C89" s="352" t="s">
        <v>1162</v>
      </c>
      <c r="D89" s="422">
        <v>0</v>
      </c>
      <c r="E89" s="422">
        <v>13.3362</v>
      </c>
      <c r="F89" s="490"/>
      <c r="G89" s="490"/>
    </row>
    <row r="90" spans="1:7">
      <c r="A90" s="358">
        <v>86</v>
      </c>
      <c r="B90" s="351" t="s">
        <v>2008</v>
      </c>
      <c r="C90" s="352" t="s">
        <v>1162</v>
      </c>
      <c r="D90" s="422">
        <v>0</v>
      </c>
      <c r="E90" s="422">
        <v>2.2227000000000001</v>
      </c>
      <c r="F90" s="490"/>
      <c r="G90" s="490"/>
    </row>
    <row r="91" spans="1:7">
      <c r="A91" s="358">
        <v>87</v>
      </c>
      <c r="B91" s="351" t="s">
        <v>2040</v>
      </c>
      <c r="C91" s="352" t="s">
        <v>1130</v>
      </c>
      <c r="D91" s="422">
        <v>1600</v>
      </c>
      <c r="E91" s="422">
        <v>250</v>
      </c>
      <c r="F91" s="490"/>
      <c r="G91" s="490"/>
    </row>
    <row r="92" spans="1:7">
      <c r="A92" s="358">
        <v>88</v>
      </c>
      <c r="B92" s="351" t="s">
        <v>2056</v>
      </c>
      <c r="C92" s="352" t="s">
        <v>1130</v>
      </c>
      <c r="D92" s="422">
        <v>80</v>
      </c>
      <c r="E92" s="422">
        <v>150</v>
      </c>
      <c r="F92" s="490"/>
      <c r="G92" s="490"/>
    </row>
    <row r="93" spans="1:7">
      <c r="A93" s="358">
        <v>89</v>
      </c>
      <c r="B93" s="351" t="s">
        <v>2057</v>
      </c>
      <c r="C93" s="352" t="s">
        <v>1130</v>
      </c>
      <c r="D93" s="422">
        <v>80</v>
      </c>
      <c r="E93" s="422">
        <v>150</v>
      </c>
      <c r="F93" s="490"/>
      <c r="G93" s="490"/>
    </row>
    <row r="94" spans="1:7">
      <c r="A94" s="358">
        <v>90</v>
      </c>
      <c r="B94" s="351" t="s">
        <v>2041</v>
      </c>
      <c r="C94" s="352" t="s">
        <v>1162</v>
      </c>
      <c r="D94" s="422">
        <v>600</v>
      </c>
      <c r="E94" s="422">
        <v>150</v>
      </c>
      <c r="F94" s="490"/>
      <c r="G94" s="490"/>
    </row>
    <row r="95" spans="1:7">
      <c r="A95" s="358">
        <v>91</v>
      </c>
      <c r="B95" s="351" t="s">
        <v>2042</v>
      </c>
      <c r="C95" s="352" t="s">
        <v>1162</v>
      </c>
      <c r="D95" s="422">
        <v>180</v>
      </c>
      <c r="E95" s="422">
        <v>50</v>
      </c>
      <c r="F95" s="490"/>
      <c r="G95" s="490"/>
    </row>
    <row r="96" spans="1:7">
      <c r="A96" s="358">
        <v>92</v>
      </c>
      <c r="B96" s="351" t="s">
        <v>1935</v>
      </c>
      <c r="C96" s="352" t="s">
        <v>1162</v>
      </c>
      <c r="D96" s="422">
        <v>0</v>
      </c>
      <c r="E96" s="422">
        <v>400</v>
      </c>
      <c r="F96" s="490"/>
      <c r="G96" s="490"/>
    </row>
    <row r="97" spans="1:7">
      <c r="A97" s="358">
        <v>93</v>
      </c>
      <c r="B97" s="351" t="s">
        <v>2043</v>
      </c>
      <c r="C97" s="352" t="s">
        <v>1162</v>
      </c>
      <c r="D97" s="422">
        <v>800</v>
      </c>
      <c r="E97" s="422">
        <v>150</v>
      </c>
      <c r="F97" s="490"/>
      <c r="G97" s="490"/>
    </row>
    <row r="98" spans="1:7">
      <c r="A98" s="358">
        <v>94</v>
      </c>
      <c r="B98" s="351" t="s">
        <v>2048</v>
      </c>
      <c r="C98" s="352" t="s">
        <v>1162</v>
      </c>
      <c r="D98" s="422">
        <v>0</v>
      </c>
      <c r="E98" s="422">
        <v>60</v>
      </c>
      <c r="F98" s="490"/>
      <c r="G98" s="490"/>
    </row>
    <row r="99" spans="1:7">
      <c r="A99" s="358">
        <v>95</v>
      </c>
      <c r="B99" s="351" t="s">
        <v>2051</v>
      </c>
      <c r="C99" s="352" t="s">
        <v>1162</v>
      </c>
      <c r="D99" s="422">
        <v>0</v>
      </c>
      <c r="E99" s="422">
        <v>150</v>
      </c>
      <c r="F99" s="490"/>
      <c r="G99" s="490"/>
    </row>
    <row r="100" spans="1:7">
      <c r="A100" s="358">
        <v>96</v>
      </c>
      <c r="B100" s="351" t="s">
        <v>2058</v>
      </c>
      <c r="C100" s="352" t="s">
        <v>1162</v>
      </c>
      <c r="D100" s="422">
        <v>240</v>
      </c>
      <c r="E100" s="422">
        <v>100</v>
      </c>
      <c r="F100" s="490"/>
      <c r="G100" s="490"/>
    </row>
    <row r="101" spans="1:7">
      <c r="A101" s="358">
        <v>97</v>
      </c>
      <c r="B101" s="351" t="s">
        <v>2046</v>
      </c>
      <c r="C101" s="352" t="s">
        <v>1162</v>
      </c>
      <c r="D101" s="422">
        <v>0</v>
      </c>
      <c r="E101" s="422">
        <v>160</v>
      </c>
      <c r="F101" s="490"/>
      <c r="G101" s="490"/>
    </row>
    <row r="102" spans="1:7">
      <c r="A102" s="358">
        <v>98</v>
      </c>
      <c r="B102" s="351" t="s">
        <v>2059</v>
      </c>
      <c r="C102" s="352" t="s">
        <v>1162</v>
      </c>
      <c r="D102" s="422">
        <v>80</v>
      </c>
      <c r="E102" s="422">
        <v>150</v>
      </c>
      <c r="F102" s="490"/>
      <c r="G102" s="490"/>
    </row>
    <row r="103" spans="1:7">
      <c r="A103" s="358">
        <v>99</v>
      </c>
      <c r="B103" s="351" t="s">
        <v>2060</v>
      </c>
      <c r="C103" s="352" t="s">
        <v>1162</v>
      </c>
      <c r="D103" s="422">
        <v>400</v>
      </c>
      <c r="E103" s="422">
        <v>150</v>
      </c>
      <c r="F103" s="490"/>
      <c r="G103" s="490"/>
    </row>
    <row r="104" spans="1:7">
      <c r="A104" s="358">
        <v>100</v>
      </c>
      <c r="B104" s="351" t="s">
        <v>2061</v>
      </c>
      <c r="C104" s="352" t="s">
        <v>1162</v>
      </c>
      <c r="D104" s="422">
        <v>70</v>
      </c>
      <c r="E104" s="422">
        <v>90</v>
      </c>
      <c r="F104" s="490"/>
      <c r="G104" s="490"/>
    </row>
    <row r="105" spans="1:7">
      <c r="A105" s="358">
        <v>101</v>
      </c>
      <c r="B105" s="351" t="s">
        <v>2036</v>
      </c>
      <c r="C105" s="352" t="s">
        <v>1162</v>
      </c>
      <c r="D105" s="422">
        <v>900</v>
      </c>
      <c r="E105" s="422">
        <v>100</v>
      </c>
      <c r="F105" s="490"/>
      <c r="G105" s="490"/>
    </row>
    <row r="106" spans="1:7">
      <c r="A106" s="358">
        <v>102</v>
      </c>
      <c r="B106" s="351" t="s">
        <v>2062</v>
      </c>
      <c r="C106" s="352" t="s">
        <v>1162</v>
      </c>
      <c r="D106" s="422">
        <v>120</v>
      </c>
      <c r="E106" s="422">
        <v>80</v>
      </c>
      <c r="F106" s="490"/>
      <c r="G106" s="490"/>
    </row>
    <row r="107" spans="1:7">
      <c r="A107" s="358">
        <v>103</v>
      </c>
      <c r="B107" s="351" t="s">
        <v>2044</v>
      </c>
      <c r="C107" s="352" t="s">
        <v>1162</v>
      </c>
      <c r="D107" s="422">
        <v>0</v>
      </c>
      <c r="E107" s="422">
        <v>90</v>
      </c>
      <c r="F107" s="490"/>
      <c r="G107" s="490"/>
    </row>
    <row r="108" spans="1:7">
      <c r="A108" s="358">
        <v>104</v>
      </c>
      <c r="B108" s="351" t="s">
        <v>2063</v>
      </c>
      <c r="C108" s="352" t="s">
        <v>1137</v>
      </c>
      <c r="D108" s="422">
        <v>150</v>
      </c>
      <c r="E108" s="422">
        <v>50</v>
      </c>
      <c r="F108" s="490"/>
      <c r="G108" s="490"/>
    </row>
    <row r="109" spans="1:7">
      <c r="A109" s="358">
        <v>105</v>
      </c>
      <c r="B109" s="351" t="s">
        <v>1519</v>
      </c>
      <c r="C109" s="352" t="s">
        <v>1162</v>
      </c>
      <c r="D109" s="422">
        <v>0</v>
      </c>
      <c r="E109" s="422">
        <v>200</v>
      </c>
      <c r="F109" s="490"/>
      <c r="G109" s="490"/>
    </row>
    <row r="110" spans="1:7">
      <c r="A110" s="358">
        <v>106</v>
      </c>
      <c r="B110" s="351" t="s">
        <v>2064</v>
      </c>
      <c r="C110" s="352" t="s">
        <v>1162</v>
      </c>
      <c r="D110" s="422">
        <v>2200</v>
      </c>
      <c r="E110" s="422">
        <v>150</v>
      </c>
      <c r="F110" s="490"/>
      <c r="G110" s="490"/>
    </row>
    <row r="111" spans="1:7">
      <c r="A111" s="358">
        <v>107</v>
      </c>
      <c r="B111" s="351" t="s">
        <v>1870</v>
      </c>
      <c r="C111" s="352" t="s">
        <v>1162</v>
      </c>
      <c r="D111" s="422">
        <v>1200</v>
      </c>
      <c r="E111" s="422">
        <v>60</v>
      </c>
      <c r="F111" s="490"/>
      <c r="G111" s="490"/>
    </row>
    <row r="112" spans="1:7">
      <c r="A112" s="358">
        <v>108</v>
      </c>
      <c r="B112" s="351" t="s">
        <v>2065</v>
      </c>
      <c r="C112" s="352" t="s">
        <v>1162</v>
      </c>
      <c r="D112" s="422">
        <v>150</v>
      </c>
      <c r="E112" s="422">
        <v>30</v>
      </c>
      <c r="F112" s="490"/>
      <c r="G112" s="490"/>
    </row>
    <row r="113" spans="1:7">
      <c r="A113" s="358">
        <v>109</v>
      </c>
      <c r="B113" s="351" t="s">
        <v>2066</v>
      </c>
      <c r="C113" s="352" t="s">
        <v>1162</v>
      </c>
      <c r="D113" s="422">
        <v>900</v>
      </c>
      <c r="E113" s="422">
        <v>60</v>
      </c>
      <c r="F113" s="490"/>
      <c r="G113" s="490"/>
    </row>
    <row r="114" spans="1:7">
      <c r="A114" s="358">
        <v>110</v>
      </c>
      <c r="B114" s="351" t="s">
        <v>2067</v>
      </c>
      <c r="C114" s="352" t="s">
        <v>1162</v>
      </c>
      <c r="D114" s="422">
        <v>280</v>
      </c>
      <c r="E114" s="422">
        <v>60</v>
      </c>
      <c r="F114" s="490"/>
      <c r="G114" s="490"/>
    </row>
    <row r="115" spans="1:7">
      <c r="A115" s="358">
        <v>111</v>
      </c>
      <c r="B115" s="351" t="s">
        <v>1391</v>
      </c>
      <c r="C115" s="352" t="s">
        <v>1162</v>
      </c>
      <c r="D115" s="422">
        <v>300</v>
      </c>
      <c r="E115" s="422">
        <v>150</v>
      </c>
      <c r="F115" s="490"/>
      <c r="G115" s="490"/>
    </row>
    <row r="116" spans="1:7">
      <c r="A116" s="358">
        <v>112</v>
      </c>
      <c r="B116" s="351" t="s">
        <v>2068</v>
      </c>
      <c r="C116" s="352" t="s">
        <v>1162</v>
      </c>
      <c r="D116" s="422">
        <v>80</v>
      </c>
      <c r="E116" s="422">
        <v>60</v>
      </c>
      <c r="F116" s="490"/>
      <c r="G116" s="490"/>
    </row>
    <row r="117" spans="1:7">
      <c r="A117" s="358">
        <v>113</v>
      </c>
      <c r="B117" s="351" t="s">
        <v>1933</v>
      </c>
      <c r="C117" s="352" t="s">
        <v>1162</v>
      </c>
      <c r="D117" s="422">
        <v>120</v>
      </c>
      <c r="E117" s="422">
        <v>60</v>
      </c>
      <c r="F117" s="490"/>
      <c r="G117" s="490"/>
    </row>
    <row r="118" spans="1:7">
      <c r="A118" s="358">
        <v>114</v>
      </c>
      <c r="B118" s="351" t="s">
        <v>2069</v>
      </c>
      <c r="C118" s="352" t="s">
        <v>1162</v>
      </c>
      <c r="D118" s="422">
        <v>280</v>
      </c>
      <c r="E118" s="422">
        <v>50</v>
      </c>
      <c r="F118" s="490"/>
      <c r="G118" s="490"/>
    </row>
    <row r="119" spans="1:7">
      <c r="A119" s="358">
        <v>115</v>
      </c>
      <c r="B119" s="351" t="s">
        <v>2070</v>
      </c>
      <c r="C119" s="352" t="s">
        <v>1162</v>
      </c>
      <c r="D119" s="422">
        <v>500</v>
      </c>
      <c r="E119" s="422">
        <v>150</v>
      </c>
      <c r="F119" s="490"/>
      <c r="G119" s="490"/>
    </row>
    <row r="120" spans="1:7">
      <c r="A120" s="358">
        <v>116</v>
      </c>
      <c r="B120" s="351" t="s">
        <v>2071</v>
      </c>
      <c r="C120" s="352" t="s">
        <v>1162</v>
      </c>
      <c r="D120" s="422">
        <v>1400</v>
      </c>
      <c r="E120" s="422">
        <v>150</v>
      </c>
      <c r="F120" s="490"/>
      <c r="G120" s="490"/>
    </row>
    <row r="121" spans="1:7">
      <c r="A121" s="358">
        <v>117</v>
      </c>
      <c r="B121" s="351" t="s">
        <v>2072</v>
      </c>
      <c r="C121" s="352" t="s">
        <v>1162</v>
      </c>
      <c r="D121" s="422">
        <v>400</v>
      </c>
      <c r="E121" s="422">
        <v>90</v>
      </c>
      <c r="F121" s="490"/>
      <c r="G121" s="490"/>
    </row>
    <row r="122" spans="1:7">
      <c r="A122" s="358">
        <v>118</v>
      </c>
      <c r="B122" s="351" t="s">
        <v>2073</v>
      </c>
      <c r="C122" s="352" t="s">
        <v>1162</v>
      </c>
      <c r="D122" s="422">
        <v>170</v>
      </c>
      <c r="E122" s="422">
        <v>60</v>
      </c>
      <c r="F122" s="490"/>
      <c r="G122" s="490"/>
    </row>
    <row r="123" spans="1:7">
      <c r="A123" s="358">
        <v>119</v>
      </c>
      <c r="B123" s="351" t="s">
        <v>2074</v>
      </c>
      <c r="C123" s="352" t="s">
        <v>1137</v>
      </c>
      <c r="D123" s="422">
        <v>350</v>
      </c>
      <c r="E123" s="422">
        <v>70</v>
      </c>
      <c r="F123" s="490"/>
      <c r="G123" s="490"/>
    </row>
    <row r="124" spans="1:7">
      <c r="A124" s="358">
        <v>120</v>
      </c>
      <c r="B124" s="351" t="s">
        <v>2075</v>
      </c>
      <c r="C124" s="352" t="s">
        <v>1162</v>
      </c>
      <c r="D124" s="422">
        <v>0</v>
      </c>
      <c r="E124" s="422">
        <v>160</v>
      </c>
      <c r="F124" s="490"/>
      <c r="G124" s="490"/>
    </row>
    <row r="125" spans="1:7">
      <c r="A125" s="358">
        <v>121</v>
      </c>
      <c r="B125" s="351" t="s">
        <v>2076</v>
      </c>
      <c r="C125" s="352" t="s">
        <v>1162</v>
      </c>
      <c r="D125" s="422">
        <v>150</v>
      </c>
      <c r="E125" s="422">
        <v>60</v>
      </c>
      <c r="F125" s="490"/>
      <c r="G125" s="490"/>
    </row>
    <row r="126" spans="1:7">
      <c r="A126" s="358">
        <v>122</v>
      </c>
      <c r="B126" s="351" t="s">
        <v>2009</v>
      </c>
      <c r="C126" s="352" t="s">
        <v>1521</v>
      </c>
      <c r="D126" s="422">
        <v>90</v>
      </c>
      <c r="E126" s="422">
        <v>30</v>
      </c>
      <c r="F126" s="490"/>
      <c r="G126" s="490"/>
    </row>
    <row r="127" spans="1:7">
      <c r="A127" s="358">
        <v>123</v>
      </c>
      <c r="B127" s="351" t="s">
        <v>2010</v>
      </c>
      <c r="C127" s="352" t="s">
        <v>1521</v>
      </c>
      <c r="D127" s="422">
        <v>35.563200000000002</v>
      </c>
      <c r="E127" s="422">
        <v>8.8908000000000005</v>
      </c>
      <c r="F127" s="490"/>
      <c r="G127" s="490"/>
    </row>
    <row r="128" spans="1:7">
      <c r="A128" s="358">
        <v>124</v>
      </c>
      <c r="B128" s="351" t="s">
        <v>2011</v>
      </c>
      <c r="C128" s="352" t="s">
        <v>1521</v>
      </c>
      <c r="D128" s="422">
        <v>533.44799999999998</v>
      </c>
      <c r="E128" s="422">
        <v>0</v>
      </c>
      <c r="F128" s="490"/>
      <c r="G128" s="490"/>
    </row>
    <row r="129" spans="1:7">
      <c r="A129" s="358">
        <v>125</v>
      </c>
      <c r="B129" s="351" t="s">
        <v>1159</v>
      </c>
      <c r="C129" s="352" t="s">
        <v>1137</v>
      </c>
      <c r="D129" s="422">
        <v>0</v>
      </c>
      <c r="E129" s="422">
        <v>8.8908000000000005</v>
      </c>
      <c r="F129" s="490"/>
      <c r="G129" s="490"/>
    </row>
    <row r="130" spans="1:7">
      <c r="A130" s="358">
        <v>126</v>
      </c>
      <c r="B130" s="351" t="s">
        <v>1161</v>
      </c>
      <c r="C130" s="352" t="s">
        <v>1162</v>
      </c>
      <c r="D130" s="422">
        <v>4.8232590000000002</v>
      </c>
      <c r="E130" s="422">
        <v>0</v>
      </c>
      <c r="F130" s="490"/>
      <c r="G130" s="490"/>
    </row>
    <row r="131" spans="1:7">
      <c r="A131" s="358">
        <v>127</v>
      </c>
      <c r="B131" s="351" t="s">
        <v>1163</v>
      </c>
      <c r="C131" s="352" t="s">
        <v>1137</v>
      </c>
      <c r="D131" s="422">
        <v>80.017200000000003</v>
      </c>
      <c r="E131" s="422">
        <v>48.284452999999999</v>
      </c>
      <c r="F131" s="490"/>
      <c r="G131" s="490"/>
    </row>
    <row r="132" spans="1:7">
      <c r="A132" s="358">
        <v>128</v>
      </c>
      <c r="B132" s="351" t="s">
        <v>1164</v>
      </c>
      <c r="C132" s="352" t="s">
        <v>1137</v>
      </c>
      <c r="D132" s="422">
        <v>0</v>
      </c>
      <c r="E132" s="422">
        <v>48.284452999999999</v>
      </c>
      <c r="F132" s="490"/>
      <c r="G132" s="490"/>
    </row>
    <row r="133" spans="1:7">
      <c r="A133" s="358">
        <v>129</v>
      </c>
      <c r="B133" s="351" t="s">
        <v>1165</v>
      </c>
      <c r="C133" s="352" t="s">
        <v>1137</v>
      </c>
      <c r="D133" s="422">
        <v>0</v>
      </c>
      <c r="E133" s="422">
        <v>48.284452999999999</v>
      </c>
      <c r="F133" s="490"/>
      <c r="G133" s="490"/>
    </row>
    <row r="134" spans="1:7">
      <c r="A134" s="358">
        <v>130</v>
      </c>
      <c r="B134" s="351" t="s">
        <v>1531</v>
      </c>
      <c r="C134" s="352" t="s">
        <v>1521</v>
      </c>
      <c r="D134" s="422">
        <v>144.86076800000001</v>
      </c>
      <c r="E134" s="422">
        <v>48.284452999999999</v>
      </c>
      <c r="F134" s="490"/>
      <c r="G134" s="490"/>
    </row>
    <row r="135" spans="1:7">
      <c r="A135" s="358">
        <v>131</v>
      </c>
      <c r="B135" s="351" t="s">
        <v>1166</v>
      </c>
      <c r="C135" s="352" t="s">
        <v>1162</v>
      </c>
      <c r="D135" s="422">
        <v>0</v>
      </c>
      <c r="E135" s="422">
        <v>0</v>
      </c>
      <c r="F135" s="490"/>
      <c r="G135" s="490"/>
    </row>
    <row r="136" spans="1:7">
      <c r="A136" s="358">
        <v>132</v>
      </c>
      <c r="B136" s="351" t="s">
        <v>1169</v>
      </c>
      <c r="C136" s="352" t="s">
        <v>1137</v>
      </c>
      <c r="D136" s="422">
        <v>0</v>
      </c>
      <c r="E136" s="422">
        <v>48.284452999999999</v>
      </c>
      <c r="F136" s="490"/>
      <c r="G136" s="490"/>
    </row>
    <row r="137" spans="1:7">
      <c r="A137" s="358">
        <v>133</v>
      </c>
      <c r="B137" s="351" t="s">
        <v>1170</v>
      </c>
      <c r="C137" s="352" t="s">
        <v>1137</v>
      </c>
      <c r="D137" s="422">
        <v>0</v>
      </c>
      <c r="E137" s="422">
        <v>48.284452999999999</v>
      </c>
      <c r="F137" s="490"/>
      <c r="G137" s="490"/>
    </row>
    <row r="138" spans="1:7">
      <c r="A138" s="358">
        <v>134</v>
      </c>
      <c r="B138" s="351" t="s">
        <v>1213</v>
      </c>
      <c r="C138" s="352" t="s">
        <v>1162</v>
      </c>
      <c r="D138" s="422">
        <v>6.431012</v>
      </c>
      <c r="E138" s="422">
        <v>0</v>
      </c>
      <c r="F138" s="490"/>
      <c r="G138" s="490"/>
    </row>
    <row r="139" spans="1:7">
      <c r="A139" s="358">
        <v>135</v>
      </c>
      <c r="B139" s="351" t="s">
        <v>1205</v>
      </c>
      <c r="C139" s="352" t="s">
        <v>1162</v>
      </c>
      <c r="D139" s="422">
        <v>8.0461740000000006</v>
      </c>
      <c r="E139" s="422">
        <v>4.8232590000000002</v>
      </c>
      <c r="F139" s="490"/>
      <c r="G139" s="490"/>
    </row>
    <row r="140" spans="1:7">
      <c r="A140" s="358">
        <v>136</v>
      </c>
      <c r="B140" s="351" t="s">
        <v>1365</v>
      </c>
      <c r="C140" s="352" t="s">
        <v>1162</v>
      </c>
      <c r="D140" s="422">
        <v>5.786429</v>
      </c>
      <c r="E140" s="422">
        <v>1.281757</v>
      </c>
      <c r="F140" s="490"/>
      <c r="G140" s="490"/>
    </row>
    <row r="141" spans="1:7">
      <c r="A141" s="358">
        <v>137</v>
      </c>
      <c r="B141" s="351" t="s">
        <v>1532</v>
      </c>
      <c r="C141" s="352" t="s">
        <v>1162</v>
      </c>
      <c r="D141" s="422">
        <v>48.284452999999999</v>
      </c>
      <c r="E141" s="422">
        <v>10.29851</v>
      </c>
      <c r="F141" s="490"/>
      <c r="G141" s="490"/>
    </row>
    <row r="142" spans="1:7">
      <c r="A142" s="358">
        <v>138</v>
      </c>
      <c r="B142" s="351" t="s">
        <v>1343</v>
      </c>
      <c r="C142" s="352" t="s">
        <v>1162</v>
      </c>
      <c r="D142" s="422">
        <v>111.13499999999999</v>
      </c>
      <c r="E142" s="422">
        <v>6.431012</v>
      </c>
      <c r="F142" s="490"/>
      <c r="G142" s="490"/>
    </row>
    <row r="143" spans="1:7">
      <c r="A143" s="358">
        <v>139</v>
      </c>
      <c r="B143" s="351" t="s">
        <v>1140</v>
      </c>
      <c r="C143" s="352" t="s">
        <v>1162</v>
      </c>
      <c r="D143" s="422">
        <v>7.5571799999999989</v>
      </c>
      <c r="E143" s="422">
        <v>2.6005589999999996</v>
      </c>
      <c r="F143" s="490"/>
      <c r="G143" s="490"/>
    </row>
    <row r="144" spans="1:7">
      <c r="A144" s="358">
        <v>140</v>
      </c>
      <c r="B144" s="351" t="s">
        <v>1239</v>
      </c>
      <c r="C144" s="352" t="s">
        <v>1162</v>
      </c>
      <c r="D144" s="422">
        <v>7.5571799999999989</v>
      </c>
      <c r="E144" s="422">
        <v>0.63717400000000002</v>
      </c>
      <c r="F144" s="490"/>
      <c r="G144" s="490"/>
    </row>
    <row r="145" spans="1:7">
      <c r="A145" s="358">
        <v>141</v>
      </c>
      <c r="B145" s="351" t="s">
        <v>1533</v>
      </c>
      <c r="C145" s="352" t="s">
        <v>1162</v>
      </c>
      <c r="D145" s="422">
        <v>15.114359999999998</v>
      </c>
      <c r="E145" s="422">
        <v>2.6005589999999996</v>
      </c>
      <c r="F145" s="490"/>
      <c r="G145" s="490"/>
    </row>
    <row r="146" spans="1:7">
      <c r="A146" s="358">
        <v>142</v>
      </c>
      <c r="B146" s="351" t="s">
        <v>1339</v>
      </c>
      <c r="C146" s="352" t="s">
        <v>1338</v>
      </c>
      <c r="D146" s="422">
        <v>12.002579999999998</v>
      </c>
      <c r="E146" s="422">
        <v>0</v>
      </c>
      <c r="F146" s="490"/>
      <c r="G146" s="490"/>
    </row>
    <row r="147" spans="1:7">
      <c r="A147" s="358">
        <v>143</v>
      </c>
      <c r="B147" s="351" t="s">
        <v>1337</v>
      </c>
      <c r="C147" s="352" t="s">
        <v>1338</v>
      </c>
      <c r="D147" s="422">
        <v>33.340499999999999</v>
      </c>
      <c r="E147" s="422">
        <v>0</v>
      </c>
      <c r="F147" s="490"/>
      <c r="G147" s="490"/>
    </row>
    <row r="148" spans="1:7">
      <c r="A148" s="358">
        <v>144</v>
      </c>
      <c r="B148" s="351" t="s">
        <v>1534</v>
      </c>
      <c r="C148" s="352" t="s">
        <v>1338</v>
      </c>
      <c r="D148" s="422">
        <v>25.9315</v>
      </c>
      <c r="E148" s="422">
        <v>6.416194</v>
      </c>
      <c r="F148" s="490"/>
      <c r="G148" s="490"/>
    </row>
    <row r="149" spans="1:7">
      <c r="A149" s="358">
        <v>145</v>
      </c>
      <c r="B149" s="351" t="s">
        <v>1535</v>
      </c>
      <c r="C149" s="352" t="s">
        <v>1338</v>
      </c>
      <c r="D149" s="422">
        <v>22.227</v>
      </c>
      <c r="E149" s="422">
        <v>0</v>
      </c>
      <c r="F149" s="490"/>
      <c r="G149" s="490"/>
    </row>
    <row r="150" spans="1:7">
      <c r="A150" s="358">
        <v>146</v>
      </c>
      <c r="B150" s="351" t="s">
        <v>1536</v>
      </c>
      <c r="C150" s="352" t="s">
        <v>1338</v>
      </c>
      <c r="D150" s="422">
        <v>18.522500000000001</v>
      </c>
      <c r="E150" s="422">
        <v>0</v>
      </c>
      <c r="F150" s="490"/>
      <c r="G150" s="490"/>
    </row>
    <row r="151" spans="1:7">
      <c r="A151" s="358">
        <v>147</v>
      </c>
      <c r="B151" s="351" t="s">
        <v>1228</v>
      </c>
      <c r="C151" s="352" t="s">
        <v>1338</v>
      </c>
      <c r="D151" s="422">
        <v>13.3362</v>
      </c>
      <c r="E151" s="422">
        <v>0</v>
      </c>
      <c r="F151" s="490"/>
      <c r="G151" s="490"/>
    </row>
    <row r="152" spans="1:7">
      <c r="A152" s="358">
        <v>148</v>
      </c>
      <c r="B152" s="351" t="s">
        <v>1341</v>
      </c>
      <c r="C152" s="352" t="s">
        <v>1338</v>
      </c>
      <c r="D152" s="422">
        <v>22.227</v>
      </c>
      <c r="E152" s="422">
        <v>0</v>
      </c>
      <c r="F152" s="490"/>
      <c r="G152" s="490"/>
    </row>
    <row r="153" spans="1:7">
      <c r="A153" s="358">
        <v>149</v>
      </c>
      <c r="B153" s="351" t="s">
        <v>1231</v>
      </c>
      <c r="C153" s="352" t="s">
        <v>1342</v>
      </c>
      <c r="D153" s="422">
        <v>20.004300000000001</v>
      </c>
      <c r="E153" s="422">
        <v>0</v>
      </c>
      <c r="F153" s="490"/>
      <c r="G153" s="490"/>
    </row>
    <row r="154" spans="1:7">
      <c r="A154" s="358">
        <v>150</v>
      </c>
      <c r="B154" s="351" t="s">
        <v>1226</v>
      </c>
      <c r="C154" s="352" t="s">
        <v>1338</v>
      </c>
      <c r="D154" s="422">
        <v>0</v>
      </c>
      <c r="E154" s="422">
        <v>4.8232590000000002</v>
      </c>
      <c r="F154" s="490"/>
      <c r="G154" s="490"/>
    </row>
    <row r="155" spans="1:7">
      <c r="A155" s="358">
        <v>151</v>
      </c>
      <c r="B155" s="351" t="s">
        <v>1537</v>
      </c>
      <c r="C155" s="352" t="s">
        <v>1162</v>
      </c>
      <c r="D155" s="422">
        <v>0</v>
      </c>
      <c r="E155" s="422">
        <v>75.571799999999996</v>
      </c>
      <c r="F155" s="490"/>
      <c r="G155" s="490"/>
    </row>
    <row r="156" spans="1:7">
      <c r="A156" s="358">
        <v>152</v>
      </c>
      <c r="B156" s="351" t="s">
        <v>1538</v>
      </c>
      <c r="C156" s="352" t="s">
        <v>1162</v>
      </c>
      <c r="D156" s="422">
        <v>0</v>
      </c>
      <c r="E156" s="422">
        <v>66.680999999999997</v>
      </c>
      <c r="F156" s="490"/>
      <c r="G156" s="490"/>
    </row>
    <row r="157" spans="1:7">
      <c r="A157" s="358">
        <v>153</v>
      </c>
      <c r="B157" s="351" t="s">
        <v>1539</v>
      </c>
      <c r="C157" s="352" t="s">
        <v>1162</v>
      </c>
      <c r="D157" s="422">
        <v>80.017200000000003</v>
      </c>
      <c r="E157" s="422">
        <v>28.324607</v>
      </c>
      <c r="F157" s="490"/>
      <c r="G157" s="490"/>
    </row>
    <row r="158" spans="1:7">
      <c r="A158" s="358">
        <v>154</v>
      </c>
      <c r="B158" s="351" t="s">
        <v>1540</v>
      </c>
      <c r="C158" s="352" t="s">
        <v>1162</v>
      </c>
      <c r="D158" s="422">
        <v>0.63717400000000002</v>
      </c>
      <c r="E158" s="422">
        <v>0.63717400000000002</v>
      </c>
      <c r="F158" s="490"/>
      <c r="G158" s="490"/>
    </row>
    <row r="159" spans="1:7">
      <c r="A159" s="358">
        <v>155</v>
      </c>
      <c r="B159" s="351" t="s">
        <v>1541</v>
      </c>
      <c r="C159" s="352" t="s">
        <v>1162</v>
      </c>
      <c r="D159" s="422">
        <v>0.63717400000000002</v>
      </c>
      <c r="E159" s="422">
        <v>0.63717400000000002</v>
      </c>
      <c r="F159" s="490"/>
      <c r="G159" s="490"/>
    </row>
    <row r="160" spans="1:7">
      <c r="A160" s="358">
        <v>156</v>
      </c>
      <c r="B160" s="351" t="s">
        <v>1542</v>
      </c>
      <c r="C160" s="352" t="s">
        <v>1162</v>
      </c>
      <c r="D160" s="422">
        <v>0.63717400000000002</v>
      </c>
      <c r="E160" s="422">
        <v>0.63717400000000002</v>
      </c>
      <c r="F160" s="490"/>
      <c r="G160" s="490"/>
    </row>
    <row r="161" spans="1:7">
      <c r="A161" s="358">
        <v>157</v>
      </c>
      <c r="B161" s="351" t="s">
        <v>1543</v>
      </c>
      <c r="C161" s="352" t="s">
        <v>1162</v>
      </c>
      <c r="D161" s="422">
        <v>68.903700000000001</v>
      </c>
      <c r="E161" s="422">
        <v>9.7798799999999986</v>
      </c>
      <c r="F161" s="490"/>
      <c r="G161" s="490"/>
    </row>
    <row r="162" spans="1:7">
      <c r="A162" s="358">
        <v>158</v>
      </c>
      <c r="B162" s="382" t="s">
        <v>1544</v>
      </c>
      <c r="C162" s="352" t="s">
        <v>1162</v>
      </c>
      <c r="D162" s="422">
        <v>68.903700000000001</v>
      </c>
      <c r="E162" s="422">
        <v>17.781600000000001</v>
      </c>
      <c r="F162" s="490"/>
      <c r="G162" s="490"/>
    </row>
    <row r="163" spans="1:7">
      <c r="A163" s="358">
        <v>159</v>
      </c>
      <c r="B163" s="382" t="s">
        <v>1545</v>
      </c>
      <c r="C163" s="352" t="s">
        <v>1162</v>
      </c>
      <c r="D163" s="422">
        <v>0.88907999999999998</v>
      </c>
      <c r="E163" s="422">
        <v>0.88907999999999998</v>
      </c>
      <c r="F163" s="490"/>
      <c r="G163" s="490"/>
    </row>
    <row r="164" spans="1:7">
      <c r="A164" s="358">
        <v>160</v>
      </c>
      <c r="B164" s="382" t="s">
        <v>1546</v>
      </c>
      <c r="C164" s="352" t="s">
        <v>1162</v>
      </c>
      <c r="D164" s="422">
        <v>0.88907999999999998</v>
      </c>
      <c r="E164" s="422">
        <v>0.88907999999999998</v>
      </c>
      <c r="F164" s="490"/>
      <c r="G164" s="490"/>
    </row>
    <row r="165" spans="1:7">
      <c r="A165" s="358">
        <v>161</v>
      </c>
      <c r="B165" s="351" t="s">
        <v>1329</v>
      </c>
      <c r="C165" s="352" t="s">
        <v>1162</v>
      </c>
      <c r="D165" s="422">
        <v>0</v>
      </c>
      <c r="E165" s="422">
        <v>22.227</v>
      </c>
      <c r="F165" s="490"/>
      <c r="G165" s="490"/>
    </row>
    <row r="166" spans="1:7">
      <c r="A166" s="358">
        <v>162</v>
      </c>
      <c r="B166" s="351" t="s">
        <v>1330</v>
      </c>
      <c r="C166" s="352" t="s">
        <v>1162</v>
      </c>
      <c r="D166" s="422">
        <v>0</v>
      </c>
      <c r="E166" s="422">
        <v>22.227</v>
      </c>
      <c r="F166" s="490"/>
      <c r="G166" s="490"/>
    </row>
    <row r="167" spans="1:7">
      <c r="A167" s="358">
        <v>163</v>
      </c>
      <c r="B167" s="382" t="s">
        <v>1331</v>
      </c>
      <c r="C167" s="352" t="s">
        <v>1137</v>
      </c>
      <c r="D167" s="422">
        <v>0</v>
      </c>
      <c r="E167" s="422">
        <v>17.781600000000001</v>
      </c>
      <c r="F167" s="490"/>
      <c r="G167" s="490"/>
    </row>
    <row r="168" spans="1:7">
      <c r="A168" s="358">
        <v>164</v>
      </c>
      <c r="B168" s="351" t="s">
        <v>1360</v>
      </c>
      <c r="C168" s="352" t="s">
        <v>1137</v>
      </c>
      <c r="D168" s="422">
        <v>0</v>
      </c>
      <c r="E168" s="422">
        <v>35.563200000000002</v>
      </c>
      <c r="F168" s="490"/>
      <c r="G168" s="490"/>
    </row>
    <row r="169" spans="1:7">
      <c r="A169" s="358">
        <v>165</v>
      </c>
      <c r="B169" s="351" t="s">
        <v>1364</v>
      </c>
      <c r="C169" s="352" t="s">
        <v>1162</v>
      </c>
      <c r="D169" s="422">
        <v>0</v>
      </c>
      <c r="E169" s="422">
        <v>200</v>
      </c>
      <c r="F169" s="490"/>
      <c r="G169" s="490"/>
    </row>
    <row r="170" spans="1:7">
      <c r="A170" s="358">
        <v>166</v>
      </c>
      <c r="B170" s="351" t="s">
        <v>1362</v>
      </c>
      <c r="C170" s="352" t="s">
        <v>1162</v>
      </c>
      <c r="D170" s="422">
        <v>0</v>
      </c>
      <c r="E170" s="422">
        <v>20</v>
      </c>
      <c r="F170" s="490"/>
      <c r="G170" s="490"/>
    </row>
    <row r="171" spans="1:7">
      <c r="A171" s="358">
        <v>167</v>
      </c>
      <c r="B171" s="351" t="s">
        <v>1361</v>
      </c>
      <c r="C171" s="352" t="s">
        <v>1162</v>
      </c>
      <c r="D171" s="422">
        <v>0</v>
      </c>
      <c r="E171" s="422">
        <v>20</v>
      </c>
      <c r="F171" s="490"/>
      <c r="G171" s="490"/>
    </row>
    <row r="172" spans="1:7" ht="30">
      <c r="A172" s="358">
        <v>168</v>
      </c>
      <c r="B172" s="382" t="s">
        <v>1363</v>
      </c>
      <c r="C172" s="352" t="s">
        <v>1162</v>
      </c>
      <c r="D172" s="422">
        <v>0</v>
      </c>
      <c r="E172" s="422">
        <v>17.781600000000001</v>
      </c>
      <c r="F172" s="490"/>
      <c r="G172" s="490"/>
    </row>
    <row r="173" spans="1:7">
      <c r="A173" s="358">
        <v>169</v>
      </c>
      <c r="B173" s="382" t="s">
        <v>1354</v>
      </c>
      <c r="C173" s="352" t="s">
        <v>1137</v>
      </c>
      <c r="D173" s="422">
        <v>0</v>
      </c>
      <c r="E173" s="422">
        <v>29.635999999999999</v>
      </c>
      <c r="F173" s="490"/>
      <c r="G173" s="490"/>
    </row>
    <row r="174" spans="1:7">
      <c r="A174" s="358">
        <v>170</v>
      </c>
      <c r="B174" s="383" t="s">
        <v>1216</v>
      </c>
      <c r="C174" s="352" t="s">
        <v>1137</v>
      </c>
      <c r="D174" s="422">
        <v>0</v>
      </c>
      <c r="E174" s="422">
        <v>51.863</v>
      </c>
      <c r="F174" s="490"/>
      <c r="G174" s="490"/>
    </row>
    <row r="175" spans="1:7">
      <c r="A175" s="358">
        <v>171</v>
      </c>
      <c r="B175" s="351" t="s">
        <v>1217</v>
      </c>
      <c r="C175" s="352" t="s">
        <v>1218</v>
      </c>
      <c r="D175" s="422">
        <v>0</v>
      </c>
      <c r="E175" s="422">
        <v>3.7044999999999999</v>
      </c>
      <c r="F175" s="490"/>
      <c r="G175" s="490"/>
    </row>
    <row r="176" spans="1:7">
      <c r="A176" s="358">
        <v>172</v>
      </c>
      <c r="B176" s="351" t="s">
        <v>1366</v>
      </c>
      <c r="C176" s="352" t="s">
        <v>1476</v>
      </c>
      <c r="D176" s="422">
        <v>0</v>
      </c>
      <c r="E176" s="422">
        <v>14.818</v>
      </c>
      <c r="F176" s="490"/>
      <c r="G176" s="490"/>
    </row>
    <row r="177" spans="1:7" ht="45">
      <c r="A177" s="358">
        <v>173</v>
      </c>
      <c r="B177" s="351" t="s">
        <v>1547</v>
      </c>
      <c r="C177" s="352" t="s">
        <v>1272</v>
      </c>
      <c r="D177" s="422">
        <v>0</v>
      </c>
      <c r="E177" s="422">
        <v>350</v>
      </c>
      <c r="F177" s="490"/>
      <c r="G177" s="490"/>
    </row>
    <row r="178" spans="1:7">
      <c r="A178" s="358">
        <v>174</v>
      </c>
      <c r="B178" s="351" t="s">
        <v>1548</v>
      </c>
      <c r="C178" s="317" t="s">
        <v>89</v>
      </c>
      <c r="D178" s="422">
        <v>6.431012</v>
      </c>
      <c r="E178" s="422">
        <v>1.4818</v>
      </c>
      <c r="F178" s="490"/>
      <c r="G178" s="490"/>
    </row>
    <row r="179" spans="1:7">
      <c r="A179" s="358">
        <v>175</v>
      </c>
      <c r="B179" s="351" t="s">
        <v>1549</v>
      </c>
      <c r="C179" s="317" t="s">
        <v>1272</v>
      </c>
      <c r="D179" s="422">
        <v>0</v>
      </c>
      <c r="E179" s="422">
        <v>32.184696000000002</v>
      </c>
      <c r="F179" s="490"/>
      <c r="G179" s="490"/>
    </row>
    <row r="180" spans="1:7" ht="30">
      <c r="A180" s="358">
        <v>176</v>
      </c>
      <c r="B180" s="351" t="s">
        <v>1550</v>
      </c>
      <c r="C180" s="317" t="s">
        <v>1272</v>
      </c>
      <c r="D180" s="422">
        <v>0</v>
      </c>
      <c r="E180" s="422">
        <v>32.184696000000002</v>
      </c>
      <c r="F180" s="490"/>
      <c r="G180" s="490"/>
    </row>
    <row r="181" spans="1:7">
      <c r="A181" s="358">
        <v>177</v>
      </c>
      <c r="B181" s="351" t="s">
        <v>1295</v>
      </c>
      <c r="C181" s="317" t="s">
        <v>89</v>
      </c>
      <c r="D181" s="422">
        <v>111.13499999999999</v>
      </c>
      <c r="E181" s="422">
        <v>3.7044999999999999</v>
      </c>
      <c r="F181" s="490"/>
      <c r="G181" s="490"/>
    </row>
    <row r="182" spans="1:7">
      <c r="A182" s="358">
        <v>178</v>
      </c>
      <c r="B182" s="351" t="s">
        <v>1947</v>
      </c>
      <c r="C182" s="317" t="s">
        <v>89</v>
      </c>
      <c r="D182" s="422">
        <v>2.2227000000000001</v>
      </c>
      <c r="E182" s="422">
        <v>2.2227000000000001</v>
      </c>
      <c r="F182" s="490"/>
      <c r="G182" s="490"/>
    </row>
    <row r="183" spans="1:7">
      <c r="A183" s="358">
        <v>179</v>
      </c>
      <c r="B183" s="351" t="s">
        <v>1919</v>
      </c>
      <c r="C183" s="317" t="s">
        <v>89</v>
      </c>
      <c r="D183" s="422">
        <v>31.117800000000003</v>
      </c>
      <c r="E183" s="422">
        <v>13.3362</v>
      </c>
      <c r="F183" s="490"/>
      <c r="G183" s="490"/>
    </row>
    <row r="184" spans="1:7">
      <c r="A184" s="358">
        <v>180</v>
      </c>
      <c r="B184" s="351" t="s">
        <v>1946</v>
      </c>
      <c r="C184" s="317" t="s">
        <v>89</v>
      </c>
      <c r="D184" s="422">
        <v>8.8908000000000005</v>
      </c>
      <c r="E184" s="422">
        <v>2.2227000000000001</v>
      </c>
      <c r="F184" s="490"/>
      <c r="G184" s="490"/>
    </row>
    <row r="185" spans="1:7">
      <c r="A185" s="358">
        <v>181</v>
      </c>
      <c r="B185" s="351" t="s">
        <v>1950</v>
      </c>
      <c r="C185" s="317" t="s">
        <v>89</v>
      </c>
      <c r="D185" s="422">
        <v>8.8908000000000005</v>
      </c>
      <c r="E185" s="422">
        <v>2.2227000000000001</v>
      </c>
      <c r="F185" s="490"/>
      <c r="G185" s="490"/>
    </row>
    <row r="186" spans="1:7">
      <c r="A186" s="358">
        <v>182</v>
      </c>
      <c r="B186" s="351" t="s">
        <v>1949</v>
      </c>
      <c r="C186" s="317" t="s">
        <v>89</v>
      </c>
      <c r="D186" s="422">
        <v>4.4454000000000002</v>
      </c>
      <c r="E186" s="422">
        <v>2.2227000000000001</v>
      </c>
      <c r="F186" s="490"/>
      <c r="G186" s="490"/>
    </row>
    <row r="187" spans="1:7">
      <c r="A187" s="358">
        <v>183</v>
      </c>
      <c r="B187" s="351" t="s">
        <v>1948</v>
      </c>
      <c r="C187" s="317" t="s">
        <v>89</v>
      </c>
      <c r="D187" s="422">
        <v>75.571799999999996</v>
      </c>
      <c r="E187" s="422">
        <v>2.2227000000000001</v>
      </c>
      <c r="F187" s="490"/>
      <c r="G187" s="490"/>
    </row>
    <row r="188" spans="1:7">
      <c r="A188" s="358">
        <v>184</v>
      </c>
      <c r="B188" s="351" t="s">
        <v>1551</v>
      </c>
      <c r="C188" s="317" t="s">
        <v>89</v>
      </c>
      <c r="D188" s="422">
        <v>35.563200000000002</v>
      </c>
      <c r="E188" s="422">
        <v>17.781600000000001</v>
      </c>
      <c r="F188" s="490"/>
      <c r="G188" s="490"/>
    </row>
    <row r="189" spans="1:7">
      <c r="A189" s="358">
        <v>185</v>
      </c>
      <c r="B189" s="373" t="s">
        <v>2037</v>
      </c>
      <c r="C189" s="352" t="s">
        <v>1130</v>
      </c>
      <c r="D189" s="422">
        <v>0</v>
      </c>
      <c r="E189" s="422">
        <v>40</v>
      </c>
      <c r="F189" s="490"/>
      <c r="G189" s="490"/>
    </row>
    <row r="190" spans="1:7">
      <c r="A190" s="358">
        <v>186</v>
      </c>
      <c r="B190" s="351" t="s">
        <v>2039</v>
      </c>
      <c r="C190" s="352" t="s">
        <v>1130</v>
      </c>
      <c r="D190" s="422">
        <v>0</v>
      </c>
      <c r="E190" s="422">
        <v>60</v>
      </c>
      <c r="F190" s="490"/>
      <c r="G190" s="490"/>
    </row>
    <row r="191" spans="1:7">
      <c r="A191" s="358">
        <v>187</v>
      </c>
      <c r="B191" s="351" t="s">
        <v>2038</v>
      </c>
      <c r="C191" s="352" t="s">
        <v>2034</v>
      </c>
      <c r="D191" s="422">
        <v>0</v>
      </c>
      <c r="E191" s="422">
        <v>40</v>
      </c>
      <c r="F191" s="490"/>
      <c r="G191" s="491"/>
    </row>
    <row r="192" spans="1:7">
      <c r="A192" s="358">
        <v>188</v>
      </c>
      <c r="B192" s="319" t="s">
        <v>1964</v>
      </c>
      <c r="C192" s="317" t="s">
        <v>1162</v>
      </c>
      <c r="D192" s="422">
        <v>0</v>
      </c>
      <c r="E192" s="422">
        <v>250</v>
      </c>
      <c r="F192" s="490"/>
      <c r="G192" s="491"/>
    </row>
    <row r="193" spans="1:7">
      <c r="A193" s="358">
        <v>189</v>
      </c>
      <c r="B193" s="319" t="s">
        <v>1965</v>
      </c>
      <c r="C193" s="317" t="s">
        <v>1162</v>
      </c>
      <c r="D193" s="422">
        <v>0</v>
      </c>
      <c r="E193" s="422">
        <v>150</v>
      </c>
      <c r="F193" s="490"/>
      <c r="G193" s="491"/>
    </row>
    <row r="194" spans="1:7">
      <c r="A194" s="358">
        <v>190</v>
      </c>
      <c r="B194" s="351" t="s">
        <v>1996</v>
      </c>
      <c r="C194" s="352" t="s">
        <v>1130</v>
      </c>
      <c r="D194" s="422">
        <v>1800</v>
      </c>
      <c r="E194" s="422">
        <v>150</v>
      </c>
      <c r="F194" s="490"/>
      <c r="G194" s="491"/>
    </row>
    <row r="195" spans="1:7">
      <c r="A195" s="358">
        <v>191</v>
      </c>
      <c r="B195" s="351" t="s">
        <v>1930</v>
      </c>
      <c r="C195" s="352" t="s">
        <v>1130</v>
      </c>
      <c r="D195" s="422">
        <v>0</v>
      </c>
      <c r="E195" s="422">
        <v>180</v>
      </c>
      <c r="F195" s="490"/>
      <c r="G195" s="491"/>
    </row>
    <row r="196" spans="1:7">
      <c r="A196" s="358">
        <v>192</v>
      </c>
      <c r="B196" s="351" t="s">
        <v>2052</v>
      </c>
      <c r="C196" s="352" t="s">
        <v>1126</v>
      </c>
      <c r="D196" s="422">
        <v>0</v>
      </c>
      <c r="E196" s="422">
        <v>80</v>
      </c>
      <c r="F196" s="490"/>
      <c r="G196" s="491"/>
    </row>
    <row r="197" spans="1:7">
      <c r="A197" s="358">
        <v>193</v>
      </c>
      <c r="B197" s="351" t="s">
        <v>2053</v>
      </c>
      <c r="C197" s="352" t="s">
        <v>1126</v>
      </c>
      <c r="D197" s="422">
        <v>80</v>
      </c>
      <c r="E197" s="422">
        <v>60</v>
      </c>
      <c r="F197" s="490"/>
      <c r="G197" s="491"/>
    </row>
    <row r="198" spans="1:7">
      <c r="A198" s="358">
        <v>194</v>
      </c>
      <c r="B198" s="351" t="s">
        <v>2054</v>
      </c>
      <c r="C198" s="352" t="s">
        <v>1126</v>
      </c>
      <c r="D198" s="422">
        <v>50</v>
      </c>
      <c r="E198" s="422">
        <v>40</v>
      </c>
      <c r="F198" s="490"/>
      <c r="G198" s="491"/>
    </row>
    <row r="199" spans="1:7">
      <c r="A199" s="358">
        <v>195</v>
      </c>
      <c r="B199" s="351" t="s">
        <v>2055</v>
      </c>
      <c r="C199" s="352" t="s">
        <v>1126</v>
      </c>
      <c r="D199" s="422">
        <v>120</v>
      </c>
      <c r="E199" s="422">
        <v>60</v>
      </c>
      <c r="F199" s="490"/>
      <c r="G199" s="491"/>
    </row>
    <row r="200" spans="1:7" s="375" customFormat="1" ht="12" customHeight="1">
      <c r="A200" s="507" t="s">
        <v>1234</v>
      </c>
      <c r="B200" s="507"/>
      <c r="C200" s="268"/>
      <c r="D200" s="424">
        <f>SUM(D5:D199)</f>
        <v>21946.065695999987</v>
      </c>
      <c r="E200" s="424">
        <f>SUM(E5:E199)</f>
        <v>7508.5459950000031</v>
      </c>
      <c r="F200" s="268"/>
      <c r="G200" s="268"/>
    </row>
    <row r="201" spans="1:7" s="375" customFormat="1">
      <c r="A201" s="507" t="s">
        <v>1235</v>
      </c>
      <c r="B201" s="507"/>
      <c r="C201" s="268"/>
      <c r="D201" s="424"/>
      <c r="E201" s="424">
        <f>E200+D200</f>
        <v>29454.611690999991</v>
      </c>
      <c r="F201" s="268"/>
      <c r="G201" s="268"/>
    </row>
    <row r="202" spans="1:7">
      <c r="D202" s="429"/>
      <c r="E202" s="429"/>
    </row>
    <row r="205" spans="1:7">
      <c r="B205" s="367"/>
    </row>
  </sheetData>
  <mergeCells count="4">
    <mergeCell ref="A200:B200"/>
    <mergeCell ref="A201:B201"/>
    <mergeCell ref="D1:E2"/>
    <mergeCell ref="F3:G3"/>
  </mergeCells>
  <conditionalFormatting sqref="B1:B3 B5:B1048576">
    <cfRule type="duplicateValues" dxfId="13" priority="2"/>
  </conditionalFormatting>
  <conditionalFormatting sqref="B4">
    <cfRule type="duplicateValues" dxfId="12" priority="1"/>
  </conditionalFormatting>
  <pageMargins left="0.7" right="0.7" top="0.75" bottom="0.75" header="0.3" footer="0.3"/>
  <pageSetup scale="95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17</vt:i4>
      </vt:variant>
    </vt:vector>
  </HeadingPairs>
  <TitlesOfParts>
    <vt:vector size="40" baseType="lpstr">
      <vt:lpstr>SKODA OCTAVIA(SCOUT) </vt:lpstr>
      <vt:lpstr>SKODA OCTAVIA </vt:lpstr>
      <vt:lpstr>VOLKSWAGEN PASSAT </vt:lpstr>
      <vt:lpstr>KIA CERATO</vt:lpstr>
      <vt:lpstr>KIA SORENTO(ბენზინი)</vt:lpstr>
      <vt:lpstr>KIA SPORTAGE</vt:lpstr>
      <vt:lpstr>KIA SORENTO(დიზელი)</vt:lpstr>
      <vt:lpstr>RENAULT SYMBOL</vt:lpstr>
      <vt:lpstr>HYUNDAI SANTA FE</vt:lpstr>
      <vt:lpstr>MERCEDES SPRINTER </vt:lpstr>
      <vt:lpstr>NISSAN URVAN</vt:lpstr>
      <vt:lpstr>HYUNDAI IX35</vt:lpstr>
      <vt:lpstr>HYUNDAI SONATA</vt:lpstr>
      <vt:lpstr>TOYOTA LC200</vt:lpstr>
      <vt:lpstr>TOYOTA LC150</vt:lpstr>
      <vt:lpstr>სულ ჯამი</vt:lpstr>
      <vt:lpstr>აპარატი (2)</vt:lpstr>
      <vt:lpstr>საშტატო (1)</vt:lpstr>
      <vt:lpstr>Sheet9</vt:lpstr>
      <vt:lpstr>2016</vt:lpstr>
      <vt:lpstr>Sheet1 (2) (1)</vt:lpstr>
      <vt:lpstr>Sheet1 (3)</vt:lpstr>
      <vt:lpstr>აპარატი (1)</vt:lpstr>
      <vt:lpstr>gasuli</vt:lpstr>
      <vt:lpstr>premia</vt:lpstr>
      <vt:lpstr>premia1</vt:lpstr>
      <vt:lpstr>'HYUNDAI IX35'!Print_Area</vt:lpstr>
      <vt:lpstr>'HYUNDAI SANTA FE'!Print_Area</vt:lpstr>
      <vt:lpstr>'HYUNDAI SONATA'!Print_Area</vt:lpstr>
      <vt:lpstr>'KIA SORENTO(ბენზინი)'!Print_Area</vt:lpstr>
      <vt:lpstr>'KIA SORENTO(დიზელი)'!Print_Area</vt:lpstr>
      <vt:lpstr>'KIA SPORTAGE'!Print_Area</vt:lpstr>
      <vt:lpstr>'MERCEDES SPRINTER '!Print_Area</vt:lpstr>
      <vt:lpstr>'NISSAN URVAN'!Print_Area</vt:lpstr>
      <vt:lpstr>'RENAULT SYMBOL'!Print_Area</vt:lpstr>
      <vt:lpstr>'SKODA OCTAVIA '!Print_Area</vt:lpstr>
      <vt:lpstr>'SKODA OCTAVIA(SCOUT) '!Print_Area</vt:lpstr>
      <vt:lpstr>'TOYOTA LC150'!Print_Area</vt:lpstr>
      <vt:lpstr>'TOYOTA LC200'!Print_Area</vt:lpstr>
      <vt:lpstr>shroma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მარიამ ტაბატაძე</dc:creator>
  <cp:lastModifiedBy>home</cp:lastModifiedBy>
  <cp:lastPrinted>2021-06-17T15:05:06Z</cp:lastPrinted>
  <dcterms:created xsi:type="dcterms:W3CDTF">2017-11-13T06:47:53Z</dcterms:created>
  <dcterms:modified xsi:type="dcterms:W3CDTF">2021-07-07T15:05:40Z</dcterms:modified>
</cp:coreProperties>
</file>