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vle.samsonashvili\Desktop\anagi\გუდიაშვილის სახლები, კეთილმოწყობა\გუდიაშვილის სახლები - (ზღვრული ფასებით) - ანაგის ერთეული ფასით\"/>
    </mc:Choice>
  </mc:AlternateContent>
  <xr:revisionPtr revIDLastSave="0" documentId="13_ncr:1_{80FBE5D3-5B30-4250-AA6B-7A5451DF4CC3}" xr6:coauthVersionLast="43" xr6:coauthVersionMax="43" xr10:uidLastSave="{00000000-0000-0000-0000-000000000000}"/>
  <bookViews>
    <workbookView xWindow="28680" yWindow="-120" windowWidth="29040" windowHeight="15840" tabRatio="800" activeTab="2" xr2:uid="{00000000-000D-0000-FFFF-FFFF00000000}"/>
  </bookViews>
  <sheets>
    <sheet name="TV" sheetId="10" r:id="rId1"/>
    <sheet name="K.x." sheetId="14" r:id="rId2"/>
    <sheet name="x.2.2" sheetId="16" r:id="rId3"/>
  </sheets>
  <definedNames>
    <definedName name="_xlnm._FilterDatabase" localSheetId="2" hidden="1">'x.2.2'!$A$19:$Y$268</definedName>
    <definedName name="_xlnm.Print_Area" localSheetId="1">K.x.!$A$1:$H$30</definedName>
    <definedName name="_xlnm.Print_Area" localSheetId="0">TV!$A$1:$N$24</definedName>
    <definedName name="_xlnm.Print_Area" localSheetId="2">'x.2.2'!$A$1:$P$268</definedName>
    <definedName name="_xlnm.Print_Titles" localSheetId="1">K.x.!$12:$12</definedName>
    <definedName name="_xlnm.Print_Titles" localSheetId="2">'x.2.2'!$19:$19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254" i="16" l="1"/>
  <c r="F47" i="16" l="1"/>
  <c r="F46" i="16"/>
  <c r="F45" i="16"/>
  <c r="F44" i="16"/>
  <c r="F40" i="16"/>
  <c r="F39" i="16"/>
  <c r="F42" i="16"/>
  <c r="F261" i="16" l="1"/>
  <c r="F259" i="16"/>
  <c r="F258" i="16"/>
  <c r="F257" i="16"/>
  <c r="F255" i="16"/>
  <c r="F254" i="16"/>
  <c r="F253" i="16"/>
  <c r="F248" i="16"/>
  <c r="F247" i="16"/>
  <c r="F251" i="16"/>
  <c r="F250" i="16"/>
  <c r="F249" i="16"/>
  <c r="F246" i="16"/>
  <c r="F245" i="16"/>
  <c r="F244" i="16"/>
  <c r="F243" i="16"/>
  <c r="F241" i="16"/>
  <c r="F240" i="16"/>
  <c r="F239" i="16"/>
  <c r="E238" i="16"/>
  <c r="F238" i="16" s="1"/>
  <c r="F237" i="16"/>
  <c r="F213" i="16"/>
  <c r="F212" i="16"/>
  <c r="F223" i="16"/>
  <c r="F222" i="16"/>
  <c r="F234" i="16"/>
  <c r="F233" i="16"/>
  <c r="F235" i="16" l="1"/>
  <c r="F232" i="16"/>
  <c r="F231" i="16"/>
  <c r="F230" i="16"/>
  <c r="F229" i="16"/>
  <c r="E228" i="16"/>
  <c r="F228" i="16" s="1"/>
  <c r="F227" i="16"/>
  <c r="F225" i="16" l="1"/>
  <c r="F224" i="16"/>
  <c r="E221" i="16"/>
  <c r="F221" i="16" s="1"/>
  <c r="F220" i="16"/>
  <c r="F219" i="16"/>
  <c r="F217" i="16"/>
  <c r="F216" i="16"/>
  <c r="F214" i="16"/>
  <c r="F211" i="16"/>
  <c r="F210" i="16"/>
  <c r="F209" i="16"/>
  <c r="F208" i="16"/>
  <c r="F207" i="16"/>
  <c r="F206" i="16"/>
  <c r="F201" i="16"/>
  <c r="F204" i="16"/>
  <c r="F203" i="16"/>
  <c r="F202" i="16"/>
  <c r="F200" i="16"/>
  <c r="F199" i="16"/>
  <c r="E197" i="16"/>
  <c r="F197" i="16" s="1"/>
  <c r="E196" i="16"/>
  <c r="F196" i="16" s="1"/>
  <c r="F168" i="16"/>
  <c r="E167" i="16"/>
  <c r="E166" i="16"/>
  <c r="F165" i="16"/>
  <c r="E164" i="16"/>
  <c r="F164" i="16" s="1"/>
  <c r="F162" i="16"/>
  <c r="E161" i="16"/>
  <c r="F161" i="16" s="1"/>
  <c r="F152" i="16"/>
  <c r="F151" i="16"/>
  <c r="E150" i="16"/>
  <c r="F150" i="16" s="1"/>
  <c r="E149" i="16"/>
  <c r="F149" i="16" s="1"/>
  <c r="E147" i="16"/>
  <c r="F147" i="16" s="1"/>
  <c r="E146" i="16"/>
  <c r="F146" i="16" s="1"/>
  <c r="F84" i="16"/>
  <c r="F83" i="16"/>
  <c r="F94" i="16"/>
  <c r="F93" i="16"/>
  <c r="F105" i="16"/>
  <c r="F104" i="16"/>
  <c r="F117" i="16"/>
  <c r="F116" i="16"/>
  <c r="F125" i="16"/>
  <c r="F124" i="16"/>
  <c r="F128" i="16"/>
  <c r="F34" i="16"/>
  <c r="F28" i="16"/>
  <c r="F189" i="16"/>
  <c r="F194" i="16" s="1"/>
  <c r="F188" i="16"/>
  <c r="F187" i="16"/>
  <c r="F186" i="16"/>
  <c r="F184" i="16"/>
  <c r="F182" i="16"/>
  <c r="F181" i="16"/>
  <c r="F180" i="16"/>
  <c r="F179" i="16"/>
  <c r="E178" i="16"/>
  <c r="F178" i="16" s="1"/>
  <c r="F177" i="16"/>
  <c r="F176" i="16"/>
  <c r="F174" i="16"/>
  <c r="F173" i="16"/>
  <c r="F172" i="16"/>
  <c r="F171" i="16"/>
  <c r="F170" i="16"/>
  <c r="F166" i="16" l="1"/>
  <c r="F167" i="16"/>
  <c r="F127" i="16"/>
  <c r="F122" i="16"/>
  <c r="F126" i="16"/>
  <c r="F129" i="16"/>
  <c r="F121" i="16"/>
  <c r="F190" i="16"/>
  <c r="F191" i="16"/>
  <c r="F193" i="16"/>
  <c r="F123" i="16" l="1"/>
  <c r="F130" i="16"/>
  <c r="F159" i="16" l="1"/>
  <c r="F158" i="16"/>
  <c r="F157" i="16"/>
  <c r="F155" i="16"/>
  <c r="E154" i="16"/>
  <c r="F154" i="16" s="1"/>
  <c r="F136" i="16"/>
  <c r="F135" i="16"/>
  <c r="E133" i="16"/>
  <c r="F133" i="16" s="1"/>
  <c r="E132" i="16"/>
  <c r="F132" i="16" s="1"/>
  <c r="F144" i="16"/>
  <c r="F143" i="16"/>
  <c r="E142" i="16"/>
  <c r="F142" i="16" s="1"/>
  <c r="F141" i="16"/>
  <c r="E139" i="16"/>
  <c r="F139" i="16" s="1"/>
  <c r="E138" i="16"/>
  <c r="F138" i="16" s="1"/>
  <c r="F119" i="16"/>
  <c r="F118" i="16"/>
  <c r="E115" i="16"/>
  <c r="F115" i="16" s="1"/>
  <c r="F114" i="16"/>
  <c r="F113" i="16"/>
  <c r="F111" i="16"/>
  <c r="F110" i="16"/>
  <c r="F108" i="16"/>
  <c r="F107" i="16"/>
  <c r="F106" i="16"/>
  <c r="E103" i="16"/>
  <c r="F103" i="16" s="1"/>
  <c r="F102" i="16"/>
  <c r="F101" i="16"/>
  <c r="F99" i="16"/>
  <c r="F98" i="16"/>
  <c r="F96" i="16"/>
  <c r="F95" i="16"/>
  <c r="E92" i="16"/>
  <c r="F92" i="16" s="1"/>
  <c r="F91" i="16"/>
  <c r="F90" i="16"/>
  <c r="F88" i="16"/>
  <c r="F87" i="16"/>
  <c r="F85" i="16"/>
  <c r="F82" i="16"/>
  <c r="F81" i="16"/>
  <c r="F80" i="16"/>
  <c r="F78" i="16"/>
  <c r="F77" i="16"/>
  <c r="F75" i="16"/>
  <c r="F74" i="16"/>
  <c r="F73" i="16"/>
  <c r="F72" i="16"/>
  <c r="F71" i="16"/>
  <c r="E69" i="16"/>
  <c r="F69" i="16" s="1"/>
  <c r="E68" i="16"/>
  <c r="F68" i="16" s="1"/>
  <c r="E66" i="16"/>
  <c r="F66" i="16" s="1"/>
  <c r="F65" i="16"/>
  <c r="F64" i="16"/>
  <c r="F63" i="16"/>
  <c r="F62" i="16"/>
  <c r="E60" i="16"/>
  <c r="F60" i="16" s="1"/>
  <c r="E59" i="16"/>
  <c r="F59" i="16" s="1"/>
  <c r="F57" i="16"/>
  <c r="F56" i="16"/>
  <c r="E54" i="16"/>
  <c r="F54" i="16" s="1"/>
  <c r="E53" i="16"/>
  <c r="F53" i="16" s="1"/>
  <c r="F51" i="16" l="1"/>
  <c r="F50" i="16"/>
  <c r="F49" i="16"/>
  <c r="F37" i="16"/>
  <c r="F36" i="16"/>
  <c r="F30" i="16"/>
  <c r="F32" i="16"/>
  <c r="F26" i="16"/>
  <c r="F25" i="16"/>
  <c r="F21" i="16"/>
  <c r="F23" i="16"/>
  <c r="A1" i="16" l="1"/>
  <c r="A4" i="14"/>
</calcChain>
</file>

<file path=xl/sharedStrings.xml><?xml version="1.0" encoding="utf-8"?>
<sst xmlns="http://schemas.openxmlformats.org/spreadsheetml/2006/main" count="563" uniqueCount="224">
  <si>
    <t>______________________________________________</t>
  </si>
  <si>
    <t>/mSeneblobis dasaxeleba/</t>
  </si>
  <si>
    <t>______________________________</t>
  </si>
  <si>
    <t xml:space="preserve"> /obieqtis, samuSaos da danaxarjebis dasaxeleba/</t>
  </si>
  <si>
    <t>safuZveli:  proeqti</t>
  </si>
  <si>
    <t xml:space="preserve">saxarjTaRricxvo Rirebuleba </t>
  </si>
  <si>
    <t>lari</t>
  </si>
  <si>
    <t xml:space="preserve"> maT Soris xelfasi</t>
  </si>
  <si>
    <t xml:space="preserve">   normatiuli</t>
  </si>
  <si>
    <t xml:space="preserve">   xelfasi</t>
  </si>
  <si>
    <t xml:space="preserve">     masala</t>
  </si>
  <si>
    <t xml:space="preserve">   samSeneblo </t>
  </si>
  <si>
    <t>s a m u S a o s</t>
  </si>
  <si>
    <t xml:space="preserve">     resursi</t>
  </si>
  <si>
    <t xml:space="preserve">   meqanizmebi</t>
  </si>
  <si>
    <t>jami</t>
  </si>
  <si>
    <t>#</t>
  </si>
  <si>
    <t>safuZveli</t>
  </si>
  <si>
    <t>dasaxeleba</t>
  </si>
  <si>
    <t>ganz.</t>
  </si>
  <si>
    <t>erTeulze</t>
  </si>
  <si>
    <t>sul</t>
  </si>
  <si>
    <t>erT.</t>
  </si>
  <si>
    <t>fasi</t>
  </si>
  <si>
    <t>SromiTi resursebi</t>
  </si>
  <si>
    <t>kub.m.</t>
  </si>
  <si>
    <t xml:space="preserve">gegmiuri mogeba </t>
  </si>
  <si>
    <t>tona</t>
  </si>
  <si>
    <t>cali</t>
  </si>
  <si>
    <t>sxva xarjebi</t>
  </si>
  <si>
    <t>manqanebi</t>
  </si>
  <si>
    <t>kv.m.</t>
  </si>
  <si>
    <t>kg.</t>
  </si>
  <si>
    <t>kg</t>
  </si>
  <si>
    <t>eleqtrodi</t>
  </si>
  <si>
    <t xml:space="preserve">saxarjTaRricxvo Rirebuleba   </t>
  </si>
  <si>
    <t>VI iatakebi</t>
  </si>
  <si>
    <t>kv.m</t>
  </si>
  <si>
    <t>proeqtiT</t>
  </si>
  <si>
    <t>saxarjTaRricxvo Rirebuleba</t>
  </si>
  <si>
    <t>samSeneblo samuSaoebis</t>
  </si>
  <si>
    <t>samontaJo samuSaoebis</t>
  </si>
  <si>
    <t xml:space="preserve">SromiTi resursebi </t>
  </si>
  <si>
    <t xml:space="preserve">zednadebi xarjebi </t>
  </si>
  <si>
    <t>toli</t>
  </si>
  <si>
    <t>lursmani</t>
  </si>
  <si>
    <t>glinula</t>
  </si>
  <si>
    <t>mSeneblobis Rirebuleba</t>
  </si>
  <si>
    <t>krebsiTi saxarjTaRricxvo gaangariSeba</t>
  </si>
  <si>
    <t xml:space="preserve"> /mSeneblobis dasaxeleba/</t>
  </si>
  <si>
    <t>xarjTaR-ricxvebis da angaruSebis #</t>
  </si>
  <si>
    <t>Tavebis, obieqtebis, samuSaoebisa da danaxarjebis dasaxeleba</t>
  </si>
  <si>
    <t>danadgarebis avejis da inventaris</t>
  </si>
  <si>
    <t>sxvadasxva xarjebi</t>
  </si>
  <si>
    <t>Tavi 1</t>
  </si>
  <si>
    <t>mSeneblobis ZiriTadi obieqtebi</t>
  </si>
  <si>
    <t>ob.x.#2-1</t>
  </si>
  <si>
    <t>me-2 Tavis jami</t>
  </si>
  <si>
    <t xml:space="preserve"> d.R.g. 18%</t>
  </si>
  <si>
    <t>S. p. s. ~artstudio proeqti~</t>
  </si>
  <si>
    <t>samSeneblo samuSaoebi (konstruqciuli elementebi)</t>
  </si>
  <si>
    <t>betonis momzadeba sisq. 10sm</t>
  </si>
  <si>
    <t>yalibis fari</t>
  </si>
  <si>
    <t>yalibis ficari IIx. 40mm-iani da meti</t>
  </si>
  <si>
    <r>
      <t>betoni ~</t>
    </r>
    <r>
      <rPr>
        <sz val="11"/>
        <rFont val="Cambria"/>
        <family val="1"/>
        <charset val="204"/>
      </rPr>
      <t>B15</t>
    </r>
    <r>
      <rPr>
        <sz val="11"/>
        <rFont val="AcadNusx"/>
      </rPr>
      <t>~</t>
    </r>
  </si>
  <si>
    <t>kac/sT</t>
  </si>
  <si>
    <t>gauTvaliswinebeli xarji 5%</t>
  </si>
  <si>
    <t>xis masalis cecxldacva</t>
  </si>
  <si>
    <t xml:space="preserve">manqanebi </t>
  </si>
  <si>
    <r>
      <t>betoni ~</t>
    </r>
    <r>
      <rPr>
        <sz val="11"/>
        <rFont val="Calibri"/>
        <family val="2"/>
        <charset val="204"/>
        <scheme val="minor"/>
      </rPr>
      <t>B25</t>
    </r>
    <r>
      <rPr>
        <sz val="11"/>
        <rFont val="AcadNusx"/>
      </rPr>
      <t>~</t>
    </r>
  </si>
  <si>
    <r>
      <rPr>
        <sz val="11"/>
        <rFont val="Calibri"/>
        <family val="2"/>
        <charset val="204"/>
        <scheme val="minor"/>
      </rPr>
      <t>A240C</t>
    </r>
    <r>
      <rPr>
        <sz val="11"/>
        <rFont val="AcadNusx"/>
      </rPr>
      <t xml:space="preserve"> klasis armatura</t>
    </r>
  </si>
  <si>
    <r>
      <rPr>
        <sz val="11"/>
        <rFont val="Calibri"/>
        <family val="2"/>
        <charset val="204"/>
        <scheme val="minor"/>
      </rPr>
      <t>A500C</t>
    </r>
    <r>
      <rPr>
        <sz val="11"/>
        <rFont val="AcadNusx"/>
      </rPr>
      <t xml:space="preserve"> klasis armatura</t>
    </r>
  </si>
  <si>
    <t>mon. r/betonis sartyeli</t>
  </si>
  <si>
    <t>100c</t>
  </si>
  <si>
    <t xml:space="preserve">Sromis danaxarjebi </t>
  </si>
  <si>
    <t xml:space="preserve">burRi </t>
  </si>
  <si>
    <t>manq/sT</t>
  </si>
  <si>
    <t>almasis saburRi</t>
  </si>
  <si>
    <t xml:space="preserve">sxva   masala </t>
  </si>
  <si>
    <t>lokalur-resursuli xarjTaRricxva #2-2</t>
  </si>
  <si>
    <t>ankerebis mosawyobad kedlis gaburRva</t>
  </si>
  <si>
    <t>grZ.m</t>
  </si>
  <si>
    <t>samSeneblo qanCi</t>
  </si>
  <si>
    <t>qarTuli aguri</t>
  </si>
  <si>
    <t>Senobis restavracia-reabilitacia da nawilobrivi rekonstruqcia</t>
  </si>
  <si>
    <t>მ2</t>
  </si>
  <si>
    <t>მ3</t>
  </si>
  <si>
    <t>m3</t>
  </si>
  <si>
    <t>m2</t>
  </si>
  <si>
    <t>antikoroziuli laqi</t>
  </si>
  <si>
    <t>avtopompa</t>
  </si>
  <si>
    <t>nagavsayrelis momsaxureba</t>
  </si>
  <si>
    <t>liTonis elementebis SeRebva</t>
  </si>
  <si>
    <t>eqspertis momsaxureba  (axali samuSaoebis Rirebulebebis dadgenaze)</t>
  </si>
  <si>
    <t>მთლიანი ჯამი</t>
  </si>
  <si>
    <t>satransporto xarjebi masalebze</t>
  </si>
  <si>
    <t xml:space="preserve">Sromis danaxarji </t>
  </si>
  <si>
    <t>c</t>
  </si>
  <si>
    <t>sxva masala</t>
  </si>
  <si>
    <t>qviSa (yviTeli)</t>
  </si>
  <si>
    <t>wyali</t>
  </si>
  <si>
    <t>webocementi</t>
  </si>
  <si>
    <t xml:space="preserve">sxva masala </t>
  </si>
  <si>
    <t>Sromis danaxarji</t>
  </si>
  <si>
    <t>sxva manqanebi</t>
  </si>
  <si>
    <t>sxva masalebi</t>
  </si>
  <si>
    <t>Sromis danaxarji 0.0303+0.0997</t>
  </si>
  <si>
    <t>manqanebi 0.0041+0.003</t>
  </si>
  <si>
    <t>antiseptiki</t>
  </si>
  <si>
    <t>cecxlmedegi xsnari</t>
  </si>
  <si>
    <t xml:space="preserve">  lari</t>
  </si>
  <si>
    <t>III კატეგორიის გრუნტის დამუშავება ხელით 4 მ-დან  8 მ-ის სიღრმემდე და ამოტანა</t>
  </si>
  <si>
    <t>Sromis danaxarji 6.83*2*1.2</t>
  </si>
  <si>
    <t>tomara</t>
  </si>
  <si>
    <t>sveli III კატეგორიის გრუნტის დამუშავება ხელით 2 მ-ის სიღრმემდე და ამოტანა</t>
  </si>
  <si>
    <t>Sromis danaxarji 6.04*1.2</t>
  </si>
  <si>
    <t>nagvis mogroveba da Cayra tomrebSi</t>
  </si>
  <si>
    <t>გრუნტის დატვირთვა ავტოთვითმცლელზე ხელით</t>
  </si>
  <si>
    <t>Sromis danaxarji 0.87/1.6</t>
  </si>
  <si>
    <t>გრუნტის datvirTva urikebze da gadaadgileba (10 m-dan 20 m-de)</t>
  </si>
  <si>
    <t>Sromis danaxarji 4.2/1.6</t>
  </si>
  <si>
    <t>nagvis transportireba 25 km-ze (erTeulis fasSi Sedis nagavsayrelis momsaxurebis Tanxa)</t>
  </si>
  <si>
    <t>t</t>
  </si>
  <si>
    <t>transportireba</t>
  </si>
  <si>
    <t>deformaciuli nakeris izolacia</t>
  </si>
  <si>
    <t>kac./sT.</t>
  </si>
  <si>
    <t>materialuri resursebi:</t>
  </si>
  <si>
    <r>
      <t>wylis Camketi</t>
    </r>
    <r>
      <rPr>
        <b/>
        <sz val="10"/>
        <rFont val="AcadNusx"/>
      </rPr>
      <t xml:space="preserve"> </t>
    </r>
    <r>
      <rPr>
        <sz val="10"/>
        <rFont val="Arial"/>
        <family val="2"/>
        <charset val="204"/>
      </rPr>
      <t>Sika Waterstop</t>
    </r>
    <r>
      <rPr>
        <sz val="10"/>
        <rFont val="Calibri"/>
        <family val="2"/>
        <charset val="204"/>
        <scheme val="minor"/>
      </rPr>
      <t xml:space="preserve"> YO25/5</t>
    </r>
  </si>
  <si>
    <t>grm</t>
  </si>
  <si>
    <t>fundamentis kedlis izolacia wasasmeli mastikiT</t>
  </si>
  <si>
    <r>
      <t>m</t>
    </r>
    <r>
      <rPr>
        <b/>
        <vertAlign val="superscript"/>
        <sz val="10"/>
        <rFont val="AcadNusx"/>
      </rPr>
      <t>2</t>
    </r>
  </si>
  <si>
    <t>Sika MonoTop 612/620</t>
  </si>
  <si>
    <t>Sika Igasol</t>
  </si>
  <si>
    <t>Sika Igolflex N</t>
  </si>
  <si>
    <r>
      <t xml:space="preserve">geoteqstili </t>
    </r>
    <r>
      <rPr>
        <sz val="10"/>
        <rFont val="Calibri"/>
        <family val="2"/>
        <charset val="204"/>
        <scheme val="minor"/>
      </rPr>
      <t xml:space="preserve">Terram 1000 </t>
    </r>
  </si>
  <si>
    <r>
      <t>m</t>
    </r>
    <r>
      <rPr>
        <vertAlign val="superscript"/>
        <sz val="10"/>
        <rFont val="AcadNusx"/>
      </rPr>
      <t>2</t>
    </r>
  </si>
  <si>
    <t>fundamentis kedlis izolacia polimeruli membraniT</t>
  </si>
  <si>
    <t>30mm sisqis xis ficari</t>
  </si>
  <si>
    <r>
      <t>m</t>
    </r>
    <r>
      <rPr>
        <vertAlign val="superscript"/>
        <sz val="10"/>
        <rFont val="AcadNusx"/>
      </rPr>
      <t>3</t>
    </r>
  </si>
  <si>
    <t>30mm sisqis polistirolis fila</t>
  </si>
  <si>
    <t>poliureTanis webo-qafi 850ml</t>
  </si>
  <si>
    <r>
      <t xml:space="preserve">polimeruli membrana </t>
    </r>
    <r>
      <rPr>
        <sz val="10"/>
        <rFont val="Calibri"/>
        <family val="2"/>
        <charset val="204"/>
        <scheme val="minor"/>
      </rPr>
      <t>SikaProof A</t>
    </r>
  </si>
  <si>
    <r>
      <t>m</t>
    </r>
    <r>
      <rPr>
        <vertAlign val="superscript"/>
        <sz val="9"/>
        <rFont val="AcadNusx"/>
      </rPr>
      <t>3</t>
    </r>
  </si>
  <si>
    <r>
      <t xml:space="preserve">betoni </t>
    </r>
    <r>
      <rPr>
        <sz val="10"/>
        <rFont val="Arial"/>
        <family val="2"/>
        <charset val="204"/>
      </rPr>
      <t>B</t>
    </r>
    <r>
      <rPr>
        <sz val="10"/>
        <rFont val="AcadNusx"/>
      </rPr>
      <t>-25</t>
    </r>
  </si>
  <si>
    <t xml:space="preserve">fleivudi (laminirebuli fanera) yalibisaTvis </t>
  </si>
  <si>
    <r>
      <t>m</t>
    </r>
    <r>
      <rPr>
        <vertAlign val="superscript"/>
        <sz val="9"/>
        <rFont val="AcadNusx"/>
      </rPr>
      <t>2</t>
    </r>
  </si>
  <si>
    <t>ficari IIIx. 40mm-iani</t>
  </si>
  <si>
    <r>
      <rPr>
        <sz val="10"/>
        <rFont val="Calibri"/>
        <family val="2"/>
        <charset val="204"/>
        <scheme val="minor"/>
      </rPr>
      <t>A240C</t>
    </r>
    <r>
      <rPr>
        <sz val="10"/>
        <rFont val="AcadNusx"/>
      </rPr>
      <t xml:space="preserve"> klasis armatura</t>
    </r>
  </si>
  <si>
    <t>proeqt.</t>
  </si>
  <si>
    <r>
      <rPr>
        <sz val="10"/>
        <rFont val="Calibri"/>
        <family val="2"/>
        <charset val="204"/>
        <scheme val="minor"/>
      </rPr>
      <t>A500C</t>
    </r>
    <r>
      <rPr>
        <sz val="10"/>
        <rFont val="AcadNusx"/>
      </rPr>
      <t xml:space="preserve"> klasis armatura</t>
    </r>
  </si>
  <si>
    <t>mon. r/b  saZirkvlis mowyoba</t>
  </si>
  <si>
    <t>mon. r/b svetebis mowyoba</t>
  </si>
  <si>
    <t>mon. r/b kedlebis  mowyoba</t>
  </si>
  <si>
    <t>mon. r/b koWebis mowyoba</t>
  </si>
  <si>
    <t>SenobaSi arkebis cilindruli TaRovani gadaxurvebis mowyoba rusuli aguris dekoratiuli wyobiT, aguris daWra damuSavebiT</t>
  </si>
  <si>
    <r>
      <t>m</t>
    </r>
    <r>
      <rPr>
        <b/>
        <vertAlign val="superscript"/>
        <sz val="10"/>
        <rFont val="AcadNusx"/>
      </rPr>
      <t>3</t>
    </r>
  </si>
  <si>
    <t>xsnarSemrevi moZravi 80l</t>
  </si>
  <si>
    <t>meoradi rusuli aguri</t>
  </si>
  <si>
    <t>qviSa-cementis xsnari wyobis</t>
  </si>
  <si>
    <r>
      <t>m</t>
    </r>
    <r>
      <rPr>
        <vertAlign val="superscript"/>
        <sz val="10"/>
        <color theme="1"/>
        <rFont val="AcadNusx"/>
      </rPr>
      <t>3</t>
    </r>
  </si>
  <si>
    <t>gadasaadgilebeli xis cilindruli fermebis da qargilebis damzadeba, montaJi, moxsna da gadaadgileba, TaRovani arkebis mosawyobad</t>
  </si>
  <si>
    <t>xerxi diskis eleqtro</t>
  </si>
  <si>
    <t>xemasala daxerxili mSrali</t>
  </si>
  <si>
    <t>Sromis danaxarji 7.42/0.6005=12.356</t>
  </si>
  <si>
    <t>qviSa-cementis xsnari m-50</t>
  </si>
  <si>
    <t>saSualo sirTulis kedlebis nawilobrivi wyoba (aRdgena) meoradi rusuli aguriT (sareabilitacio Senobebze)</t>
  </si>
  <si>
    <t>dazianebuli kedlebis gamagreba armaturis badiT</t>
  </si>
  <si>
    <t>armatura a-3 d-12 proeqtiT</t>
  </si>
  <si>
    <t>ankerebi armatura a-3 d-12 l=50 sm</t>
  </si>
  <si>
    <t>saqsovi mavTuli</t>
  </si>
  <si>
    <t>liTonis konstruqciebis montaJi</t>
  </si>
  <si>
    <t>liTonis profilebi</t>
  </si>
  <si>
    <t>liT. saWreli diski</t>
  </si>
  <si>
    <t>nagvis gamotana sardafidan, სხვენიდან da Senobidan xeliT</t>
  </si>
  <si>
    <t xml:space="preserve">samSeneblo nagvis datvirTva avtoTviTmclelebze eqskavatoriT </t>
  </si>
  <si>
    <r>
      <t>m</t>
    </r>
    <r>
      <rPr>
        <b/>
        <vertAlign val="superscript"/>
        <sz val="9"/>
        <rFont val="AcadNusx"/>
      </rPr>
      <t>3</t>
    </r>
  </si>
  <si>
    <t xml:space="preserve">eqskavatori 0,5m3 muxluxa </t>
  </si>
  <si>
    <t>monoliTuri rkinabetonis gadaxurvis filis mowyoba</t>
  </si>
  <si>
    <t>_</t>
  </si>
  <si>
    <t>_Sromis danaxarji</t>
  </si>
  <si>
    <r>
      <t xml:space="preserve">betonis avtotumbo </t>
    </r>
    <r>
      <rPr>
        <sz val="9"/>
        <rFont val="AcadNusx"/>
      </rPr>
      <t>(&lt;60 kub.m)</t>
    </r>
  </si>
  <si>
    <r>
      <t xml:space="preserve">betoni </t>
    </r>
    <r>
      <rPr>
        <sz val="9"/>
        <color indexed="8"/>
        <rFont val="Arial"/>
        <family val="2"/>
        <charset val="204"/>
      </rPr>
      <t>B-</t>
    </r>
    <r>
      <rPr>
        <sz val="9"/>
        <color indexed="8"/>
        <rFont val="AcadNusx"/>
      </rPr>
      <t>25 (fasi qarxanaSi)</t>
    </r>
  </si>
  <si>
    <t>armatura a-3 d-12-dan d-32-is CaTvliT</t>
  </si>
  <si>
    <t xml:space="preserve">armatura a I </t>
  </si>
  <si>
    <t>liTonis saWreli diski (1 t-ze 3 cali)</t>
  </si>
  <si>
    <t>saqsovi mavTuli (1 t-ze 6 kg)</t>
  </si>
  <si>
    <t>xis masala yalibisaTvis</t>
  </si>
  <si>
    <t>lursmani (1 m3 xis masalaze 7 kg)</t>
  </si>
  <si>
    <t>SenobaSi arkebis cilindruli TaRovani gadaxurvebis mowyoba qarTuli aguris dekoratiuli wyobiT, aguris daWra damuSavebiT</t>
  </si>
  <si>
    <t xml:space="preserve">qviSa </t>
  </si>
  <si>
    <t>cementi</t>
  </si>
  <si>
    <t xml:space="preserve">saSualo sirTulis kedlebis nawilobrivi wyoba (aRdgena) qarTuli aguriT (sareabilitacio Senobebze) erT adgilze </t>
  </si>
  <si>
    <t>aguris kedlebSi xvrelebis mowyoba wyobis armirebisTvis</t>
  </si>
  <si>
    <t>sarTulSua gadaxurvis mowyoba xis masaliT (koWebi)</t>
  </si>
  <si>
    <t>damuSavebuli xis koWi (wiwvovani)</t>
  </si>
  <si>
    <t>mon. r/b  gulanebis mowyoba</t>
  </si>
  <si>
    <t>SromiTi resursebi k=1.15</t>
  </si>
  <si>
    <t>manqanebi k=1.25</t>
  </si>
  <si>
    <t>betoni ~Β20~(fasi qarxanaSi)</t>
  </si>
  <si>
    <t>ficari yalibis IIx. 40mm-iani</t>
  </si>
  <si>
    <r>
      <rPr>
        <sz val="11"/>
        <rFont val="Cambria"/>
        <family val="1"/>
        <charset val="204"/>
        <scheme val="major"/>
      </rPr>
      <t>A240c</t>
    </r>
    <r>
      <rPr>
        <sz val="11"/>
        <rFont val="AcadNusx"/>
      </rPr>
      <t xml:space="preserve"> klasis armatura</t>
    </r>
  </si>
  <si>
    <r>
      <rPr>
        <sz val="11"/>
        <rFont val="Cambria"/>
        <family val="1"/>
        <charset val="204"/>
        <scheme val="major"/>
      </rPr>
      <t>A500c</t>
    </r>
    <r>
      <rPr>
        <sz val="11"/>
        <rFont val="AcadNusx"/>
      </rPr>
      <t xml:space="preserve"> klasis armatura</t>
    </r>
  </si>
  <si>
    <t xml:space="preserve">mon. r/b zRudarebis da CanarTebis mowyoba </t>
  </si>
  <si>
    <t>axali saxuravis xis konstruqciebis montaJi</t>
  </si>
  <si>
    <t>xis masala wiwovani</t>
  </si>
  <si>
    <t>Cangali d=8</t>
  </si>
  <si>
    <t>Cangali d=12</t>
  </si>
  <si>
    <t>ruberoidi</t>
  </si>
  <si>
    <t>saxuravis xis konstruqciebze Seficvris mowyoba</t>
  </si>
  <si>
    <t>xis masala (wiwvovani 40 mm ficari)</t>
  </si>
  <si>
    <t>samercxleebis mowyoba xis konstruqciiT (SeficvrasTan erTad)</t>
  </si>
  <si>
    <t>Sromis danaxarji 6.03</t>
  </si>
  <si>
    <t>ც</t>
  </si>
  <si>
    <r>
      <t>100m</t>
    </r>
    <r>
      <rPr>
        <b/>
        <vertAlign val="superscript"/>
        <sz val="11"/>
        <rFont val="AcadNusx"/>
      </rPr>
      <t>3</t>
    </r>
  </si>
  <si>
    <t xml:space="preserve">balastis mosworeba xeliT da datkepna vibrokontaqtoriT </t>
  </si>
  <si>
    <t>balastis Cayra TxrilSi eqskavatoriT da gaSla (balastis gadataniT saSualod 7 m-de)</t>
  </si>
  <si>
    <t>eqskavatori</t>
  </si>
  <si>
    <t>balasti (transportirebiT) tk.koef.0.96</t>
  </si>
  <si>
    <t xml:space="preserve">RorRi 0-40 mm fraqciis </t>
  </si>
  <si>
    <t>RorRis fenilis mowyoba da datkepna vibrokontaqtoriT</t>
  </si>
  <si>
    <t>q. Tbilisi, abo Tbilelis N1 arsebuli Senobis restavracia-reabilitaciis da nawilobrivi rekonstruqciis proeqti.</t>
  </si>
  <si>
    <t>Tbilisi 2021 weli</t>
  </si>
  <si>
    <t>saerTo  saxarjTaRri-cxvo Rir-ba lari</t>
  </si>
  <si>
    <t>zRvr. erT.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</si>
</sst>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164" formatCode="_-* #,##0.00_-;\-* #,##0.00_-;_-* &quot;-&quot;??_-;_-@_-"/>
    <numFmt numFmtId="165" formatCode="_-* #,##0.00_р_._-;\-* #,##0.00_р_._-;_-* &quot;-&quot;??_р_._-;_-@_-"/>
    <numFmt numFmtId="166" formatCode="_-* #,##0.00\ _L_a_r_i_-;\-* #,##0.00\ _L_a_r_i_-;_-* &quot;-&quot;??\ _L_a_r_i_-;_-@_-"/>
    <numFmt numFmtId="167" formatCode="0.000"/>
    <numFmt numFmtId="168" formatCode="0.0"/>
    <numFmt numFmtId="169" formatCode="0.0000"/>
    <numFmt numFmtId="170" formatCode="0.00000"/>
    <numFmt numFmtId="171" formatCode="_-* #,##0.000_-;\-* #,##0.000_-;_-* &quot;-&quot;??_-;_-@_-"/>
    <numFmt numFmtId="172" formatCode="_-* #,##0.0000_-;\-* #,##0.0000_-;_-* &quot;-&quot;??_-;_-@_-"/>
    <numFmt numFmtId="173" formatCode="_-* #,##0.000_р_._-;\-* #,##0.000_р_._-;_-* &quot;-&quot;??_р_._-;_-@_-"/>
    <numFmt numFmtId="174" formatCode="_-* #,##0.000_р_._-;\-* #,##0.000_р_._-;_-* &quot;-&quot;???_р_._-;_-@_-"/>
    <numFmt numFmtId="175" formatCode="_-* #,##0.00\ _₽_-;\-* #,##0.00\ _₽_-;_-* &quot;-&quot;??\ _₽_-;_-@_-"/>
  </numFmts>
  <fonts count="90">
    <font>
      <sz val="10"/>
      <name val="Arial"/>
      <charset val="204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0"/>
      <name val="Arial Cyr"/>
      <family val="2"/>
      <charset val="204"/>
    </font>
    <font>
      <sz val="11"/>
      <color indexed="8"/>
      <name val="Calibri"/>
      <family val="2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10"/>
      <name val="ChveuNusx"/>
    </font>
    <font>
      <b/>
      <sz val="11"/>
      <color indexed="63"/>
      <name val="Calibri"/>
      <family val="2"/>
      <charset val="204"/>
    </font>
    <font>
      <sz val="10"/>
      <name val="Helv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name val="Arial Cyr"/>
      <family val="2"/>
      <charset val="204"/>
    </font>
    <font>
      <sz val="11"/>
      <name val="Times New Roman"/>
      <family val="1"/>
      <charset val="204"/>
    </font>
    <font>
      <sz val="11"/>
      <name val="AcadNusx"/>
    </font>
    <font>
      <sz val="10"/>
      <name val="AcadNusx"/>
    </font>
    <font>
      <sz val="12"/>
      <name val="AcadNusx"/>
    </font>
    <font>
      <sz val="14"/>
      <name val="AcadNusx"/>
    </font>
    <font>
      <b/>
      <sz val="12"/>
      <name val="AcadNusx"/>
    </font>
    <font>
      <b/>
      <sz val="10"/>
      <name val="AcadNusx"/>
    </font>
    <font>
      <sz val="8"/>
      <name val="AcadNusx"/>
    </font>
    <font>
      <sz val="9"/>
      <name val="AcadNusx"/>
    </font>
    <font>
      <b/>
      <sz val="11"/>
      <name val="AcadNusx"/>
    </font>
    <font>
      <b/>
      <sz val="16"/>
      <name val="AcadNusx"/>
    </font>
    <font>
      <b/>
      <sz val="14"/>
      <name val="AcadNusx"/>
    </font>
    <font>
      <sz val="10"/>
      <name val="Arial Cyr"/>
      <charset val="204"/>
    </font>
    <font>
      <sz val="11"/>
      <name val="Arial"/>
      <family val="2"/>
      <charset val="204"/>
    </font>
    <font>
      <u/>
      <sz val="11"/>
      <name val="AcadNusx"/>
    </font>
    <font>
      <b/>
      <sz val="16"/>
      <name val="AcadMtavr"/>
    </font>
    <font>
      <sz val="11"/>
      <name val="Cambria"/>
      <family val="1"/>
      <charset val="204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0"/>
      <color theme="1"/>
      <name val="AcadNusx"/>
    </font>
    <font>
      <sz val="11"/>
      <color theme="1"/>
      <name val="AcadNusx"/>
    </font>
    <font>
      <sz val="11"/>
      <name val="Calibri"/>
      <family val="2"/>
      <charset val="204"/>
      <scheme val="minor"/>
    </font>
    <font>
      <sz val="11"/>
      <name val="AcadNusx"/>
      <family val="2"/>
      <charset val="204"/>
    </font>
    <font>
      <sz val="11"/>
      <color indexed="8"/>
      <name val="AcadNusx"/>
    </font>
    <font>
      <b/>
      <sz val="11"/>
      <color theme="1"/>
      <name val="AcadNusx"/>
    </font>
    <font>
      <sz val="11"/>
      <name val="Cambria"/>
      <family val="1"/>
      <charset val="204"/>
      <scheme val="major"/>
    </font>
    <font>
      <sz val="9"/>
      <color indexed="8"/>
      <name val="AcadNusx"/>
    </font>
    <font>
      <sz val="10"/>
      <color indexed="8"/>
      <name val="AcadNusx"/>
    </font>
    <font>
      <sz val="11"/>
      <color theme="1"/>
      <name val="Calibri"/>
      <family val="2"/>
      <charset val="204"/>
    </font>
    <font>
      <b/>
      <sz val="11"/>
      <name val="Arial"/>
      <family val="2"/>
    </font>
    <font>
      <b/>
      <sz val="11"/>
      <name val="Arial"/>
      <family val="2"/>
      <charset val="204"/>
    </font>
    <font>
      <b/>
      <sz val="9"/>
      <name val="AcadNusx"/>
    </font>
    <font>
      <sz val="9"/>
      <color theme="1"/>
      <name val="AcadNusx"/>
    </font>
    <font>
      <b/>
      <sz val="9"/>
      <color theme="1"/>
      <name val="AcadNusx"/>
    </font>
    <font>
      <b/>
      <sz val="10"/>
      <color theme="1"/>
      <name val="AcadNusx"/>
    </font>
    <font>
      <sz val="8"/>
      <color theme="1"/>
      <name val="AcadNusx"/>
    </font>
    <font>
      <sz val="8"/>
      <color rgb="FFFF0000"/>
      <name val="AcadNusx"/>
    </font>
    <font>
      <sz val="9"/>
      <color indexed="8"/>
      <name val="Arial"/>
      <family val="2"/>
      <charset val="204"/>
    </font>
    <font>
      <b/>
      <vertAlign val="superscript"/>
      <sz val="9"/>
      <name val="AcadNusx"/>
    </font>
    <font>
      <vertAlign val="superscript"/>
      <sz val="9"/>
      <name val="AcadNusx"/>
    </font>
    <font>
      <b/>
      <sz val="11"/>
      <color theme="1"/>
      <name val="Calibri"/>
      <family val="2"/>
      <scheme val="minor"/>
    </font>
    <font>
      <sz val="9"/>
      <color rgb="FFFF0000"/>
      <name val="AcadNusx"/>
    </font>
    <font>
      <b/>
      <sz val="8"/>
      <color theme="1"/>
      <name val="AcadNusx"/>
    </font>
    <font>
      <b/>
      <sz val="8"/>
      <color indexed="8"/>
      <name val="AcadNusx"/>
    </font>
    <font>
      <sz val="10"/>
      <color rgb="FF000000"/>
      <name val="Arial"/>
      <family val="2"/>
    </font>
    <font>
      <sz val="10"/>
      <name val="Calibri"/>
      <family val="2"/>
      <charset val="204"/>
      <scheme val="minor"/>
    </font>
    <font>
      <b/>
      <vertAlign val="superscript"/>
      <sz val="10"/>
      <name val="AcadNusx"/>
    </font>
    <font>
      <sz val="10"/>
      <name val="Cambria"/>
      <family val="1"/>
      <scheme val="major"/>
    </font>
    <font>
      <vertAlign val="superscript"/>
      <sz val="10"/>
      <name val="AcadNusx"/>
    </font>
    <font>
      <vertAlign val="superscript"/>
      <sz val="10"/>
      <color theme="1"/>
      <name val="AcadNusx"/>
    </font>
    <font>
      <sz val="8"/>
      <color indexed="8"/>
      <name val="AcadNusx"/>
    </font>
    <font>
      <sz val="9"/>
      <name val="Tahoma"/>
      <family val="2"/>
    </font>
    <font>
      <b/>
      <sz val="9"/>
      <name val="Tahoma"/>
      <family val="2"/>
      <charset val="204"/>
    </font>
    <font>
      <sz val="10"/>
      <name val="Cambria"/>
      <family val="1"/>
      <charset val="204"/>
      <scheme val="major"/>
    </font>
    <font>
      <b/>
      <sz val="11"/>
      <color indexed="8"/>
      <name val="AcadNusx"/>
    </font>
    <font>
      <b/>
      <vertAlign val="superscript"/>
      <sz val="11"/>
      <name val="AcadNusx"/>
    </font>
    <font>
      <b/>
      <sz val="9"/>
      <name val="Tahoma"/>
      <family val="2"/>
    </font>
    <font>
      <b/>
      <sz val="8"/>
      <name val="AcadNusx"/>
    </font>
    <font>
      <b/>
      <u/>
      <sz val="10"/>
      <name val="AcadNusx"/>
    </font>
    <font>
      <b/>
      <sz val="10"/>
      <color indexed="8"/>
      <name val="AcadNusx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C7CE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891">
    <xf numFmtId="0" fontId="0" fillId="0" borderId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0" fontId="9" fillId="21" borderId="2" applyNumberFormat="0" applyAlignment="0" applyProtection="0"/>
    <xf numFmtId="0" fontId="9" fillId="21" borderId="2" applyNumberFormat="0" applyAlignment="0" applyProtection="0"/>
    <xf numFmtId="0" fontId="9" fillId="21" borderId="2" applyNumberFormat="0" applyAlignment="0" applyProtection="0"/>
    <xf numFmtId="0" fontId="9" fillId="21" borderId="2" applyNumberFormat="0" applyAlignment="0" applyProtection="0"/>
    <xf numFmtId="0" fontId="9" fillId="21" borderId="2" applyNumberFormat="0" applyAlignment="0" applyProtection="0"/>
    <xf numFmtId="0" fontId="9" fillId="21" borderId="2" applyNumberFormat="0" applyAlignment="0" applyProtection="0"/>
    <xf numFmtId="0" fontId="9" fillId="21" borderId="2" applyNumberFormat="0" applyAlignment="0" applyProtection="0"/>
    <xf numFmtId="0" fontId="9" fillId="21" borderId="2" applyNumberFormat="0" applyAlignment="0" applyProtection="0"/>
    <xf numFmtId="0" fontId="9" fillId="21" borderId="2" applyNumberFormat="0" applyAlignment="0" applyProtection="0"/>
    <xf numFmtId="0" fontId="9" fillId="21" borderId="2" applyNumberFormat="0" applyAlignment="0" applyProtection="0"/>
    <xf numFmtId="0" fontId="9" fillId="21" borderId="2" applyNumberFormat="0" applyAlignment="0" applyProtection="0"/>
    <xf numFmtId="0" fontId="9" fillId="21" borderId="2" applyNumberFormat="0" applyAlignment="0" applyProtection="0"/>
    <xf numFmtId="164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65" fontId="10" fillId="0" borderId="0" applyFont="0" applyFill="0" applyBorder="0" applyAlignment="0" applyProtection="0"/>
    <xf numFmtId="171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65" fontId="10" fillId="0" borderId="0" applyFont="0" applyFill="0" applyBorder="0" applyAlignment="0" applyProtection="0"/>
    <xf numFmtId="164" fontId="44" fillId="0" borderId="0" applyFont="0" applyFill="0" applyBorder="0" applyAlignment="0" applyProtection="0"/>
    <xf numFmtId="172" fontId="44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45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45" fillId="0" borderId="0" applyFont="0" applyFill="0" applyBorder="0" applyAlignment="0" applyProtection="0"/>
    <xf numFmtId="168" fontId="39" fillId="0" borderId="0" applyFont="0" applyFill="0" applyBorder="0" applyAlignment="0" applyProtection="0"/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11" fillId="0" borderId="0" applyFont="0" applyFill="0" applyBorder="0" applyAlignment="0" applyProtection="0"/>
    <xf numFmtId="168" fontId="39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7" fillId="7" borderId="1" applyNumberFormat="0" applyAlignment="0" applyProtection="0"/>
    <xf numFmtId="0" fontId="17" fillId="7" borderId="1" applyNumberFormat="0" applyAlignment="0" applyProtection="0"/>
    <xf numFmtId="0" fontId="17" fillId="7" borderId="1" applyNumberFormat="0" applyAlignment="0" applyProtection="0"/>
    <xf numFmtId="0" fontId="17" fillId="7" borderId="1" applyNumberFormat="0" applyAlignment="0" applyProtection="0"/>
    <xf numFmtId="0" fontId="17" fillId="7" borderId="1" applyNumberFormat="0" applyAlignment="0" applyProtection="0"/>
    <xf numFmtId="0" fontId="17" fillId="7" borderId="1" applyNumberFormat="0" applyAlignment="0" applyProtection="0"/>
    <xf numFmtId="0" fontId="17" fillId="7" borderId="1" applyNumberFormat="0" applyAlignment="0" applyProtection="0"/>
    <xf numFmtId="0" fontId="17" fillId="7" borderId="1" applyNumberFormat="0" applyAlignment="0" applyProtection="0"/>
    <xf numFmtId="0" fontId="17" fillId="7" borderId="1" applyNumberFormat="0" applyAlignment="0" applyProtection="0"/>
    <xf numFmtId="0" fontId="17" fillId="7" borderId="1" applyNumberFormat="0" applyAlignment="0" applyProtection="0"/>
    <xf numFmtId="0" fontId="17" fillId="7" borderId="1" applyNumberFormat="0" applyAlignment="0" applyProtection="0"/>
    <xf numFmtId="0" fontId="17" fillId="7" borderId="1" applyNumberFormat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10" fillId="0" borderId="0"/>
    <xf numFmtId="0" fontId="10" fillId="0" borderId="0"/>
    <xf numFmtId="0" fontId="2" fillId="0" borderId="0"/>
    <xf numFmtId="0" fontId="10" fillId="0" borderId="0"/>
    <xf numFmtId="0" fontId="10" fillId="0" borderId="0"/>
    <xf numFmtId="0" fontId="4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0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1" fillId="0" borderId="0"/>
    <xf numFmtId="0" fontId="11" fillId="0" borderId="0"/>
    <xf numFmtId="0" fontId="10" fillId="0" borderId="0"/>
    <xf numFmtId="0" fontId="2" fillId="0" borderId="0"/>
    <xf numFmtId="0" fontId="3" fillId="0" borderId="0"/>
    <xf numFmtId="0" fontId="3" fillId="0" borderId="0"/>
    <xf numFmtId="0" fontId="10" fillId="0" borderId="0"/>
    <xf numFmtId="0" fontId="10" fillId="0" borderId="0"/>
    <xf numFmtId="0" fontId="10" fillId="0" borderId="0"/>
    <xf numFmtId="0" fontId="3" fillId="0" borderId="0"/>
    <xf numFmtId="0" fontId="10" fillId="0" borderId="0"/>
    <xf numFmtId="0" fontId="10" fillId="0" borderId="0"/>
    <xf numFmtId="0" fontId="3" fillId="0" borderId="0"/>
    <xf numFmtId="0" fontId="10" fillId="0" borderId="0"/>
    <xf numFmtId="0" fontId="3" fillId="0" borderId="0"/>
    <xf numFmtId="0" fontId="3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45" fillId="0" borderId="0"/>
    <xf numFmtId="0" fontId="3" fillId="0" borderId="0"/>
    <xf numFmtId="0" fontId="3" fillId="0" borderId="0"/>
    <xf numFmtId="0" fontId="45" fillId="0" borderId="0"/>
    <xf numFmtId="0" fontId="45" fillId="0" borderId="0"/>
    <xf numFmtId="0" fontId="4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45" fillId="0" borderId="0"/>
    <xf numFmtId="0" fontId="45" fillId="0" borderId="0"/>
    <xf numFmtId="0" fontId="44" fillId="0" borderId="0"/>
    <xf numFmtId="0" fontId="45" fillId="0" borderId="0"/>
    <xf numFmtId="0" fontId="45" fillId="0" borderId="0"/>
    <xf numFmtId="0" fontId="44" fillId="0" borderId="0"/>
    <xf numFmtId="0" fontId="45" fillId="0" borderId="0"/>
    <xf numFmtId="0" fontId="44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0" fillId="0" borderId="0"/>
    <xf numFmtId="0" fontId="45" fillId="0" borderId="0"/>
    <xf numFmtId="0" fontId="27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45" fillId="0" borderId="0"/>
    <xf numFmtId="0" fontId="3" fillId="0" borderId="0"/>
    <xf numFmtId="0" fontId="45" fillId="0" borderId="0"/>
    <xf numFmtId="0" fontId="3" fillId="0" borderId="0"/>
    <xf numFmtId="0" fontId="3" fillId="0" borderId="0"/>
    <xf numFmtId="0" fontId="2" fillId="0" borderId="0"/>
    <xf numFmtId="0" fontId="10" fillId="0" borderId="0"/>
    <xf numFmtId="0" fontId="2" fillId="0" borderId="0"/>
    <xf numFmtId="0" fontId="10" fillId="0" borderId="0"/>
    <xf numFmtId="0" fontId="3" fillId="0" borderId="0"/>
    <xf numFmtId="0" fontId="26" fillId="0" borderId="0"/>
    <xf numFmtId="0" fontId="3" fillId="0" borderId="0"/>
    <xf numFmtId="0" fontId="26" fillId="0" borderId="0"/>
    <xf numFmtId="0" fontId="2" fillId="0" borderId="0"/>
    <xf numFmtId="0" fontId="2" fillId="0" borderId="0"/>
    <xf numFmtId="0" fontId="2" fillId="0" borderId="0"/>
    <xf numFmtId="0" fontId="2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21" fillId="20" borderId="8" applyNumberFormat="0" applyAlignment="0" applyProtection="0"/>
    <xf numFmtId="0" fontId="21" fillId="20" borderId="8" applyNumberFormat="0" applyAlignment="0" applyProtection="0"/>
    <xf numFmtId="0" fontId="21" fillId="20" borderId="8" applyNumberFormat="0" applyAlignment="0" applyProtection="0"/>
    <xf numFmtId="0" fontId="21" fillId="20" borderId="8" applyNumberFormat="0" applyAlignment="0" applyProtection="0"/>
    <xf numFmtId="0" fontId="21" fillId="20" borderId="8" applyNumberFormat="0" applyAlignment="0" applyProtection="0"/>
    <xf numFmtId="0" fontId="21" fillId="20" borderId="8" applyNumberFormat="0" applyAlignment="0" applyProtection="0"/>
    <xf numFmtId="0" fontId="21" fillId="20" borderId="8" applyNumberFormat="0" applyAlignment="0" applyProtection="0"/>
    <xf numFmtId="0" fontId="21" fillId="20" borderId="8" applyNumberFormat="0" applyAlignment="0" applyProtection="0"/>
    <xf numFmtId="0" fontId="21" fillId="20" borderId="8" applyNumberFormat="0" applyAlignment="0" applyProtection="0"/>
    <xf numFmtId="0" fontId="21" fillId="20" borderId="8" applyNumberFormat="0" applyAlignment="0" applyProtection="0"/>
    <xf numFmtId="0" fontId="21" fillId="20" borderId="8" applyNumberFormat="0" applyAlignment="0" applyProtection="0"/>
    <xf numFmtId="0" fontId="21" fillId="20" borderId="8" applyNumberFormat="0" applyAlignment="0" applyProtection="0"/>
    <xf numFmtId="0" fontId="21" fillId="20" borderId="8" applyNumberFormat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45" fillId="0" borderId="0" applyFont="0" applyFill="0" applyBorder="0" applyAlignment="0" applyProtection="0"/>
    <xf numFmtId="0" fontId="22" fillId="0" borderId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" fillId="0" borderId="0"/>
    <xf numFmtId="0" fontId="45" fillId="0" borderId="0"/>
    <xf numFmtId="0" fontId="3" fillId="0" borderId="0"/>
    <xf numFmtId="0" fontId="3" fillId="0" borderId="0"/>
    <xf numFmtId="0" fontId="3" fillId="0" borderId="0"/>
    <xf numFmtId="0" fontId="45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47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45" fillId="0" borderId="0"/>
    <xf numFmtId="0" fontId="2" fillId="0" borderId="0"/>
    <xf numFmtId="0" fontId="45" fillId="0" borderId="0"/>
    <xf numFmtId="0" fontId="3" fillId="0" borderId="0"/>
    <xf numFmtId="0" fontId="3" fillId="0" borderId="0"/>
    <xf numFmtId="0" fontId="26" fillId="0" borderId="0"/>
    <xf numFmtId="0" fontId="44" fillId="0" borderId="0"/>
    <xf numFmtId="0" fontId="44" fillId="0" borderId="0"/>
    <xf numFmtId="0" fontId="3" fillId="0" borderId="0"/>
    <xf numFmtId="0" fontId="48" fillId="24" borderId="0" applyNumberFormat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45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3" fillId="0" borderId="0"/>
    <xf numFmtId="0" fontId="11" fillId="0" borderId="0"/>
    <xf numFmtId="0" fontId="45" fillId="0" borderId="0"/>
    <xf numFmtId="0" fontId="58" fillId="0" borderId="0"/>
    <xf numFmtId="0" fontId="27" fillId="0" borderId="0"/>
    <xf numFmtId="0" fontId="74" fillId="0" borderId="0"/>
    <xf numFmtId="0" fontId="47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165" fontId="1" fillId="0" borderId="0" applyFont="0" applyFill="0" applyBorder="0" applyAlignment="0" applyProtection="0"/>
    <xf numFmtId="0" fontId="1" fillId="0" borderId="0"/>
  </cellStyleXfs>
  <cellXfs count="494">
    <xf numFmtId="0" fontId="0" fillId="0" borderId="0" xfId="0"/>
    <xf numFmtId="0" fontId="31" fillId="0" borderId="0" xfId="618" applyFont="1"/>
    <xf numFmtId="0" fontId="30" fillId="0" borderId="0" xfId="618" applyFont="1"/>
    <xf numFmtId="0" fontId="30" fillId="0" borderId="0" xfId="577" applyFont="1" applyAlignment="1">
      <alignment horizontal="left"/>
    </xf>
    <xf numFmtId="0" fontId="30" fillId="0" borderId="0" xfId="658" applyFont="1"/>
    <xf numFmtId="0" fontId="30" fillId="0" borderId="0" xfId="658" applyFont="1" applyBorder="1"/>
    <xf numFmtId="0" fontId="30" fillId="0" borderId="0" xfId="658" applyFont="1" applyBorder="1" applyAlignment="1">
      <alignment horizontal="center"/>
    </xf>
    <xf numFmtId="0" fontId="30" fillId="0" borderId="0" xfId="577" applyFont="1" applyAlignment="1">
      <alignment horizontal="center"/>
    </xf>
    <xf numFmtId="0" fontId="30" fillId="0" borderId="0" xfId="577" applyFont="1" applyBorder="1" applyAlignment="1">
      <alignment horizontal="center"/>
    </xf>
    <xf numFmtId="0" fontId="29" fillId="0" borderId="0" xfId="742" applyFont="1" applyBorder="1" applyAlignment="1">
      <alignment horizontal="center"/>
    </xf>
    <xf numFmtId="0" fontId="29" fillId="0" borderId="0" xfId="742" applyFont="1" applyBorder="1"/>
    <xf numFmtId="0" fontId="29" fillId="0" borderId="0" xfId="618" applyFont="1"/>
    <xf numFmtId="0" fontId="30" fillId="0" borderId="0" xfId="618" applyFont="1" applyAlignment="1">
      <alignment horizontal="center"/>
    </xf>
    <xf numFmtId="0" fontId="37" fillId="0" borderId="0" xfId="618" applyFont="1"/>
    <xf numFmtId="0" fontId="33" fillId="0" borderId="0" xfId="618" applyFont="1"/>
    <xf numFmtId="0" fontId="32" fillId="0" borderId="0" xfId="618" applyFont="1"/>
    <xf numFmtId="0" fontId="29" fillId="25" borderId="0" xfId="618" applyFont="1" applyFill="1"/>
    <xf numFmtId="0" fontId="28" fillId="0" borderId="0" xfId="820" applyFont="1" applyBorder="1" applyAlignment="1">
      <alignment horizontal="center"/>
    </xf>
    <xf numFmtId="0" fontId="30" fillId="0" borderId="0" xfId="820" applyFont="1" applyBorder="1" applyAlignment="1">
      <alignment horizontal="center"/>
    </xf>
    <xf numFmtId="167" fontId="28" fillId="0" borderId="0" xfId="820" applyNumberFormat="1" applyFont="1" applyBorder="1" applyAlignment="1">
      <alignment horizontal="center"/>
    </xf>
    <xf numFmtId="2" fontId="28" fillId="0" borderId="0" xfId="820" applyNumberFormat="1" applyFont="1" applyBorder="1" applyAlignment="1">
      <alignment horizontal="center"/>
    </xf>
    <xf numFmtId="0" fontId="28" fillId="0" borderId="0" xfId="741" applyFont="1" applyBorder="1" applyAlignment="1">
      <alignment horizontal="center"/>
    </xf>
    <xf numFmtId="1" fontId="28" fillId="0" borderId="0" xfId="820" applyNumberFormat="1" applyFont="1" applyBorder="1" applyAlignment="1">
      <alignment horizontal="center"/>
    </xf>
    <xf numFmtId="0" fontId="29" fillId="0" borderId="0" xfId="820" applyFont="1" applyBorder="1" applyAlignment="1">
      <alignment horizontal="center" wrapText="1"/>
    </xf>
    <xf numFmtId="0" fontId="28" fillId="0" borderId="0" xfId="820" applyFont="1" applyBorder="1" applyAlignment="1">
      <alignment horizontal="center" wrapText="1"/>
    </xf>
    <xf numFmtId="0" fontId="29" fillId="0" borderId="0" xfId="741" applyFont="1" applyBorder="1" applyAlignment="1">
      <alignment horizontal="center"/>
    </xf>
    <xf numFmtId="2" fontId="28" fillId="0" borderId="0" xfId="741" applyNumberFormat="1" applyFont="1" applyBorder="1" applyAlignment="1">
      <alignment horizontal="center"/>
    </xf>
    <xf numFmtId="1" fontId="28" fillId="0" borderId="0" xfId="741" applyNumberFormat="1" applyFont="1" applyBorder="1" applyAlignment="1">
      <alignment horizontal="center"/>
    </xf>
    <xf numFmtId="0" fontId="28" fillId="0" borderId="0" xfId="577" applyFont="1" applyBorder="1" applyAlignment="1">
      <alignment horizontal="center"/>
    </xf>
    <xf numFmtId="0" fontId="28" fillId="0" borderId="0" xfId="820" applyFont="1" applyBorder="1" applyAlignment="1">
      <alignment horizontal="center" vertical="center"/>
    </xf>
    <xf numFmtId="0" fontId="30" fillId="0" borderId="0" xfId="577" applyFont="1" applyBorder="1" applyAlignment="1">
      <alignment horizontal="center" vertical="center"/>
    </xf>
    <xf numFmtId="0" fontId="30" fillId="0" borderId="0" xfId="577" applyFont="1" applyAlignment="1">
      <alignment horizontal="center" vertical="center"/>
    </xf>
    <xf numFmtId="0" fontId="29" fillId="0" borderId="18" xfId="658" applyFont="1" applyBorder="1" applyAlignment="1">
      <alignment horizontal="center" vertical="center" wrapText="1"/>
    </xf>
    <xf numFmtId="0" fontId="30" fillId="0" borderId="22" xfId="658" applyFont="1" applyBorder="1" applyAlignment="1">
      <alignment horizontal="center"/>
    </xf>
    <xf numFmtId="0" fontId="30" fillId="0" borderId="23" xfId="658" applyFont="1" applyBorder="1" applyAlignment="1">
      <alignment horizontal="center"/>
    </xf>
    <xf numFmtId="0" fontId="30" fillId="0" borderId="18" xfId="658" applyFont="1" applyBorder="1" applyAlignment="1">
      <alignment horizontal="center"/>
    </xf>
    <xf numFmtId="0" fontId="30" fillId="0" borderId="0" xfId="743" applyFont="1" applyBorder="1" applyAlignment="1">
      <alignment horizontal="right"/>
    </xf>
    <xf numFmtId="1" fontId="33" fillId="0" borderId="0" xfId="743" applyNumberFormat="1" applyFont="1" applyBorder="1" applyAlignment="1">
      <alignment horizontal="center"/>
    </xf>
    <xf numFmtId="0" fontId="30" fillId="0" borderId="0" xfId="743" applyFont="1" applyBorder="1" applyAlignment="1">
      <alignment horizontal="center"/>
    </xf>
    <xf numFmtId="0" fontId="30" fillId="0" borderId="0" xfId="658" applyFont="1" applyAlignment="1">
      <alignment horizontal="center"/>
    </xf>
    <xf numFmtId="0" fontId="28" fillId="0" borderId="0" xfId="820" applyFont="1" applyBorder="1"/>
    <xf numFmtId="0" fontId="28" fillId="0" borderId="0" xfId="742" applyFont="1" applyBorder="1" applyAlignment="1">
      <alignment horizontal="center"/>
    </xf>
    <xf numFmtId="167" fontId="28" fillId="0" borderId="0" xfId="577" applyNumberFormat="1" applyFont="1" applyBorder="1" applyAlignment="1">
      <alignment horizontal="center"/>
    </xf>
    <xf numFmtId="2" fontId="30" fillId="0" borderId="0" xfId="577" applyNumberFormat="1" applyFont="1" applyBorder="1" applyAlignment="1">
      <alignment horizontal="center"/>
    </xf>
    <xf numFmtId="2" fontId="28" fillId="0" borderId="0" xfId="577" applyNumberFormat="1" applyFont="1" applyBorder="1" applyAlignment="1">
      <alignment horizontal="center"/>
    </xf>
    <xf numFmtId="1" fontId="28" fillId="0" borderId="0" xfId="577" applyNumberFormat="1" applyFont="1" applyBorder="1" applyAlignment="1">
      <alignment horizontal="center"/>
    </xf>
    <xf numFmtId="167" fontId="29" fillId="0" borderId="0" xfId="577" applyNumberFormat="1" applyFont="1" applyBorder="1" applyAlignment="1">
      <alignment horizontal="center"/>
    </xf>
    <xf numFmtId="169" fontId="28" fillId="0" borderId="0" xfId="577" applyNumberFormat="1" applyFont="1" applyBorder="1" applyAlignment="1">
      <alignment horizontal="center"/>
    </xf>
    <xf numFmtId="168" fontId="28" fillId="0" borderId="0" xfId="577" applyNumberFormat="1" applyFont="1" applyBorder="1" applyAlignment="1">
      <alignment horizontal="center"/>
    </xf>
    <xf numFmtId="0" fontId="28" fillId="0" borderId="0" xfId="577" applyFont="1" applyBorder="1" applyAlignment="1">
      <alignment horizontal="center" wrapText="1"/>
    </xf>
    <xf numFmtId="14" fontId="28" fillId="0" borderId="0" xfId="577" applyNumberFormat="1" applyFont="1" applyBorder="1" applyAlignment="1">
      <alignment horizontal="center"/>
    </xf>
    <xf numFmtId="0" fontId="29" fillId="0" borderId="0" xfId="577" applyFont="1" applyBorder="1" applyAlignment="1">
      <alignment horizontal="center"/>
    </xf>
    <xf numFmtId="1" fontId="28" fillId="0" borderId="0" xfId="742" applyNumberFormat="1" applyFont="1" applyBorder="1" applyAlignment="1">
      <alignment horizontal="center"/>
    </xf>
    <xf numFmtId="168" fontId="30" fillId="0" borderId="0" xfId="577" applyNumberFormat="1" applyFont="1" applyBorder="1" applyAlignment="1">
      <alignment horizontal="center"/>
    </xf>
    <xf numFmtId="170" fontId="28" fillId="0" borderId="0" xfId="577" applyNumberFormat="1" applyFont="1" applyBorder="1" applyAlignment="1">
      <alignment horizontal="center"/>
    </xf>
    <xf numFmtId="168" fontId="28" fillId="0" borderId="0" xfId="742" applyNumberFormat="1" applyFont="1" applyBorder="1" applyAlignment="1">
      <alignment horizontal="center"/>
    </xf>
    <xf numFmtId="1" fontId="29" fillId="0" borderId="0" xfId="577" applyNumberFormat="1" applyFont="1" applyBorder="1" applyAlignment="1">
      <alignment horizontal="center"/>
    </xf>
    <xf numFmtId="1" fontId="29" fillId="0" borderId="0" xfId="742" applyNumberFormat="1" applyFont="1" applyBorder="1" applyAlignment="1">
      <alignment horizontal="center"/>
    </xf>
    <xf numFmtId="0" fontId="30" fillId="0" borderId="0" xfId="577" applyFont="1" applyBorder="1" applyAlignment="1">
      <alignment vertical="center" wrapText="1"/>
    </xf>
    <xf numFmtId="0" fontId="30" fillId="0" borderId="10" xfId="658" applyFont="1" applyBorder="1" applyAlignment="1">
      <alignment horizontal="center"/>
    </xf>
    <xf numFmtId="0" fontId="30" fillId="0" borderId="10" xfId="658" applyFont="1" applyBorder="1"/>
    <xf numFmtId="0" fontId="30" fillId="0" borderId="11" xfId="658" applyFont="1" applyBorder="1" applyAlignment="1">
      <alignment horizontal="center"/>
    </xf>
    <xf numFmtId="0" fontId="29" fillId="0" borderId="10" xfId="658" applyFont="1" applyBorder="1" applyAlignment="1">
      <alignment horizontal="center" vertical="center" wrapText="1"/>
    </xf>
    <xf numFmtId="0" fontId="29" fillId="0" borderId="19" xfId="658" applyFont="1" applyBorder="1" applyAlignment="1">
      <alignment horizontal="center" vertical="center" wrapText="1"/>
    </xf>
    <xf numFmtId="0" fontId="28" fillId="0" borderId="14" xfId="658" applyFont="1" applyBorder="1" applyAlignment="1">
      <alignment horizontal="center"/>
    </xf>
    <xf numFmtId="0" fontId="28" fillId="0" borderId="0" xfId="658" applyFont="1"/>
    <xf numFmtId="0" fontId="41" fillId="0" borderId="14" xfId="658" applyFont="1" applyBorder="1" applyAlignment="1">
      <alignment horizontal="center"/>
    </xf>
    <xf numFmtId="0" fontId="28" fillId="0" borderId="14" xfId="658" applyFont="1" applyBorder="1"/>
    <xf numFmtId="173" fontId="28" fillId="0" borderId="14" xfId="452" applyNumberFormat="1" applyFont="1" applyBorder="1" applyAlignment="1">
      <alignment horizontal="center"/>
    </xf>
    <xf numFmtId="0" fontId="28" fillId="0" borderId="0" xfId="658" applyFont="1" applyBorder="1" applyAlignment="1">
      <alignment horizontal="center"/>
    </xf>
    <xf numFmtId="0" fontId="28" fillId="0" borderId="14" xfId="658" applyFont="1" applyBorder="1" applyAlignment="1">
      <alignment horizontal="center" vertical="center"/>
    </xf>
    <xf numFmtId="0" fontId="28" fillId="0" borderId="0" xfId="658" applyFont="1" applyAlignment="1">
      <alignment vertical="center"/>
    </xf>
    <xf numFmtId="9" fontId="28" fillId="0" borderId="14" xfId="770" applyFont="1" applyBorder="1" applyAlignment="1">
      <alignment horizontal="center" vertical="center"/>
    </xf>
    <xf numFmtId="173" fontId="28" fillId="0" borderId="0" xfId="452" applyNumberFormat="1" applyFont="1" applyAlignment="1">
      <alignment vertical="center"/>
    </xf>
    <xf numFmtId="173" fontId="28" fillId="0" borderId="14" xfId="452" applyNumberFormat="1" applyFont="1" applyBorder="1" applyAlignment="1">
      <alignment vertical="center"/>
    </xf>
    <xf numFmtId="173" fontId="28" fillId="0" borderId="14" xfId="452" applyNumberFormat="1" applyFont="1" applyBorder="1" applyAlignment="1">
      <alignment horizontal="center" vertical="center"/>
    </xf>
    <xf numFmtId="0" fontId="28" fillId="0" borderId="0" xfId="741" applyFont="1" applyBorder="1" applyAlignment="1">
      <alignment horizontal="center" vertical="center"/>
    </xf>
    <xf numFmtId="0" fontId="28" fillId="0" borderId="22" xfId="658" applyFont="1" applyBorder="1" applyAlignment="1">
      <alignment horizontal="center" vertical="center"/>
    </xf>
    <xf numFmtId="0" fontId="28" fillId="0" borderId="22" xfId="658" applyFont="1" applyBorder="1" applyAlignment="1">
      <alignment vertical="center"/>
    </xf>
    <xf numFmtId="173" fontId="28" fillId="0" borderId="22" xfId="452" applyNumberFormat="1" applyFont="1" applyBorder="1" applyAlignment="1">
      <alignment horizontal="center" vertical="center"/>
    </xf>
    <xf numFmtId="1" fontId="28" fillId="0" borderId="0" xfId="820" applyNumberFormat="1" applyFont="1" applyBorder="1" applyAlignment="1">
      <alignment horizontal="center" vertical="center"/>
    </xf>
    <xf numFmtId="173" fontId="28" fillId="0" borderId="22" xfId="452" applyNumberFormat="1" applyFont="1" applyBorder="1" applyAlignment="1">
      <alignment vertical="center"/>
    </xf>
    <xf numFmtId="0" fontId="30" fillId="0" borderId="22" xfId="658" applyFont="1" applyBorder="1" applyAlignment="1">
      <alignment horizontal="center" vertical="center"/>
    </xf>
    <xf numFmtId="0" fontId="30" fillId="0" borderId="22" xfId="658" applyFont="1" applyBorder="1" applyAlignment="1">
      <alignment vertical="center"/>
    </xf>
    <xf numFmtId="174" fontId="30" fillId="0" borderId="0" xfId="658" applyNumberFormat="1" applyFont="1" applyBorder="1"/>
    <xf numFmtId="0" fontId="28" fillId="0" borderId="14" xfId="658" applyFont="1" applyBorder="1" applyAlignment="1">
      <alignment horizontal="center" vertical="center" wrapText="1"/>
    </xf>
    <xf numFmtId="0" fontId="28" fillId="0" borderId="0" xfId="658" applyFont="1" applyAlignment="1">
      <alignment horizontal="center" vertical="center" wrapText="1"/>
    </xf>
    <xf numFmtId="173" fontId="28" fillId="0" borderId="0" xfId="452" applyNumberFormat="1" applyFont="1" applyAlignment="1">
      <alignment horizontal="center" vertical="center" wrapText="1"/>
    </xf>
    <xf numFmtId="173" fontId="28" fillId="0" borderId="14" xfId="452" applyNumberFormat="1" applyFont="1" applyBorder="1" applyAlignment="1">
      <alignment horizontal="center" vertical="center" wrapText="1"/>
    </xf>
    <xf numFmtId="0" fontId="29" fillId="0" borderId="0" xfId="742" applyFont="1" applyBorder="1" applyAlignment="1">
      <alignment horizontal="center" vertical="center" wrapText="1"/>
    </xf>
    <xf numFmtId="0" fontId="30" fillId="0" borderId="0" xfId="577" applyFont="1" applyBorder="1" applyAlignment="1">
      <alignment horizontal="center" vertical="center" wrapText="1"/>
    </xf>
    <xf numFmtId="0" fontId="30" fillId="0" borderId="0" xfId="577" applyFont="1" applyAlignment="1">
      <alignment horizontal="center" vertical="center" wrapText="1"/>
    </xf>
    <xf numFmtId="167" fontId="31" fillId="26" borderId="0" xfId="618" applyNumberFormat="1" applyFont="1" applyFill="1"/>
    <xf numFmtId="0" fontId="31" fillId="26" borderId="0" xfId="618" applyFont="1" applyFill="1"/>
    <xf numFmtId="0" fontId="29" fillId="26" borderId="0" xfId="618" applyFont="1" applyFill="1"/>
    <xf numFmtId="0" fontId="28" fillId="0" borderId="0" xfId="741" applyFont="1" applyAlignment="1">
      <alignment horizontal="center" vertical="center"/>
    </xf>
    <xf numFmtId="0" fontId="33" fillId="26" borderId="22" xfId="658" applyFont="1" applyFill="1" applyBorder="1" applyAlignment="1">
      <alignment horizontal="center" vertical="center" wrapText="1"/>
    </xf>
    <xf numFmtId="2" fontId="59" fillId="0" borderId="22" xfId="0" applyNumberFormat="1" applyFont="1" applyBorder="1" applyAlignment="1">
      <alignment horizontal="right" vertical="center"/>
    </xf>
    <xf numFmtId="0" fontId="30" fillId="0" borderId="22" xfId="577" applyFont="1" applyBorder="1" applyAlignment="1">
      <alignment horizontal="center" vertical="center"/>
    </xf>
    <xf numFmtId="0" fontId="60" fillId="0" borderId="22" xfId="0" applyFont="1" applyBorder="1" applyAlignment="1">
      <alignment horizontal="center" vertical="center" wrapText="1"/>
    </xf>
    <xf numFmtId="0" fontId="40" fillId="0" borderId="22" xfId="0" applyFont="1" applyBorder="1" applyAlignment="1">
      <alignment vertical="center"/>
    </xf>
    <xf numFmtId="2" fontId="59" fillId="0" borderId="22" xfId="0" applyNumberFormat="1" applyFont="1" applyBorder="1" applyAlignment="1">
      <alignment vertical="center"/>
    </xf>
    <xf numFmtId="0" fontId="30" fillId="0" borderId="0" xfId="742" applyFont="1" applyFill="1" applyAlignment="1">
      <alignment horizontal="left"/>
    </xf>
    <xf numFmtId="0" fontId="28" fillId="0" borderId="22" xfId="740" applyFont="1" applyFill="1" applyBorder="1" applyAlignment="1">
      <alignment horizontal="center" vertical="center"/>
    </xf>
    <xf numFmtId="0" fontId="28" fillId="0" borderId="22" xfId="815" applyFont="1" applyFill="1" applyBorder="1" applyAlignment="1">
      <alignment horizontal="center" vertical="center" wrapText="1"/>
    </xf>
    <xf numFmtId="0" fontId="33" fillId="0" borderId="22" xfId="820" applyFont="1" applyFill="1" applyBorder="1" applyAlignment="1">
      <alignment horizontal="center" vertical="center" wrapText="1"/>
    </xf>
    <xf numFmtId="9" fontId="36" fillId="0" borderId="22" xfId="815" applyNumberFormat="1" applyFont="1" applyFill="1" applyBorder="1" applyAlignment="1">
      <alignment horizontal="center" vertical="center" wrapText="1"/>
    </xf>
    <xf numFmtId="169" fontId="28" fillId="0" borderId="22" xfId="815" applyNumberFormat="1" applyFont="1" applyFill="1" applyBorder="1" applyAlignment="1">
      <alignment horizontal="center" vertical="center" wrapText="1"/>
    </xf>
    <xf numFmtId="167" fontId="28" fillId="0" borderId="22" xfId="815" applyNumberFormat="1" applyFont="1" applyFill="1" applyBorder="1" applyAlignment="1">
      <alignment horizontal="center" vertical="center" wrapText="1"/>
    </xf>
    <xf numFmtId="0" fontId="28" fillId="0" borderId="22" xfId="742" applyFont="1" applyFill="1" applyBorder="1" applyAlignment="1">
      <alignment horizontal="center" vertical="center" wrapText="1"/>
    </xf>
    <xf numFmtId="2" fontId="33" fillId="0" borderId="22" xfId="742" applyNumberFormat="1" applyFont="1" applyFill="1" applyBorder="1" applyAlignment="1">
      <alignment horizontal="center" vertical="center" wrapText="1"/>
    </xf>
    <xf numFmtId="2" fontId="33" fillId="0" borderId="22" xfId="815" applyNumberFormat="1" applyFont="1" applyFill="1" applyBorder="1" applyAlignment="1">
      <alignment horizontal="center" vertical="center" wrapText="1"/>
    </xf>
    <xf numFmtId="2" fontId="29" fillId="0" borderId="22" xfId="742" applyNumberFormat="1" applyFont="1" applyFill="1" applyBorder="1" applyAlignment="1">
      <alignment horizontal="center" vertical="center" wrapText="1"/>
    </xf>
    <xf numFmtId="0" fontId="30" fillId="0" borderId="0" xfId="577" applyFont="1" applyFill="1" applyAlignment="1">
      <alignment horizontal="center"/>
    </xf>
    <xf numFmtId="0" fontId="36" fillId="0" borderId="22" xfId="820" applyFont="1" applyFill="1" applyBorder="1" applyAlignment="1">
      <alignment horizontal="center" vertical="center"/>
    </xf>
    <xf numFmtId="0" fontId="30" fillId="0" borderId="0" xfId="820" applyFont="1" applyFill="1" applyAlignment="1">
      <alignment horizontal="center"/>
    </xf>
    <xf numFmtId="0" fontId="29" fillId="0" borderId="22" xfId="580" applyFont="1" applyFill="1" applyBorder="1" applyAlignment="1">
      <alignment horizontal="center" vertical="center"/>
    </xf>
    <xf numFmtId="0" fontId="33" fillId="0" borderId="22" xfId="577" applyFont="1" applyFill="1" applyBorder="1" applyAlignment="1">
      <alignment horizontal="center" vertical="center"/>
    </xf>
    <xf numFmtId="0" fontId="36" fillId="0" borderId="22" xfId="577" applyFont="1" applyFill="1" applyBorder="1" applyAlignment="1">
      <alignment horizontal="center" vertical="center"/>
    </xf>
    <xf numFmtId="167" fontId="33" fillId="0" borderId="22" xfId="577" applyNumberFormat="1" applyFont="1" applyFill="1" applyBorder="1" applyAlignment="1">
      <alignment horizontal="center" vertical="center"/>
    </xf>
    <xf numFmtId="2" fontId="33" fillId="0" borderId="22" xfId="577" applyNumberFormat="1" applyFont="1" applyFill="1" applyBorder="1" applyAlignment="1">
      <alignment horizontal="center" vertical="center"/>
    </xf>
    <xf numFmtId="0" fontId="30" fillId="0" borderId="0" xfId="820" applyFont="1" applyFill="1"/>
    <xf numFmtId="2" fontId="30" fillId="0" borderId="0" xfId="820" applyNumberFormat="1" applyFont="1" applyFill="1" applyAlignment="1">
      <alignment horizontal="center"/>
    </xf>
    <xf numFmtId="0" fontId="30" fillId="0" borderId="0" xfId="577" applyFont="1" applyFill="1" applyAlignment="1">
      <alignment vertical="center" wrapText="1"/>
    </xf>
    <xf numFmtId="0" fontId="30" fillId="0" borderId="0" xfId="577" applyFont="1" applyFill="1" applyBorder="1" applyAlignment="1">
      <alignment horizontal="center"/>
    </xf>
    <xf numFmtId="0" fontId="29" fillId="0" borderId="0" xfId="577" applyFont="1" applyFill="1" applyAlignment="1">
      <alignment horizontal="left"/>
    </xf>
    <xf numFmtId="0" fontId="31" fillId="0" borderId="0" xfId="577" applyFont="1" applyFill="1" applyAlignment="1">
      <alignment horizontal="left"/>
    </xf>
    <xf numFmtId="0" fontId="30" fillId="0" borderId="0" xfId="577" applyFont="1" applyFill="1" applyAlignment="1">
      <alignment horizontal="left"/>
    </xf>
    <xf numFmtId="0" fontId="29" fillId="0" borderId="0" xfId="577" applyFont="1" applyFill="1" applyAlignment="1">
      <alignment horizontal="center"/>
    </xf>
    <xf numFmtId="0" fontId="30" fillId="0" borderId="0" xfId="742" applyFont="1" applyFill="1" applyAlignment="1">
      <alignment vertical="center"/>
    </xf>
    <xf numFmtId="0" fontId="29" fillId="0" borderId="0" xfId="742" applyFont="1" applyFill="1" applyAlignment="1">
      <alignment horizontal="center" vertical="center"/>
    </xf>
    <xf numFmtId="0" fontId="29" fillId="0" borderId="0" xfId="742" applyFont="1" applyFill="1" applyAlignment="1">
      <alignment vertical="center"/>
    </xf>
    <xf numFmtId="0" fontId="30" fillId="0" borderId="0" xfId="743" applyFont="1" applyFill="1" applyAlignment="1">
      <alignment horizontal="right" vertical="center"/>
    </xf>
    <xf numFmtId="2" fontId="33" fillId="0" borderId="0" xfId="743" applyNumberFormat="1" applyFont="1" applyFill="1" applyAlignment="1">
      <alignment horizontal="center" vertical="center"/>
    </xf>
    <xf numFmtId="0" fontId="30" fillId="0" borderId="0" xfId="743" applyFont="1" applyFill="1" applyAlignment="1">
      <alignment horizontal="center" vertical="center"/>
    </xf>
    <xf numFmtId="0" fontId="30" fillId="0" borderId="0" xfId="577" applyFont="1" applyFill="1" applyBorder="1" applyAlignment="1">
      <alignment horizontal="center" vertical="center"/>
    </xf>
    <xf numFmtId="0" fontId="30" fillId="0" borderId="0" xfId="577" applyFont="1" applyFill="1" applyAlignment="1">
      <alignment horizontal="center" vertical="center"/>
    </xf>
    <xf numFmtId="0" fontId="29" fillId="0" borderId="0" xfId="742" applyFont="1" applyFill="1" applyAlignment="1">
      <alignment horizontal="center"/>
    </xf>
    <xf numFmtId="0" fontId="29" fillId="0" borderId="0" xfId="742" applyFont="1" applyFill="1"/>
    <xf numFmtId="0" fontId="29" fillId="0" borderId="0" xfId="742" applyFont="1" applyFill="1" applyBorder="1" applyAlignment="1">
      <alignment horizontal="center"/>
    </xf>
    <xf numFmtId="0" fontId="29" fillId="0" borderId="0" xfId="742" applyFont="1" applyFill="1" applyBorder="1"/>
    <xf numFmtId="0" fontId="30" fillId="0" borderId="0" xfId="743" applyFont="1" applyFill="1" applyAlignment="1">
      <alignment horizontal="right"/>
    </xf>
    <xf numFmtId="2" fontId="33" fillId="0" borderId="0" xfId="743" applyNumberFormat="1" applyFont="1" applyFill="1" applyAlignment="1">
      <alignment horizontal="center"/>
    </xf>
    <xf numFmtId="0" fontId="30" fillId="0" borderId="0" xfId="743" applyFont="1" applyFill="1" applyAlignment="1">
      <alignment horizontal="center"/>
    </xf>
    <xf numFmtId="0" fontId="30" fillId="0" borderId="10" xfId="577" applyFont="1" applyFill="1" applyBorder="1" applyAlignment="1">
      <alignment horizontal="center"/>
    </xf>
    <xf numFmtId="0" fontId="29" fillId="0" borderId="11" xfId="742" applyFont="1" applyFill="1" applyBorder="1"/>
    <xf numFmtId="0" fontId="29" fillId="0" borderId="12" xfId="742" applyFont="1" applyFill="1" applyBorder="1" applyAlignment="1">
      <alignment horizontal="center"/>
    </xf>
    <xf numFmtId="0" fontId="29" fillId="0" borderId="13" xfId="742" applyFont="1" applyFill="1" applyBorder="1" applyAlignment="1">
      <alignment horizontal="center"/>
    </xf>
    <xf numFmtId="0" fontId="29" fillId="0" borderId="14" xfId="742" applyFont="1" applyFill="1" applyBorder="1"/>
    <xf numFmtId="0" fontId="29" fillId="0" borderId="15" xfId="742" applyFont="1" applyFill="1" applyBorder="1" applyAlignment="1">
      <alignment horizontal="center"/>
    </xf>
    <xf numFmtId="0" fontId="29" fillId="0" borderId="17" xfId="742" applyFont="1" applyFill="1" applyBorder="1"/>
    <xf numFmtId="0" fontId="29" fillId="0" borderId="14" xfId="742" applyFont="1" applyFill="1" applyBorder="1" applyAlignment="1">
      <alignment horizontal="center"/>
    </xf>
    <xf numFmtId="0" fontId="28" fillId="0" borderId="0" xfId="742" applyFont="1" applyFill="1" applyAlignment="1">
      <alignment horizontal="center"/>
    </xf>
    <xf numFmtId="0" fontId="29" fillId="0" borderId="18" xfId="742" applyFont="1" applyFill="1" applyBorder="1"/>
    <xf numFmtId="0" fontId="29" fillId="0" borderId="19" xfId="742" applyFont="1" applyFill="1" applyBorder="1" applyAlignment="1">
      <alignment horizontal="center"/>
    </xf>
    <xf numFmtId="0" fontId="29" fillId="0" borderId="20" xfId="742" applyFont="1" applyFill="1" applyBorder="1"/>
    <xf numFmtId="0" fontId="29" fillId="0" borderId="19" xfId="742" applyFont="1" applyFill="1" applyBorder="1"/>
    <xf numFmtId="0" fontId="29" fillId="0" borderId="10" xfId="742" applyFont="1" applyFill="1" applyBorder="1"/>
    <xf numFmtId="0" fontId="29" fillId="0" borderId="17" xfId="742" applyFont="1" applyFill="1" applyBorder="1" applyAlignment="1">
      <alignment horizontal="center"/>
    </xf>
    <xf numFmtId="0" fontId="35" fillId="0" borderId="14" xfId="742" applyFont="1" applyFill="1" applyBorder="1" applyAlignment="1">
      <alignment horizontal="center"/>
    </xf>
    <xf numFmtId="0" fontId="29" fillId="0" borderId="18" xfId="742" applyFont="1" applyFill="1" applyBorder="1" applyAlignment="1">
      <alignment horizontal="center"/>
    </xf>
    <xf numFmtId="0" fontId="29" fillId="0" borderId="10" xfId="742" applyFont="1" applyFill="1" applyBorder="1" applyAlignment="1">
      <alignment horizontal="center"/>
    </xf>
    <xf numFmtId="0" fontId="29" fillId="0" borderId="21" xfId="742" applyFont="1" applyFill="1" applyBorder="1" applyAlignment="1">
      <alignment horizontal="center"/>
    </xf>
    <xf numFmtId="0" fontId="29" fillId="0" borderId="22" xfId="742" applyFont="1" applyFill="1" applyBorder="1" applyAlignment="1">
      <alignment horizontal="center"/>
    </xf>
    <xf numFmtId="0" fontId="35" fillId="0" borderId="22" xfId="849" applyFont="1" applyFill="1" applyBorder="1" applyAlignment="1">
      <alignment vertical="top" wrapText="1"/>
    </xf>
    <xf numFmtId="0" fontId="35" fillId="0" borderId="22" xfId="849" applyFont="1" applyFill="1" applyBorder="1" applyAlignment="1">
      <alignment horizontal="center" vertical="top" wrapText="1"/>
    </xf>
    <xf numFmtId="2" fontId="35" fillId="0" borderId="22" xfId="0" applyNumberFormat="1" applyFont="1" applyFill="1" applyBorder="1" applyAlignment="1">
      <alignment horizontal="center"/>
    </xf>
    <xf numFmtId="169" fontId="35" fillId="0" borderId="22" xfId="0" applyNumberFormat="1" applyFont="1" applyFill="1" applyBorder="1" applyAlignment="1">
      <alignment horizontal="center"/>
    </xf>
    <xf numFmtId="0" fontId="35" fillId="0" borderId="22" xfId="0" applyFont="1" applyFill="1" applyBorder="1" applyAlignment="1">
      <alignment horizontal="left" vertical="center" wrapText="1"/>
    </xf>
    <xf numFmtId="0" fontId="35" fillId="0" borderId="22" xfId="577" applyFont="1" applyFill="1" applyBorder="1" applyAlignment="1">
      <alignment horizontal="center" vertical="center"/>
    </xf>
    <xf numFmtId="2" fontId="35" fillId="0" borderId="22" xfId="577" applyNumberFormat="1" applyFont="1" applyFill="1" applyBorder="1" applyAlignment="1">
      <alignment horizontal="center" vertical="center"/>
    </xf>
    <xf numFmtId="0" fontId="35" fillId="0" borderId="22" xfId="742" applyFont="1" applyFill="1" applyBorder="1" applyAlignment="1">
      <alignment horizontal="center" vertical="center"/>
    </xf>
    <xf numFmtId="2" fontId="35" fillId="0" borderId="22" xfId="742" applyNumberFormat="1" applyFont="1" applyFill="1" applyBorder="1" applyAlignment="1">
      <alignment horizontal="center" vertical="center"/>
    </xf>
    <xf numFmtId="167" fontId="35" fillId="0" borderId="22" xfId="577" applyNumberFormat="1" applyFont="1" applyFill="1" applyBorder="1" applyAlignment="1">
      <alignment horizontal="center" vertical="center"/>
    </xf>
    <xf numFmtId="167" fontId="35" fillId="0" borderId="22" xfId="742" applyNumberFormat="1" applyFont="1" applyFill="1" applyBorder="1" applyAlignment="1">
      <alignment horizontal="center" vertical="center"/>
    </xf>
    <xf numFmtId="169" fontId="35" fillId="0" borderId="22" xfId="577" applyNumberFormat="1" applyFont="1" applyFill="1" applyBorder="1" applyAlignment="1">
      <alignment horizontal="center" vertical="center"/>
    </xf>
    <xf numFmtId="169" fontId="35" fillId="0" borderId="22" xfId="742" applyNumberFormat="1" applyFont="1" applyFill="1" applyBorder="1" applyAlignment="1">
      <alignment horizontal="center" vertical="center"/>
    </xf>
    <xf numFmtId="0" fontId="28" fillId="0" borderId="22" xfId="0" applyFont="1" applyFill="1" applyBorder="1" applyAlignment="1">
      <alignment horizontal="center" vertical="center" wrapText="1"/>
    </xf>
    <xf numFmtId="0" fontId="36" fillId="0" borderId="22" xfId="0" applyFont="1" applyFill="1" applyBorder="1" applyAlignment="1">
      <alignment horizontal="center" vertical="center" wrapText="1"/>
    </xf>
    <xf numFmtId="167" fontId="28" fillId="0" borderId="22" xfId="0" applyNumberFormat="1" applyFont="1" applyFill="1" applyBorder="1" applyAlignment="1">
      <alignment horizontal="center" vertical="center" wrapText="1"/>
    </xf>
    <xf numFmtId="2" fontId="28" fillId="0" borderId="22" xfId="0" applyNumberFormat="1" applyFont="1" applyFill="1" applyBorder="1" applyAlignment="1">
      <alignment horizontal="center" vertical="center" wrapText="1"/>
    </xf>
    <xf numFmtId="0" fontId="36" fillId="0" borderId="22" xfId="577" applyFont="1" applyFill="1" applyBorder="1" applyAlignment="1">
      <alignment horizontal="center" vertical="center" wrapText="1"/>
    </xf>
    <xf numFmtId="167" fontId="36" fillId="0" borderId="22" xfId="577" applyNumberFormat="1" applyFont="1" applyFill="1" applyBorder="1" applyAlignment="1">
      <alignment horizontal="center" vertical="center" wrapText="1"/>
    </xf>
    <xf numFmtId="2" fontId="36" fillId="0" borderId="22" xfId="577" applyNumberFormat="1" applyFont="1" applyFill="1" applyBorder="1" applyAlignment="1">
      <alignment horizontal="center" vertical="center" wrapText="1"/>
    </xf>
    <xf numFmtId="2" fontId="33" fillId="0" borderId="22" xfId="577" applyNumberFormat="1" applyFont="1" applyFill="1" applyBorder="1" applyAlignment="1">
      <alignment horizontal="center" vertical="center" wrapText="1"/>
    </xf>
    <xf numFmtId="0" fontId="28" fillId="0" borderId="0" xfId="820" applyFont="1" applyFill="1" applyBorder="1" applyAlignment="1">
      <alignment horizontal="center" vertical="center"/>
    </xf>
    <xf numFmtId="0" fontId="36" fillId="0" borderId="0" xfId="820" applyFont="1" applyFill="1" applyBorder="1" applyAlignment="1">
      <alignment horizontal="center" vertical="center"/>
    </xf>
    <xf numFmtId="167" fontId="28" fillId="0" borderId="0" xfId="820" applyNumberFormat="1" applyFont="1" applyFill="1" applyBorder="1" applyAlignment="1">
      <alignment horizontal="center" vertical="center"/>
    </xf>
    <xf numFmtId="169" fontId="28" fillId="0" borderId="0" xfId="820" applyNumberFormat="1" applyFont="1" applyFill="1" applyBorder="1" applyAlignment="1">
      <alignment horizontal="center" vertical="center"/>
    </xf>
    <xf numFmtId="2" fontId="28" fillId="0" borderId="0" xfId="820" applyNumberFormat="1" applyFont="1" applyFill="1" applyBorder="1" applyAlignment="1">
      <alignment horizontal="center" vertical="center"/>
    </xf>
    <xf numFmtId="168" fontId="36" fillId="0" borderId="0" xfId="820" applyNumberFormat="1" applyFont="1" applyFill="1" applyBorder="1" applyAlignment="1">
      <alignment horizontal="center" vertical="center"/>
    </xf>
    <xf numFmtId="2" fontId="36" fillId="0" borderId="0" xfId="820" applyNumberFormat="1" applyFont="1" applyFill="1" applyBorder="1" applyAlignment="1">
      <alignment horizontal="center" vertical="center"/>
    </xf>
    <xf numFmtId="0" fontId="28" fillId="0" borderId="0" xfId="618" applyFont="1" applyFill="1"/>
    <xf numFmtId="0" fontId="28" fillId="0" borderId="0" xfId="820" applyFont="1" applyFill="1" applyBorder="1" applyAlignment="1">
      <alignment horizontal="center"/>
    </xf>
    <xf numFmtId="169" fontId="28" fillId="0" borderId="0" xfId="820" applyNumberFormat="1" applyFont="1" applyFill="1" applyBorder="1" applyAlignment="1">
      <alignment horizontal="center"/>
    </xf>
    <xf numFmtId="167" fontId="28" fillId="0" borderId="0" xfId="820" applyNumberFormat="1" applyFont="1" applyFill="1" applyBorder="1" applyAlignment="1">
      <alignment horizontal="center"/>
    </xf>
    <xf numFmtId="0" fontId="28" fillId="0" borderId="0" xfId="741" applyFont="1" applyFill="1" applyBorder="1" applyAlignment="1">
      <alignment horizontal="center"/>
    </xf>
    <xf numFmtId="2" fontId="28" fillId="0" borderId="0" xfId="820" applyNumberFormat="1" applyFont="1" applyFill="1" applyBorder="1" applyAlignment="1">
      <alignment horizontal="center"/>
    </xf>
    <xf numFmtId="0" fontId="29" fillId="0" borderId="0" xfId="820" applyFont="1" applyFill="1" applyBorder="1" applyAlignment="1">
      <alignment horizontal="center"/>
    </xf>
    <xf numFmtId="1" fontId="28" fillId="0" borderId="0" xfId="820" applyNumberFormat="1" applyFont="1" applyFill="1" applyBorder="1" applyAlignment="1">
      <alignment horizontal="center"/>
    </xf>
    <xf numFmtId="0" fontId="29" fillId="0" borderId="0" xfId="820" applyFont="1" applyFill="1" applyBorder="1" applyAlignment="1">
      <alignment horizontal="center" wrapText="1"/>
    </xf>
    <xf numFmtId="0" fontId="28" fillId="0" borderId="0" xfId="820" applyFont="1" applyFill="1" applyBorder="1" applyAlignment="1">
      <alignment horizontal="center" wrapText="1"/>
    </xf>
    <xf numFmtId="0" fontId="30" fillId="0" borderId="0" xfId="820" applyFont="1" applyFill="1" applyBorder="1" applyAlignment="1">
      <alignment horizontal="center"/>
    </xf>
    <xf numFmtId="0" fontId="29" fillId="0" borderId="0" xfId="741" applyFont="1" applyFill="1" applyBorder="1" applyAlignment="1">
      <alignment horizontal="center"/>
    </xf>
    <xf numFmtId="2" fontId="28" fillId="0" borderId="0" xfId="741" applyNumberFormat="1" applyFont="1" applyFill="1" applyBorder="1" applyAlignment="1">
      <alignment horizontal="center"/>
    </xf>
    <xf numFmtId="1" fontId="28" fillId="0" borderId="0" xfId="741" applyNumberFormat="1" applyFont="1" applyFill="1" applyBorder="1" applyAlignment="1">
      <alignment horizontal="center"/>
    </xf>
    <xf numFmtId="0" fontId="28" fillId="0" borderId="0" xfId="577" applyFont="1" applyFill="1" applyBorder="1" applyAlignment="1">
      <alignment horizontal="center"/>
    </xf>
    <xf numFmtId="167" fontId="28" fillId="0" borderId="0" xfId="577" applyNumberFormat="1" applyFont="1" applyFill="1" applyBorder="1" applyAlignment="1">
      <alignment horizontal="center"/>
    </xf>
    <xf numFmtId="0" fontId="28" fillId="0" borderId="0" xfId="742" applyFont="1" applyFill="1" applyBorder="1" applyAlignment="1">
      <alignment horizontal="center"/>
    </xf>
    <xf numFmtId="2" fontId="30" fillId="0" borderId="0" xfId="577" applyNumberFormat="1" applyFont="1" applyFill="1" applyBorder="1" applyAlignment="1">
      <alignment horizontal="center"/>
    </xf>
    <xf numFmtId="2" fontId="28" fillId="0" borderId="0" xfId="577" applyNumberFormat="1" applyFont="1" applyFill="1" applyBorder="1" applyAlignment="1">
      <alignment horizontal="center"/>
    </xf>
    <xf numFmtId="1" fontId="28" fillId="0" borderId="0" xfId="577" applyNumberFormat="1" applyFont="1" applyFill="1" applyBorder="1" applyAlignment="1">
      <alignment horizontal="center"/>
    </xf>
    <xf numFmtId="167" fontId="29" fillId="0" borderId="0" xfId="577" applyNumberFormat="1" applyFont="1" applyFill="1" applyBorder="1" applyAlignment="1">
      <alignment horizontal="center"/>
    </xf>
    <xf numFmtId="169" fontId="28" fillId="0" borderId="0" xfId="577" applyNumberFormat="1" applyFont="1" applyFill="1" applyBorder="1" applyAlignment="1">
      <alignment horizontal="center"/>
    </xf>
    <xf numFmtId="168" fontId="28" fillId="0" borderId="0" xfId="577" applyNumberFormat="1" applyFont="1" applyFill="1" applyBorder="1" applyAlignment="1">
      <alignment horizontal="center"/>
    </xf>
    <xf numFmtId="0" fontId="28" fillId="0" borderId="0" xfId="577" applyFont="1" applyFill="1" applyBorder="1" applyAlignment="1">
      <alignment horizontal="center" wrapText="1"/>
    </xf>
    <xf numFmtId="14" fontId="28" fillId="0" borderId="0" xfId="577" applyNumberFormat="1" applyFont="1" applyFill="1" applyBorder="1" applyAlignment="1">
      <alignment horizontal="center"/>
    </xf>
    <xf numFmtId="0" fontId="29" fillId="0" borderId="0" xfId="577" applyFont="1" applyFill="1" applyBorder="1" applyAlignment="1">
      <alignment horizontal="center"/>
    </xf>
    <xf numFmtId="1" fontId="28" fillId="0" borderId="0" xfId="742" applyNumberFormat="1" applyFont="1" applyFill="1" applyBorder="1" applyAlignment="1">
      <alignment horizontal="center"/>
    </xf>
    <xf numFmtId="168" fontId="30" fillId="0" borderId="0" xfId="577" applyNumberFormat="1" applyFont="1" applyFill="1" applyBorder="1" applyAlignment="1">
      <alignment horizontal="center"/>
    </xf>
    <xf numFmtId="170" fontId="28" fillId="0" borderId="0" xfId="577" applyNumberFormat="1" applyFont="1" applyFill="1" applyBorder="1" applyAlignment="1">
      <alignment horizontal="center"/>
    </xf>
    <xf numFmtId="168" fontId="28" fillId="0" borderId="0" xfId="742" applyNumberFormat="1" applyFont="1" applyFill="1" applyBorder="1" applyAlignment="1">
      <alignment horizontal="center"/>
    </xf>
    <xf numFmtId="1" fontId="29" fillId="0" borderId="0" xfId="577" applyNumberFormat="1" applyFont="1" applyFill="1" applyBorder="1" applyAlignment="1">
      <alignment horizontal="center"/>
    </xf>
    <xf numFmtId="1" fontId="29" fillId="0" borderId="0" xfId="742" applyNumberFormat="1" applyFont="1" applyFill="1" applyBorder="1" applyAlignment="1">
      <alignment horizontal="center"/>
    </xf>
    <xf numFmtId="0" fontId="61" fillId="0" borderId="22" xfId="0" applyFont="1" applyFill="1" applyBorder="1" applyAlignment="1">
      <alignment horizontal="left" vertical="center" wrapText="1"/>
    </xf>
    <xf numFmtId="0" fontId="61" fillId="0" borderId="22" xfId="0" applyFont="1" applyFill="1" applyBorder="1" applyAlignment="1">
      <alignment horizontal="center" vertical="center" wrapText="1"/>
    </xf>
    <xf numFmtId="167" fontId="33" fillId="0" borderId="22" xfId="0" applyNumberFormat="1" applyFont="1" applyFill="1" applyBorder="1" applyAlignment="1">
      <alignment horizontal="center" vertical="center"/>
    </xf>
    <xf numFmtId="2" fontId="33" fillId="0" borderId="22" xfId="0" applyNumberFormat="1" applyFont="1" applyFill="1" applyBorder="1" applyAlignment="1">
      <alignment horizontal="center" vertical="center"/>
    </xf>
    <xf numFmtId="0" fontId="61" fillId="0" borderId="22" xfId="0" applyFont="1" applyFill="1" applyBorder="1" applyAlignment="1">
      <alignment horizontal="center" vertical="center"/>
    </xf>
    <xf numFmtId="49" fontId="35" fillId="0" borderId="22" xfId="0" applyNumberFormat="1" applyFont="1" applyFill="1" applyBorder="1" applyAlignment="1">
      <alignment vertical="center"/>
    </xf>
    <xf numFmtId="49" fontId="34" fillId="0" borderId="22" xfId="0" applyNumberFormat="1" applyFont="1" applyFill="1" applyBorder="1" applyAlignment="1">
      <alignment vertical="justify"/>
    </xf>
    <xf numFmtId="0" fontId="62" fillId="0" borderId="22" xfId="0" applyFont="1" applyFill="1" applyBorder="1" applyAlignment="1">
      <alignment horizontal="center" vertical="center"/>
    </xf>
    <xf numFmtId="0" fontId="63" fillId="0" borderId="22" xfId="0" applyFont="1" applyFill="1" applyBorder="1" applyAlignment="1">
      <alignment horizontal="left" vertical="center" wrapText="1"/>
    </xf>
    <xf numFmtId="0" fontId="63" fillId="0" borderId="22" xfId="0" applyFont="1" applyFill="1" applyBorder="1" applyAlignment="1">
      <alignment horizontal="center" vertical="center" wrapText="1"/>
    </xf>
    <xf numFmtId="167" fontId="64" fillId="0" borderId="22" xfId="0" applyNumberFormat="1" applyFont="1" applyFill="1" applyBorder="1" applyAlignment="1">
      <alignment horizontal="center" vertical="center"/>
    </xf>
    <xf numFmtId="2" fontId="64" fillId="0" borderId="22" xfId="0" applyNumberFormat="1" applyFont="1" applyFill="1" applyBorder="1" applyAlignment="1">
      <alignment horizontal="center" vertical="center"/>
    </xf>
    <xf numFmtId="2" fontId="62" fillId="0" borderId="22" xfId="0" applyNumberFormat="1" applyFont="1" applyFill="1" applyBorder="1" applyAlignment="1">
      <alignment horizontal="center"/>
    </xf>
    <xf numFmtId="0" fontId="63" fillId="0" borderId="22" xfId="0" applyFont="1" applyFill="1" applyBorder="1" applyAlignment="1">
      <alignment horizontal="center" vertical="center"/>
    </xf>
    <xf numFmtId="49" fontId="62" fillId="0" borderId="22" xfId="0" applyNumberFormat="1" applyFont="1" applyFill="1" applyBorder="1" applyAlignment="1">
      <alignment vertical="center"/>
    </xf>
    <xf numFmtId="0" fontId="62" fillId="0" borderId="22" xfId="849" applyFont="1" applyFill="1" applyBorder="1" applyAlignment="1">
      <alignment vertical="top" wrapText="1"/>
    </xf>
    <xf numFmtId="0" fontId="62" fillId="0" borderId="22" xfId="849" applyFont="1" applyFill="1" applyBorder="1" applyAlignment="1">
      <alignment horizontal="center" vertical="top" wrapText="1"/>
    </xf>
    <xf numFmtId="167" fontId="62" fillId="0" borderId="22" xfId="0" applyNumberFormat="1" applyFont="1" applyFill="1" applyBorder="1" applyAlignment="1">
      <alignment horizontal="center"/>
    </xf>
    <xf numFmtId="0" fontId="62" fillId="0" borderId="22" xfId="0" applyFont="1" applyFill="1" applyBorder="1" applyAlignment="1">
      <alignment horizontal="left" vertical="center" wrapText="1"/>
    </xf>
    <xf numFmtId="0" fontId="62" fillId="0" borderId="22" xfId="0" applyFont="1" applyFill="1" applyBorder="1" applyAlignment="1">
      <alignment horizontal="center" vertical="center" wrapText="1"/>
    </xf>
    <xf numFmtId="0" fontId="62" fillId="0" borderId="22" xfId="742" applyFont="1" applyFill="1" applyBorder="1" applyAlignment="1">
      <alignment horizontal="center" vertical="center"/>
    </xf>
    <xf numFmtId="49" fontId="65" fillId="0" borderId="22" xfId="0" applyNumberFormat="1" applyFont="1" applyFill="1" applyBorder="1" applyAlignment="1">
      <alignment vertical="justify"/>
    </xf>
    <xf numFmtId="167" fontId="62" fillId="0" borderId="22" xfId="742" applyNumberFormat="1" applyFont="1" applyFill="1" applyBorder="1" applyAlignment="1">
      <alignment horizontal="center" vertical="center"/>
    </xf>
    <xf numFmtId="49" fontId="65" fillId="0" borderId="22" xfId="0" applyNumberFormat="1" applyFont="1" applyFill="1" applyBorder="1" applyAlignment="1">
      <alignment wrapText="1"/>
    </xf>
    <xf numFmtId="167" fontId="49" fillId="0" borderId="22" xfId="0" applyNumberFormat="1" applyFont="1" applyFill="1" applyBorder="1" applyAlignment="1">
      <alignment horizontal="center" vertical="center"/>
    </xf>
    <xf numFmtId="0" fontId="61" fillId="0" borderId="22" xfId="577" applyFont="1" applyFill="1" applyBorder="1" applyAlignment="1">
      <alignment horizontal="center" vertical="center"/>
    </xf>
    <xf numFmtId="169" fontId="62" fillId="0" borderId="22" xfId="0" applyNumberFormat="1" applyFont="1" applyFill="1" applyBorder="1" applyAlignment="1">
      <alignment horizontal="center"/>
    </xf>
    <xf numFmtId="0" fontId="65" fillId="0" borderId="22" xfId="742" applyFont="1" applyFill="1" applyBorder="1" applyAlignment="1">
      <alignment vertical="justify"/>
    </xf>
    <xf numFmtId="0" fontId="34" fillId="0" borderId="22" xfId="742" applyFont="1" applyFill="1" applyBorder="1" applyAlignment="1">
      <alignment horizontal="center" vertical="center"/>
    </xf>
    <xf numFmtId="49" fontId="65" fillId="0" borderId="22" xfId="580" applyNumberFormat="1" applyFont="1" applyFill="1" applyBorder="1" applyAlignment="1">
      <alignment vertical="justify"/>
    </xf>
    <xf numFmtId="0" fontId="34" fillId="0" borderId="22" xfId="742" applyFont="1" applyFill="1" applyBorder="1" applyAlignment="1">
      <alignment vertical="center"/>
    </xf>
    <xf numFmtId="167" fontId="28" fillId="0" borderId="22" xfId="0" applyNumberFormat="1" applyFont="1" applyFill="1" applyBorder="1" applyAlignment="1">
      <alignment horizontal="center"/>
    </xf>
    <xf numFmtId="2" fontId="28" fillId="0" borderId="22" xfId="0" applyNumberFormat="1" applyFont="1" applyFill="1" applyBorder="1" applyAlignment="1">
      <alignment horizontal="center"/>
    </xf>
    <xf numFmtId="0" fontId="28" fillId="0" borderId="22" xfId="0" applyFont="1" applyFill="1" applyBorder="1" applyAlignment="1">
      <alignment horizontal="center"/>
    </xf>
    <xf numFmtId="169" fontId="28" fillId="0" borderId="22" xfId="0" applyNumberFormat="1" applyFont="1" applyFill="1" applyBorder="1" applyAlignment="1">
      <alignment horizontal="center"/>
    </xf>
    <xf numFmtId="169" fontId="28" fillId="0" borderId="22" xfId="0" applyNumberFormat="1" applyFont="1" applyFill="1" applyBorder="1" applyAlignment="1">
      <alignment horizontal="center" vertical="center" wrapText="1"/>
    </xf>
    <xf numFmtId="2" fontId="33" fillId="26" borderId="22" xfId="577" applyNumberFormat="1" applyFont="1" applyFill="1" applyBorder="1" applyAlignment="1">
      <alignment horizontal="center" vertical="center"/>
    </xf>
    <xf numFmtId="0" fontId="35" fillId="0" borderId="22" xfId="0" applyFont="1" applyFill="1" applyBorder="1" applyAlignment="1">
      <alignment horizontal="center"/>
    </xf>
    <xf numFmtId="0" fontId="29" fillId="0" borderId="22" xfId="0" applyFont="1" applyFill="1" applyBorder="1" applyAlignment="1">
      <alignment horizontal="center" vertical="center" wrapText="1"/>
    </xf>
    <xf numFmtId="2" fontId="29" fillId="26" borderId="22" xfId="0" applyNumberFormat="1" applyFont="1" applyFill="1" applyBorder="1" applyAlignment="1">
      <alignment horizontal="center" vertical="center"/>
    </xf>
    <xf numFmtId="167" fontId="36" fillId="0" borderId="22" xfId="0" applyNumberFormat="1" applyFont="1" applyFill="1" applyBorder="1" applyAlignment="1">
      <alignment horizontal="center" vertical="center" wrapText="1"/>
    </xf>
    <xf numFmtId="0" fontId="64" fillId="0" borderId="22" xfId="0" applyFont="1" applyFill="1" applyBorder="1" applyAlignment="1">
      <alignment horizontal="center" vertical="center" wrapText="1"/>
    </xf>
    <xf numFmtId="0" fontId="49" fillId="0" borderId="22" xfId="849" applyFont="1" applyFill="1" applyBorder="1" applyAlignment="1">
      <alignment horizontal="center" vertical="center" wrapText="1"/>
    </xf>
    <xf numFmtId="2" fontId="49" fillId="0" borderId="22" xfId="0" applyNumberFormat="1" applyFont="1" applyFill="1" applyBorder="1" applyAlignment="1">
      <alignment horizontal="center" vertical="center"/>
    </xf>
    <xf numFmtId="0" fontId="49" fillId="0" borderId="22" xfId="0" applyFont="1" applyFill="1" applyBorder="1" applyAlignment="1">
      <alignment horizontal="center" vertical="center" wrapText="1"/>
    </xf>
    <xf numFmtId="2" fontId="49" fillId="0" borderId="22" xfId="0" applyNumberFormat="1" applyFont="1" applyFill="1" applyBorder="1" applyAlignment="1">
      <alignment horizontal="center" vertical="center" wrapText="1"/>
    </xf>
    <xf numFmtId="0" fontId="64" fillId="0" borderId="22" xfId="0" applyFont="1" applyFill="1" applyBorder="1" applyAlignment="1">
      <alignment horizontal="center" vertical="center"/>
    </xf>
    <xf numFmtId="0" fontId="64" fillId="0" borderId="22" xfId="0" applyFont="1" applyFill="1" applyBorder="1" applyAlignment="1">
      <alignment horizontal="left" vertical="center" wrapText="1"/>
    </xf>
    <xf numFmtId="0" fontId="33" fillId="0" borderId="22" xfId="850" applyFont="1" applyFill="1" applyBorder="1" applyAlignment="1">
      <alignment horizontal="center" vertical="center"/>
    </xf>
    <xf numFmtId="167" fontId="29" fillId="0" borderId="22" xfId="850" applyNumberFormat="1" applyFont="1" applyFill="1" applyBorder="1" applyAlignment="1">
      <alignment horizontal="center" vertical="center"/>
    </xf>
    <xf numFmtId="2" fontId="29" fillId="0" borderId="22" xfId="850" applyNumberFormat="1" applyFont="1" applyFill="1" applyBorder="1" applyAlignment="1">
      <alignment horizontal="center" vertical="center"/>
    </xf>
    <xf numFmtId="0" fontId="29" fillId="0" borderId="22" xfId="850" applyFont="1" applyFill="1" applyBorder="1" applyAlignment="1">
      <alignment horizontal="center" vertical="center"/>
    </xf>
    <xf numFmtId="0" fontId="33" fillId="0" borderId="22" xfId="0" applyFont="1" applyFill="1" applyBorder="1" applyAlignment="1">
      <alignment horizontal="center" vertical="center"/>
    </xf>
    <xf numFmtId="49" fontId="29" fillId="0" borderId="22" xfId="626" applyNumberFormat="1" applyFont="1" applyFill="1" applyBorder="1" applyAlignment="1">
      <alignment horizontal="center" vertical="center" wrapText="1"/>
    </xf>
    <xf numFmtId="0" fontId="29" fillId="0" borderId="22" xfId="626" applyNumberFormat="1" applyFont="1" applyFill="1" applyBorder="1" applyAlignment="1">
      <alignment horizontal="center" vertical="center" wrapText="1"/>
    </xf>
    <xf numFmtId="167" fontId="29" fillId="0" borderId="22" xfId="626" applyNumberFormat="1" applyFont="1" applyFill="1" applyBorder="1" applyAlignment="1">
      <alignment horizontal="center" vertical="center" wrapText="1"/>
    </xf>
    <xf numFmtId="2" fontId="29" fillId="0" borderId="22" xfId="626" applyNumberFormat="1" applyFont="1" applyFill="1" applyBorder="1" applyAlignment="1">
      <alignment horizontal="center" vertical="center" wrapText="1"/>
    </xf>
    <xf numFmtId="0" fontId="77" fillId="0" borderId="22" xfId="0" applyFont="1" applyFill="1" applyBorder="1" applyAlignment="1">
      <alignment horizontal="center" vertical="center"/>
    </xf>
    <xf numFmtId="0" fontId="29" fillId="0" borderId="22" xfId="0" applyFont="1" applyFill="1" applyBorder="1" applyAlignment="1">
      <alignment horizontal="left" vertical="center"/>
    </xf>
    <xf numFmtId="0" fontId="29" fillId="0" borderId="22" xfId="0" applyFont="1" applyFill="1" applyBorder="1" applyAlignment="1">
      <alignment horizontal="center" wrapText="1"/>
    </xf>
    <xf numFmtId="167" fontId="29" fillId="0" borderId="22" xfId="0" applyNumberFormat="1" applyFont="1" applyFill="1" applyBorder="1" applyAlignment="1">
      <alignment horizontal="center"/>
    </xf>
    <xf numFmtId="2" fontId="29" fillId="0" borderId="22" xfId="0" applyNumberFormat="1" applyFont="1" applyFill="1" applyBorder="1" applyAlignment="1">
      <alignment horizontal="center"/>
    </xf>
    <xf numFmtId="2" fontId="29" fillId="0" borderId="22" xfId="740" applyNumberFormat="1" applyFont="1" applyFill="1" applyBorder="1" applyAlignment="1">
      <alignment horizontal="center"/>
    </xf>
    <xf numFmtId="0" fontId="29" fillId="0" borderId="22" xfId="0" applyFont="1" applyFill="1" applyBorder="1" applyAlignment="1">
      <alignment horizontal="center"/>
    </xf>
    <xf numFmtId="0" fontId="77" fillId="0" borderId="22" xfId="0" applyFont="1" applyFill="1" applyBorder="1" applyAlignment="1">
      <alignment horizontal="left" vertical="center"/>
    </xf>
    <xf numFmtId="167" fontId="29" fillId="0" borderId="22" xfId="0" applyNumberFormat="1" applyFont="1" applyFill="1" applyBorder="1" applyAlignment="1">
      <alignment horizontal="center" wrapText="1"/>
    </xf>
    <xf numFmtId="14" fontId="64" fillId="0" borderId="22" xfId="0" applyNumberFormat="1" applyFont="1" applyFill="1" applyBorder="1" applyAlignment="1">
      <alignment horizontal="center" vertical="center" wrapText="1"/>
    </xf>
    <xf numFmtId="0" fontId="49" fillId="0" borderId="22" xfId="849" applyFont="1" applyFill="1" applyBorder="1" applyAlignment="1">
      <alignment horizontal="left" vertical="center" wrapText="1"/>
    </xf>
    <xf numFmtId="0" fontId="33" fillId="0" borderId="22" xfId="626" applyNumberFormat="1" applyFont="1" applyFill="1" applyBorder="1" applyAlignment="1">
      <alignment horizontal="center" vertical="center" wrapText="1"/>
    </xf>
    <xf numFmtId="0" fontId="33" fillId="0" borderId="22" xfId="626" applyFont="1" applyFill="1" applyBorder="1" applyAlignment="1">
      <alignment horizontal="center" vertical="center"/>
    </xf>
    <xf numFmtId="0" fontId="29" fillId="26" borderId="22" xfId="742" applyFont="1" applyFill="1" applyBorder="1" applyAlignment="1">
      <alignment horizontal="center" vertical="center"/>
    </xf>
    <xf numFmtId="0" fontId="29" fillId="0" borderId="22" xfId="626" applyNumberFormat="1" applyFont="1" applyFill="1" applyBorder="1" applyAlignment="1">
      <alignment vertical="center" wrapText="1"/>
    </xf>
    <xf numFmtId="2" fontId="53" fillId="0" borderId="22" xfId="0" applyNumberFormat="1" applyFont="1" applyFill="1" applyBorder="1" applyAlignment="1">
      <alignment horizontal="center" vertical="center"/>
    </xf>
    <xf numFmtId="0" fontId="53" fillId="0" borderId="22" xfId="0" applyFont="1" applyFill="1" applyBorder="1" applyAlignment="1">
      <alignment horizontal="left" vertical="top"/>
    </xf>
    <xf numFmtId="0" fontId="53" fillId="0" borderId="22" xfId="0" applyFont="1" applyFill="1" applyBorder="1" applyAlignment="1">
      <alignment horizontal="center" vertical="top"/>
    </xf>
    <xf numFmtId="0" fontId="53" fillId="0" borderId="22" xfId="0" applyFont="1" applyFill="1" applyBorder="1" applyAlignment="1">
      <alignment horizontal="center" vertical="center"/>
    </xf>
    <xf numFmtId="167" fontId="53" fillId="0" borderId="22" xfId="0" applyNumberFormat="1" applyFont="1" applyFill="1" applyBorder="1" applyAlignment="1">
      <alignment horizontal="center" vertical="center"/>
    </xf>
    <xf numFmtId="0" fontId="33" fillId="0" borderId="22" xfId="741" applyFont="1" applyFill="1" applyBorder="1" applyAlignment="1">
      <alignment horizontal="center" vertical="center"/>
    </xf>
    <xf numFmtId="0" fontId="62" fillId="0" borderId="22" xfId="0" applyFont="1" applyFill="1" applyBorder="1" applyAlignment="1">
      <alignment horizontal="center"/>
    </xf>
    <xf numFmtId="2" fontId="62" fillId="0" borderId="22" xfId="0" applyNumberFormat="1" applyFont="1" applyFill="1" applyBorder="1" applyAlignment="1">
      <alignment horizontal="center" vertical="center"/>
    </xf>
    <xf numFmtId="2" fontId="62" fillId="0" borderId="22" xfId="0" applyNumberFormat="1" applyFont="1" applyFill="1" applyBorder="1" applyAlignment="1">
      <alignment horizontal="center" vertical="center" wrapText="1"/>
    </xf>
    <xf numFmtId="168" fontId="62" fillId="0" borderId="22" xfId="0" applyNumberFormat="1" applyFont="1" applyFill="1" applyBorder="1" applyAlignment="1">
      <alignment horizontal="center" vertical="center"/>
    </xf>
    <xf numFmtId="167" fontId="62" fillId="0" borderId="22" xfId="0" applyNumberFormat="1" applyFont="1" applyFill="1" applyBorder="1" applyAlignment="1">
      <alignment horizontal="center" vertical="center"/>
    </xf>
    <xf numFmtId="2" fontId="62" fillId="0" borderId="22" xfId="580" applyNumberFormat="1" applyFont="1" applyFill="1" applyBorder="1" applyAlignment="1">
      <alignment horizontal="center" vertical="center"/>
    </xf>
    <xf numFmtId="0" fontId="35" fillId="0" borderId="22" xfId="742" applyFont="1" applyFill="1" applyBorder="1" applyAlignment="1">
      <alignment horizontal="center"/>
    </xf>
    <xf numFmtId="2" fontId="35" fillId="0" borderId="22" xfId="742" applyNumberFormat="1" applyFont="1" applyFill="1" applyBorder="1" applyAlignment="1">
      <alignment horizontal="center"/>
    </xf>
    <xf numFmtId="0" fontId="49" fillId="0" borderId="22" xfId="0" applyFont="1" applyFill="1" applyBorder="1" applyAlignment="1">
      <alignment horizontal="center" vertical="center"/>
    </xf>
    <xf numFmtId="0" fontId="29" fillId="0" borderId="22" xfId="742" applyFont="1" applyFill="1" applyBorder="1" applyAlignment="1">
      <alignment horizontal="center" vertical="center"/>
    </xf>
    <xf numFmtId="0" fontId="33" fillId="0" borderId="22" xfId="0" applyFont="1" applyFill="1" applyBorder="1" applyAlignment="1">
      <alignment horizontal="left" vertical="center" wrapText="1"/>
    </xf>
    <xf numFmtId="0" fontId="33" fillId="0" borderId="22" xfId="0" applyFont="1" applyFill="1" applyBorder="1" applyAlignment="1">
      <alignment horizontal="center" vertical="center" wrapText="1"/>
    </xf>
    <xf numFmtId="0" fontId="33" fillId="0" borderId="22" xfId="742" applyFont="1" applyFill="1" applyBorder="1" applyAlignment="1">
      <alignment horizontal="center" vertical="center"/>
    </xf>
    <xf numFmtId="2" fontId="33" fillId="0" borderId="22" xfId="742" applyNumberFormat="1" applyFont="1" applyFill="1" applyBorder="1" applyAlignment="1">
      <alignment horizontal="center" vertical="center"/>
    </xf>
    <xf numFmtId="2" fontId="29" fillId="0" borderId="22" xfId="0" applyNumberFormat="1" applyFont="1" applyFill="1" applyBorder="1" applyAlignment="1">
      <alignment horizontal="center" vertical="center" wrapText="1"/>
    </xf>
    <xf numFmtId="2" fontId="29" fillId="0" borderId="22" xfId="742" applyNumberFormat="1" applyFont="1" applyFill="1" applyBorder="1" applyAlignment="1">
      <alignment horizontal="center" vertical="center"/>
    </xf>
    <xf numFmtId="49" fontId="29" fillId="0" borderId="22" xfId="0" applyNumberFormat="1" applyFont="1" applyFill="1" applyBorder="1" applyAlignment="1">
      <alignment wrapText="1"/>
    </xf>
    <xf numFmtId="0" fontId="29" fillId="0" borderId="22" xfId="849" applyFont="1" applyFill="1" applyBorder="1" applyAlignment="1">
      <alignment vertical="top" wrapText="1"/>
    </xf>
    <xf numFmtId="0" fontId="29" fillId="0" borderId="22" xfId="849" applyFont="1" applyFill="1" applyBorder="1" applyAlignment="1">
      <alignment horizontal="center" vertical="top" wrapText="1"/>
    </xf>
    <xf numFmtId="2" fontId="29" fillId="0" borderId="22" xfId="580" applyNumberFormat="1" applyFont="1" applyFill="1" applyBorder="1" applyAlignment="1">
      <alignment horizontal="center" vertical="center"/>
    </xf>
    <xf numFmtId="0" fontId="29" fillId="0" borderId="22" xfId="580" applyFont="1" applyFill="1" applyBorder="1" applyAlignment="1">
      <alignment horizontal="center"/>
    </xf>
    <xf numFmtId="167" fontId="82" fillId="0" borderId="22" xfId="0" applyNumberFormat="1" applyFont="1" applyFill="1" applyBorder="1" applyAlignment="1">
      <alignment horizontal="center" vertical="center"/>
    </xf>
    <xf numFmtId="2" fontId="81" fillId="0" borderId="22" xfId="0" applyNumberFormat="1" applyFont="1" applyFill="1" applyBorder="1" applyAlignment="1">
      <alignment horizontal="center" vertical="center"/>
    </xf>
    <xf numFmtId="2" fontId="29" fillId="0" borderId="22" xfId="0" applyNumberFormat="1" applyFont="1" applyFill="1" applyBorder="1" applyAlignment="1">
      <alignment horizontal="center" vertical="center"/>
    </xf>
    <xf numFmtId="4" fontId="83" fillId="0" borderId="22" xfId="0" applyNumberFormat="1" applyFont="1" applyFill="1" applyBorder="1" applyAlignment="1">
      <alignment horizontal="center" vertical="center"/>
    </xf>
    <xf numFmtId="2" fontId="71" fillId="0" borderId="22" xfId="742" applyNumberFormat="1" applyFont="1" applyFill="1" applyBorder="1" applyAlignment="1">
      <alignment horizontal="center" vertical="center"/>
    </xf>
    <xf numFmtId="2" fontId="35" fillId="0" borderId="22" xfId="742" applyNumberFormat="1" applyFont="1" applyFill="1" applyBorder="1" applyAlignment="1">
      <alignment horizontal="center" vertical="center" wrapText="1"/>
    </xf>
    <xf numFmtId="0" fontId="84" fillId="0" borderId="22" xfId="0" applyFont="1" applyFill="1" applyBorder="1" applyAlignment="1">
      <alignment horizontal="center" vertical="center" wrapText="1"/>
    </xf>
    <xf numFmtId="4" fontId="29" fillId="0" borderId="22" xfId="626" applyNumberFormat="1" applyFont="1" applyFill="1" applyBorder="1" applyAlignment="1">
      <alignment horizontal="center" vertical="center" wrapText="1"/>
    </xf>
    <xf numFmtId="167" fontId="35" fillId="0" borderId="22" xfId="0" applyNumberFormat="1" applyFont="1" applyFill="1" applyBorder="1" applyAlignment="1">
      <alignment horizontal="center"/>
    </xf>
    <xf numFmtId="2" fontId="35" fillId="0" borderId="22" xfId="0" applyNumberFormat="1" applyFont="1" applyFill="1" applyBorder="1" applyAlignment="1">
      <alignment horizontal="center" vertical="center" wrapText="1"/>
    </xf>
    <xf numFmtId="2" fontId="35" fillId="0" borderId="22" xfId="0" applyNumberFormat="1" applyFont="1" applyFill="1" applyBorder="1" applyAlignment="1">
      <alignment horizontal="center" vertical="center"/>
    </xf>
    <xf numFmtId="0" fontId="34" fillId="0" borderId="22" xfId="742" applyFont="1" applyFill="1" applyBorder="1" applyAlignment="1">
      <alignment horizontal="center" vertical="justify"/>
    </xf>
    <xf numFmtId="0" fontId="28" fillId="0" borderId="22" xfId="740" applyFont="1" applyFill="1" applyBorder="1" applyAlignment="1">
      <alignment horizontal="center"/>
    </xf>
    <xf numFmtId="2" fontId="28" fillId="0" borderId="22" xfId="740" applyNumberFormat="1" applyFont="1" applyFill="1" applyBorder="1" applyAlignment="1">
      <alignment horizontal="center"/>
    </xf>
    <xf numFmtId="168" fontId="62" fillId="0" borderId="22" xfId="0" applyNumberFormat="1" applyFont="1" applyFill="1" applyBorder="1" applyAlignment="1">
      <alignment horizontal="center"/>
    </xf>
    <xf numFmtId="0" fontId="36" fillId="0" borderId="22" xfId="0" applyFont="1" applyFill="1" applyBorder="1" applyAlignment="1">
      <alignment horizontal="left" vertical="center" wrapText="1"/>
    </xf>
    <xf numFmtId="0" fontId="65" fillId="0" borderId="22" xfId="742" applyFont="1" applyFill="1" applyBorder="1" applyAlignment="1">
      <alignment horizontal="center" vertical="justify"/>
    </xf>
    <xf numFmtId="0" fontId="28" fillId="0" borderId="26" xfId="815" applyFont="1" applyFill="1" applyBorder="1" applyAlignment="1">
      <alignment horizontal="center" vertical="center" wrapText="1"/>
    </xf>
    <xf numFmtId="0" fontId="28" fillId="0" borderId="27" xfId="815" applyFont="1" applyFill="1" applyBorder="1" applyAlignment="1">
      <alignment horizontal="center" vertical="center" wrapText="1"/>
    </xf>
    <xf numFmtId="0" fontId="36" fillId="0" borderId="27" xfId="815" applyFont="1" applyFill="1" applyBorder="1" applyAlignment="1">
      <alignment horizontal="center" vertical="center" wrapText="1"/>
    </xf>
    <xf numFmtId="9" fontId="36" fillId="0" borderId="27" xfId="815" applyNumberFormat="1" applyFont="1" applyFill="1" applyBorder="1" applyAlignment="1">
      <alignment horizontal="center" vertical="center" wrapText="1"/>
    </xf>
    <xf numFmtId="169" fontId="28" fillId="0" borderId="27" xfId="815" applyNumberFormat="1" applyFont="1" applyFill="1" applyBorder="1" applyAlignment="1">
      <alignment horizontal="center" vertical="center" wrapText="1"/>
    </xf>
    <xf numFmtId="167" fontId="28" fillId="0" borderId="27" xfId="815" applyNumberFormat="1" applyFont="1" applyFill="1" applyBorder="1" applyAlignment="1">
      <alignment horizontal="center" vertical="center" wrapText="1"/>
    </xf>
    <xf numFmtId="0" fontId="28" fillId="0" borderId="27" xfId="742" applyFont="1" applyFill="1" applyBorder="1" applyAlignment="1">
      <alignment horizontal="center" vertical="center" wrapText="1"/>
    </xf>
    <xf numFmtId="2" fontId="33" fillId="0" borderId="27" xfId="742" applyNumberFormat="1" applyFont="1" applyFill="1" applyBorder="1" applyAlignment="1">
      <alignment horizontal="center" vertical="center" wrapText="1"/>
    </xf>
    <xf numFmtId="2" fontId="33" fillId="0" borderId="27" xfId="815" applyNumberFormat="1" applyFont="1" applyFill="1" applyBorder="1" applyAlignment="1">
      <alignment horizontal="center" vertical="center" wrapText="1"/>
    </xf>
    <xf numFmtId="2" fontId="29" fillId="0" borderId="27" xfId="742" applyNumberFormat="1" applyFont="1" applyFill="1" applyBorder="1" applyAlignment="1">
      <alignment horizontal="center" vertical="center" wrapText="1"/>
    </xf>
    <xf numFmtId="2" fontId="33" fillId="0" borderId="28" xfId="742" applyNumberFormat="1" applyFont="1" applyFill="1" applyBorder="1" applyAlignment="1">
      <alignment horizontal="center" vertical="center" wrapText="1"/>
    </xf>
    <xf numFmtId="0" fontId="28" fillId="0" borderId="25" xfId="815" applyFont="1" applyFill="1" applyBorder="1" applyAlignment="1">
      <alignment horizontal="center" vertical="center" wrapText="1"/>
    </xf>
    <xf numFmtId="0" fontId="36" fillId="0" borderId="25" xfId="577" applyFont="1" applyFill="1" applyBorder="1" applyAlignment="1">
      <alignment horizontal="center" vertical="center" wrapText="1"/>
    </xf>
    <xf numFmtId="0" fontId="36" fillId="0" borderId="25" xfId="577" applyFont="1" applyFill="1" applyBorder="1" applyAlignment="1">
      <alignment horizontal="center" vertical="center"/>
    </xf>
    <xf numFmtId="0" fontId="36" fillId="0" borderId="30" xfId="577" applyFont="1" applyFill="1" applyBorder="1" applyAlignment="1">
      <alignment horizontal="center" vertical="center"/>
    </xf>
    <xf numFmtId="0" fontId="36" fillId="0" borderId="31" xfId="577" applyFont="1" applyFill="1" applyBorder="1" applyAlignment="1">
      <alignment horizontal="center" vertical="center"/>
    </xf>
    <xf numFmtId="2" fontId="33" fillId="0" borderId="31" xfId="577" applyNumberFormat="1" applyFont="1" applyFill="1" applyBorder="1" applyAlignment="1">
      <alignment horizontal="center" vertical="center"/>
    </xf>
    <xf numFmtId="0" fontId="63" fillId="0" borderId="22" xfId="580" applyFont="1" applyFill="1" applyBorder="1" applyAlignment="1">
      <alignment horizontal="center" vertical="center"/>
    </xf>
    <xf numFmtId="49" fontId="63" fillId="0" borderId="22" xfId="0" applyNumberFormat="1" applyFont="1" applyFill="1" applyBorder="1" applyAlignment="1">
      <alignment horizontal="center" vertical="justify"/>
    </xf>
    <xf numFmtId="2" fontId="61" fillId="0" borderId="22" xfId="580" applyNumberFormat="1" applyFont="1" applyFill="1" applyBorder="1" applyAlignment="1">
      <alignment horizontal="center" vertical="center"/>
    </xf>
    <xf numFmtId="0" fontId="62" fillId="0" borderId="22" xfId="580" applyFont="1" applyFill="1" applyBorder="1" applyAlignment="1">
      <alignment horizontal="center" vertical="center"/>
    </xf>
    <xf numFmtId="0" fontId="71" fillId="0" borderId="22" xfId="580" applyFont="1" applyFill="1" applyBorder="1" applyAlignment="1">
      <alignment horizontal="center" vertical="center"/>
    </xf>
    <xf numFmtId="167" fontId="62" fillId="0" borderId="22" xfId="580" applyNumberFormat="1" applyFont="1" applyFill="1" applyBorder="1" applyAlignment="1">
      <alignment horizontal="center" vertical="center"/>
    </xf>
    <xf numFmtId="0" fontId="62" fillId="0" borderId="22" xfId="580" applyFont="1" applyFill="1" applyBorder="1" applyAlignment="1">
      <alignment horizontal="center"/>
    </xf>
    <xf numFmtId="2" fontId="62" fillId="0" borderId="22" xfId="742" applyNumberFormat="1" applyFont="1" applyFill="1" applyBorder="1" applyAlignment="1">
      <alignment horizontal="center" vertical="center"/>
    </xf>
    <xf numFmtId="2" fontId="62" fillId="0" borderId="22" xfId="0" quotePrefix="1" applyNumberFormat="1" applyFont="1" applyFill="1" applyBorder="1" applyAlignment="1">
      <alignment horizontal="center" vertical="center" wrapText="1"/>
    </xf>
    <xf numFmtId="0" fontId="62" fillId="0" borderId="22" xfId="742" applyFont="1" applyFill="1" applyBorder="1" applyAlignment="1">
      <alignment horizontal="center"/>
    </xf>
    <xf numFmtId="49" fontId="72" fillId="0" borderId="22" xfId="0" applyNumberFormat="1" applyFont="1" applyFill="1" applyBorder="1" applyAlignment="1">
      <alignment horizontal="center" vertical="justify"/>
    </xf>
    <xf numFmtId="2" fontId="61" fillId="0" borderId="22" xfId="0" applyNumberFormat="1" applyFont="1" applyFill="1" applyBorder="1" applyAlignment="1">
      <alignment horizontal="center" vertical="center"/>
    </xf>
    <xf numFmtId="0" fontId="71" fillId="0" borderId="22" xfId="0" applyFont="1" applyFill="1" applyBorder="1" applyAlignment="1">
      <alignment horizontal="center" vertical="center"/>
    </xf>
    <xf numFmtId="2" fontId="63" fillId="0" borderId="22" xfId="0" applyNumberFormat="1" applyFont="1" applyFill="1" applyBorder="1" applyAlignment="1">
      <alignment horizontal="center" vertical="center"/>
    </xf>
    <xf numFmtId="49" fontId="35" fillId="0" borderId="22" xfId="742" applyNumberFormat="1" applyFont="1" applyFill="1" applyBorder="1" applyAlignment="1">
      <alignment horizontal="center" vertical="center" wrapText="1"/>
    </xf>
    <xf numFmtId="0" fontId="35" fillId="0" borderId="22" xfId="742" applyFont="1" applyFill="1" applyBorder="1" applyAlignment="1">
      <alignment horizontal="left" vertical="center" wrapText="1"/>
    </xf>
    <xf numFmtId="0" fontId="36" fillId="0" borderId="22" xfId="0" applyFont="1" applyFill="1" applyBorder="1" applyAlignment="1">
      <alignment horizontal="center" vertical="center"/>
    </xf>
    <xf numFmtId="0" fontId="36" fillId="0" borderId="22" xfId="0" applyFont="1" applyFill="1" applyBorder="1" applyAlignment="1">
      <alignment horizontal="left" vertical="center"/>
    </xf>
    <xf numFmtId="167" fontId="36" fillId="0" borderId="22" xfId="0" applyNumberFormat="1" applyFont="1" applyFill="1" applyBorder="1" applyAlignment="1">
      <alignment horizontal="center" vertical="center"/>
    </xf>
    <xf numFmtId="0" fontId="29" fillId="0" borderId="22" xfId="0" applyFont="1" applyFill="1" applyBorder="1"/>
    <xf numFmtId="167" fontId="33" fillId="0" borderId="22" xfId="850" applyNumberFormat="1" applyFont="1" applyFill="1" applyBorder="1" applyAlignment="1">
      <alignment horizontal="center" vertical="center"/>
    </xf>
    <xf numFmtId="0" fontId="29" fillId="0" borderId="22" xfId="0" applyFont="1" applyFill="1" applyBorder="1" applyAlignment="1">
      <alignment horizontal="left" vertical="center" wrapText="1"/>
    </xf>
    <xf numFmtId="0" fontId="65" fillId="0" borderId="22" xfId="0" applyFont="1" applyFill="1" applyBorder="1" applyAlignment="1">
      <alignment horizontal="center" vertical="center" wrapText="1"/>
    </xf>
    <xf numFmtId="49" fontId="49" fillId="0" borderId="22" xfId="0" applyNumberFormat="1" applyFont="1" applyFill="1" applyBorder="1" applyAlignment="1">
      <alignment horizontal="center" vertical="center" wrapText="1"/>
    </xf>
    <xf numFmtId="0" fontId="32" fillId="0" borderId="22" xfId="0" applyFont="1" applyFill="1" applyBorder="1" applyAlignment="1">
      <alignment horizontal="center" vertical="center"/>
    </xf>
    <xf numFmtId="14" fontId="33" fillId="0" borderId="22" xfId="0" applyNumberFormat="1" applyFont="1" applyFill="1" applyBorder="1" applyAlignment="1">
      <alignment horizontal="center" vertical="center"/>
    </xf>
    <xf numFmtId="0" fontId="86" fillId="0" borderId="22" xfId="0" applyFont="1" applyFill="1" applyBorder="1" applyAlignment="1">
      <alignment horizontal="center" vertical="center"/>
    </xf>
    <xf numFmtId="0" fontId="28" fillId="0" borderId="22" xfId="0" applyFont="1" applyFill="1" applyBorder="1" applyAlignment="1">
      <alignment horizontal="left" vertical="top" wrapText="1" indent="1"/>
    </xf>
    <xf numFmtId="0" fontId="29" fillId="0" borderId="22" xfId="0" applyFont="1" applyFill="1" applyBorder="1" applyAlignment="1">
      <alignment horizontal="left"/>
    </xf>
    <xf numFmtId="175" fontId="70" fillId="0" borderId="22" xfId="840" applyNumberFormat="1" applyFont="1" applyFill="1" applyBorder="1" applyAlignment="1">
      <alignment wrapText="1"/>
    </xf>
    <xf numFmtId="0" fontId="50" fillId="0" borderId="22" xfId="0" applyFont="1" applyFill="1" applyBorder="1" applyAlignment="1">
      <alignment horizontal="center" vertical="center"/>
    </xf>
    <xf numFmtId="0" fontId="54" fillId="0" borderId="22" xfId="0" applyFont="1" applyFill="1" applyBorder="1" applyAlignment="1">
      <alignment horizontal="center" vertical="center"/>
    </xf>
    <xf numFmtId="167" fontId="54" fillId="0" borderId="22" xfId="0" applyNumberFormat="1" applyFont="1" applyFill="1" applyBorder="1" applyAlignment="1">
      <alignment horizontal="center" vertical="center"/>
    </xf>
    <xf numFmtId="2" fontId="54" fillId="0" borderId="22" xfId="0" applyNumberFormat="1" applyFont="1" applyFill="1" applyBorder="1" applyAlignment="1">
      <alignment horizontal="center" vertical="center"/>
    </xf>
    <xf numFmtId="2" fontId="84" fillId="0" borderId="22" xfId="0" applyNumberFormat="1" applyFont="1" applyFill="1" applyBorder="1" applyAlignment="1">
      <alignment horizontal="center" vertical="center"/>
    </xf>
    <xf numFmtId="2" fontId="84" fillId="0" borderId="22" xfId="0" applyNumberFormat="1" applyFont="1" applyFill="1" applyBorder="1" applyAlignment="1">
      <alignment horizontal="center" vertical="center" wrapText="1"/>
    </xf>
    <xf numFmtId="0" fontId="29" fillId="0" borderId="22" xfId="580" applyFont="1" applyFill="1" applyBorder="1" applyAlignment="1">
      <alignment vertical="center"/>
    </xf>
    <xf numFmtId="0" fontId="36" fillId="0" borderId="22" xfId="0" applyFont="1" applyFill="1" applyBorder="1" applyAlignment="1">
      <alignment horizontal="center"/>
    </xf>
    <xf numFmtId="0" fontId="36" fillId="0" borderId="22" xfId="0" applyFont="1" applyFill="1" applyBorder="1" applyAlignment="1">
      <alignment horizontal="left"/>
    </xf>
    <xf numFmtId="167" fontId="36" fillId="0" borderId="22" xfId="0" applyNumberFormat="1" applyFont="1" applyFill="1" applyBorder="1" applyAlignment="1">
      <alignment horizontal="center"/>
    </xf>
    <xf numFmtId="0" fontId="28" fillId="0" borderId="22" xfId="739" applyFont="1" applyFill="1" applyBorder="1" applyAlignment="1">
      <alignment horizontal="center"/>
    </xf>
    <xf numFmtId="2" fontId="28" fillId="0" borderId="22" xfId="739" applyNumberFormat="1" applyFont="1" applyFill="1" applyBorder="1" applyAlignment="1">
      <alignment horizontal="center"/>
    </xf>
    <xf numFmtId="0" fontId="28" fillId="0" borderId="22" xfId="739" applyFont="1" applyFill="1" applyBorder="1" applyAlignment="1">
      <alignment horizontal="center" vertical="center" wrapText="1"/>
    </xf>
    <xf numFmtId="2" fontId="28" fillId="0" borderId="22" xfId="739" applyNumberFormat="1" applyFont="1" applyFill="1" applyBorder="1" applyAlignment="1">
      <alignment horizontal="center" vertical="center" wrapText="1"/>
    </xf>
    <xf numFmtId="167" fontId="34" fillId="0" borderId="22" xfId="0" applyNumberFormat="1" applyFont="1" applyFill="1" applyBorder="1" applyAlignment="1">
      <alignment horizontal="center"/>
    </xf>
    <xf numFmtId="168" fontId="28" fillId="0" borderId="22" xfId="0" applyNumberFormat="1" applyFont="1" applyFill="1" applyBorder="1" applyAlignment="1">
      <alignment horizontal="center"/>
    </xf>
    <xf numFmtId="0" fontId="52" fillId="0" borderId="22" xfId="0" applyFont="1" applyFill="1" applyBorder="1" applyAlignment="1">
      <alignment horizontal="center"/>
    </xf>
    <xf numFmtId="2" fontId="29" fillId="0" borderId="22" xfId="628" applyNumberFormat="1" applyFont="1" applyFill="1" applyBorder="1" applyAlignment="1">
      <alignment horizontal="center" vertical="center"/>
    </xf>
    <xf numFmtId="0" fontId="28" fillId="0" borderId="22" xfId="0" applyFont="1" applyFill="1" applyBorder="1"/>
    <xf numFmtId="168" fontId="50" fillId="0" borderId="22" xfId="0" applyNumberFormat="1" applyFont="1" applyFill="1" applyBorder="1" applyAlignment="1">
      <alignment horizontal="center" vertical="center"/>
    </xf>
    <xf numFmtId="0" fontId="34" fillId="0" borderId="22" xfId="742" applyFont="1" applyFill="1" applyBorder="1" applyAlignment="1">
      <alignment horizontal="center" vertical="center" wrapText="1"/>
    </xf>
    <xf numFmtId="49" fontId="66" fillId="0" borderId="22" xfId="0" applyNumberFormat="1" applyFont="1" applyFill="1" applyBorder="1" applyAlignment="1">
      <alignment wrapText="1"/>
    </xf>
    <xf numFmtId="0" fontId="35" fillId="0" borderId="12" xfId="577" applyFont="1" applyFill="1" applyBorder="1" applyAlignment="1">
      <alignment horizontal="center" vertical="center"/>
    </xf>
    <xf numFmtId="0" fontId="34" fillId="0" borderId="12" xfId="742" applyFont="1" applyFill="1" applyBorder="1" applyAlignment="1">
      <alignment horizontal="center" vertical="center"/>
    </xf>
    <xf numFmtId="0" fontId="62" fillId="0" borderId="12" xfId="849" applyFont="1" applyFill="1" applyBorder="1" applyAlignment="1">
      <alignment vertical="top" wrapText="1"/>
    </xf>
    <xf numFmtId="0" fontId="62" fillId="0" borderId="12" xfId="849" applyFont="1" applyFill="1" applyBorder="1" applyAlignment="1">
      <alignment horizontal="center" vertical="top" wrapText="1"/>
    </xf>
    <xf numFmtId="2" fontId="35" fillId="0" borderId="12" xfId="577" applyNumberFormat="1" applyFont="1" applyFill="1" applyBorder="1" applyAlignment="1">
      <alignment horizontal="center" vertical="center"/>
    </xf>
    <xf numFmtId="2" fontId="35" fillId="0" borderId="12" xfId="742" applyNumberFormat="1" applyFont="1" applyFill="1" applyBorder="1" applyAlignment="1">
      <alignment horizontal="center" vertical="center"/>
    </xf>
    <xf numFmtId="2" fontId="62" fillId="0" borderId="12" xfId="0" applyNumberFormat="1" applyFont="1" applyFill="1" applyBorder="1" applyAlignment="1">
      <alignment horizontal="center" vertical="center" wrapText="1"/>
    </xf>
    <xf numFmtId="0" fontId="35" fillId="0" borderId="12" xfId="742" applyFont="1" applyFill="1" applyBorder="1" applyAlignment="1">
      <alignment horizontal="center" vertical="center"/>
    </xf>
    <xf numFmtId="2" fontId="62" fillId="0" borderId="12" xfId="0" applyNumberFormat="1" applyFont="1" applyFill="1" applyBorder="1" applyAlignment="1">
      <alignment horizontal="center" vertical="center"/>
    </xf>
    <xf numFmtId="2" fontId="33" fillId="0" borderId="29" xfId="742" applyNumberFormat="1" applyFont="1" applyFill="1" applyBorder="1" applyAlignment="1">
      <alignment horizontal="center" vertical="center" wrapText="1"/>
    </xf>
    <xf numFmtId="9" fontId="36" fillId="0" borderId="22" xfId="771" applyFont="1" applyFill="1" applyBorder="1" applyAlignment="1">
      <alignment horizontal="center" vertical="center" wrapText="1"/>
    </xf>
    <xf numFmtId="2" fontId="33" fillId="0" borderId="29" xfId="577" applyNumberFormat="1" applyFont="1" applyFill="1" applyBorder="1" applyAlignment="1">
      <alignment horizontal="center" vertical="center" wrapText="1"/>
    </xf>
    <xf numFmtId="2" fontId="33" fillId="0" borderId="32" xfId="577" applyNumberFormat="1" applyFont="1" applyFill="1" applyBorder="1" applyAlignment="1">
      <alignment horizontal="center" vertical="center" wrapText="1"/>
    </xf>
    <xf numFmtId="2" fontId="49" fillId="26" borderId="22" xfId="0" applyNumberFormat="1" applyFont="1" applyFill="1" applyBorder="1" applyAlignment="1">
      <alignment horizontal="center" vertical="center"/>
    </xf>
    <xf numFmtId="2" fontId="29" fillId="26" borderId="22" xfId="741" applyNumberFormat="1" applyFont="1" applyFill="1" applyBorder="1" applyAlignment="1">
      <alignment horizontal="center" vertical="center"/>
    </xf>
    <xf numFmtId="0" fontId="87" fillId="26" borderId="22" xfId="577" applyFont="1" applyFill="1" applyBorder="1" applyAlignment="1">
      <alignment horizontal="center" vertical="center" wrapText="1"/>
    </xf>
    <xf numFmtId="0" fontId="33" fillId="26" borderId="22" xfId="577" applyFont="1" applyFill="1" applyBorder="1" applyAlignment="1">
      <alignment horizontal="left" vertical="center" wrapText="1"/>
    </xf>
    <xf numFmtId="2" fontId="33" fillId="26" borderId="22" xfId="0" applyNumberFormat="1" applyFont="1" applyFill="1" applyBorder="1" applyAlignment="1">
      <alignment horizontal="center" vertical="center"/>
    </xf>
    <xf numFmtId="2" fontId="29" fillId="26" borderId="22" xfId="577" applyNumberFormat="1" applyFont="1" applyFill="1" applyBorder="1" applyAlignment="1">
      <alignment horizontal="center" vertical="center"/>
    </xf>
    <xf numFmtId="2" fontId="29" fillId="26" borderId="22" xfId="580" applyNumberFormat="1" applyFont="1" applyFill="1" applyBorder="1" applyAlignment="1">
      <alignment horizontal="center" vertical="center"/>
    </xf>
    <xf numFmtId="0" fontId="34" fillId="26" borderId="22" xfId="577" applyFont="1" applyFill="1" applyBorder="1" applyAlignment="1">
      <alignment horizontal="center" vertical="center"/>
    </xf>
    <xf numFmtId="0" fontId="29" fillId="26" borderId="22" xfId="577" applyFont="1" applyFill="1" applyBorder="1" applyAlignment="1">
      <alignment horizontal="left" vertical="center" wrapText="1"/>
    </xf>
    <xf numFmtId="0" fontId="29" fillId="26" borderId="22" xfId="0" applyFont="1" applyFill="1" applyBorder="1" applyAlignment="1">
      <alignment horizontal="center" vertical="center"/>
    </xf>
    <xf numFmtId="2" fontId="29" fillId="26" borderId="22" xfId="742" applyNumberFormat="1" applyFont="1" applyFill="1" applyBorder="1" applyAlignment="1">
      <alignment horizontal="center" vertical="center"/>
    </xf>
    <xf numFmtId="2" fontId="29" fillId="26" borderId="22" xfId="851" applyNumberFormat="1" applyFont="1" applyFill="1" applyBorder="1" applyAlignment="1">
      <alignment horizontal="center" vertical="center"/>
    </xf>
    <xf numFmtId="2" fontId="33" fillId="26" borderId="22" xfId="0" applyNumberFormat="1" applyFont="1" applyFill="1" applyBorder="1" applyAlignment="1">
      <alignment horizontal="center" vertical="center" wrapText="1"/>
    </xf>
    <xf numFmtId="0" fontId="80" fillId="26" borderId="22" xfId="0" applyFont="1" applyFill="1" applyBorder="1" applyAlignment="1">
      <alignment horizontal="center" vertical="center" wrapText="1"/>
    </xf>
    <xf numFmtId="0" fontId="29" fillId="0" borderId="33" xfId="850" applyFont="1" applyFill="1" applyBorder="1" applyAlignment="1">
      <alignment horizontal="center"/>
    </xf>
    <xf numFmtId="0" fontId="34" fillId="0" borderId="34" xfId="850" applyFont="1" applyFill="1" applyBorder="1" applyAlignment="1">
      <alignment horizontal="center"/>
    </xf>
    <xf numFmtId="0" fontId="33" fillId="0" borderId="0" xfId="850" applyFont="1" applyFill="1" applyBorder="1" applyAlignment="1">
      <alignment horizontal="center" vertical="center" wrapText="1"/>
    </xf>
    <xf numFmtId="0" fontId="33" fillId="0" borderId="35" xfId="850" applyFont="1" applyFill="1" applyBorder="1" applyAlignment="1">
      <alignment horizontal="center"/>
    </xf>
    <xf numFmtId="0" fontId="33" fillId="0" borderId="34" xfId="850" applyFont="1" applyFill="1" applyBorder="1" applyAlignment="1">
      <alignment horizontal="center"/>
    </xf>
    <xf numFmtId="2" fontId="88" fillId="0" borderId="34" xfId="850" applyNumberFormat="1" applyFont="1" applyFill="1" applyBorder="1" applyAlignment="1">
      <alignment horizontal="center" vertical="center"/>
    </xf>
    <xf numFmtId="2" fontId="33" fillId="0" borderId="34" xfId="850" applyNumberFormat="1" applyFont="1" applyFill="1" applyBorder="1" applyAlignment="1">
      <alignment horizontal="center"/>
    </xf>
    <xf numFmtId="2" fontId="33" fillId="0" borderId="35" xfId="850" applyNumberFormat="1" applyFont="1" applyFill="1" applyBorder="1" applyAlignment="1">
      <alignment horizontal="center"/>
    </xf>
    <xf numFmtId="0" fontId="29" fillId="0" borderId="0" xfId="850" applyFont="1" applyFill="1" applyBorder="1" applyAlignment="1">
      <alignment horizontal="center" vertical="center" wrapText="1"/>
    </xf>
    <xf numFmtId="0" fontId="29" fillId="0" borderId="35" xfId="850" applyFont="1" applyFill="1" applyBorder="1" applyAlignment="1">
      <alignment horizontal="center"/>
    </xf>
    <xf numFmtId="0" fontId="29" fillId="0" borderId="34" xfId="850" applyFont="1" applyFill="1" applyBorder="1" applyAlignment="1">
      <alignment horizontal="center"/>
    </xf>
    <xf numFmtId="2" fontId="29" fillId="0" borderId="36" xfId="850" applyNumberFormat="1" applyFont="1" applyFill="1" applyBorder="1" applyAlignment="1">
      <alignment horizontal="center"/>
    </xf>
    <xf numFmtId="2" fontId="29" fillId="0" borderId="34" xfId="850" applyNumberFormat="1" applyFont="1" applyFill="1" applyBorder="1" applyAlignment="1">
      <alignment horizontal="center"/>
    </xf>
    <xf numFmtId="2" fontId="29" fillId="0" borderId="35" xfId="850" applyNumberFormat="1" applyFont="1" applyFill="1" applyBorder="1" applyAlignment="1">
      <alignment horizontal="center"/>
    </xf>
    <xf numFmtId="0" fontId="73" fillId="26" borderId="22" xfId="0" applyFont="1" applyFill="1" applyBorder="1" applyAlignment="1">
      <alignment horizontal="center" vertical="center" wrapText="1"/>
    </xf>
    <xf numFmtId="0" fontId="89" fillId="26" borderId="22" xfId="0" applyFont="1" applyFill="1" applyBorder="1" applyAlignment="1">
      <alignment horizontal="left" vertical="center" wrapText="1"/>
    </xf>
    <xf numFmtId="0" fontId="33" fillId="26" borderId="22" xfId="741" applyFont="1" applyFill="1" applyBorder="1" applyAlignment="1">
      <alignment horizontal="center" vertical="center"/>
    </xf>
    <xf numFmtId="167" fontId="33" fillId="26" borderId="22" xfId="0" applyNumberFormat="1" applyFont="1" applyFill="1" applyBorder="1" applyAlignment="1">
      <alignment horizontal="center" vertical="center"/>
    </xf>
    <xf numFmtId="0" fontId="57" fillId="26" borderId="22" xfId="0" applyFont="1" applyFill="1" applyBorder="1" applyAlignment="1">
      <alignment horizontal="center" vertical="center"/>
    </xf>
    <xf numFmtId="2" fontId="57" fillId="26" borderId="22" xfId="0" applyNumberFormat="1" applyFont="1" applyFill="1" applyBorder="1" applyAlignment="1">
      <alignment horizontal="center" vertical="center"/>
    </xf>
    <xf numFmtId="2" fontId="89" fillId="26" borderId="22" xfId="0" applyNumberFormat="1" applyFont="1" applyFill="1" applyBorder="1" applyAlignment="1">
      <alignment horizontal="center" vertical="center"/>
    </xf>
    <xf numFmtId="0" fontId="57" fillId="26" borderId="22" xfId="0" applyFont="1" applyFill="1" applyBorder="1" applyAlignment="1">
      <alignment horizontal="left" vertical="center" wrapText="1"/>
    </xf>
    <xf numFmtId="0" fontId="29" fillId="26" borderId="22" xfId="0" applyFont="1" applyFill="1" applyBorder="1" applyAlignment="1">
      <alignment horizontal="left" vertical="center"/>
    </xf>
    <xf numFmtId="0" fontId="57" fillId="26" borderId="22" xfId="625" applyFont="1" applyFill="1" applyBorder="1" applyAlignment="1">
      <alignment horizontal="center" vertical="center" wrapText="1"/>
    </xf>
    <xf numFmtId="2" fontId="57" fillId="26" borderId="22" xfId="0" applyNumberFormat="1" applyFont="1" applyFill="1" applyBorder="1" applyAlignment="1">
      <alignment horizontal="center" vertical="center" wrapText="1"/>
    </xf>
    <xf numFmtId="167" fontId="30" fillId="0" borderId="0" xfId="618" applyNumberFormat="1" applyFont="1"/>
    <xf numFmtId="2" fontId="30" fillId="0" borderId="0" xfId="577" applyNumberFormat="1" applyFont="1" applyFill="1" applyAlignment="1">
      <alignment horizontal="center"/>
    </xf>
    <xf numFmtId="167" fontId="32" fillId="27" borderId="0" xfId="618" applyNumberFormat="1" applyFont="1" applyFill="1"/>
    <xf numFmtId="167" fontId="31" fillId="26" borderId="0" xfId="618" applyNumberFormat="1" applyFont="1" applyFill="1"/>
    <xf numFmtId="0" fontId="29" fillId="0" borderId="14" xfId="742" applyFont="1" applyFill="1" applyBorder="1" applyAlignment="1">
      <alignment horizontal="center" wrapText="1"/>
    </xf>
    <xf numFmtId="2" fontId="33" fillId="0" borderId="0" xfId="850" applyNumberFormat="1" applyFont="1" applyFill="1" applyBorder="1" applyAlignment="1">
      <alignment horizontal="center"/>
    </xf>
    <xf numFmtId="2" fontId="29" fillId="0" borderId="0" xfId="850" applyNumberFormat="1" applyFont="1" applyFill="1" applyBorder="1" applyAlignment="1">
      <alignment horizontal="center"/>
    </xf>
    <xf numFmtId="0" fontId="37" fillId="0" borderId="0" xfId="618" applyFont="1" applyAlignment="1">
      <alignment horizontal="center"/>
    </xf>
    <xf numFmtId="0" fontId="42" fillId="0" borderId="0" xfId="618" applyFont="1" applyAlignment="1">
      <alignment horizontal="center"/>
    </xf>
    <xf numFmtId="0" fontId="38" fillId="0" borderId="0" xfId="577" applyFont="1" applyAlignment="1">
      <alignment horizontal="center" vertical="center" wrapText="1"/>
    </xf>
    <xf numFmtId="0" fontId="30" fillId="0" borderId="0" xfId="729" applyFont="1" applyAlignment="1">
      <alignment horizontal="center"/>
    </xf>
    <xf numFmtId="0" fontId="30" fillId="0" borderId="0" xfId="618" applyFont="1" applyAlignment="1">
      <alignment horizontal="center"/>
    </xf>
    <xf numFmtId="0" fontId="31" fillId="0" borderId="0" xfId="618" applyFont="1" applyAlignment="1">
      <alignment horizontal="center" vertical="center"/>
    </xf>
    <xf numFmtId="0" fontId="31" fillId="0" borderId="0" xfId="658" applyFont="1" applyAlignment="1">
      <alignment horizontal="center"/>
    </xf>
    <xf numFmtId="0" fontId="30" fillId="0" borderId="0" xfId="819" applyFont="1" applyAlignment="1">
      <alignment horizontal="center" vertical="center"/>
    </xf>
    <xf numFmtId="0" fontId="32" fillId="0" borderId="0" xfId="819" applyFont="1" applyAlignment="1">
      <alignment horizontal="center" vertical="center" wrapText="1"/>
    </xf>
    <xf numFmtId="0" fontId="29" fillId="0" borderId="0" xfId="658" applyFont="1" applyAlignment="1">
      <alignment horizontal="center"/>
    </xf>
    <xf numFmtId="0" fontId="35" fillId="0" borderId="12" xfId="658" applyFont="1" applyBorder="1" applyAlignment="1">
      <alignment horizontal="center" vertical="center" wrapText="1"/>
    </xf>
    <xf numFmtId="0" fontId="35" fillId="0" borderId="18" xfId="658" applyFont="1" applyBorder="1" applyAlignment="1">
      <alignment horizontal="center" vertical="center" wrapText="1"/>
    </xf>
    <xf numFmtId="0" fontId="29" fillId="0" borderId="12" xfId="658" applyFont="1" applyBorder="1" applyAlignment="1">
      <alignment horizontal="center" vertical="center" wrapText="1"/>
    </xf>
    <xf numFmtId="0" fontId="29" fillId="0" borderId="18" xfId="658" applyFont="1" applyBorder="1" applyAlignment="1">
      <alignment horizontal="center" vertical="center" wrapText="1"/>
    </xf>
    <xf numFmtId="0" fontId="30" fillId="0" borderId="21" xfId="658" applyFont="1" applyBorder="1" applyAlignment="1">
      <alignment horizontal="center"/>
    </xf>
    <xf numFmtId="0" fontId="30" fillId="0" borderId="23" xfId="658" applyFont="1" applyBorder="1" applyAlignment="1">
      <alignment horizontal="center"/>
    </xf>
    <xf numFmtId="0" fontId="30" fillId="0" borderId="24" xfId="658" applyFont="1" applyBorder="1" applyAlignment="1">
      <alignment horizontal="center"/>
    </xf>
    <xf numFmtId="0" fontId="29" fillId="0" borderId="11" xfId="742" applyFont="1" applyFill="1" applyBorder="1" applyAlignment="1">
      <alignment horizontal="center"/>
    </xf>
    <xf numFmtId="0" fontId="29" fillId="0" borderId="13" xfId="742" applyFont="1" applyFill="1" applyBorder="1" applyAlignment="1">
      <alignment horizontal="center"/>
    </xf>
    <xf numFmtId="0" fontId="29" fillId="0" borderId="16" xfId="742" applyFont="1" applyFill="1" applyBorder="1" applyAlignment="1">
      <alignment horizontal="center"/>
    </xf>
    <xf numFmtId="0" fontId="29" fillId="0" borderId="19" xfId="742" applyFont="1" applyFill="1" applyBorder="1" applyAlignment="1">
      <alignment horizontal="center"/>
    </xf>
    <xf numFmtId="0" fontId="29" fillId="0" borderId="10" xfId="742" applyFont="1" applyFill="1" applyBorder="1" applyAlignment="1">
      <alignment horizontal="center"/>
    </xf>
    <xf numFmtId="0" fontId="29" fillId="0" borderId="20" xfId="742" applyFont="1" applyFill="1" applyBorder="1" applyAlignment="1">
      <alignment horizontal="center"/>
    </xf>
    <xf numFmtId="0" fontId="33" fillId="0" borderId="0" xfId="577" applyFont="1" applyFill="1" applyAlignment="1">
      <alignment horizontal="left" vertical="center" wrapText="1"/>
    </xf>
    <xf numFmtId="0" fontId="29" fillId="26" borderId="22" xfId="580" applyFont="1" applyFill="1" applyBorder="1" applyAlignment="1">
      <alignment horizontal="center" vertical="center" wrapText="1"/>
    </xf>
    <xf numFmtId="0" fontId="29" fillId="26" borderId="22" xfId="741" applyFont="1" applyFill="1" applyBorder="1" applyAlignment="1">
      <alignment horizontal="center" vertical="center"/>
    </xf>
  </cellXfs>
  <cellStyles count="891">
    <cellStyle name="20% - Accent1 2" xfId="1" xr:uid="{00000000-0005-0000-0000-000000000000}"/>
    <cellStyle name="20% - Accent1 2 2" xfId="2" xr:uid="{00000000-0005-0000-0000-000001000000}"/>
    <cellStyle name="20% - Accent1 2 2 2" xfId="3" xr:uid="{00000000-0005-0000-0000-000002000000}"/>
    <cellStyle name="20% - Accent1 2 3" xfId="4" xr:uid="{00000000-0005-0000-0000-000003000000}"/>
    <cellStyle name="20% - Accent1 2 3 2" xfId="5" xr:uid="{00000000-0005-0000-0000-000004000000}"/>
    <cellStyle name="20% - Accent1 2 4" xfId="6" xr:uid="{00000000-0005-0000-0000-000005000000}"/>
    <cellStyle name="20% - Accent1 2 4 2" xfId="7" xr:uid="{00000000-0005-0000-0000-000006000000}"/>
    <cellStyle name="20% - Accent1 2 5" xfId="8" xr:uid="{00000000-0005-0000-0000-000007000000}"/>
    <cellStyle name="20% - Accent1 2 5 2" xfId="9" xr:uid="{00000000-0005-0000-0000-000008000000}"/>
    <cellStyle name="20% - Accent1 2 6" xfId="10" xr:uid="{00000000-0005-0000-0000-000009000000}"/>
    <cellStyle name="20% - Accent1 3" xfId="11" xr:uid="{00000000-0005-0000-0000-00000A000000}"/>
    <cellStyle name="20% - Accent1 3 2" xfId="12" xr:uid="{00000000-0005-0000-0000-00000B000000}"/>
    <cellStyle name="20% - Accent1 4" xfId="13" xr:uid="{00000000-0005-0000-0000-00000C000000}"/>
    <cellStyle name="20% - Accent1 4 2" xfId="14" xr:uid="{00000000-0005-0000-0000-00000D000000}"/>
    <cellStyle name="20% - Accent1 4 2 2" xfId="15" xr:uid="{00000000-0005-0000-0000-00000E000000}"/>
    <cellStyle name="20% - Accent1 4 3" xfId="16" xr:uid="{00000000-0005-0000-0000-00000F000000}"/>
    <cellStyle name="20% - Accent1 5" xfId="17" xr:uid="{00000000-0005-0000-0000-000010000000}"/>
    <cellStyle name="20% - Accent1 5 2" xfId="18" xr:uid="{00000000-0005-0000-0000-000011000000}"/>
    <cellStyle name="20% - Accent1 6" xfId="19" xr:uid="{00000000-0005-0000-0000-000012000000}"/>
    <cellStyle name="20% - Accent1 6 2" xfId="20" xr:uid="{00000000-0005-0000-0000-000013000000}"/>
    <cellStyle name="20% - Accent1 7" xfId="21" xr:uid="{00000000-0005-0000-0000-000014000000}"/>
    <cellStyle name="20% - Accent1 7 2" xfId="22" xr:uid="{00000000-0005-0000-0000-000015000000}"/>
    <cellStyle name="20% - Accent2 2" xfId="23" xr:uid="{00000000-0005-0000-0000-000016000000}"/>
    <cellStyle name="20% - Accent2 2 2" xfId="24" xr:uid="{00000000-0005-0000-0000-000017000000}"/>
    <cellStyle name="20% - Accent2 2 2 2" xfId="25" xr:uid="{00000000-0005-0000-0000-000018000000}"/>
    <cellStyle name="20% - Accent2 2 3" xfId="26" xr:uid="{00000000-0005-0000-0000-000019000000}"/>
    <cellStyle name="20% - Accent2 2 3 2" xfId="27" xr:uid="{00000000-0005-0000-0000-00001A000000}"/>
    <cellStyle name="20% - Accent2 2 4" xfId="28" xr:uid="{00000000-0005-0000-0000-00001B000000}"/>
    <cellStyle name="20% - Accent2 2 4 2" xfId="29" xr:uid="{00000000-0005-0000-0000-00001C000000}"/>
    <cellStyle name="20% - Accent2 2 5" xfId="30" xr:uid="{00000000-0005-0000-0000-00001D000000}"/>
    <cellStyle name="20% - Accent2 2 5 2" xfId="31" xr:uid="{00000000-0005-0000-0000-00001E000000}"/>
    <cellStyle name="20% - Accent2 2 6" xfId="32" xr:uid="{00000000-0005-0000-0000-00001F000000}"/>
    <cellStyle name="20% - Accent2 3" xfId="33" xr:uid="{00000000-0005-0000-0000-000020000000}"/>
    <cellStyle name="20% - Accent2 3 2" xfId="34" xr:uid="{00000000-0005-0000-0000-000021000000}"/>
    <cellStyle name="20% - Accent2 4" xfId="35" xr:uid="{00000000-0005-0000-0000-000022000000}"/>
    <cellStyle name="20% - Accent2 4 2" xfId="36" xr:uid="{00000000-0005-0000-0000-000023000000}"/>
    <cellStyle name="20% - Accent2 4 2 2" xfId="37" xr:uid="{00000000-0005-0000-0000-000024000000}"/>
    <cellStyle name="20% - Accent2 4 3" xfId="38" xr:uid="{00000000-0005-0000-0000-000025000000}"/>
    <cellStyle name="20% - Accent2 5" xfId="39" xr:uid="{00000000-0005-0000-0000-000026000000}"/>
    <cellStyle name="20% - Accent2 5 2" xfId="40" xr:uid="{00000000-0005-0000-0000-000027000000}"/>
    <cellStyle name="20% - Accent2 6" xfId="41" xr:uid="{00000000-0005-0000-0000-000028000000}"/>
    <cellStyle name="20% - Accent2 6 2" xfId="42" xr:uid="{00000000-0005-0000-0000-000029000000}"/>
    <cellStyle name="20% - Accent2 7" xfId="43" xr:uid="{00000000-0005-0000-0000-00002A000000}"/>
    <cellStyle name="20% - Accent2 7 2" xfId="44" xr:uid="{00000000-0005-0000-0000-00002B000000}"/>
    <cellStyle name="20% - Accent3 2" xfId="45" xr:uid="{00000000-0005-0000-0000-00002C000000}"/>
    <cellStyle name="20% - Accent3 2 2" xfId="46" xr:uid="{00000000-0005-0000-0000-00002D000000}"/>
    <cellStyle name="20% - Accent3 2 2 2" xfId="47" xr:uid="{00000000-0005-0000-0000-00002E000000}"/>
    <cellStyle name="20% - Accent3 2 3" xfId="48" xr:uid="{00000000-0005-0000-0000-00002F000000}"/>
    <cellStyle name="20% - Accent3 2 3 2" xfId="49" xr:uid="{00000000-0005-0000-0000-000030000000}"/>
    <cellStyle name="20% - Accent3 2 4" xfId="50" xr:uid="{00000000-0005-0000-0000-000031000000}"/>
    <cellStyle name="20% - Accent3 2 4 2" xfId="51" xr:uid="{00000000-0005-0000-0000-000032000000}"/>
    <cellStyle name="20% - Accent3 2 5" xfId="52" xr:uid="{00000000-0005-0000-0000-000033000000}"/>
    <cellStyle name="20% - Accent3 2 5 2" xfId="53" xr:uid="{00000000-0005-0000-0000-000034000000}"/>
    <cellStyle name="20% - Accent3 2 6" xfId="54" xr:uid="{00000000-0005-0000-0000-000035000000}"/>
    <cellStyle name="20% - Accent3 3" xfId="55" xr:uid="{00000000-0005-0000-0000-000036000000}"/>
    <cellStyle name="20% - Accent3 3 2" xfId="56" xr:uid="{00000000-0005-0000-0000-000037000000}"/>
    <cellStyle name="20% - Accent3 4" xfId="57" xr:uid="{00000000-0005-0000-0000-000038000000}"/>
    <cellStyle name="20% - Accent3 4 2" xfId="58" xr:uid="{00000000-0005-0000-0000-000039000000}"/>
    <cellStyle name="20% - Accent3 4 2 2" xfId="59" xr:uid="{00000000-0005-0000-0000-00003A000000}"/>
    <cellStyle name="20% - Accent3 4 3" xfId="60" xr:uid="{00000000-0005-0000-0000-00003B000000}"/>
    <cellStyle name="20% - Accent3 5" xfId="61" xr:uid="{00000000-0005-0000-0000-00003C000000}"/>
    <cellStyle name="20% - Accent3 5 2" xfId="62" xr:uid="{00000000-0005-0000-0000-00003D000000}"/>
    <cellStyle name="20% - Accent3 6" xfId="63" xr:uid="{00000000-0005-0000-0000-00003E000000}"/>
    <cellStyle name="20% - Accent3 6 2" xfId="64" xr:uid="{00000000-0005-0000-0000-00003F000000}"/>
    <cellStyle name="20% - Accent3 7" xfId="65" xr:uid="{00000000-0005-0000-0000-000040000000}"/>
    <cellStyle name="20% - Accent3 7 2" xfId="66" xr:uid="{00000000-0005-0000-0000-000041000000}"/>
    <cellStyle name="20% - Accent4 2" xfId="67" xr:uid="{00000000-0005-0000-0000-000042000000}"/>
    <cellStyle name="20% - Accent4 2 2" xfId="68" xr:uid="{00000000-0005-0000-0000-000043000000}"/>
    <cellStyle name="20% - Accent4 2 2 2" xfId="69" xr:uid="{00000000-0005-0000-0000-000044000000}"/>
    <cellStyle name="20% - Accent4 2 3" xfId="70" xr:uid="{00000000-0005-0000-0000-000045000000}"/>
    <cellStyle name="20% - Accent4 2 3 2" xfId="71" xr:uid="{00000000-0005-0000-0000-000046000000}"/>
    <cellStyle name="20% - Accent4 2 4" xfId="72" xr:uid="{00000000-0005-0000-0000-000047000000}"/>
    <cellStyle name="20% - Accent4 2 4 2" xfId="73" xr:uid="{00000000-0005-0000-0000-000048000000}"/>
    <cellStyle name="20% - Accent4 2 5" xfId="74" xr:uid="{00000000-0005-0000-0000-000049000000}"/>
    <cellStyle name="20% - Accent4 2 5 2" xfId="75" xr:uid="{00000000-0005-0000-0000-00004A000000}"/>
    <cellStyle name="20% - Accent4 2 6" xfId="76" xr:uid="{00000000-0005-0000-0000-00004B000000}"/>
    <cellStyle name="20% - Accent4 3" xfId="77" xr:uid="{00000000-0005-0000-0000-00004C000000}"/>
    <cellStyle name="20% - Accent4 3 2" xfId="78" xr:uid="{00000000-0005-0000-0000-00004D000000}"/>
    <cellStyle name="20% - Accent4 4" xfId="79" xr:uid="{00000000-0005-0000-0000-00004E000000}"/>
    <cellStyle name="20% - Accent4 4 2" xfId="80" xr:uid="{00000000-0005-0000-0000-00004F000000}"/>
    <cellStyle name="20% - Accent4 4 2 2" xfId="81" xr:uid="{00000000-0005-0000-0000-000050000000}"/>
    <cellStyle name="20% - Accent4 4 3" xfId="82" xr:uid="{00000000-0005-0000-0000-000051000000}"/>
    <cellStyle name="20% - Accent4 5" xfId="83" xr:uid="{00000000-0005-0000-0000-000052000000}"/>
    <cellStyle name="20% - Accent4 5 2" xfId="84" xr:uid="{00000000-0005-0000-0000-000053000000}"/>
    <cellStyle name="20% - Accent4 6" xfId="85" xr:uid="{00000000-0005-0000-0000-000054000000}"/>
    <cellStyle name="20% - Accent4 6 2" xfId="86" xr:uid="{00000000-0005-0000-0000-000055000000}"/>
    <cellStyle name="20% - Accent4 7" xfId="87" xr:uid="{00000000-0005-0000-0000-000056000000}"/>
    <cellStyle name="20% - Accent4 7 2" xfId="88" xr:uid="{00000000-0005-0000-0000-000057000000}"/>
    <cellStyle name="20% - Accent5 2" xfId="89" xr:uid="{00000000-0005-0000-0000-000058000000}"/>
    <cellStyle name="20% - Accent5 2 2" xfId="90" xr:uid="{00000000-0005-0000-0000-000059000000}"/>
    <cellStyle name="20% - Accent5 2 2 2" xfId="91" xr:uid="{00000000-0005-0000-0000-00005A000000}"/>
    <cellStyle name="20% - Accent5 2 3" xfId="92" xr:uid="{00000000-0005-0000-0000-00005B000000}"/>
    <cellStyle name="20% - Accent5 2 3 2" xfId="93" xr:uid="{00000000-0005-0000-0000-00005C000000}"/>
    <cellStyle name="20% - Accent5 2 4" xfId="94" xr:uid="{00000000-0005-0000-0000-00005D000000}"/>
    <cellStyle name="20% - Accent5 2 4 2" xfId="95" xr:uid="{00000000-0005-0000-0000-00005E000000}"/>
    <cellStyle name="20% - Accent5 2 5" xfId="96" xr:uid="{00000000-0005-0000-0000-00005F000000}"/>
    <cellStyle name="20% - Accent5 2 5 2" xfId="97" xr:uid="{00000000-0005-0000-0000-000060000000}"/>
    <cellStyle name="20% - Accent5 2 6" xfId="98" xr:uid="{00000000-0005-0000-0000-000061000000}"/>
    <cellStyle name="20% - Accent5 3" xfId="99" xr:uid="{00000000-0005-0000-0000-000062000000}"/>
    <cellStyle name="20% - Accent5 3 2" xfId="100" xr:uid="{00000000-0005-0000-0000-000063000000}"/>
    <cellStyle name="20% - Accent5 4" xfId="101" xr:uid="{00000000-0005-0000-0000-000064000000}"/>
    <cellStyle name="20% - Accent5 4 2" xfId="102" xr:uid="{00000000-0005-0000-0000-000065000000}"/>
    <cellStyle name="20% - Accent5 4 2 2" xfId="103" xr:uid="{00000000-0005-0000-0000-000066000000}"/>
    <cellStyle name="20% - Accent5 4 3" xfId="104" xr:uid="{00000000-0005-0000-0000-000067000000}"/>
    <cellStyle name="20% - Accent5 5" xfId="105" xr:uid="{00000000-0005-0000-0000-000068000000}"/>
    <cellStyle name="20% - Accent5 5 2" xfId="106" xr:uid="{00000000-0005-0000-0000-000069000000}"/>
    <cellStyle name="20% - Accent5 6" xfId="107" xr:uid="{00000000-0005-0000-0000-00006A000000}"/>
    <cellStyle name="20% - Accent5 6 2" xfId="108" xr:uid="{00000000-0005-0000-0000-00006B000000}"/>
    <cellStyle name="20% - Accent5 7" xfId="109" xr:uid="{00000000-0005-0000-0000-00006C000000}"/>
    <cellStyle name="20% - Accent5 7 2" xfId="110" xr:uid="{00000000-0005-0000-0000-00006D000000}"/>
    <cellStyle name="20% - Accent6 2" xfId="111" xr:uid="{00000000-0005-0000-0000-00006E000000}"/>
    <cellStyle name="20% - Accent6 2 2" xfId="112" xr:uid="{00000000-0005-0000-0000-00006F000000}"/>
    <cellStyle name="20% - Accent6 2 2 2" xfId="113" xr:uid="{00000000-0005-0000-0000-000070000000}"/>
    <cellStyle name="20% - Accent6 2 3" xfId="114" xr:uid="{00000000-0005-0000-0000-000071000000}"/>
    <cellStyle name="20% - Accent6 2 3 2" xfId="115" xr:uid="{00000000-0005-0000-0000-000072000000}"/>
    <cellStyle name="20% - Accent6 2 4" xfId="116" xr:uid="{00000000-0005-0000-0000-000073000000}"/>
    <cellStyle name="20% - Accent6 2 4 2" xfId="117" xr:uid="{00000000-0005-0000-0000-000074000000}"/>
    <cellStyle name="20% - Accent6 2 5" xfId="118" xr:uid="{00000000-0005-0000-0000-000075000000}"/>
    <cellStyle name="20% - Accent6 2 5 2" xfId="119" xr:uid="{00000000-0005-0000-0000-000076000000}"/>
    <cellStyle name="20% - Accent6 2 6" xfId="120" xr:uid="{00000000-0005-0000-0000-000077000000}"/>
    <cellStyle name="20% - Accent6 3" xfId="121" xr:uid="{00000000-0005-0000-0000-000078000000}"/>
    <cellStyle name="20% - Accent6 3 2" xfId="122" xr:uid="{00000000-0005-0000-0000-000079000000}"/>
    <cellStyle name="20% - Accent6 4" xfId="123" xr:uid="{00000000-0005-0000-0000-00007A000000}"/>
    <cellStyle name="20% - Accent6 4 2" xfId="124" xr:uid="{00000000-0005-0000-0000-00007B000000}"/>
    <cellStyle name="20% - Accent6 4 2 2" xfId="125" xr:uid="{00000000-0005-0000-0000-00007C000000}"/>
    <cellStyle name="20% - Accent6 4 3" xfId="126" xr:uid="{00000000-0005-0000-0000-00007D000000}"/>
    <cellStyle name="20% - Accent6 5" xfId="127" xr:uid="{00000000-0005-0000-0000-00007E000000}"/>
    <cellStyle name="20% - Accent6 5 2" xfId="128" xr:uid="{00000000-0005-0000-0000-00007F000000}"/>
    <cellStyle name="20% - Accent6 6" xfId="129" xr:uid="{00000000-0005-0000-0000-000080000000}"/>
    <cellStyle name="20% - Accent6 6 2" xfId="130" xr:uid="{00000000-0005-0000-0000-000081000000}"/>
    <cellStyle name="20% - Accent6 7" xfId="131" xr:uid="{00000000-0005-0000-0000-000082000000}"/>
    <cellStyle name="20% - Accent6 7 2" xfId="132" xr:uid="{00000000-0005-0000-0000-000083000000}"/>
    <cellStyle name="40% - Accent1 2" xfId="133" xr:uid="{00000000-0005-0000-0000-000084000000}"/>
    <cellStyle name="40% - Accent1 2 2" xfId="134" xr:uid="{00000000-0005-0000-0000-000085000000}"/>
    <cellStyle name="40% - Accent1 2 2 2" xfId="135" xr:uid="{00000000-0005-0000-0000-000086000000}"/>
    <cellStyle name="40% - Accent1 2 3" xfId="136" xr:uid="{00000000-0005-0000-0000-000087000000}"/>
    <cellStyle name="40% - Accent1 2 3 2" xfId="137" xr:uid="{00000000-0005-0000-0000-000088000000}"/>
    <cellStyle name="40% - Accent1 2 4" xfId="138" xr:uid="{00000000-0005-0000-0000-000089000000}"/>
    <cellStyle name="40% - Accent1 2 4 2" xfId="139" xr:uid="{00000000-0005-0000-0000-00008A000000}"/>
    <cellStyle name="40% - Accent1 2 5" xfId="140" xr:uid="{00000000-0005-0000-0000-00008B000000}"/>
    <cellStyle name="40% - Accent1 2 5 2" xfId="141" xr:uid="{00000000-0005-0000-0000-00008C000000}"/>
    <cellStyle name="40% - Accent1 2 6" xfId="142" xr:uid="{00000000-0005-0000-0000-00008D000000}"/>
    <cellStyle name="40% - Accent1 3" xfId="143" xr:uid="{00000000-0005-0000-0000-00008E000000}"/>
    <cellStyle name="40% - Accent1 3 2" xfId="144" xr:uid="{00000000-0005-0000-0000-00008F000000}"/>
    <cellStyle name="40% - Accent1 4" xfId="145" xr:uid="{00000000-0005-0000-0000-000090000000}"/>
    <cellStyle name="40% - Accent1 4 2" xfId="146" xr:uid="{00000000-0005-0000-0000-000091000000}"/>
    <cellStyle name="40% - Accent1 4 2 2" xfId="147" xr:uid="{00000000-0005-0000-0000-000092000000}"/>
    <cellStyle name="40% - Accent1 4 3" xfId="148" xr:uid="{00000000-0005-0000-0000-000093000000}"/>
    <cellStyle name="40% - Accent1 5" xfId="149" xr:uid="{00000000-0005-0000-0000-000094000000}"/>
    <cellStyle name="40% - Accent1 5 2" xfId="150" xr:uid="{00000000-0005-0000-0000-000095000000}"/>
    <cellStyle name="40% - Accent1 6" xfId="151" xr:uid="{00000000-0005-0000-0000-000096000000}"/>
    <cellStyle name="40% - Accent1 6 2" xfId="152" xr:uid="{00000000-0005-0000-0000-000097000000}"/>
    <cellStyle name="40% - Accent1 7" xfId="153" xr:uid="{00000000-0005-0000-0000-000098000000}"/>
    <cellStyle name="40% - Accent1 7 2" xfId="154" xr:uid="{00000000-0005-0000-0000-000099000000}"/>
    <cellStyle name="40% - Accent2 2" xfId="155" xr:uid="{00000000-0005-0000-0000-00009A000000}"/>
    <cellStyle name="40% - Accent2 2 2" xfId="156" xr:uid="{00000000-0005-0000-0000-00009B000000}"/>
    <cellStyle name="40% - Accent2 2 2 2" xfId="157" xr:uid="{00000000-0005-0000-0000-00009C000000}"/>
    <cellStyle name="40% - Accent2 2 3" xfId="158" xr:uid="{00000000-0005-0000-0000-00009D000000}"/>
    <cellStyle name="40% - Accent2 2 3 2" xfId="159" xr:uid="{00000000-0005-0000-0000-00009E000000}"/>
    <cellStyle name="40% - Accent2 2 4" xfId="160" xr:uid="{00000000-0005-0000-0000-00009F000000}"/>
    <cellStyle name="40% - Accent2 2 4 2" xfId="161" xr:uid="{00000000-0005-0000-0000-0000A0000000}"/>
    <cellStyle name="40% - Accent2 2 5" xfId="162" xr:uid="{00000000-0005-0000-0000-0000A1000000}"/>
    <cellStyle name="40% - Accent2 2 5 2" xfId="163" xr:uid="{00000000-0005-0000-0000-0000A2000000}"/>
    <cellStyle name="40% - Accent2 2 6" xfId="164" xr:uid="{00000000-0005-0000-0000-0000A3000000}"/>
    <cellStyle name="40% - Accent2 3" xfId="165" xr:uid="{00000000-0005-0000-0000-0000A4000000}"/>
    <cellStyle name="40% - Accent2 3 2" xfId="166" xr:uid="{00000000-0005-0000-0000-0000A5000000}"/>
    <cellStyle name="40% - Accent2 4" xfId="167" xr:uid="{00000000-0005-0000-0000-0000A6000000}"/>
    <cellStyle name="40% - Accent2 4 2" xfId="168" xr:uid="{00000000-0005-0000-0000-0000A7000000}"/>
    <cellStyle name="40% - Accent2 4 2 2" xfId="169" xr:uid="{00000000-0005-0000-0000-0000A8000000}"/>
    <cellStyle name="40% - Accent2 4 3" xfId="170" xr:uid="{00000000-0005-0000-0000-0000A9000000}"/>
    <cellStyle name="40% - Accent2 5" xfId="171" xr:uid="{00000000-0005-0000-0000-0000AA000000}"/>
    <cellStyle name="40% - Accent2 5 2" xfId="172" xr:uid="{00000000-0005-0000-0000-0000AB000000}"/>
    <cellStyle name="40% - Accent2 6" xfId="173" xr:uid="{00000000-0005-0000-0000-0000AC000000}"/>
    <cellStyle name="40% - Accent2 6 2" xfId="174" xr:uid="{00000000-0005-0000-0000-0000AD000000}"/>
    <cellStyle name="40% - Accent2 7" xfId="175" xr:uid="{00000000-0005-0000-0000-0000AE000000}"/>
    <cellStyle name="40% - Accent2 7 2" xfId="176" xr:uid="{00000000-0005-0000-0000-0000AF000000}"/>
    <cellStyle name="40% - Accent3 2" xfId="177" xr:uid="{00000000-0005-0000-0000-0000B0000000}"/>
    <cellStyle name="40% - Accent3 2 2" xfId="178" xr:uid="{00000000-0005-0000-0000-0000B1000000}"/>
    <cellStyle name="40% - Accent3 2 2 2" xfId="179" xr:uid="{00000000-0005-0000-0000-0000B2000000}"/>
    <cellStyle name="40% - Accent3 2 3" xfId="180" xr:uid="{00000000-0005-0000-0000-0000B3000000}"/>
    <cellStyle name="40% - Accent3 2 3 2" xfId="181" xr:uid="{00000000-0005-0000-0000-0000B4000000}"/>
    <cellStyle name="40% - Accent3 2 4" xfId="182" xr:uid="{00000000-0005-0000-0000-0000B5000000}"/>
    <cellStyle name="40% - Accent3 2 4 2" xfId="183" xr:uid="{00000000-0005-0000-0000-0000B6000000}"/>
    <cellStyle name="40% - Accent3 2 5" xfId="184" xr:uid="{00000000-0005-0000-0000-0000B7000000}"/>
    <cellStyle name="40% - Accent3 2 5 2" xfId="185" xr:uid="{00000000-0005-0000-0000-0000B8000000}"/>
    <cellStyle name="40% - Accent3 2 6" xfId="186" xr:uid="{00000000-0005-0000-0000-0000B9000000}"/>
    <cellStyle name="40% - Accent3 3" xfId="187" xr:uid="{00000000-0005-0000-0000-0000BA000000}"/>
    <cellStyle name="40% - Accent3 3 2" xfId="188" xr:uid="{00000000-0005-0000-0000-0000BB000000}"/>
    <cellStyle name="40% - Accent3 4" xfId="189" xr:uid="{00000000-0005-0000-0000-0000BC000000}"/>
    <cellStyle name="40% - Accent3 4 2" xfId="190" xr:uid="{00000000-0005-0000-0000-0000BD000000}"/>
    <cellStyle name="40% - Accent3 4 2 2" xfId="191" xr:uid="{00000000-0005-0000-0000-0000BE000000}"/>
    <cellStyle name="40% - Accent3 4 3" xfId="192" xr:uid="{00000000-0005-0000-0000-0000BF000000}"/>
    <cellStyle name="40% - Accent3 5" xfId="193" xr:uid="{00000000-0005-0000-0000-0000C0000000}"/>
    <cellStyle name="40% - Accent3 5 2" xfId="194" xr:uid="{00000000-0005-0000-0000-0000C1000000}"/>
    <cellStyle name="40% - Accent3 6" xfId="195" xr:uid="{00000000-0005-0000-0000-0000C2000000}"/>
    <cellStyle name="40% - Accent3 6 2" xfId="196" xr:uid="{00000000-0005-0000-0000-0000C3000000}"/>
    <cellStyle name="40% - Accent3 7" xfId="197" xr:uid="{00000000-0005-0000-0000-0000C4000000}"/>
    <cellStyle name="40% - Accent3 7 2" xfId="198" xr:uid="{00000000-0005-0000-0000-0000C5000000}"/>
    <cellStyle name="40% - Accent4 2" xfId="199" xr:uid="{00000000-0005-0000-0000-0000C6000000}"/>
    <cellStyle name="40% - Accent4 2 2" xfId="200" xr:uid="{00000000-0005-0000-0000-0000C7000000}"/>
    <cellStyle name="40% - Accent4 2 2 2" xfId="201" xr:uid="{00000000-0005-0000-0000-0000C8000000}"/>
    <cellStyle name="40% - Accent4 2 3" xfId="202" xr:uid="{00000000-0005-0000-0000-0000C9000000}"/>
    <cellStyle name="40% - Accent4 2 3 2" xfId="203" xr:uid="{00000000-0005-0000-0000-0000CA000000}"/>
    <cellStyle name="40% - Accent4 2 4" xfId="204" xr:uid="{00000000-0005-0000-0000-0000CB000000}"/>
    <cellStyle name="40% - Accent4 2 4 2" xfId="205" xr:uid="{00000000-0005-0000-0000-0000CC000000}"/>
    <cellStyle name="40% - Accent4 2 5" xfId="206" xr:uid="{00000000-0005-0000-0000-0000CD000000}"/>
    <cellStyle name="40% - Accent4 2 5 2" xfId="207" xr:uid="{00000000-0005-0000-0000-0000CE000000}"/>
    <cellStyle name="40% - Accent4 2 6" xfId="208" xr:uid="{00000000-0005-0000-0000-0000CF000000}"/>
    <cellStyle name="40% - Accent4 3" xfId="209" xr:uid="{00000000-0005-0000-0000-0000D0000000}"/>
    <cellStyle name="40% - Accent4 3 2" xfId="210" xr:uid="{00000000-0005-0000-0000-0000D1000000}"/>
    <cellStyle name="40% - Accent4 4" xfId="211" xr:uid="{00000000-0005-0000-0000-0000D2000000}"/>
    <cellStyle name="40% - Accent4 4 2" xfId="212" xr:uid="{00000000-0005-0000-0000-0000D3000000}"/>
    <cellStyle name="40% - Accent4 4 2 2" xfId="213" xr:uid="{00000000-0005-0000-0000-0000D4000000}"/>
    <cellStyle name="40% - Accent4 4 3" xfId="214" xr:uid="{00000000-0005-0000-0000-0000D5000000}"/>
    <cellStyle name="40% - Accent4 5" xfId="215" xr:uid="{00000000-0005-0000-0000-0000D6000000}"/>
    <cellStyle name="40% - Accent4 5 2" xfId="216" xr:uid="{00000000-0005-0000-0000-0000D7000000}"/>
    <cellStyle name="40% - Accent4 6" xfId="217" xr:uid="{00000000-0005-0000-0000-0000D8000000}"/>
    <cellStyle name="40% - Accent4 6 2" xfId="218" xr:uid="{00000000-0005-0000-0000-0000D9000000}"/>
    <cellStyle name="40% - Accent4 7" xfId="219" xr:uid="{00000000-0005-0000-0000-0000DA000000}"/>
    <cellStyle name="40% - Accent4 7 2" xfId="220" xr:uid="{00000000-0005-0000-0000-0000DB000000}"/>
    <cellStyle name="40% - Accent5 2" xfId="221" xr:uid="{00000000-0005-0000-0000-0000DC000000}"/>
    <cellStyle name="40% - Accent5 2 2" xfId="222" xr:uid="{00000000-0005-0000-0000-0000DD000000}"/>
    <cellStyle name="40% - Accent5 2 2 2" xfId="223" xr:uid="{00000000-0005-0000-0000-0000DE000000}"/>
    <cellStyle name="40% - Accent5 2 3" xfId="224" xr:uid="{00000000-0005-0000-0000-0000DF000000}"/>
    <cellStyle name="40% - Accent5 2 3 2" xfId="225" xr:uid="{00000000-0005-0000-0000-0000E0000000}"/>
    <cellStyle name="40% - Accent5 2 4" xfId="226" xr:uid="{00000000-0005-0000-0000-0000E1000000}"/>
    <cellStyle name="40% - Accent5 2 4 2" xfId="227" xr:uid="{00000000-0005-0000-0000-0000E2000000}"/>
    <cellStyle name="40% - Accent5 2 5" xfId="228" xr:uid="{00000000-0005-0000-0000-0000E3000000}"/>
    <cellStyle name="40% - Accent5 2 5 2" xfId="229" xr:uid="{00000000-0005-0000-0000-0000E4000000}"/>
    <cellStyle name="40% - Accent5 2 6" xfId="230" xr:uid="{00000000-0005-0000-0000-0000E5000000}"/>
    <cellStyle name="40% - Accent5 3" xfId="231" xr:uid="{00000000-0005-0000-0000-0000E6000000}"/>
    <cellStyle name="40% - Accent5 3 2" xfId="232" xr:uid="{00000000-0005-0000-0000-0000E7000000}"/>
    <cellStyle name="40% - Accent5 4" xfId="233" xr:uid="{00000000-0005-0000-0000-0000E8000000}"/>
    <cellStyle name="40% - Accent5 4 2" xfId="234" xr:uid="{00000000-0005-0000-0000-0000E9000000}"/>
    <cellStyle name="40% - Accent5 4 2 2" xfId="235" xr:uid="{00000000-0005-0000-0000-0000EA000000}"/>
    <cellStyle name="40% - Accent5 4 3" xfId="236" xr:uid="{00000000-0005-0000-0000-0000EB000000}"/>
    <cellStyle name="40% - Accent5 5" xfId="237" xr:uid="{00000000-0005-0000-0000-0000EC000000}"/>
    <cellStyle name="40% - Accent5 5 2" xfId="238" xr:uid="{00000000-0005-0000-0000-0000ED000000}"/>
    <cellStyle name="40% - Accent5 6" xfId="239" xr:uid="{00000000-0005-0000-0000-0000EE000000}"/>
    <cellStyle name="40% - Accent5 6 2" xfId="240" xr:uid="{00000000-0005-0000-0000-0000EF000000}"/>
    <cellStyle name="40% - Accent5 7" xfId="241" xr:uid="{00000000-0005-0000-0000-0000F0000000}"/>
    <cellStyle name="40% - Accent5 7 2" xfId="242" xr:uid="{00000000-0005-0000-0000-0000F1000000}"/>
    <cellStyle name="40% - Accent6 2" xfId="243" xr:uid="{00000000-0005-0000-0000-0000F2000000}"/>
    <cellStyle name="40% - Accent6 2 2" xfId="244" xr:uid="{00000000-0005-0000-0000-0000F3000000}"/>
    <cellStyle name="40% - Accent6 2 2 2" xfId="245" xr:uid="{00000000-0005-0000-0000-0000F4000000}"/>
    <cellStyle name="40% - Accent6 2 3" xfId="246" xr:uid="{00000000-0005-0000-0000-0000F5000000}"/>
    <cellStyle name="40% - Accent6 2 3 2" xfId="247" xr:uid="{00000000-0005-0000-0000-0000F6000000}"/>
    <cellStyle name="40% - Accent6 2 4" xfId="248" xr:uid="{00000000-0005-0000-0000-0000F7000000}"/>
    <cellStyle name="40% - Accent6 2 4 2" xfId="249" xr:uid="{00000000-0005-0000-0000-0000F8000000}"/>
    <cellStyle name="40% - Accent6 2 5" xfId="250" xr:uid="{00000000-0005-0000-0000-0000F9000000}"/>
    <cellStyle name="40% - Accent6 2 5 2" xfId="251" xr:uid="{00000000-0005-0000-0000-0000FA000000}"/>
    <cellStyle name="40% - Accent6 2 6" xfId="252" xr:uid="{00000000-0005-0000-0000-0000FB000000}"/>
    <cellStyle name="40% - Accent6 3" xfId="253" xr:uid="{00000000-0005-0000-0000-0000FC000000}"/>
    <cellStyle name="40% - Accent6 3 2" xfId="254" xr:uid="{00000000-0005-0000-0000-0000FD000000}"/>
    <cellStyle name="40% - Accent6 4" xfId="255" xr:uid="{00000000-0005-0000-0000-0000FE000000}"/>
    <cellStyle name="40% - Accent6 4 2" xfId="256" xr:uid="{00000000-0005-0000-0000-0000FF000000}"/>
    <cellStyle name="40% - Accent6 4 2 2" xfId="257" xr:uid="{00000000-0005-0000-0000-000000010000}"/>
    <cellStyle name="40% - Accent6 4 3" xfId="258" xr:uid="{00000000-0005-0000-0000-000001010000}"/>
    <cellStyle name="40% - Accent6 5" xfId="259" xr:uid="{00000000-0005-0000-0000-000002010000}"/>
    <cellStyle name="40% - Accent6 5 2" xfId="260" xr:uid="{00000000-0005-0000-0000-000003010000}"/>
    <cellStyle name="40% - Accent6 6" xfId="261" xr:uid="{00000000-0005-0000-0000-000004010000}"/>
    <cellStyle name="40% - Accent6 6 2" xfId="262" xr:uid="{00000000-0005-0000-0000-000005010000}"/>
    <cellStyle name="40% - Accent6 7" xfId="263" xr:uid="{00000000-0005-0000-0000-000006010000}"/>
    <cellStyle name="40% - Accent6 7 2" xfId="264" xr:uid="{00000000-0005-0000-0000-000007010000}"/>
    <cellStyle name="60% - Accent1 2" xfId="265" xr:uid="{00000000-0005-0000-0000-000008010000}"/>
    <cellStyle name="60% - Accent1 2 2" xfId="266" xr:uid="{00000000-0005-0000-0000-000009010000}"/>
    <cellStyle name="60% - Accent1 2 3" xfId="267" xr:uid="{00000000-0005-0000-0000-00000A010000}"/>
    <cellStyle name="60% - Accent1 2 4" xfId="268" xr:uid="{00000000-0005-0000-0000-00000B010000}"/>
    <cellStyle name="60% - Accent1 2 5" xfId="269" xr:uid="{00000000-0005-0000-0000-00000C010000}"/>
    <cellStyle name="60% - Accent1 3" xfId="270" xr:uid="{00000000-0005-0000-0000-00000D010000}"/>
    <cellStyle name="60% - Accent1 4" xfId="271" xr:uid="{00000000-0005-0000-0000-00000E010000}"/>
    <cellStyle name="60% - Accent1 4 2" xfId="272" xr:uid="{00000000-0005-0000-0000-00000F010000}"/>
    <cellStyle name="60% - Accent1 5" xfId="273" xr:uid="{00000000-0005-0000-0000-000010010000}"/>
    <cellStyle name="60% - Accent1 6" xfId="274" xr:uid="{00000000-0005-0000-0000-000011010000}"/>
    <cellStyle name="60% - Accent1 7" xfId="275" xr:uid="{00000000-0005-0000-0000-000012010000}"/>
    <cellStyle name="60% - Accent2 2" xfId="276" xr:uid="{00000000-0005-0000-0000-000013010000}"/>
    <cellStyle name="60% - Accent2 2 2" xfId="277" xr:uid="{00000000-0005-0000-0000-000014010000}"/>
    <cellStyle name="60% - Accent2 2 3" xfId="278" xr:uid="{00000000-0005-0000-0000-000015010000}"/>
    <cellStyle name="60% - Accent2 2 4" xfId="279" xr:uid="{00000000-0005-0000-0000-000016010000}"/>
    <cellStyle name="60% - Accent2 2 5" xfId="280" xr:uid="{00000000-0005-0000-0000-000017010000}"/>
    <cellStyle name="60% - Accent2 3" xfId="281" xr:uid="{00000000-0005-0000-0000-000018010000}"/>
    <cellStyle name="60% - Accent2 4" xfId="282" xr:uid="{00000000-0005-0000-0000-000019010000}"/>
    <cellStyle name="60% - Accent2 4 2" xfId="283" xr:uid="{00000000-0005-0000-0000-00001A010000}"/>
    <cellStyle name="60% - Accent2 5" xfId="284" xr:uid="{00000000-0005-0000-0000-00001B010000}"/>
    <cellStyle name="60% - Accent2 6" xfId="285" xr:uid="{00000000-0005-0000-0000-00001C010000}"/>
    <cellStyle name="60% - Accent2 7" xfId="286" xr:uid="{00000000-0005-0000-0000-00001D010000}"/>
    <cellStyle name="60% - Accent3 2" xfId="287" xr:uid="{00000000-0005-0000-0000-00001E010000}"/>
    <cellStyle name="60% - Accent3 2 2" xfId="288" xr:uid="{00000000-0005-0000-0000-00001F010000}"/>
    <cellStyle name="60% - Accent3 2 3" xfId="289" xr:uid="{00000000-0005-0000-0000-000020010000}"/>
    <cellStyle name="60% - Accent3 2 4" xfId="290" xr:uid="{00000000-0005-0000-0000-000021010000}"/>
    <cellStyle name="60% - Accent3 2 5" xfId="291" xr:uid="{00000000-0005-0000-0000-000022010000}"/>
    <cellStyle name="60% - Accent3 3" xfId="292" xr:uid="{00000000-0005-0000-0000-000023010000}"/>
    <cellStyle name="60% - Accent3 4" xfId="293" xr:uid="{00000000-0005-0000-0000-000024010000}"/>
    <cellStyle name="60% - Accent3 4 2" xfId="294" xr:uid="{00000000-0005-0000-0000-000025010000}"/>
    <cellStyle name="60% - Accent3 5" xfId="295" xr:uid="{00000000-0005-0000-0000-000026010000}"/>
    <cellStyle name="60% - Accent3 6" xfId="296" xr:uid="{00000000-0005-0000-0000-000027010000}"/>
    <cellStyle name="60% - Accent3 7" xfId="297" xr:uid="{00000000-0005-0000-0000-000028010000}"/>
    <cellStyle name="60% - Accent4 2" xfId="298" xr:uid="{00000000-0005-0000-0000-000029010000}"/>
    <cellStyle name="60% - Accent4 2 2" xfId="299" xr:uid="{00000000-0005-0000-0000-00002A010000}"/>
    <cellStyle name="60% - Accent4 2 3" xfId="300" xr:uid="{00000000-0005-0000-0000-00002B010000}"/>
    <cellStyle name="60% - Accent4 2 4" xfId="301" xr:uid="{00000000-0005-0000-0000-00002C010000}"/>
    <cellStyle name="60% - Accent4 2 5" xfId="302" xr:uid="{00000000-0005-0000-0000-00002D010000}"/>
    <cellStyle name="60% - Accent4 3" xfId="303" xr:uid="{00000000-0005-0000-0000-00002E010000}"/>
    <cellStyle name="60% - Accent4 4" xfId="304" xr:uid="{00000000-0005-0000-0000-00002F010000}"/>
    <cellStyle name="60% - Accent4 4 2" xfId="305" xr:uid="{00000000-0005-0000-0000-000030010000}"/>
    <cellStyle name="60% - Accent4 5" xfId="306" xr:uid="{00000000-0005-0000-0000-000031010000}"/>
    <cellStyle name="60% - Accent4 6" xfId="307" xr:uid="{00000000-0005-0000-0000-000032010000}"/>
    <cellStyle name="60% - Accent4 7" xfId="308" xr:uid="{00000000-0005-0000-0000-000033010000}"/>
    <cellStyle name="60% - Accent5 2" xfId="309" xr:uid="{00000000-0005-0000-0000-000034010000}"/>
    <cellStyle name="60% - Accent5 2 2" xfId="310" xr:uid="{00000000-0005-0000-0000-000035010000}"/>
    <cellStyle name="60% - Accent5 2 3" xfId="311" xr:uid="{00000000-0005-0000-0000-000036010000}"/>
    <cellStyle name="60% - Accent5 2 4" xfId="312" xr:uid="{00000000-0005-0000-0000-000037010000}"/>
    <cellStyle name="60% - Accent5 2 5" xfId="313" xr:uid="{00000000-0005-0000-0000-000038010000}"/>
    <cellStyle name="60% - Accent5 3" xfId="314" xr:uid="{00000000-0005-0000-0000-000039010000}"/>
    <cellStyle name="60% - Accent5 4" xfId="315" xr:uid="{00000000-0005-0000-0000-00003A010000}"/>
    <cellStyle name="60% - Accent5 4 2" xfId="316" xr:uid="{00000000-0005-0000-0000-00003B010000}"/>
    <cellStyle name="60% - Accent5 5" xfId="317" xr:uid="{00000000-0005-0000-0000-00003C010000}"/>
    <cellStyle name="60% - Accent5 6" xfId="318" xr:uid="{00000000-0005-0000-0000-00003D010000}"/>
    <cellStyle name="60% - Accent5 7" xfId="319" xr:uid="{00000000-0005-0000-0000-00003E010000}"/>
    <cellStyle name="60% - Accent6 2" xfId="320" xr:uid="{00000000-0005-0000-0000-00003F010000}"/>
    <cellStyle name="60% - Accent6 2 2" xfId="321" xr:uid="{00000000-0005-0000-0000-000040010000}"/>
    <cellStyle name="60% - Accent6 2 3" xfId="322" xr:uid="{00000000-0005-0000-0000-000041010000}"/>
    <cellStyle name="60% - Accent6 2 4" xfId="323" xr:uid="{00000000-0005-0000-0000-000042010000}"/>
    <cellStyle name="60% - Accent6 2 5" xfId="324" xr:uid="{00000000-0005-0000-0000-000043010000}"/>
    <cellStyle name="60% - Accent6 3" xfId="325" xr:uid="{00000000-0005-0000-0000-000044010000}"/>
    <cellStyle name="60% - Accent6 4" xfId="326" xr:uid="{00000000-0005-0000-0000-000045010000}"/>
    <cellStyle name="60% - Accent6 4 2" xfId="327" xr:uid="{00000000-0005-0000-0000-000046010000}"/>
    <cellStyle name="60% - Accent6 5" xfId="328" xr:uid="{00000000-0005-0000-0000-000047010000}"/>
    <cellStyle name="60% - Accent6 6" xfId="329" xr:uid="{00000000-0005-0000-0000-000048010000}"/>
    <cellStyle name="60% - Accent6 7" xfId="330" xr:uid="{00000000-0005-0000-0000-000049010000}"/>
    <cellStyle name="Accent1 2" xfId="331" xr:uid="{00000000-0005-0000-0000-00004A010000}"/>
    <cellStyle name="Accent1 2 2" xfId="332" xr:uid="{00000000-0005-0000-0000-00004B010000}"/>
    <cellStyle name="Accent1 2 3" xfId="333" xr:uid="{00000000-0005-0000-0000-00004C010000}"/>
    <cellStyle name="Accent1 2 4" xfId="334" xr:uid="{00000000-0005-0000-0000-00004D010000}"/>
    <cellStyle name="Accent1 2 5" xfId="335" xr:uid="{00000000-0005-0000-0000-00004E010000}"/>
    <cellStyle name="Accent1 3" xfId="336" xr:uid="{00000000-0005-0000-0000-00004F010000}"/>
    <cellStyle name="Accent1 4" xfId="337" xr:uid="{00000000-0005-0000-0000-000050010000}"/>
    <cellStyle name="Accent1 4 2" xfId="338" xr:uid="{00000000-0005-0000-0000-000051010000}"/>
    <cellStyle name="Accent1 5" xfId="339" xr:uid="{00000000-0005-0000-0000-000052010000}"/>
    <cellStyle name="Accent1 6" xfId="340" xr:uid="{00000000-0005-0000-0000-000053010000}"/>
    <cellStyle name="Accent1 7" xfId="341" xr:uid="{00000000-0005-0000-0000-000054010000}"/>
    <cellStyle name="Accent2 2" xfId="342" xr:uid="{00000000-0005-0000-0000-000055010000}"/>
    <cellStyle name="Accent2 2 2" xfId="343" xr:uid="{00000000-0005-0000-0000-000056010000}"/>
    <cellStyle name="Accent2 2 3" xfId="344" xr:uid="{00000000-0005-0000-0000-000057010000}"/>
    <cellStyle name="Accent2 2 4" xfId="345" xr:uid="{00000000-0005-0000-0000-000058010000}"/>
    <cellStyle name="Accent2 2 5" xfId="346" xr:uid="{00000000-0005-0000-0000-000059010000}"/>
    <cellStyle name="Accent2 3" xfId="347" xr:uid="{00000000-0005-0000-0000-00005A010000}"/>
    <cellStyle name="Accent2 4" xfId="348" xr:uid="{00000000-0005-0000-0000-00005B010000}"/>
    <cellStyle name="Accent2 4 2" xfId="349" xr:uid="{00000000-0005-0000-0000-00005C010000}"/>
    <cellStyle name="Accent2 5" xfId="350" xr:uid="{00000000-0005-0000-0000-00005D010000}"/>
    <cellStyle name="Accent2 6" xfId="351" xr:uid="{00000000-0005-0000-0000-00005E010000}"/>
    <cellStyle name="Accent2 7" xfId="352" xr:uid="{00000000-0005-0000-0000-00005F010000}"/>
    <cellStyle name="Accent3 2" xfId="353" xr:uid="{00000000-0005-0000-0000-000060010000}"/>
    <cellStyle name="Accent3 2 2" xfId="354" xr:uid="{00000000-0005-0000-0000-000061010000}"/>
    <cellStyle name="Accent3 2 3" xfId="355" xr:uid="{00000000-0005-0000-0000-000062010000}"/>
    <cellStyle name="Accent3 2 4" xfId="356" xr:uid="{00000000-0005-0000-0000-000063010000}"/>
    <cellStyle name="Accent3 2 5" xfId="357" xr:uid="{00000000-0005-0000-0000-000064010000}"/>
    <cellStyle name="Accent3 3" xfId="358" xr:uid="{00000000-0005-0000-0000-000065010000}"/>
    <cellStyle name="Accent3 4" xfId="359" xr:uid="{00000000-0005-0000-0000-000066010000}"/>
    <cellStyle name="Accent3 4 2" xfId="360" xr:uid="{00000000-0005-0000-0000-000067010000}"/>
    <cellStyle name="Accent3 5" xfId="361" xr:uid="{00000000-0005-0000-0000-000068010000}"/>
    <cellStyle name="Accent3 6" xfId="362" xr:uid="{00000000-0005-0000-0000-000069010000}"/>
    <cellStyle name="Accent3 7" xfId="363" xr:uid="{00000000-0005-0000-0000-00006A010000}"/>
    <cellStyle name="Accent4 2" xfId="364" xr:uid="{00000000-0005-0000-0000-00006B010000}"/>
    <cellStyle name="Accent4 2 2" xfId="365" xr:uid="{00000000-0005-0000-0000-00006C010000}"/>
    <cellStyle name="Accent4 2 3" xfId="366" xr:uid="{00000000-0005-0000-0000-00006D010000}"/>
    <cellStyle name="Accent4 2 4" xfId="367" xr:uid="{00000000-0005-0000-0000-00006E010000}"/>
    <cellStyle name="Accent4 2 5" xfId="368" xr:uid="{00000000-0005-0000-0000-00006F010000}"/>
    <cellStyle name="Accent4 3" xfId="369" xr:uid="{00000000-0005-0000-0000-000070010000}"/>
    <cellStyle name="Accent4 4" xfId="370" xr:uid="{00000000-0005-0000-0000-000071010000}"/>
    <cellStyle name="Accent4 4 2" xfId="371" xr:uid="{00000000-0005-0000-0000-000072010000}"/>
    <cellStyle name="Accent4 5" xfId="372" xr:uid="{00000000-0005-0000-0000-000073010000}"/>
    <cellStyle name="Accent4 6" xfId="373" xr:uid="{00000000-0005-0000-0000-000074010000}"/>
    <cellStyle name="Accent4 7" xfId="374" xr:uid="{00000000-0005-0000-0000-000075010000}"/>
    <cellStyle name="Accent5 2" xfId="375" xr:uid="{00000000-0005-0000-0000-000076010000}"/>
    <cellStyle name="Accent5 2 2" xfId="376" xr:uid="{00000000-0005-0000-0000-000077010000}"/>
    <cellStyle name="Accent5 2 3" xfId="377" xr:uid="{00000000-0005-0000-0000-000078010000}"/>
    <cellStyle name="Accent5 2 4" xfId="378" xr:uid="{00000000-0005-0000-0000-000079010000}"/>
    <cellStyle name="Accent5 2 5" xfId="379" xr:uid="{00000000-0005-0000-0000-00007A010000}"/>
    <cellStyle name="Accent5 3" xfId="380" xr:uid="{00000000-0005-0000-0000-00007B010000}"/>
    <cellStyle name="Accent5 4" xfId="381" xr:uid="{00000000-0005-0000-0000-00007C010000}"/>
    <cellStyle name="Accent5 4 2" xfId="382" xr:uid="{00000000-0005-0000-0000-00007D010000}"/>
    <cellStyle name="Accent5 5" xfId="383" xr:uid="{00000000-0005-0000-0000-00007E010000}"/>
    <cellStyle name="Accent5 6" xfId="384" xr:uid="{00000000-0005-0000-0000-00007F010000}"/>
    <cellStyle name="Accent5 7" xfId="385" xr:uid="{00000000-0005-0000-0000-000080010000}"/>
    <cellStyle name="Accent6 2" xfId="386" xr:uid="{00000000-0005-0000-0000-000081010000}"/>
    <cellStyle name="Accent6 2 2" xfId="387" xr:uid="{00000000-0005-0000-0000-000082010000}"/>
    <cellStyle name="Accent6 2 3" xfId="388" xr:uid="{00000000-0005-0000-0000-000083010000}"/>
    <cellStyle name="Accent6 2 4" xfId="389" xr:uid="{00000000-0005-0000-0000-000084010000}"/>
    <cellStyle name="Accent6 2 5" xfId="390" xr:uid="{00000000-0005-0000-0000-000085010000}"/>
    <cellStyle name="Accent6 3" xfId="391" xr:uid="{00000000-0005-0000-0000-000086010000}"/>
    <cellStyle name="Accent6 4" xfId="392" xr:uid="{00000000-0005-0000-0000-000087010000}"/>
    <cellStyle name="Accent6 4 2" xfId="393" xr:uid="{00000000-0005-0000-0000-000088010000}"/>
    <cellStyle name="Accent6 5" xfId="394" xr:uid="{00000000-0005-0000-0000-000089010000}"/>
    <cellStyle name="Accent6 6" xfId="395" xr:uid="{00000000-0005-0000-0000-00008A010000}"/>
    <cellStyle name="Accent6 7" xfId="396" xr:uid="{00000000-0005-0000-0000-00008B010000}"/>
    <cellStyle name="Bad 2" xfId="397" xr:uid="{00000000-0005-0000-0000-00008C010000}"/>
    <cellStyle name="Bad 2 2" xfId="398" xr:uid="{00000000-0005-0000-0000-00008D010000}"/>
    <cellStyle name="Bad 2 3" xfId="399" xr:uid="{00000000-0005-0000-0000-00008E010000}"/>
    <cellStyle name="Bad 2 4" xfId="400" xr:uid="{00000000-0005-0000-0000-00008F010000}"/>
    <cellStyle name="Bad 2 5" xfId="401" xr:uid="{00000000-0005-0000-0000-000090010000}"/>
    <cellStyle name="Bad 3" xfId="402" xr:uid="{00000000-0005-0000-0000-000091010000}"/>
    <cellStyle name="Bad 4" xfId="403" xr:uid="{00000000-0005-0000-0000-000092010000}"/>
    <cellStyle name="Bad 4 2" xfId="404" xr:uid="{00000000-0005-0000-0000-000093010000}"/>
    <cellStyle name="Bad 5" xfId="405" xr:uid="{00000000-0005-0000-0000-000094010000}"/>
    <cellStyle name="Bad 6" xfId="406" xr:uid="{00000000-0005-0000-0000-000095010000}"/>
    <cellStyle name="Bad 7" xfId="407" xr:uid="{00000000-0005-0000-0000-000096010000}"/>
    <cellStyle name="Calculation 2" xfId="408" xr:uid="{00000000-0005-0000-0000-000097010000}"/>
    <cellStyle name="Calculation 2 2" xfId="409" xr:uid="{00000000-0005-0000-0000-000098010000}"/>
    <cellStyle name="Calculation 2 3" xfId="410" xr:uid="{00000000-0005-0000-0000-000099010000}"/>
    <cellStyle name="Calculation 2 4" xfId="411" xr:uid="{00000000-0005-0000-0000-00009A010000}"/>
    <cellStyle name="Calculation 2 5" xfId="412" xr:uid="{00000000-0005-0000-0000-00009B010000}"/>
    <cellStyle name="Calculation 2_anakia II etapi.xls sm. defeqturi" xfId="413" xr:uid="{00000000-0005-0000-0000-00009C010000}"/>
    <cellStyle name="Calculation 3" xfId="414" xr:uid="{00000000-0005-0000-0000-00009D010000}"/>
    <cellStyle name="Calculation 4" xfId="415" xr:uid="{00000000-0005-0000-0000-00009E010000}"/>
    <cellStyle name="Calculation 4 2" xfId="416" xr:uid="{00000000-0005-0000-0000-00009F010000}"/>
    <cellStyle name="Calculation 4_anakia II etapi.xls sm. defeqturi" xfId="417" xr:uid="{00000000-0005-0000-0000-0000A0010000}"/>
    <cellStyle name="Calculation 5" xfId="418" xr:uid="{00000000-0005-0000-0000-0000A1010000}"/>
    <cellStyle name="Calculation 6" xfId="419" xr:uid="{00000000-0005-0000-0000-0000A2010000}"/>
    <cellStyle name="Calculation 7" xfId="420" xr:uid="{00000000-0005-0000-0000-0000A3010000}"/>
    <cellStyle name="Check Cell 2" xfId="421" xr:uid="{00000000-0005-0000-0000-0000A4010000}"/>
    <cellStyle name="Check Cell 2 2" xfId="422" xr:uid="{00000000-0005-0000-0000-0000A5010000}"/>
    <cellStyle name="Check Cell 2 3" xfId="423" xr:uid="{00000000-0005-0000-0000-0000A6010000}"/>
    <cellStyle name="Check Cell 2 4" xfId="424" xr:uid="{00000000-0005-0000-0000-0000A7010000}"/>
    <cellStyle name="Check Cell 2 5" xfId="425" xr:uid="{00000000-0005-0000-0000-0000A8010000}"/>
    <cellStyle name="Check Cell 2_anakia II etapi.xls sm. defeqturi" xfId="426" xr:uid="{00000000-0005-0000-0000-0000A9010000}"/>
    <cellStyle name="Check Cell 3" xfId="427" xr:uid="{00000000-0005-0000-0000-0000AA010000}"/>
    <cellStyle name="Check Cell 4" xfId="428" xr:uid="{00000000-0005-0000-0000-0000AB010000}"/>
    <cellStyle name="Check Cell 4 2" xfId="429" xr:uid="{00000000-0005-0000-0000-0000AC010000}"/>
    <cellStyle name="Check Cell 4_anakia II etapi.xls sm. defeqturi" xfId="430" xr:uid="{00000000-0005-0000-0000-0000AD010000}"/>
    <cellStyle name="Check Cell 5" xfId="431" xr:uid="{00000000-0005-0000-0000-0000AE010000}"/>
    <cellStyle name="Check Cell 6" xfId="432" xr:uid="{00000000-0005-0000-0000-0000AF010000}"/>
    <cellStyle name="Check Cell 7" xfId="433" xr:uid="{00000000-0005-0000-0000-0000B0010000}"/>
    <cellStyle name="Comma 10" xfId="434" xr:uid="{00000000-0005-0000-0000-0000B1010000}"/>
    <cellStyle name="Comma 10 2" xfId="435" xr:uid="{00000000-0005-0000-0000-0000B2010000}"/>
    <cellStyle name="Comma 11" xfId="436" xr:uid="{00000000-0005-0000-0000-0000B3010000}"/>
    <cellStyle name="Comma 12" xfId="437" xr:uid="{00000000-0005-0000-0000-0000B4010000}"/>
    <cellStyle name="Comma 12 2" xfId="438" xr:uid="{00000000-0005-0000-0000-0000B5010000}"/>
    <cellStyle name="Comma 12 3" xfId="439" xr:uid="{00000000-0005-0000-0000-0000B6010000}"/>
    <cellStyle name="Comma 12 4" xfId="440" xr:uid="{00000000-0005-0000-0000-0000B7010000}"/>
    <cellStyle name="Comma 12 5" xfId="441" xr:uid="{00000000-0005-0000-0000-0000B8010000}"/>
    <cellStyle name="Comma 12 6" xfId="442" xr:uid="{00000000-0005-0000-0000-0000B9010000}"/>
    <cellStyle name="Comma 12 7" xfId="443" xr:uid="{00000000-0005-0000-0000-0000BA010000}"/>
    <cellStyle name="Comma 12 8" xfId="444" xr:uid="{00000000-0005-0000-0000-0000BB010000}"/>
    <cellStyle name="Comma 13" xfId="445" xr:uid="{00000000-0005-0000-0000-0000BC010000}"/>
    <cellStyle name="Comma 14" xfId="446" xr:uid="{00000000-0005-0000-0000-0000BD010000}"/>
    <cellStyle name="Comma 15" xfId="447" xr:uid="{00000000-0005-0000-0000-0000BE010000}"/>
    <cellStyle name="Comma 15 2" xfId="448" xr:uid="{00000000-0005-0000-0000-0000BF010000}"/>
    <cellStyle name="Comma 16" xfId="449" xr:uid="{00000000-0005-0000-0000-0000C0010000}"/>
    <cellStyle name="Comma 17" xfId="450" xr:uid="{00000000-0005-0000-0000-0000C1010000}"/>
    <cellStyle name="Comma 17 2" xfId="451" xr:uid="{00000000-0005-0000-0000-0000C2010000}"/>
    <cellStyle name="Comma 17 3" xfId="852" xr:uid="{00000000-0005-0000-0000-0000C3010000}"/>
    <cellStyle name="Comma 18" xfId="452" xr:uid="{00000000-0005-0000-0000-0000C4010000}"/>
    <cellStyle name="Comma 18 2" xfId="853" xr:uid="{00000000-0005-0000-0000-0000C5010000}"/>
    <cellStyle name="Comma 19" xfId="453" xr:uid="{00000000-0005-0000-0000-0000C6010000}"/>
    <cellStyle name="Comma 2" xfId="454" xr:uid="{00000000-0005-0000-0000-0000C7010000}"/>
    <cellStyle name="Comma 2 2" xfId="455" xr:uid="{00000000-0005-0000-0000-0000C8010000}"/>
    <cellStyle name="Comma 2 2 2" xfId="456" xr:uid="{00000000-0005-0000-0000-0000C9010000}"/>
    <cellStyle name="Comma 2 2 3" xfId="457" xr:uid="{00000000-0005-0000-0000-0000CA010000}"/>
    <cellStyle name="Comma 2 3" xfId="458" xr:uid="{00000000-0005-0000-0000-0000CB010000}"/>
    <cellStyle name="Comma 20" xfId="459" xr:uid="{00000000-0005-0000-0000-0000CC010000}"/>
    <cellStyle name="Comma 3" xfId="460" xr:uid="{00000000-0005-0000-0000-0000CD010000}"/>
    <cellStyle name="Comma 4" xfId="461" xr:uid="{00000000-0005-0000-0000-0000CE010000}"/>
    <cellStyle name="Comma 5" xfId="462" xr:uid="{00000000-0005-0000-0000-0000CF010000}"/>
    <cellStyle name="Comma 6" xfId="463" xr:uid="{00000000-0005-0000-0000-0000D0010000}"/>
    <cellStyle name="Comma 7" xfId="464" xr:uid="{00000000-0005-0000-0000-0000D1010000}"/>
    <cellStyle name="Comma 8" xfId="465" xr:uid="{00000000-0005-0000-0000-0000D2010000}"/>
    <cellStyle name="Comma 9" xfId="466" xr:uid="{00000000-0005-0000-0000-0000D3010000}"/>
    <cellStyle name="Explanatory Text 2" xfId="467" xr:uid="{00000000-0005-0000-0000-0000D4010000}"/>
    <cellStyle name="Explanatory Text 2 2" xfId="468" xr:uid="{00000000-0005-0000-0000-0000D5010000}"/>
    <cellStyle name="Explanatory Text 2 3" xfId="469" xr:uid="{00000000-0005-0000-0000-0000D6010000}"/>
    <cellStyle name="Explanatory Text 2 4" xfId="470" xr:uid="{00000000-0005-0000-0000-0000D7010000}"/>
    <cellStyle name="Explanatory Text 2 5" xfId="471" xr:uid="{00000000-0005-0000-0000-0000D8010000}"/>
    <cellStyle name="Explanatory Text 3" xfId="472" xr:uid="{00000000-0005-0000-0000-0000D9010000}"/>
    <cellStyle name="Explanatory Text 4" xfId="473" xr:uid="{00000000-0005-0000-0000-0000DA010000}"/>
    <cellStyle name="Explanatory Text 4 2" xfId="474" xr:uid="{00000000-0005-0000-0000-0000DB010000}"/>
    <cellStyle name="Explanatory Text 5" xfId="475" xr:uid="{00000000-0005-0000-0000-0000DC010000}"/>
    <cellStyle name="Explanatory Text 6" xfId="476" xr:uid="{00000000-0005-0000-0000-0000DD010000}"/>
    <cellStyle name="Explanatory Text 7" xfId="477" xr:uid="{00000000-0005-0000-0000-0000DE010000}"/>
    <cellStyle name="Good 2" xfId="478" xr:uid="{00000000-0005-0000-0000-0000DF010000}"/>
    <cellStyle name="Good 2 2" xfId="479" xr:uid="{00000000-0005-0000-0000-0000E0010000}"/>
    <cellStyle name="Good 2 3" xfId="480" xr:uid="{00000000-0005-0000-0000-0000E1010000}"/>
    <cellStyle name="Good 2 4" xfId="481" xr:uid="{00000000-0005-0000-0000-0000E2010000}"/>
    <cellStyle name="Good 2 5" xfId="482" xr:uid="{00000000-0005-0000-0000-0000E3010000}"/>
    <cellStyle name="Good 3" xfId="483" xr:uid="{00000000-0005-0000-0000-0000E4010000}"/>
    <cellStyle name="Good 4" xfId="484" xr:uid="{00000000-0005-0000-0000-0000E5010000}"/>
    <cellStyle name="Good 4 2" xfId="485" xr:uid="{00000000-0005-0000-0000-0000E6010000}"/>
    <cellStyle name="Good 5" xfId="486" xr:uid="{00000000-0005-0000-0000-0000E7010000}"/>
    <cellStyle name="Good 6" xfId="487" xr:uid="{00000000-0005-0000-0000-0000E8010000}"/>
    <cellStyle name="Good 7" xfId="488" xr:uid="{00000000-0005-0000-0000-0000E9010000}"/>
    <cellStyle name="Heading 1 2" xfId="489" xr:uid="{00000000-0005-0000-0000-0000EA010000}"/>
    <cellStyle name="Heading 1 2 2" xfId="490" xr:uid="{00000000-0005-0000-0000-0000EB010000}"/>
    <cellStyle name="Heading 1 2 3" xfId="491" xr:uid="{00000000-0005-0000-0000-0000EC010000}"/>
    <cellStyle name="Heading 1 2 4" xfId="492" xr:uid="{00000000-0005-0000-0000-0000ED010000}"/>
    <cellStyle name="Heading 1 2 5" xfId="493" xr:uid="{00000000-0005-0000-0000-0000EE010000}"/>
    <cellStyle name="Heading 1 2_anakia II etapi.xls sm. defeqturi" xfId="494" xr:uid="{00000000-0005-0000-0000-0000EF010000}"/>
    <cellStyle name="Heading 1 3" xfId="495" xr:uid="{00000000-0005-0000-0000-0000F0010000}"/>
    <cellStyle name="Heading 1 4" xfId="496" xr:uid="{00000000-0005-0000-0000-0000F1010000}"/>
    <cellStyle name="Heading 1 4 2" xfId="497" xr:uid="{00000000-0005-0000-0000-0000F2010000}"/>
    <cellStyle name="Heading 1 4_anakia II etapi.xls sm. defeqturi" xfId="498" xr:uid="{00000000-0005-0000-0000-0000F3010000}"/>
    <cellStyle name="Heading 1 5" xfId="499" xr:uid="{00000000-0005-0000-0000-0000F4010000}"/>
    <cellStyle name="Heading 1 6" xfId="500" xr:uid="{00000000-0005-0000-0000-0000F5010000}"/>
    <cellStyle name="Heading 1 7" xfId="501" xr:uid="{00000000-0005-0000-0000-0000F6010000}"/>
    <cellStyle name="Heading 2 2" xfId="502" xr:uid="{00000000-0005-0000-0000-0000F7010000}"/>
    <cellStyle name="Heading 2 2 2" xfId="503" xr:uid="{00000000-0005-0000-0000-0000F8010000}"/>
    <cellStyle name="Heading 2 2 3" xfId="504" xr:uid="{00000000-0005-0000-0000-0000F9010000}"/>
    <cellStyle name="Heading 2 2 4" xfId="505" xr:uid="{00000000-0005-0000-0000-0000FA010000}"/>
    <cellStyle name="Heading 2 2 5" xfId="506" xr:uid="{00000000-0005-0000-0000-0000FB010000}"/>
    <cellStyle name="Heading 2 2_anakia II etapi.xls sm. defeqturi" xfId="507" xr:uid="{00000000-0005-0000-0000-0000FC010000}"/>
    <cellStyle name="Heading 2 3" xfId="508" xr:uid="{00000000-0005-0000-0000-0000FD010000}"/>
    <cellStyle name="Heading 2 4" xfId="509" xr:uid="{00000000-0005-0000-0000-0000FE010000}"/>
    <cellStyle name="Heading 2 4 2" xfId="510" xr:uid="{00000000-0005-0000-0000-0000FF010000}"/>
    <cellStyle name="Heading 2 4_anakia II etapi.xls sm. defeqturi" xfId="511" xr:uid="{00000000-0005-0000-0000-000000020000}"/>
    <cellStyle name="Heading 2 5" xfId="512" xr:uid="{00000000-0005-0000-0000-000001020000}"/>
    <cellStyle name="Heading 2 6" xfId="513" xr:uid="{00000000-0005-0000-0000-000002020000}"/>
    <cellStyle name="Heading 2 7" xfId="514" xr:uid="{00000000-0005-0000-0000-000003020000}"/>
    <cellStyle name="Heading 3 2" xfId="515" xr:uid="{00000000-0005-0000-0000-000004020000}"/>
    <cellStyle name="Heading 3 2 2" xfId="516" xr:uid="{00000000-0005-0000-0000-000005020000}"/>
    <cellStyle name="Heading 3 2 3" xfId="517" xr:uid="{00000000-0005-0000-0000-000006020000}"/>
    <cellStyle name="Heading 3 2 4" xfId="518" xr:uid="{00000000-0005-0000-0000-000007020000}"/>
    <cellStyle name="Heading 3 2 5" xfId="519" xr:uid="{00000000-0005-0000-0000-000008020000}"/>
    <cellStyle name="Heading 3 2_anakia II etapi.xls sm. defeqturi" xfId="520" xr:uid="{00000000-0005-0000-0000-000009020000}"/>
    <cellStyle name="Heading 3 3" xfId="521" xr:uid="{00000000-0005-0000-0000-00000A020000}"/>
    <cellStyle name="Heading 3 4" xfId="522" xr:uid="{00000000-0005-0000-0000-00000B020000}"/>
    <cellStyle name="Heading 3 4 2" xfId="523" xr:uid="{00000000-0005-0000-0000-00000C020000}"/>
    <cellStyle name="Heading 3 4_anakia II etapi.xls sm. defeqturi" xfId="524" xr:uid="{00000000-0005-0000-0000-00000D020000}"/>
    <cellStyle name="Heading 3 5" xfId="525" xr:uid="{00000000-0005-0000-0000-00000E020000}"/>
    <cellStyle name="Heading 3 6" xfId="526" xr:uid="{00000000-0005-0000-0000-00000F020000}"/>
    <cellStyle name="Heading 3 7" xfId="527" xr:uid="{00000000-0005-0000-0000-000010020000}"/>
    <cellStyle name="Heading 4 2" xfId="528" xr:uid="{00000000-0005-0000-0000-000011020000}"/>
    <cellStyle name="Heading 4 2 2" xfId="529" xr:uid="{00000000-0005-0000-0000-000012020000}"/>
    <cellStyle name="Heading 4 2 3" xfId="530" xr:uid="{00000000-0005-0000-0000-000013020000}"/>
    <cellStyle name="Heading 4 2 4" xfId="531" xr:uid="{00000000-0005-0000-0000-000014020000}"/>
    <cellStyle name="Heading 4 2 5" xfId="532" xr:uid="{00000000-0005-0000-0000-000015020000}"/>
    <cellStyle name="Heading 4 3" xfId="533" xr:uid="{00000000-0005-0000-0000-000016020000}"/>
    <cellStyle name="Heading 4 4" xfId="534" xr:uid="{00000000-0005-0000-0000-000017020000}"/>
    <cellStyle name="Heading 4 4 2" xfId="535" xr:uid="{00000000-0005-0000-0000-000018020000}"/>
    <cellStyle name="Heading 4 5" xfId="536" xr:uid="{00000000-0005-0000-0000-000019020000}"/>
    <cellStyle name="Heading 4 6" xfId="537" xr:uid="{00000000-0005-0000-0000-00001A020000}"/>
    <cellStyle name="Heading 4 7" xfId="538" xr:uid="{00000000-0005-0000-0000-00001B020000}"/>
    <cellStyle name="Hyperlink 2" xfId="539" xr:uid="{00000000-0005-0000-0000-00001C020000}"/>
    <cellStyle name="Input 2" xfId="540" xr:uid="{00000000-0005-0000-0000-00001D020000}"/>
    <cellStyle name="Input 2 2" xfId="541" xr:uid="{00000000-0005-0000-0000-00001E020000}"/>
    <cellStyle name="Input 2 3" xfId="542" xr:uid="{00000000-0005-0000-0000-00001F020000}"/>
    <cellStyle name="Input 2 4" xfId="543" xr:uid="{00000000-0005-0000-0000-000020020000}"/>
    <cellStyle name="Input 2 5" xfId="544" xr:uid="{00000000-0005-0000-0000-000021020000}"/>
    <cellStyle name="Input 2_anakia II etapi.xls sm. defeqturi" xfId="545" xr:uid="{00000000-0005-0000-0000-000022020000}"/>
    <cellStyle name="Input 3" xfId="546" xr:uid="{00000000-0005-0000-0000-000023020000}"/>
    <cellStyle name="Input 4" xfId="547" xr:uid="{00000000-0005-0000-0000-000024020000}"/>
    <cellStyle name="Input 4 2" xfId="548" xr:uid="{00000000-0005-0000-0000-000025020000}"/>
    <cellStyle name="Input 4_anakia II etapi.xls sm. defeqturi" xfId="549" xr:uid="{00000000-0005-0000-0000-000026020000}"/>
    <cellStyle name="Input 5" xfId="550" xr:uid="{00000000-0005-0000-0000-000027020000}"/>
    <cellStyle name="Input 6" xfId="551" xr:uid="{00000000-0005-0000-0000-000028020000}"/>
    <cellStyle name="Input 7" xfId="552" xr:uid="{00000000-0005-0000-0000-000029020000}"/>
    <cellStyle name="Linked Cell 2" xfId="553" xr:uid="{00000000-0005-0000-0000-00002A020000}"/>
    <cellStyle name="Linked Cell 2 2" xfId="554" xr:uid="{00000000-0005-0000-0000-00002B020000}"/>
    <cellStyle name="Linked Cell 2 3" xfId="555" xr:uid="{00000000-0005-0000-0000-00002C020000}"/>
    <cellStyle name="Linked Cell 2 4" xfId="556" xr:uid="{00000000-0005-0000-0000-00002D020000}"/>
    <cellStyle name="Linked Cell 2 5" xfId="557" xr:uid="{00000000-0005-0000-0000-00002E020000}"/>
    <cellStyle name="Linked Cell 2_anakia II etapi.xls sm. defeqturi" xfId="558" xr:uid="{00000000-0005-0000-0000-00002F020000}"/>
    <cellStyle name="Linked Cell 3" xfId="559" xr:uid="{00000000-0005-0000-0000-000030020000}"/>
    <cellStyle name="Linked Cell 4" xfId="560" xr:uid="{00000000-0005-0000-0000-000031020000}"/>
    <cellStyle name="Linked Cell 4 2" xfId="561" xr:uid="{00000000-0005-0000-0000-000032020000}"/>
    <cellStyle name="Linked Cell 4_anakia II etapi.xls sm. defeqturi" xfId="562" xr:uid="{00000000-0005-0000-0000-000033020000}"/>
    <cellStyle name="Linked Cell 5" xfId="563" xr:uid="{00000000-0005-0000-0000-000034020000}"/>
    <cellStyle name="Linked Cell 6" xfId="564" xr:uid="{00000000-0005-0000-0000-000035020000}"/>
    <cellStyle name="Linked Cell 7" xfId="565" xr:uid="{00000000-0005-0000-0000-000036020000}"/>
    <cellStyle name="Neutral 2" xfId="566" xr:uid="{00000000-0005-0000-0000-000037020000}"/>
    <cellStyle name="Neutral 2 2" xfId="567" xr:uid="{00000000-0005-0000-0000-000038020000}"/>
    <cellStyle name="Neutral 2 3" xfId="568" xr:uid="{00000000-0005-0000-0000-000039020000}"/>
    <cellStyle name="Neutral 2 4" xfId="569" xr:uid="{00000000-0005-0000-0000-00003A020000}"/>
    <cellStyle name="Neutral 2 5" xfId="570" xr:uid="{00000000-0005-0000-0000-00003B020000}"/>
    <cellStyle name="Neutral 3" xfId="571" xr:uid="{00000000-0005-0000-0000-00003C020000}"/>
    <cellStyle name="Neutral 4" xfId="572" xr:uid="{00000000-0005-0000-0000-00003D020000}"/>
    <cellStyle name="Neutral 4 2" xfId="573" xr:uid="{00000000-0005-0000-0000-00003E020000}"/>
    <cellStyle name="Neutral 5" xfId="574" xr:uid="{00000000-0005-0000-0000-00003F020000}"/>
    <cellStyle name="Neutral 6" xfId="575" xr:uid="{00000000-0005-0000-0000-000040020000}"/>
    <cellStyle name="Neutral 7" xfId="576" xr:uid="{00000000-0005-0000-0000-000041020000}"/>
    <cellStyle name="Normal" xfId="0" builtinId="0"/>
    <cellStyle name="Normal 10" xfId="577" xr:uid="{00000000-0005-0000-0000-000042020000}"/>
    <cellStyle name="Normal 10 2" xfId="578" xr:uid="{00000000-0005-0000-0000-000043020000}"/>
    <cellStyle name="Normal 11" xfId="579" xr:uid="{00000000-0005-0000-0000-000044020000}"/>
    <cellStyle name="Normal 11 2" xfId="580" xr:uid="{00000000-0005-0000-0000-000045020000}"/>
    <cellStyle name="Normal 11 2 2" xfId="581" xr:uid="{00000000-0005-0000-0000-000046020000}"/>
    <cellStyle name="Normal 11 3" xfId="582" xr:uid="{00000000-0005-0000-0000-000047020000}"/>
    <cellStyle name="Normal 11_GAZI-2010" xfId="583" xr:uid="{00000000-0005-0000-0000-000048020000}"/>
    <cellStyle name="Normal 12" xfId="584" xr:uid="{00000000-0005-0000-0000-000049020000}"/>
    <cellStyle name="Normal 12 2" xfId="585" xr:uid="{00000000-0005-0000-0000-00004A020000}"/>
    <cellStyle name="Normal 12_gazis gare qseli" xfId="586" xr:uid="{00000000-0005-0000-0000-00004B020000}"/>
    <cellStyle name="Normal 13" xfId="587" xr:uid="{00000000-0005-0000-0000-00004C020000}"/>
    <cellStyle name="Normal 13 2" xfId="588" xr:uid="{00000000-0005-0000-0000-00004D020000}"/>
    <cellStyle name="Normal 13 2 2" xfId="589" xr:uid="{00000000-0005-0000-0000-00004E020000}"/>
    <cellStyle name="Normal 13 2 3" xfId="846" xr:uid="{00000000-0005-0000-0000-00004F020000}"/>
    <cellStyle name="Normal 13 3" xfId="590" xr:uid="{00000000-0005-0000-0000-000050020000}"/>
    <cellStyle name="Normal 13 3 2" xfId="591" xr:uid="{00000000-0005-0000-0000-000051020000}"/>
    <cellStyle name="Normal 13 3 3" xfId="592" xr:uid="{00000000-0005-0000-0000-000052020000}"/>
    <cellStyle name="Normal 13 3 3 2" xfId="593" xr:uid="{00000000-0005-0000-0000-000053020000}"/>
    <cellStyle name="Normal 13 3 3 2 2" xfId="856" xr:uid="{00000000-0005-0000-0000-000054020000}"/>
    <cellStyle name="Normal 13 3 3 3" xfId="594" xr:uid="{00000000-0005-0000-0000-000055020000}"/>
    <cellStyle name="Normal 13 3 3 3 2" xfId="857" xr:uid="{00000000-0005-0000-0000-000056020000}"/>
    <cellStyle name="Normal 13 3 3 4" xfId="855" xr:uid="{00000000-0005-0000-0000-000057020000}"/>
    <cellStyle name="Normal 13 3 4" xfId="595" xr:uid="{00000000-0005-0000-0000-000058020000}"/>
    <cellStyle name="Normal 13 3 4 2" xfId="858" xr:uid="{00000000-0005-0000-0000-000059020000}"/>
    <cellStyle name="Normal 13 3 5" xfId="596" xr:uid="{00000000-0005-0000-0000-00005A020000}"/>
    <cellStyle name="Normal 13 3 5 2" xfId="859" xr:uid="{00000000-0005-0000-0000-00005B020000}"/>
    <cellStyle name="Normal 13 4" xfId="597" xr:uid="{00000000-0005-0000-0000-00005C020000}"/>
    <cellStyle name="Normal 13 5" xfId="598" xr:uid="{00000000-0005-0000-0000-00005D020000}"/>
    <cellStyle name="Normal 13 5 2" xfId="599" xr:uid="{00000000-0005-0000-0000-00005E020000}"/>
    <cellStyle name="Normal 13 5 2 2" xfId="861" xr:uid="{00000000-0005-0000-0000-00005F020000}"/>
    <cellStyle name="Normal 13 5 3" xfId="600" xr:uid="{00000000-0005-0000-0000-000060020000}"/>
    <cellStyle name="Normal 13 5 3 2" xfId="601" xr:uid="{00000000-0005-0000-0000-000061020000}"/>
    <cellStyle name="Normal 13 5 3 2 2" xfId="863" xr:uid="{00000000-0005-0000-0000-000062020000}"/>
    <cellStyle name="Normal 13 5 3 3" xfId="602" xr:uid="{00000000-0005-0000-0000-000063020000}"/>
    <cellStyle name="Normal 13 5 3 3 2" xfId="864" xr:uid="{00000000-0005-0000-0000-000064020000}"/>
    <cellStyle name="Normal 13 5 3 3 3" xfId="847" xr:uid="{00000000-0005-0000-0000-000065020000}"/>
    <cellStyle name="Normal 13 5 3 3 3 2" xfId="890" xr:uid="{00000000-0005-0000-0000-000066020000}"/>
    <cellStyle name="Normal 13 5 3 4" xfId="603" xr:uid="{00000000-0005-0000-0000-000067020000}"/>
    <cellStyle name="Normal 13 5 3 4 2" xfId="865" xr:uid="{00000000-0005-0000-0000-000068020000}"/>
    <cellStyle name="Normal 13 5 3 5" xfId="862" xr:uid="{00000000-0005-0000-0000-000069020000}"/>
    <cellStyle name="Normal 13 5 4" xfId="604" xr:uid="{00000000-0005-0000-0000-00006A020000}"/>
    <cellStyle name="Normal 13 5 4 2" xfId="866" xr:uid="{00000000-0005-0000-0000-00006B020000}"/>
    <cellStyle name="Normal 13 5 5" xfId="860" xr:uid="{00000000-0005-0000-0000-00006C020000}"/>
    <cellStyle name="Normal 13 6" xfId="605" xr:uid="{00000000-0005-0000-0000-00006D020000}"/>
    <cellStyle name="Normal 13 6 2" xfId="867" xr:uid="{00000000-0005-0000-0000-00006E020000}"/>
    <cellStyle name="Normal 13 7" xfId="606" xr:uid="{00000000-0005-0000-0000-00006F020000}"/>
    <cellStyle name="Normal 13 8" xfId="854" xr:uid="{00000000-0005-0000-0000-000070020000}"/>
    <cellStyle name="Normal 13_# 6-1 27.01.12 - копия (1)" xfId="607" xr:uid="{00000000-0005-0000-0000-000071020000}"/>
    <cellStyle name="Normal 14" xfId="608" xr:uid="{00000000-0005-0000-0000-000072020000}"/>
    <cellStyle name="Normal 14 2" xfId="609" xr:uid="{00000000-0005-0000-0000-000073020000}"/>
    <cellStyle name="Normal 14 3" xfId="610" xr:uid="{00000000-0005-0000-0000-000074020000}"/>
    <cellStyle name="Normal 14 3 2" xfId="611" xr:uid="{00000000-0005-0000-0000-000075020000}"/>
    <cellStyle name="Normal 14 4" xfId="612" xr:uid="{00000000-0005-0000-0000-000076020000}"/>
    <cellStyle name="Normal 14 5" xfId="613" xr:uid="{00000000-0005-0000-0000-000077020000}"/>
    <cellStyle name="Normal 14 6" xfId="614" xr:uid="{00000000-0005-0000-0000-000078020000}"/>
    <cellStyle name="Normal 14_anakia II etapi.xls sm. defeqturi" xfId="615" xr:uid="{00000000-0005-0000-0000-000079020000}"/>
    <cellStyle name="Normal 15" xfId="616" xr:uid="{00000000-0005-0000-0000-00007B020000}"/>
    <cellStyle name="Normal 16" xfId="617" xr:uid="{00000000-0005-0000-0000-00007C020000}"/>
    <cellStyle name="Normal 16 2" xfId="618" xr:uid="{00000000-0005-0000-0000-00007D020000}"/>
    <cellStyle name="Normal 16 3" xfId="619" xr:uid="{00000000-0005-0000-0000-00007E020000}"/>
    <cellStyle name="Normal 16 4" xfId="620" xr:uid="{00000000-0005-0000-0000-00007F020000}"/>
    <cellStyle name="Normal 16_# 6-1 27.01.12 - копия (1)" xfId="621" xr:uid="{00000000-0005-0000-0000-000080020000}"/>
    <cellStyle name="Normal 17" xfId="622" xr:uid="{00000000-0005-0000-0000-000081020000}"/>
    <cellStyle name="Normal 18" xfId="623" xr:uid="{00000000-0005-0000-0000-000082020000}"/>
    <cellStyle name="Normal 19" xfId="624" xr:uid="{00000000-0005-0000-0000-000083020000}"/>
    <cellStyle name="Normal 2" xfId="625" xr:uid="{00000000-0005-0000-0000-000084020000}"/>
    <cellStyle name="Normal 2 10" xfId="626" xr:uid="{00000000-0005-0000-0000-000085020000}"/>
    <cellStyle name="Normal 2 11" xfId="627" xr:uid="{00000000-0005-0000-0000-000086020000}"/>
    <cellStyle name="Normal 2 2" xfId="628" xr:uid="{00000000-0005-0000-0000-000087020000}"/>
    <cellStyle name="Normal 2 2 2" xfId="629" xr:uid="{00000000-0005-0000-0000-000088020000}"/>
    <cellStyle name="Normal 2 2 3" xfId="630" xr:uid="{00000000-0005-0000-0000-000089020000}"/>
    <cellStyle name="Normal 2 2 4" xfId="631" xr:uid="{00000000-0005-0000-0000-00008A020000}"/>
    <cellStyle name="Normal 2 2 5" xfId="632" xr:uid="{00000000-0005-0000-0000-00008B020000}"/>
    <cellStyle name="Normal 2 2 6" xfId="633" xr:uid="{00000000-0005-0000-0000-00008C020000}"/>
    <cellStyle name="Normal 2 2 7" xfId="634" xr:uid="{00000000-0005-0000-0000-00008D020000}"/>
    <cellStyle name="Normal 2 2_2D4CD000" xfId="635" xr:uid="{00000000-0005-0000-0000-00008E020000}"/>
    <cellStyle name="Normal 2 3" xfId="636" xr:uid="{00000000-0005-0000-0000-00008F020000}"/>
    <cellStyle name="Normal 2 4" xfId="637" xr:uid="{00000000-0005-0000-0000-000090020000}"/>
    <cellStyle name="Normal 2 5" xfId="638" xr:uid="{00000000-0005-0000-0000-000091020000}"/>
    <cellStyle name="Normal 2 6" xfId="639" xr:uid="{00000000-0005-0000-0000-000092020000}"/>
    <cellStyle name="Normal 2 7" xfId="640" xr:uid="{00000000-0005-0000-0000-000093020000}"/>
    <cellStyle name="Normal 2 7 2" xfId="641" xr:uid="{00000000-0005-0000-0000-000094020000}"/>
    <cellStyle name="Normal 2 7 3" xfId="642" xr:uid="{00000000-0005-0000-0000-000095020000}"/>
    <cellStyle name="Normal 2 7_anakia II etapi.xls sm. defeqturi" xfId="643" xr:uid="{00000000-0005-0000-0000-000096020000}"/>
    <cellStyle name="Normal 2 8" xfId="644" xr:uid="{00000000-0005-0000-0000-000097020000}"/>
    <cellStyle name="Normal 2 9" xfId="645" xr:uid="{00000000-0005-0000-0000-000098020000}"/>
    <cellStyle name="Normal 2_anakia II etapi.xls sm. defeqturi" xfId="646" xr:uid="{00000000-0005-0000-0000-000099020000}"/>
    <cellStyle name="Normal 20" xfId="647" xr:uid="{00000000-0005-0000-0000-00009A020000}"/>
    <cellStyle name="Normal 21" xfId="648" xr:uid="{00000000-0005-0000-0000-00009B020000}"/>
    <cellStyle name="Normal 22" xfId="649" xr:uid="{00000000-0005-0000-0000-00009C020000}"/>
    <cellStyle name="Normal 23" xfId="650" xr:uid="{00000000-0005-0000-0000-00009D020000}"/>
    <cellStyle name="Normal 24" xfId="651" xr:uid="{00000000-0005-0000-0000-00009E020000}"/>
    <cellStyle name="Normal 25" xfId="652" xr:uid="{00000000-0005-0000-0000-00009F020000}"/>
    <cellStyle name="Normal 26" xfId="653" xr:uid="{00000000-0005-0000-0000-0000A0020000}"/>
    <cellStyle name="Normal 27" xfId="654" xr:uid="{00000000-0005-0000-0000-0000A1020000}"/>
    <cellStyle name="Normal 28" xfId="655" xr:uid="{00000000-0005-0000-0000-0000A2020000}"/>
    <cellStyle name="Normal 29" xfId="656" xr:uid="{00000000-0005-0000-0000-0000A3020000}"/>
    <cellStyle name="Normal 29 2" xfId="657" xr:uid="{00000000-0005-0000-0000-0000A4020000}"/>
    <cellStyle name="Normal 3" xfId="658" xr:uid="{00000000-0005-0000-0000-0000A5020000}"/>
    <cellStyle name="Normal 3 2" xfId="659" xr:uid="{00000000-0005-0000-0000-0000A6020000}"/>
    <cellStyle name="Normal 3 2 2" xfId="660" xr:uid="{00000000-0005-0000-0000-0000A7020000}"/>
    <cellStyle name="Normal 3 2_anakia II etapi.xls sm. defeqturi" xfId="661" xr:uid="{00000000-0005-0000-0000-0000A8020000}"/>
    <cellStyle name="Normal 3 3" xfId="662" xr:uid="{00000000-0005-0000-0000-0000A9020000}"/>
    <cellStyle name="Normal 30" xfId="663" xr:uid="{00000000-0005-0000-0000-0000AA020000}"/>
    <cellStyle name="Normal 30 2" xfId="664" xr:uid="{00000000-0005-0000-0000-0000AB020000}"/>
    <cellStyle name="Normal 31" xfId="665" xr:uid="{00000000-0005-0000-0000-0000AC020000}"/>
    <cellStyle name="Normal 32" xfId="666" xr:uid="{00000000-0005-0000-0000-0000AD020000}"/>
    <cellStyle name="Normal 32 2" xfId="667" xr:uid="{00000000-0005-0000-0000-0000AE020000}"/>
    <cellStyle name="Normal 32 2 2" xfId="668" xr:uid="{00000000-0005-0000-0000-0000AF020000}"/>
    <cellStyle name="Normal 32 3" xfId="669" xr:uid="{00000000-0005-0000-0000-0000B0020000}"/>
    <cellStyle name="Normal 32 3 2" xfId="670" xr:uid="{00000000-0005-0000-0000-0000B1020000}"/>
    <cellStyle name="Normal 32 3 2 2" xfId="671" xr:uid="{00000000-0005-0000-0000-0000B2020000}"/>
    <cellStyle name="Normal 32 3 2 2 2" xfId="871" xr:uid="{00000000-0005-0000-0000-0000B3020000}"/>
    <cellStyle name="Normal 32 3 2 3" xfId="870" xr:uid="{00000000-0005-0000-0000-0000B4020000}"/>
    <cellStyle name="Normal 32 3 3" xfId="869" xr:uid="{00000000-0005-0000-0000-0000B5020000}"/>
    <cellStyle name="Normal 32 4" xfId="672" xr:uid="{00000000-0005-0000-0000-0000B6020000}"/>
    <cellStyle name="Normal 32 5" xfId="868" xr:uid="{00000000-0005-0000-0000-0000B7020000}"/>
    <cellStyle name="Normal 32_# 6-1 27.01.12 - копия (1)" xfId="673" xr:uid="{00000000-0005-0000-0000-0000B8020000}"/>
    <cellStyle name="Normal 33" xfId="674" xr:uid="{00000000-0005-0000-0000-0000B9020000}"/>
    <cellStyle name="Normal 33 2" xfId="675" xr:uid="{00000000-0005-0000-0000-0000BA020000}"/>
    <cellStyle name="Normal 34" xfId="676" xr:uid="{00000000-0005-0000-0000-0000BB020000}"/>
    <cellStyle name="Normal 35" xfId="677" xr:uid="{00000000-0005-0000-0000-0000BC020000}"/>
    <cellStyle name="Normal 35 2" xfId="678" xr:uid="{00000000-0005-0000-0000-0000BD020000}"/>
    <cellStyle name="Normal 35 3" xfId="679" xr:uid="{00000000-0005-0000-0000-0000BE020000}"/>
    <cellStyle name="Normal 36" xfId="680" xr:uid="{00000000-0005-0000-0000-0000BF020000}"/>
    <cellStyle name="Normal 36 2" xfId="681" xr:uid="{00000000-0005-0000-0000-0000C0020000}"/>
    <cellStyle name="Normal 36 2 2" xfId="682" xr:uid="{00000000-0005-0000-0000-0000C1020000}"/>
    <cellStyle name="Normal 36 2 3" xfId="683" xr:uid="{00000000-0005-0000-0000-0000C2020000}"/>
    <cellStyle name="Normal 36 2 3 2" xfId="874" xr:uid="{00000000-0005-0000-0000-0000C3020000}"/>
    <cellStyle name="Normal 36 2 4" xfId="684" xr:uid="{00000000-0005-0000-0000-0000C4020000}"/>
    <cellStyle name="Normal 36 2 4 2" xfId="875" xr:uid="{00000000-0005-0000-0000-0000C5020000}"/>
    <cellStyle name="Normal 36 2 5" xfId="873" xr:uid="{00000000-0005-0000-0000-0000C6020000}"/>
    <cellStyle name="Normal 36 3" xfId="685" xr:uid="{00000000-0005-0000-0000-0000C7020000}"/>
    <cellStyle name="Normal 36 4" xfId="686" xr:uid="{00000000-0005-0000-0000-0000C8020000}"/>
    <cellStyle name="Normal 36 4 2" xfId="876" xr:uid="{00000000-0005-0000-0000-0000C9020000}"/>
    <cellStyle name="Normal 36 5" xfId="872" xr:uid="{00000000-0005-0000-0000-0000CA020000}"/>
    <cellStyle name="Normal 37" xfId="687" xr:uid="{00000000-0005-0000-0000-0000CB020000}"/>
    <cellStyle name="Normal 37 2" xfId="688" xr:uid="{00000000-0005-0000-0000-0000CC020000}"/>
    <cellStyle name="Normal 38" xfId="689" xr:uid="{00000000-0005-0000-0000-0000CD020000}"/>
    <cellStyle name="Normal 38 2" xfId="690" xr:uid="{00000000-0005-0000-0000-0000CE020000}"/>
    <cellStyle name="Normal 38 2 2" xfId="691" xr:uid="{00000000-0005-0000-0000-0000CF020000}"/>
    <cellStyle name="Normal 38 3" xfId="692" xr:uid="{00000000-0005-0000-0000-0000D0020000}"/>
    <cellStyle name="Normal 38 3 2" xfId="693" xr:uid="{00000000-0005-0000-0000-0000D1020000}"/>
    <cellStyle name="Normal 38 4" xfId="694" xr:uid="{00000000-0005-0000-0000-0000D2020000}"/>
    <cellStyle name="Normal 39" xfId="695" xr:uid="{00000000-0005-0000-0000-0000D3020000}"/>
    <cellStyle name="Normal 39 2" xfId="696" xr:uid="{00000000-0005-0000-0000-0000D4020000}"/>
    <cellStyle name="Normal 39 3" xfId="877" xr:uid="{00000000-0005-0000-0000-0000D5020000}"/>
    <cellStyle name="Normal 4" xfId="697" xr:uid="{00000000-0005-0000-0000-0000D6020000}"/>
    <cellStyle name="Normal 4 2" xfId="698" xr:uid="{00000000-0005-0000-0000-0000D7020000}"/>
    <cellStyle name="Normal 4 2 2" xfId="878" xr:uid="{00000000-0005-0000-0000-0000D8020000}"/>
    <cellStyle name="Normal 4 3" xfId="699" xr:uid="{00000000-0005-0000-0000-0000D9020000}"/>
    <cellStyle name="Normal 40" xfId="700" xr:uid="{00000000-0005-0000-0000-0000DA020000}"/>
    <cellStyle name="Normal 40 2" xfId="701" xr:uid="{00000000-0005-0000-0000-0000DB020000}"/>
    <cellStyle name="Normal 40 3" xfId="702" xr:uid="{00000000-0005-0000-0000-0000DC020000}"/>
    <cellStyle name="Normal 41" xfId="703" xr:uid="{00000000-0005-0000-0000-0000DD020000}"/>
    <cellStyle name="Normal 41 2" xfId="704" xr:uid="{00000000-0005-0000-0000-0000DE020000}"/>
    <cellStyle name="Normal 42" xfId="705" xr:uid="{00000000-0005-0000-0000-0000DF020000}"/>
    <cellStyle name="Normal 42 2" xfId="706" xr:uid="{00000000-0005-0000-0000-0000E0020000}"/>
    <cellStyle name="Normal 42 3" xfId="707" xr:uid="{00000000-0005-0000-0000-0000E1020000}"/>
    <cellStyle name="Normal 43" xfId="708" xr:uid="{00000000-0005-0000-0000-0000E2020000}"/>
    <cellStyle name="Normal 44" xfId="709" xr:uid="{00000000-0005-0000-0000-0000E3020000}"/>
    <cellStyle name="Normal 45" xfId="710" xr:uid="{00000000-0005-0000-0000-0000E4020000}"/>
    <cellStyle name="Normal 46" xfId="711" xr:uid="{00000000-0005-0000-0000-0000E5020000}"/>
    <cellStyle name="Normal 47" xfId="712" xr:uid="{00000000-0005-0000-0000-0000E6020000}"/>
    <cellStyle name="Normal 47 2" xfId="713" xr:uid="{00000000-0005-0000-0000-0000E7020000}"/>
    <cellStyle name="Normal 47 3" xfId="714" xr:uid="{00000000-0005-0000-0000-0000E8020000}"/>
    <cellStyle name="Normal 47 3 2" xfId="715" xr:uid="{00000000-0005-0000-0000-0000E9020000}"/>
    <cellStyle name="Normal 47 3 3" xfId="880" xr:uid="{00000000-0005-0000-0000-0000EA020000}"/>
    <cellStyle name="Normal 47 4" xfId="716" xr:uid="{00000000-0005-0000-0000-0000EB020000}"/>
    <cellStyle name="Normal 47 5" xfId="879" xr:uid="{00000000-0005-0000-0000-0000EC020000}"/>
    <cellStyle name="Normal 48" xfId="848" xr:uid="{00000000-0005-0000-0000-0000ED020000}"/>
    <cellStyle name="Normal 48 2" xfId="845" xr:uid="{00000000-0005-0000-0000-0000EE020000}"/>
    <cellStyle name="Normal 5" xfId="717" xr:uid="{00000000-0005-0000-0000-0000EF020000}"/>
    <cellStyle name="Normal 5 2" xfId="718" xr:uid="{00000000-0005-0000-0000-0000F0020000}"/>
    <cellStyle name="Normal 5 2 2" xfId="719" xr:uid="{00000000-0005-0000-0000-0000F1020000}"/>
    <cellStyle name="Normal 5 3" xfId="720" xr:uid="{00000000-0005-0000-0000-0000F2020000}"/>
    <cellStyle name="Normal 5 4" xfId="721" xr:uid="{00000000-0005-0000-0000-0000F3020000}"/>
    <cellStyle name="Normal 5 4 2" xfId="722" xr:uid="{00000000-0005-0000-0000-0000F4020000}"/>
    <cellStyle name="Normal 5 4 2 2" xfId="881" xr:uid="{00000000-0005-0000-0000-0000F5020000}"/>
    <cellStyle name="Normal 5 4 3" xfId="723" xr:uid="{00000000-0005-0000-0000-0000F6020000}"/>
    <cellStyle name="Normal 5 5" xfId="724" xr:uid="{00000000-0005-0000-0000-0000F7020000}"/>
    <cellStyle name="Normal 5 5 2" xfId="882" xr:uid="{00000000-0005-0000-0000-0000F8020000}"/>
    <cellStyle name="Normal 5_Copy of SAN2010" xfId="725" xr:uid="{00000000-0005-0000-0000-0000F9020000}"/>
    <cellStyle name="Normal 53" xfId="850" xr:uid="{00000000-0005-0000-0000-0000FA020000}"/>
    <cellStyle name="Normal 53 2" xfId="851" xr:uid="{00000000-0005-0000-0000-0000FB020000}"/>
    <cellStyle name="Normal 6" xfId="726" xr:uid="{00000000-0005-0000-0000-0000FC020000}"/>
    <cellStyle name="Normal 7" xfId="727" xr:uid="{00000000-0005-0000-0000-0000FD020000}"/>
    <cellStyle name="Normal 75" xfId="728" xr:uid="{00000000-0005-0000-0000-0000FE020000}"/>
    <cellStyle name="Normal 8" xfId="729" xr:uid="{00000000-0005-0000-0000-0000FF020000}"/>
    <cellStyle name="Normal 8 2" xfId="730" xr:uid="{00000000-0005-0000-0000-000000030000}"/>
    <cellStyle name="Normal 8_2D4CD000" xfId="731" xr:uid="{00000000-0005-0000-0000-000001030000}"/>
    <cellStyle name="Normal 9" xfId="732" xr:uid="{00000000-0005-0000-0000-000002030000}"/>
    <cellStyle name="Normal 9 2" xfId="733" xr:uid="{00000000-0005-0000-0000-000003030000}"/>
    <cellStyle name="Normal 9 2 2" xfId="734" xr:uid="{00000000-0005-0000-0000-000004030000}"/>
    <cellStyle name="Normal 9 2 3" xfId="735" xr:uid="{00000000-0005-0000-0000-000005030000}"/>
    <cellStyle name="Normal 9 2 4" xfId="736" xr:uid="{00000000-0005-0000-0000-000006030000}"/>
    <cellStyle name="Normal 9 2_anakia II etapi.xls sm. defeqturi" xfId="737" xr:uid="{00000000-0005-0000-0000-000007030000}"/>
    <cellStyle name="Normal 9_2D4CD000" xfId="738" xr:uid="{00000000-0005-0000-0000-000008030000}"/>
    <cellStyle name="Normal_gare wyalsadfenigagarini" xfId="739" xr:uid="{00000000-0005-0000-0000-00000A030000}"/>
    <cellStyle name="Normal_gare wyalsadfenigagarini 10" xfId="740" xr:uid="{00000000-0005-0000-0000-00000B030000}"/>
    <cellStyle name="Normal_gare wyalsadfenigagarini 2 2" xfId="741" xr:uid="{00000000-0005-0000-0000-00000C030000}"/>
    <cellStyle name="Normal_gare wyalsadfenigagarini 2_SMSH2008-IIkv ." xfId="742" xr:uid="{00000000-0005-0000-0000-00000D030000}"/>
    <cellStyle name="Normal_sida wyalsadeni 2_SMSH2008-IIkv ." xfId="743" xr:uid="{00000000-0005-0000-0000-000012030000}"/>
    <cellStyle name="Normal_stadion-1" xfId="849" xr:uid="{00000000-0005-0000-0000-000014030000}"/>
    <cellStyle name="Note 2" xfId="744" xr:uid="{00000000-0005-0000-0000-000015030000}"/>
    <cellStyle name="Note 2 2" xfId="745" xr:uid="{00000000-0005-0000-0000-000016030000}"/>
    <cellStyle name="Note 2 3" xfId="746" xr:uid="{00000000-0005-0000-0000-000017030000}"/>
    <cellStyle name="Note 2 4" xfId="747" xr:uid="{00000000-0005-0000-0000-000018030000}"/>
    <cellStyle name="Note 2 5" xfId="748" xr:uid="{00000000-0005-0000-0000-000019030000}"/>
    <cellStyle name="Note 2_anakia II etapi.xls sm. defeqturi" xfId="749" xr:uid="{00000000-0005-0000-0000-00001A030000}"/>
    <cellStyle name="Note 3" xfId="750" xr:uid="{00000000-0005-0000-0000-00001B030000}"/>
    <cellStyle name="Note 4" xfId="751" xr:uid="{00000000-0005-0000-0000-00001C030000}"/>
    <cellStyle name="Note 4 2" xfId="752" xr:uid="{00000000-0005-0000-0000-00001D030000}"/>
    <cellStyle name="Note 4_anakia II etapi.xls sm. defeqturi" xfId="753" xr:uid="{00000000-0005-0000-0000-00001E030000}"/>
    <cellStyle name="Note 5" xfId="754" xr:uid="{00000000-0005-0000-0000-00001F030000}"/>
    <cellStyle name="Note 6" xfId="755" xr:uid="{00000000-0005-0000-0000-000020030000}"/>
    <cellStyle name="Note 7" xfId="756" xr:uid="{00000000-0005-0000-0000-000021030000}"/>
    <cellStyle name="Output 2" xfId="757" xr:uid="{00000000-0005-0000-0000-000022030000}"/>
    <cellStyle name="Output 2 2" xfId="758" xr:uid="{00000000-0005-0000-0000-000023030000}"/>
    <cellStyle name="Output 2 3" xfId="759" xr:uid="{00000000-0005-0000-0000-000024030000}"/>
    <cellStyle name="Output 2 4" xfId="760" xr:uid="{00000000-0005-0000-0000-000025030000}"/>
    <cellStyle name="Output 2 5" xfId="761" xr:uid="{00000000-0005-0000-0000-000026030000}"/>
    <cellStyle name="Output 2_anakia II etapi.xls sm. defeqturi" xfId="762" xr:uid="{00000000-0005-0000-0000-000027030000}"/>
    <cellStyle name="Output 3" xfId="763" xr:uid="{00000000-0005-0000-0000-000028030000}"/>
    <cellStyle name="Output 4" xfId="764" xr:uid="{00000000-0005-0000-0000-000029030000}"/>
    <cellStyle name="Output 4 2" xfId="765" xr:uid="{00000000-0005-0000-0000-00002A030000}"/>
    <cellStyle name="Output 4_anakia II etapi.xls sm. defeqturi" xfId="766" xr:uid="{00000000-0005-0000-0000-00002B030000}"/>
    <cellStyle name="Output 5" xfId="767" xr:uid="{00000000-0005-0000-0000-00002C030000}"/>
    <cellStyle name="Output 6" xfId="768" xr:uid="{00000000-0005-0000-0000-00002D030000}"/>
    <cellStyle name="Output 7" xfId="769" xr:uid="{00000000-0005-0000-0000-00002E030000}"/>
    <cellStyle name="Percent 2" xfId="770" xr:uid="{00000000-0005-0000-0000-00002F030000}"/>
    <cellStyle name="Percent 3" xfId="771" xr:uid="{00000000-0005-0000-0000-000030030000}"/>
    <cellStyle name="Percent 3 2" xfId="772" xr:uid="{00000000-0005-0000-0000-000031030000}"/>
    <cellStyle name="Percent 4" xfId="773" xr:uid="{00000000-0005-0000-0000-000032030000}"/>
    <cellStyle name="Percent 5" xfId="774" xr:uid="{00000000-0005-0000-0000-000033030000}"/>
    <cellStyle name="Percent 6" xfId="775" xr:uid="{00000000-0005-0000-0000-000034030000}"/>
    <cellStyle name="Percent 6 2" xfId="883" xr:uid="{00000000-0005-0000-0000-000035030000}"/>
    <cellStyle name="Style 1" xfId="776" xr:uid="{00000000-0005-0000-0000-000036030000}"/>
    <cellStyle name="Title 2" xfId="777" xr:uid="{00000000-0005-0000-0000-000037030000}"/>
    <cellStyle name="Title 2 2" xfId="778" xr:uid="{00000000-0005-0000-0000-000038030000}"/>
    <cellStyle name="Title 2 3" xfId="779" xr:uid="{00000000-0005-0000-0000-000039030000}"/>
    <cellStyle name="Title 2 4" xfId="780" xr:uid="{00000000-0005-0000-0000-00003A030000}"/>
    <cellStyle name="Title 2 5" xfId="781" xr:uid="{00000000-0005-0000-0000-00003B030000}"/>
    <cellStyle name="Title 3" xfId="782" xr:uid="{00000000-0005-0000-0000-00003C030000}"/>
    <cellStyle name="Title 4" xfId="783" xr:uid="{00000000-0005-0000-0000-00003D030000}"/>
    <cellStyle name="Title 4 2" xfId="784" xr:uid="{00000000-0005-0000-0000-00003E030000}"/>
    <cellStyle name="Title 5" xfId="785" xr:uid="{00000000-0005-0000-0000-00003F030000}"/>
    <cellStyle name="Title 6" xfId="786" xr:uid="{00000000-0005-0000-0000-000040030000}"/>
    <cellStyle name="Title 7" xfId="787" xr:uid="{00000000-0005-0000-0000-000041030000}"/>
    <cellStyle name="Total 2" xfId="788" xr:uid="{00000000-0005-0000-0000-000042030000}"/>
    <cellStyle name="Total 2 2" xfId="789" xr:uid="{00000000-0005-0000-0000-000043030000}"/>
    <cellStyle name="Total 2 3" xfId="790" xr:uid="{00000000-0005-0000-0000-000044030000}"/>
    <cellStyle name="Total 2 4" xfId="791" xr:uid="{00000000-0005-0000-0000-000045030000}"/>
    <cellStyle name="Total 2 5" xfId="792" xr:uid="{00000000-0005-0000-0000-000046030000}"/>
    <cellStyle name="Total 2_anakia II etapi.xls sm. defeqturi" xfId="793" xr:uid="{00000000-0005-0000-0000-000047030000}"/>
    <cellStyle name="Total 3" xfId="794" xr:uid="{00000000-0005-0000-0000-000048030000}"/>
    <cellStyle name="Total 4" xfId="795" xr:uid="{00000000-0005-0000-0000-000049030000}"/>
    <cellStyle name="Total 4 2" xfId="796" xr:uid="{00000000-0005-0000-0000-00004A030000}"/>
    <cellStyle name="Total 4_anakia II etapi.xls sm. defeqturi" xfId="797" xr:uid="{00000000-0005-0000-0000-00004B030000}"/>
    <cellStyle name="Total 5" xfId="798" xr:uid="{00000000-0005-0000-0000-00004C030000}"/>
    <cellStyle name="Total 6" xfId="799" xr:uid="{00000000-0005-0000-0000-00004D030000}"/>
    <cellStyle name="Total 7" xfId="800" xr:uid="{00000000-0005-0000-0000-00004E030000}"/>
    <cellStyle name="Warning Text 2" xfId="801" xr:uid="{00000000-0005-0000-0000-00004F030000}"/>
    <cellStyle name="Warning Text 2 2" xfId="802" xr:uid="{00000000-0005-0000-0000-000050030000}"/>
    <cellStyle name="Warning Text 2 3" xfId="803" xr:uid="{00000000-0005-0000-0000-000051030000}"/>
    <cellStyle name="Warning Text 2 4" xfId="804" xr:uid="{00000000-0005-0000-0000-000052030000}"/>
    <cellStyle name="Warning Text 2 5" xfId="805" xr:uid="{00000000-0005-0000-0000-000053030000}"/>
    <cellStyle name="Warning Text 3" xfId="806" xr:uid="{00000000-0005-0000-0000-000054030000}"/>
    <cellStyle name="Warning Text 4" xfId="807" xr:uid="{00000000-0005-0000-0000-000055030000}"/>
    <cellStyle name="Warning Text 4 2" xfId="808" xr:uid="{00000000-0005-0000-0000-000056030000}"/>
    <cellStyle name="Warning Text 5" xfId="809" xr:uid="{00000000-0005-0000-0000-000057030000}"/>
    <cellStyle name="Warning Text 6" xfId="810" xr:uid="{00000000-0005-0000-0000-000058030000}"/>
    <cellStyle name="Warning Text 7" xfId="811" xr:uid="{00000000-0005-0000-0000-000059030000}"/>
    <cellStyle name="Обычный 10" xfId="812" xr:uid="{00000000-0005-0000-0000-00005B030000}"/>
    <cellStyle name="Обычный 10 2" xfId="813" xr:uid="{00000000-0005-0000-0000-00005C030000}"/>
    <cellStyle name="Обычный 10 2 2" xfId="884" xr:uid="{00000000-0005-0000-0000-00005D030000}"/>
    <cellStyle name="Обычный 2" xfId="814" xr:uid="{00000000-0005-0000-0000-00005E030000}"/>
    <cellStyle name="Обычный 2 2" xfId="815" xr:uid="{00000000-0005-0000-0000-00005F030000}"/>
    <cellStyle name="Обычный 3" xfId="816" xr:uid="{00000000-0005-0000-0000-000060030000}"/>
    <cellStyle name="Обычный 3 2" xfId="817" xr:uid="{00000000-0005-0000-0000-000061030000}"/>
    <cellStyle name="Обычный 3 2 2" xfId="885" xr:uid="{00000000-0005-0000-0000-000062030000}"/>
    <cellStyle name="Обычный 3 3" xfId="818" xr:uid="{00000000-0005-0000-0000-000063030000}"/>
    <cellStyle name="Обычный 4" xfId="819" xr:uid="{00000000-0005-0000-0000-000064030000}"/>
    <cellStyle name="Обычный 4 2" xfId="820" xr:uid="{00000000-0005-0000-0000-000065030000}"/>
    <cellStyle name="Обычный 4 3" xfId="821" xr:uid="{00000000-0005-0000-0000-000066030000}"/>
    <cellStyle name="Обычный 4 4" xfId="822" xr:uid="{00000000-0005-0000-0000-000067030000}"/>
    <cellStyle name="Обычный 5" xfId="823" xr:uid="{00000000-0005-0000-0000-000068030000}"/>
    <cellStyle name="Обычный 5 2" xfId="824" xr:uid="{00000000-0005-0000-0000-000069030000}"/>
    <cellStyle name="Обычный 5 2 2" xfId="825" xr:uid="{00000000-0005-0000-0000-00006A030000}"/>
    <cellStyle name="Обычный 5 3" xfId="826" xr:uid="{00000000-0005-0000-0000-00006B030000}"/>
    <cellStyle name="Обычный 5 4" xfId="827" xr:uid="{00000000-0005-0000-0000-00006C030000}"/>
    <cellStyle name="Обычный 5 4 2" xfId="828" xr:uid="{00000000-0005-0000-0000-00006D030000}"/>
    <cellStyle name="Обычный 5 4 3" xfId="886" xr:uid="{00000000-0005-0000-0000-00006E030000}"/>
    <cellStyle name="Обычный 5 5" xfId="829" xr:uid="{00000000-0005-0000-0000-00006F030000}"/>
    <cellStyle name="Обычный 5 5 2" xfId="887" xr:uid="{00000000-0005-0000-0000-000070030000}"/>
    <cellStyle name="Обычный 6" xfId="830" xr:uid="{00000000-0005-0000-0000-000071030000}"/>
    <cellStyle name="Обычный 6 2" xfId="831" xr:uid="{00000000-0005-0000-0000-000072030000}"/>
    <cellStyle name="Обычный 7" xfId="832" xr:uid="{00000000-0005-0000-0000-000073030000}"/>
    <cellStyle name="Обычный 7 2" xfId="888" xr:uid="{00000000-0005-0000-0000-000074030000}"/>
    <cellStyle name="Обычный 8" xfId="833" xr:uid="{00000000-0005-0000-0000-000075030000}"/>
    <cellStyle name="Обычный 8 2" xfId="834" xr:uid="{00000000-0005-0000-0000-000076030000}"/>
    <cellStyle name="Обычный 9" xfId="835" xr:uid="{00000000-0005-0000-0000-000077030000}"/>
    <cellStyle name="Плохой" xfId="836" xr:uid="{00000000-0005-0000-0000-000078030000}"/>
    <cellStyle name="Процентный 2" xfId="837" xr:uid="{00000000-0005-0000-0000-000079030000}"/>
    <cellStyle name="Процентный 3" xfId="838" xr:uid="{00000000-0005-0000-0000-00007A030000}"/>
    <cellStyle name="Процентный 3 2" xfId="839" xr:uid="{00000000-0005-0000-0000-00007B030000}"/>
    <cellStyle name="Финансовый 2" xfId="840" xr:uid="{00000000-0005-0000-0000-00007C030000}"/>
    <cellStyle name="Финансовый 2 2" xfId="841" xr:uid="{00000000-0005-0000-0000-00007D030000}"/>
    <cellStyle name="Финансовый 3" xfId="842" xr:uid="{00000000-0005-0000-0000-00007E030000}"/>
    <cellStyle name="Финансовый 4" xfId="843" xr:uid="{00000000-0005-0000-0000-00007F030000}"/>
    <cellStyle name="Финансовый 4 2" xfId="889" xr:uid="{00000000-0005-0000-0000-000080030000}"/>
    <cellStyle name="Финансовый 5" xfId="844" xr:uid="{00000000-0005-0000-0000-00008103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510"/>
  <sheetViews>
    <sheetView topLeftCell="A7" workbookViewId="0">
      <selection activeCell="M21" sqref="M21"/>
    </sheetView>
  </sheetViews>
  <sheetFormatPr defaultRowHeight="15" customHeight="1"/>
  <cols>
    <col min="1" max="11" width="9.140625" style="11"/>
    <col min="12" max="12" width="16.28515625" style="11" customWidth="1"/>
    <col min="13" max="16384" width="9.140625" style="11"/>
  </cols>
  <sheetData>
    <row r="1" spans="1:14" ht="15" customHeight="1">
      <c r="G1" s="12"/>
    </row>
    <row r="2" spans="1:14" ht="19.5" customHeight="1">
      <c r="D2" s="13"/>
      <c r="E2" s="14"/>
      <c r="F2" s="14"/>
      <c r="G2" s="14"/>
      <c r="H2" s="14"/>
      <c r="I2" s="14"/>
      <c r="J2" s="14"/>
    </row>
    <row r="3" spans="1:14" ht="18.75" customHeight="1">
      <c r="A3" s="468" t="s">
        <v>59</v>
      </c>
      <c r="B3" s="468"/>
      <c r="C3" s="468"/>
      <c r="D3" s="468"/>
      <c r="E3" s="468"/>
      <c r="F3" s="468"/>
      <c r="G3" s="468"/>
      <c r="H3" s="468"/>
      <c r="I3" s="468"/>
      <c r="J3" s="468"/>
      <c r="K3" s="468"/>
      <c r="L3" s="468"/>
      <c r="M3" s="468"/>
      <c r="N3" s="468"/>
    </row>
    <row r="5" spans="1:14" ht="15" customHeight="1">
      <c r="L5" s="2"/>
    </row>
    <row r="8" spans="1:14" ht="17.25" customHeight="1">
      <c r="A8" s="469" t="s">
        <v>48</v>
      </c>
      <c r="B8" s="469"/>
      <c r="C8" s="469"/>
      <c r="D8" s="469"/>
      <c r="E8" s="469"/>
      <c r="F8" s="469"/>
      <c r="G8" s="469"/>
      <c r="H8" s="469"/>
      <c r="I8" s="469"/>
      <c r="J8" s="469"/>
      <c r="K8" s="469"/>
      <c r="L8" s="469"/>
      <c r="M8" s="469"/>
      <c r="N8" s="469"/>
    </row>
    <row r="9" spans="1:14" ht="15" customHeight="1">
      <c r="B9" s="3"/>
    </row>
    <row r="10" spans="1:14" s="1" customFormat="1" ht="42.75" customHeight="1">
      <c r="A10" s="470" t="s">
        <v>220</v>
      </c>
      <c r="B10" s="470"/>
      <c r="C10" s="470"/>
      <c r="D10" s="470"/>
      <c r="E10" s="470"/>
      <c r="F10" s="470"/>
      <c r="G10" s="470"/>
      <c r="H10" s="470"/>
      <c r="I10" s="470"/>
      <c r="J10" s="470"/>
      <c r="K10" s="470"/>
      <c r="L10" s="470"/>
      <c r="M10" s="470"/>
      <c r="N10" s="470"/>
    </row>
    <row r="11" spans="1:14" s="1" customFormat="1" ht="21" customHeight="1">
      <c r="A11" s="471"/>
      <c r="B11" s="471"/>
      <c r="C11" s="471"/>
      <c r="D11" s="471"/>
      <c r="E11" s="471"/>
      <c r="F11" s="471"/>
      <c r="G11" s="471"/>
      <c r="H11" s="471"/>
      <c r="I11" s="471"/>
      <c r="J11" s="471"/>
      <c r="K11" s="471"/>
      <c r="L11" s="471"/>
      <c r="M11" s="471"/>
      <c r="N11" s="471"/>
    </row>
    <row r="12" spans="1:14" ht="16.5" customHeight="1">
      <c r="A12" s="472"/>
      <c r="B12" s="472"/>
      <c r="C12" s="472"/>
      <c r="D12" s="472"/>
      <c r="E12" s="472"/>
      <c r="F12" s="472"/>
      <c r="G12" s="472"/>
      <c r="H12" s="472"/>
      <c r="I12" s="472"/>
      <c r="J12" s="472"/>
      <c r="K12" s="472"/>
      <c r="L12" s="472"/>
      <c r="M12" s="472"/>
      <c r="N12" s="472"/>
    </row>
    <row r="14" spans="1:14" ht="18.75" customHeight="1">
      <c r="G14" s="1" t="s">
        <v>35</v>
      </c>
      <c r="L14" s="92"/>
      <c r="M14" s="93" t="s">
        <v>110</v>
      </c>
      <c r="N14" s="94"/>
    </row>
    <row r="16" spans="1:14" ht="15" customHeight="1">
      <c r="L16" s="464"/>
    </row>
    <row r="17" spans="1:12" s="2" customFormat="1" ht="21.75" customHeight="1">
      <c r="A17" s="12"/>
      <c r="B17" s="15"/>
      <c r="D17" s="15"/>
      <c r="E17" s="15"/>
      <c r="F17" s="15"/>
      <c r="G17" s="15"/>
      <c r="H17" s="15"/>
      <c r="I17" s="15"/>
      <c r="J17" s="15"/>
      <c r="L17" s="463"/>
    </row>
    <row r="18" spans="1:12" s="2" customFormat="1" ht="21.75" customHeight="1">
      <c r="A18" s="12"/>
      <c r="L18" s="461"/>
    </row>
    <row r="19" spans="1:12" s="2" customFormat="1" ht="21.75" customHeight="1">
      <c r="A19" s="12"/>
    </row>
    <row r="20" spans="1:12" s="2" customFormat="1" ht="21.75" customHeight="1">
      <c r="A20" s="12"/>
    </row>
    <row r="21" spans="1:12" ht="15" customHeight="1">
      <c r="C21" s="2"/>
    </row>
    <row r="23" spans="1:12" ht="15" customHeight="1">
      <c r="C23" s="15"/>
      <c r="D23" s="14"/>
      <c r="E23" s="14"/>
      <c r="F23" s="14"/>
      <c r="G23" s="14"/>
      <c r="H23" s="14"/>
      <c r="I23" s="14"/>
      <c r="J23" s="14"/>
      <c r="K23" s="15"/>
    </row>
    <row r="24" spans="1:12" ht="18.75" customHeight="1">
      <c r="G24" s="1" t="s">
        <v>221</v>
      </c>
    </row>
    <row r="47" spans="1:1" ht="15" customHeight="1">
      <c r="A47" s="11">
        <v>4</v>
      </c>
    </row>
    <row r="53" spans="1:1" ht="15" customHeight="1">
      <c r="A53" s="11">
        <v>5</v>
      </c>
    </row>
    <row r="58" spans="1:1" ht="15" customHeight="1">
      <c r="A58" s="11">
        <v>6</v>
      </c>
    </row>
    <row r="109" spans="9:9" ht="15" customHeight="1">
      <c r="I109" s="16"/>
    </row>
    <row r="122" spans="9:9" ht="15" customHeight="1">
      <c r="I122" s="16"/>
    </row>
    <row r="510" spans="3:3" ht="15" customHeight="1">
      <c r="C510" s="11" t="s">
        <v>36</v>
      </c>
    </row>
  </sheetData>
  <mergeCells count="5">
    <mergeCell ref="A3:N3"/>
    <mergeCell ref="A8:N8"/>
    <mergeCell ref="A10:N10"/>
    <mergeCell ref="A11:N11"/>
    <mergeCell ref="A12:N12"/>
  </mergeCells>
  <pageMargins left="0.82677165354330717" right="0.23622047244094491" top="0.74803149606299213" bottom="0.74803149606299213" header="0.31496062992125984" footer="0.31496062992125984"/>
  <pageSetup paperSize="9" orientation="landscape" r:id="rId1"/>
  <headerFooter alignWithMargins="0">
    <oddFooter>&amp;C&amp;R&amp;P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0"/>
  </sheetPr>
  <dimension ref="A1:V514"/>
  <sheetViews>
    <sheetView topLeftCell="A10" zoomScale="120" zoomScaleNormal="120" workbookViewId="0">
      <selection activeCell="H22" sqref="H22"/>
    </sheetView>
  </sheetViews>
  <sheetFormatPr defaultRowHeight="16.5"/>
  <cols>
    <col min="1" max="1" width="3.85546875" style="7" customWidth="1"/>
    <col min="2" max="2" width="14.42578125" style="7" customWidth="1"/>
    <col min="3" max="3" width="46.7109375" style="7" customWidth="1"/>
    <col min="4" max="4" width="17.28515625" style="7" customWidth="1"/>
    <col min="5" max="5" width="11.7109375" style="7" customWidth="1"/>
    <col min="6" max="6" width="14.5703125" style="7" customWidth="1"/>
    <col min="7" max="7" width="11.85546875" style="7" customWidth="1"/>
    <col min="8" max="8" width="17.5703125" style="7" customWidth="1"/>
    <col min="9" max="9" width="9" style="7" customWidth="1"/>
    <col min="10" max="10" width="10.28515625" style="7" customWidth="1"/>
    <col min="11" max="11" width="6.85546875" style="7" customWidth="1"/>
    <col min="12" max="12" width="10.140625" style="7" customWidth="1"/>
    <col min="13" max="13" width="11.5703125" style="7" customWidth="1"/>
    <col min="14" max="16384" width="9.140625" style="7"/>
  </cols>
  <sheetData>
    <row r="1" spans="1:22" ht="15" customHeight="1">
      <c r="A1" s="39"/>
      <c r="B1" s="4"/>
      <c r="C1" s="4"/>
      <c r="D1" s="4"/>
      <c r="E1" s="4"/>
      <c r="F1" s="4"/>
      <c r="G1" s="4"/>
      <c r="H1" s="4"/>
      <c r="I1" s="5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</row>
    <row r="2" spans="1:22" ht="21.75" customHeight="1">
      <c r="A2" s="474" t="s">
        <v>47</v>
      </c>
      <c r="B2" s="474"/>
      <c r="C2" s="474"/>
      <c r="D2" s="474"/>
      <c r="E2" s="474"/>
      <c r="F2" s="474"/>
      <c r="G2" s="474"/>
      <c r="H2" s="474"/>
      <c r="I2" s="5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</row>
    <row r="3" spans="1:22" ht="21.75" customHeight="1">
      <c r="A3" s="475" t="s">
        <v>48</v>
      </c>
      <c r="B3" s="475"/>
      <c r="C3" s="475"/>
      <c r="D3" s="475"/>
      <c r="E3" s="475"/>
      <c r="F3" s="475"/>
      <c r="G3" s="475"/>
      <c r="H3" s="475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</row>
    <row r="4" spans="1:22" ht="15" customHeight="1">
      <c r="A4" s="476" t="str">
        <f>TV!A10</f>
        <v>q. Tbilisi, abo Tbilelis N1 arsebuli Senobis restavracia-reabilitaciis da nawilobrivi rekonstruqciis proeqti.</v>
      </c>
      <c r="B4" s="476"/>
      <c r="C4" s="476"/>
      <c r="D4" s="476"/>
      <c r="E4" s="476"/>
      <c r="F4" s="476"/>
      <c r="G4" s="476"/>
      <c r="H4" s="476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</row>
    <row r="5" spans="1:22" ht="18.75" customHeight="1">
      <c r="A5" s="476"/>
      <c r="B5" s="476"/>
      <c r="C5" s="476"/>
      <c r="D5" s="476"/>
      <c r="E5" s="476"/>
      <c r="F5" s="476"/>
      <c r="G5" s="476"/>
      <c r="H5" s="476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</row>
    <row r="6" spans="1:22" ht="15" customHeight="1">
      <c r="A6" s="477" t="s">
        <v>49</v>
      </c>
      <c r="B6" s="477"/>
      <c r="C6" s="477"/>
      <c r="D6" s="477"/>
      <c r="E6" s="477"/>
      <c r="F6" s="477"/>
      <c r="G6" s="477"/>
      <c r="H6" s="477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</row>
    <row r="7" spans="1:22" ht="18" customHeight="1">
      <c r="A7" s="39"/>
      <c r="B7" s="4"/>
      <c r="C7" s="4"/>
      <c r="D7" s="4"/>
      <c r="E7" s="4"/>
      <c r="F7" s="4"/>
      <c r="G7" s="4"/>
      <c r="H7" s="4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</row>
    <row r="8" spans="1:22" ht="15" customHeight="1">
      <c r="A8" s="39"/>
      <c r="B8" s="4"/>
      <c r="C8" s="4"/>
      <c r="D8" s="4"/>
      <c r="E8" s="4"/>
      <c r="F8" s="4"/>
      <c r="G8" s="4"/>
      <c r="H8" s="4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</row>
    <row r="9" spans="1:22" ht="10.5" customHeight="1">
      <c r="A9" s="59"/>
      <c r="B9" s="60"/>
      <c r="C9" s="60"/>
      <c r="D9" s="60"/>
      <c r="E9" s="60"/>
      <c r="F9" s="60"/>
      <c r="G9" s="60"/>
      <c r="H9" s="5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</row>
    <row r="10" spans="1:22" ht="20.25" customHeight="1">
      <c r="A10" s="61"/>
      <c r="B10" s="478" t="s">
        <v>50</v>
      </c>
      <c r="C10" s="480" t="s">
        <v>51</v>
      </c>
      <c r="D10" s="482" t="s">
        <v>39</v>
      </c>
      <c r="E10" s="483"/>
      <c r="F10" s="483"/>
      <c r="G10" s="484"/>
      <c r="H10" s="480" t="s">
        <v>222</v>
      </c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</row>
    <row r="11" spans="1:22" ht="75.75" customHeight="1">
      <c r="A11" s="35" t="s">
        <v>16</v>
      </c>
      <c r="B11" s="479"/>
      <c r="C11" s="481"/>
      <c r="D11" s="62" t="s">
        <v>40</v>
      </c>
      <c r="E11" s="32" t="s">
        <v>41</v>
      </c>
      <c r="F11" s="62" t="s">
        <v>52</v>
      </c>
      <c r="G11" s="63" t="s">
        <v>53</v>
      </c>
      <c r="H11" s="481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</row>
    <row r="12" spans="1:22" ht="15" customHeight="1">
      <c r="A12" s="33">
        <v>1</v>
      </c>
      <c r="B12" s="34">
        <v>2</v>
      </c>
      <c r="C12" s="33">
        <v>3</v>
      </c>
      <c r="D12" s="34">
        <v>4</v>
      </c>
      <c r="E12" s="33">
        <v>5</v>
      </c>
      <c r="F12" s="34">
        <v>6</v>
      </c>
      <c r="G12" s="33">
        <v>7</v>
      </c>
      <c r="H12" s="33">
        <v>8</v>
      </c>
      <c r="I12" s="10"/>
      <c r="J12" s="10"/>
      <c r="K12" s="36"/>
      <c r="L12" s="37"/>
      <c r="M12" s="38"/>
      <c r="N12" s="8"/>
      <c r="O12" s="8"/>
      <c r="P12" s="8"/>
      <c r="Q12" s="8"/>
      <c r="R12" s="8"/>
      <c r="S12" s="8"/>
      <c r="T12" s="8"/>
      <c r="U12" s="8"/>
      <c r="V12" s="8"/>
    </row>
    <row r="13" spans="1:22">
      <c r="A13" s="64"/>
      <c r="B13" s="65"/>
      <c r="C13" s="66" t="s">
        <v>54</v>
      </c>
      <c r="D13" s="65"/>
      <c r="E13" s="67"/>
      <c r="F13" s="65"/>
      <c r="G13" s="67"/>
      <c r="H13" s="67"/>
      <c r="I13" s="9"/>
      <c r="J13" s="9"/>
      <c r="K13" s="9"/>
      <c r="L13" s="9"/>
      <c r="M13" s="9"/>
      <c r="N13" s="8"/>
      <c r="O13" s="8"/>
      <c r="P13" s="8"/>
      <c r="Q13" s="8"/>
      <c r="R13" s="8"/>
      <c r="S13" s="8"/>
      <c r="T13" s="8"/>
      <c r="U13" s="8"/>
      <c r="V13" s="8"/>
    </row>
    <row r="14" spans="1:22">
      <c r="A14" s="64"/>
      <c r="B14" s="65"/>
      <c r="C14" s="66" t="s">
        <v>55</v>
      </c>
      <c r="D14" s="65"/>
      <c r="E14" s="67"/>
      <c r="F14" s="65"/>
      <c r="G14" s="67"/>
      <c r="H14" s="67"/>
      <c r="I14" s="9"/>
      <c r="J14" s="9"/>
      <c r="K14" s="9"/>
      <c r="L14" s="9"/>
      <c r="M14" s="9"/>
      <c r="N14" s="8"/>
      <c r="O14" s="8"/>
      <c r="P14" s="8"/>
      <c r="Q14" s="8"/>
      <c r="R14" s="8"/>
      <c r="S14" s="8"/>
      <c r="T14" s="8"/>
      <c r="U14" s="8"/>
      <c r="V14" s="8"/>
    </row>
    <row r="15" spans="1:22" s="91" customFormat="1" ht="31.5">
      <c r="A15" s="85">
        <v>2</v>
      </c>
      <c r="B15" s="86" t="s">
        <v>56</v>
      </c>
      <c r="C15" s="85" t="s">
        <v>84</v>
      </c>
      <c r="D15" s="87"/>
      <c r="E15" s="88"/>
      <c r="F15" s="87"/>
      <c r="G15" s="88"/>
      <c r="H15" s="88"/>
      <c r="I15" s="89"/>
      <c r="J15" s="89"/>
      <c r="K15" s="89"/>
      <c r="L15" s="89"/>
      <c r="M15" s="89"/>
      <c r="N15" s="90"/>
      <c r="O15" s="90"/>
      <c r="P15" s="90"/>
      <c r="Q15" s="90"/>
      <c r="R15" s="90"/>
      <c r="S15" s="90"/>
      <c r="T15" s="90"/>
      <c r="U15" s="90"/>
      <c r="V15" s="90"/>
    </row>
    <row r="16" spans="1:22" s="40" customFormat="1" ht="15.75">
      <c r="A16" s="64"/>
      <c r="B16" s="69"/>
      <c r="C16" s="64" t="s">
        <v>57</v>
      </c>
      <c r="D16" s="68"/>
      <c r="E16" s="68"/>
      <c r="F16" s="68"/>
      <c r="G16" s="68"/>
      <c r="H16" s="68"/>
      <c r="I16" s="21"/>
      <c r="J16" s="21"/>
      <c r="K16" s="21"/>
      <c r="L16" s="21"/>
      <c r="M16" s="21"/>
    </row>
    <row r="17" spans="1:13" s="30" customFormat="1" ht="22.5" customHeight="1">
      <c r="A17" s="70">
        <v>5</v>
      </c>
      <c r="B17" s="71"/>
      <c r="C17" s="72" t="s">
        <v>66</v>
      </c>
      <c r="D17" s="73"/>
      <c r="E17" s="74"/>
      <c r="F17" s="73"/>
      <c r="G17" s="75"/>
      <c r="H17" s="73"/>
      <c r="I17" s="76"/>
      <c r="J17" s="76"/>
      <c r="K17" s="76"/>
      <c r="L17" s="76"/>
      <c r="M17" s="76"/>
    </row>
    <row r="18" spans="1:13" s="30" customFormat="1" ht="22.5" customHeight="1">
      <c r="A18" s="77"/>
      <c r="B18" s="78"/>
      <c r="C18" s="77" t="s">
        <v>15</v>
      </c>
      <c r="D18" s="79"/>
      <c r="E18" s="79"/>
      <c r="F18" s="79"/>
      <c r="G18" s="79"/>
      <c r="H18" s="79"/>
      <c r="I18" s="76"/>
      <c r="J18" s="29"/>
      <c r="K18" s="76"/>
      <c r="L18" s="29"/>
      <c r="M18" s="80"/>
    </row>
    <row r="19" spans="1:13" s="30" customFormat="1" ht="21" customHeight="1">
      <c r="A19" s="77">
        <v>7</v>
      </c>
      <c r="B19" s="78"/>
      <c r="C19" s="77" t="s">
        <v>58</v>
      </c>
      <c r="D19" s="81"/>
      <c r="E19" s="81"/>
      <c r="F19" s="81"/>
      <c r="G19" s="79"/>
      <c r="H19" s="81"/>
      <c r="I19" s="76"/>
      <c r="J19" s="76"/>
      <c r="K19" s="76"/>
      <c r="L19" s="76"/>
      <c r="M19" s="76"/>
    </row>
    <row r="20" spans="1:13" s="30" customFormat="1" ht="21" customHeight="1">
      <c r="A20" s="77">
        <v>8</v>
      </c>
      <c r="B20" s="78"/>
      <c r="C20" s="77" t="s">
        <v>21</v>
      </c>
      <c r="D20" s="79"/>
      <c r="E20" s="79"/>
      <c r="F20" s="79"/>
      <c r="G20" s="79"/>
      <c r="H20" s="79"/>
      <c r="I20" s="76"/>
      <c r="J20" s="29"/>
      <c r="K20" s="76"/>
      <c r="L20" s="29"/>
      <c r="M20" s="80"/>
    </row>
    <row r="21" spans="1:13" s="31" customFormat="1" ht="25.5" customHeight="1">
      <c r="A21" s="82"/>
      <c r="B21" s="83"/>
      <c r="C21" s="96" t="s">
        <v>93</v>
      </c>
      <c r="D21" s="97"/>
      <c r="E21" s="97"/>
      <c r="F21" s="97"/>
      <c r="G21" s="98"/>
      <c r="H21" s="97">
        <v>5000</v>
      </c>
      <c r="I21" s="95"/>
      <c r="J21" s="95"/>
      <c r="K21" s="95"/>
      <c r="L21" s="95"/>
      <c r="M21" s="95"/>
    </row>
    <row r="22" spans="1:13" s="31" customFormat="1" ht="21" customHeight="1">
      <c r="A22" s="82"/>
      <c r="B22" s="83"/>
      <c r="C22" s="99" t="s">
        <v>94</v>
      </c>
      <c r="D22" s="100"/>
      <c r="E22" s="100"/>
      <c r="F22" s="100"/>
      <c r="G22" s="98"/>
      <c r="H22" s="101"/>
      <c r="I22" s="95"/>
      <c r="J22" s="95"/>
      <c r="K22" s="95"/>
      <c r="L22" s="95"/>
      <c r="M22" s="95"/>
    </row>
    <row r="23" spans="1:13" s="8" customFormat="1">
      <c r="A23" s="6"/>
      <c r="B23" s="5"/>
      <c r="C23" s="6"/>
      <c r="D23" s="5"/>
      <c r="E23" s="5"/>
      <c r="F23" s="5"/>
      <c r="G23" s="5"/>
      <c r="H23" s="84"/>
      <c r="I23" s="21"/>
      <c r="J23" s="17"/>
      <c r="K23" s="21"/>
      <c r="L23" s="17"/>
      <c r="M23" s="22"/>
    </row>
    <row r="24" spans="1:13" s="8" customFormat="1">
      <c r="A24" s="6"/>
      <c r="B24" s="15"/>
      <c r="C24" s="6"/>
      <c r="D24" s="5"/>
      <c r="E24" s="5"/>
      <c r="F24" s="15"/>
      <c r="G24" s="15"/>
      <c r="H24" s="84"/>
      <c r="I24" s="21"/>
      <c r="J24" s="21"/>
      <c r="K24" s="21"/>
      <c r="L24" s="21"/>
      <c r="M24" s="21"/>
    </row>
    <row r="25" spans="1:13" s="8" customFormat="1">
      <c r="A25" s="6"/>
      <c r="B25" s="2"/>
      <c r="C25" s="6"/>
      <c r="D25" s="5"/>
      <c r="E25" s="5"/>
      <c r="F25" s="2"/>
      <c r="G25" s="2"/>
      <c r="H25" s="84"/>
      <c r="I25" s="21"/>
      <c r="J25" s="17"/>
      <c r="K25" s="21"/>
      <c r="L25" s="17"/>
      <c r="M25" s="22"/>
    </row>
    <row r="26" spans="1:13" s="8" customFormat="1">
      <c r="A26" s="39"/>
      <c r="B26" s="2"/>
      <c r="C26" s="4"/>
      <c r="D26" s="4"/>
      <c r="E26" s="4"/>
      <c r="F26" s="2"/>
      <c r="G26" s="2"/>
      <c r="H26" s="4"/>
      <c r="I26" s="21"/>
      <c r="J26" s="21"/>
      <c r="K26" s="21"/>
      <c r="L26" s="21"/>
      <c r="M26" s="21"/>
    </row>
    <row r="27" spans="1:13" s="8" customFormat="1">
      <c r="A27" s="39"/>
      <c r="B27" s="2"/>
      <c r="C27" s="4"/>
      <c r="D27" s="4"/>
      <c r="E27" s="4"/>
      <c r="F27" s="2"/>
      <c r="G27" s="2"/>
      <c r="H27" s="4"/>
      <c r="I27" s="18"/>
      <c r="J27" s="18"/>
      <c r="K27" s="18"/>
      <c r="L27" s="18"/>
      <c r="M27" s="18"/>
    </row>
    <row r="28" spans="1:13" s="8" customFormat="1">
      <c r="A28" s="39"/>
      <c r="B28" s="2"/>
      <c r="C28" s="4"/>
      <c r="D28" s="4"/>
      <c r="E28" s="4"/>
      <c r="F28" s="2"/>
      <c r="G28" s="4"/>
      <c r="H28" s="4"/>
      <c r="I28" s="18"/>
      <c r="J28" s="18"/>
      <c r="K28" s="18"/>
      <c r="L28" s="18"/>
      <c r="M28" s="18"/>
    </row>
    <row r="29" spans="1:13" s="8" customFormat="1">
      <c r="A29" s="11"/>
      <c r="B29" s="11"/>
      <c r="C29" s="11"/>
      <c r="D29" s="11"/>
      <c r="E29" s="11"/>
      <c r="F29" s="11"/>
      <c r="G29" s="11"/>
      <c r="H29" s="11"/>
      <c r="I29" s="25"/>
      <c r="J29" s="25"/>
      <c r="K29" s="25"/>
      <c r="L29" s="25"/>
      <c r="M29" s="25"/>
    </row>
    <row r="30" spans="1:13" s="8" customFormat="1" ht="21">
      <c r="A30" s="473"/>
      <c r="B30" s="473"/>
      <c r="C30" s="473"/>
      <c r="D30" s="473"/>
      <c r="E30" s="473"/>
      <c r="F30" s="473"/>
      <c r="G30" s="473"/>
      <c r="H30" s="473"/>
      <c r="I30" s="21"/>
      <c r="J30" s="17"/>
      <c r="K30" s="21"/>
      <c r="L30" s="17"/>
      <c r="M30" s="22"/>
    </row>
    <row r="31" spans="1:13" s="8" customFormat="1">
      <c r="A31" s="39"/>
      <c r="B31" s="4"/>
      <c r="C31" s="4"/>
      <c r="D31" s="4"/>
      <c r="E31" s="4"/>
      <c r="F31" s="4"/>
      <c r="G31" s="4"/>
      <c r="H31" s="4"/>
      <c r="I31" s="21"/>
      <c r="J31" s="21"/>
      <c r="K31" s="21"/>
      <c r="L31" s="21"/>
      <c r="M31" s="21"/>
    </row>
    <row r="32" spans="1:13" s="8" customFormat="1">
      <c r="A32" s="39"/>
      <c r="B32" s="4"/>
      <c r="C32" s="4"/>
      <c r="D32" s="4"/>
      <c r="E32" s="4"/>
      <c r="F32" s="4"/>
      <c r="G32" s="4"/>
      <c r="H32" s="4"/>
      <c r="I32" s="21"/>
      <c r="J32" s="17"/>
      <c r="K32" s="21"/>
      <c r="L32" s="17"/>
      <c r="M32" s="22"/>
    </row>
    <row r="33" spans="1:13" s="8" customFormat="1">
      <c r="A33" s="17"/>
      <c r="B33" s="17"/>
      <c r="C33" s="17"/>
      <c r="D33" s="17"/>
      <c r="E33" s="19"/>
      <c r="F33" s="19"/>
      <c r="G33" s="20"/>
      <c r="H33" s="21"/>
      <c r="I33" s="21"/>
      <c r="J33" s="21"/>
      <c r="K33" s="21"/>
      <c r="L33" s="21"/>
      <c r="M33" s="21"/>
    </row>
    <row r="34" spans="1:13" s="8" customFormat="1">
      <c r="A34" s="17"/>
      <c r="B34" s="23"/>
      <c r="C34" s="24"/>
      <c r="D34" s="17"/>
      <c r="E34" s="19"/>
      <c r="F34" s="19"/>
      <c r="G34" s="20"/>
      <c r="H34" s="17"/>
      <c r="I34" s="21"/>
      <c r="J34" s="17"/>
      <c r="K34" s="21"/>
      <c r="L34" s="17"/>
      <c r="M34" s="22"/>
    </row>
    <row r="35" spans="1:13" s="8" customFormat="1">
      <c r="A35" s="17"/>
      <c r="B35" s="17"/>
      <c r="C35" s="17"/>
      <c r="D35" s="17"/>
      <c r="E35" s="19"/>
      <c r="F35" s="19"/>
      <c r="G35" s="20"/>
      <c r="H35" s="21"/>
      <c r="I35" s="21"/>
      <c r="J35" s="21"/>
      <c r="K35" s="21"/>
      <c r="L35" s="21"/>
      <c r="M35" s="21"/>
    </row>
    <row r="36" spans="1:13" s="8" customFormat="1">
      <c r="A36" s="17"/>
      <c r="B36" s="23"/>
      <c r="C36" s="24"/>
      <c r="D36" s="17"/>
      <c r="E36" s="19"/>
      <c r="F36" s="19"/>
      <c r="G36" s="20"/>
      <c r="H36" s="17"/>
      <c r="I36" s="21"/>
      <c r="J36" s="17"/>
      <c r="K36" s="21"/>
      <c r="L36" s="17"/>
      <c r="M36" s="22"/>
    </row>
    <row r="37" spans="1:13" s="8" customFormat="1">
      <c r="A37" s="17"/>
      <c r="B37" s="17"/>
      <c r="C37" s="17"/>
      <c r="D37" s="17"/>
      <c r="E37" s="19"/>
      <c r="F37" s="19"/>
      <c r="G37" s="20"/>
      <c r="H37" s="21"/>
      <c r="I37" s="21"/>
      <c r="J37" s="21"/>
      <c r="K37" s="21"/>
      <c r="L37" s="21"/>
      <c r="M37" s="21"/>
    </row>
    <row r="38" spans="1:13" s="8" customFormat="1">
      <c r="A38" s="17"/>
      <c r="B38" s="23"/>
      <c r="C38" s="24"/>
      <c r="D38" s="17"/>
      <c r="E38" s="19"/>
      <c r="F38" s="19"/>
      <c r="G38" s="20"/>
      <c r="H38" s="17"/>
      <c r="I38" s="21"/>
      <c r="J38" s="17"/>
      <c r="K38" s="21"/>
      <c r="L38" s="17"/>
      <c r="M38" s="22"/>
    </row>
    <row r="39" spans="1:13" s="8" customFormat="1">
      <c r="A39" s="17"/>
      <c r="B39" s="17"/>
      <c r="C39" s="17"/>
      <c r="D39" s="17"/>
      <c r="E39" s="19"/>
      <c r="F39" s="19"/>
      <c r="G39" s="20"/>
      <c r="H39" s="21"/>
      <c r="I39" s="21"/>
      <c r="J39" s="21"/>
      <c r="K39" s="21"/>
      <c r="L39" s="21"/>
      <c r="M39" s="21"/>
    </row>
    <row r="40" spans="1:13" s="8" customFormat="1">
      <c r="A40" s="17"/>
      <c r="B40" s="23"/>
      <c r="C40" s="24"/>
      <c r="D40" s="17"/>
      <c r="E40" s="19"/>
      <c r="F40" s="19"/>
      <c r="G40" s="20"/>
      <c r="H40" s="17"/>
      <c r="I40" s="21"/>
      <c r="J40" s="17"/>
      <c r="K40" s="21"/>
      <c r="L40" s="17"/>
      <c r="M40" s="22"/>
    </row>
    <row r="41" spans="1:13" s="8" customFormat="1">
      <c r="A41" s="17"/>
      <c r="B41" s="17"/>
      <c r="C41" s="17"/>
      <c r="D41" s="17"/>
      <c r="E41" s="19"/>
      <c r="F41" s="19"/>
      <c r="G41" s="20"/>
      <c r="H41" s="21"/>
      <c r="I41" s="21"/>
      <c r="J41" s="21"/>
      <c r="K41" s="21"/>
      <c r="L41" s="21"/>
      <c r="M41" s="21"/>
    </row>
    <row r="42" spans="1:13" s="8" customFormat="1">
      <c r="A42" s="17"/>
      <c r="B42" s="23"/>
      <c r="C42" s="24"/>
      <c r="D42" s="17"/>
      <c r="E42" s="19"/>
      <c r="F42" s="19"/>
      <c r="G42" s="20"/>
      <c r="H42" s="17"/>
      <c r="I42" s="21"/>
      <c r="J42" s="17"/>
      <c r="K42" s="21"/>
      <c r="L42" s="17"/>
      <c r="M42" s="22"/>
    </row>
    <row r="43" spans="1:13" s="8" customFormat="1">
      <c r="A43" s="17"/>
      <c r="B43" s="17"/>
      <c r="C43" s="17"/>
      <c r="D43" s="17"/>
      <c r="E43" s="19"/>
      <c r="F43" s="19"/>
      <c r="G43" s="20"/>
      <c r="H43" s="21"/>
      <c r="I43" s="21"/>
      <c r="J43" s="21"/>
      <c r="K43" s="21"/>
      <c r="L43" s="21"/>
      <c r="M43" s="21"/>
    </row>
    <row r="44" spans="1:13" s="8" customFormat="1">
      <c r="A44" s="17"/>
      <c r="B44" s="23"/>
      <c r="C44" s="24"/>
      <c r="D44" s="17"/>
      <c r="E44" s="19"/>
      <c r="F44" s="19"/>
      <c r="G44" s="20"/>
      <c r="H44" s="17"/>
      <c r="I44" s="21"/>
      <c r="J44" s="17"/>
      <c r="K44" s="21"/>
      <c r="L44" s="17"/>
      <c r="M44" s="22"/>
    </row>
    <row r="45" spans="1:13" s="8" customFormat="1">
      <c r="A45" s="17"/>
      <c r="B45" s="17"/>
      <c r="C45" s="17"/>
      <c r="D45" s="17"/>
      <c r="E45" s="19"/>
      <c r="F45" s="19"/>
      <c r="G45" s="20"/>
      <c r="H45" s="21"/>
      <c r="I45" s="21"/>
      <c r="J45" s="21"/>
      <c r="K45" s="21"/>
      <c r="L45" s="21"/>
      <c r="M45" s="21"/>
    </row>
    <row r="46" spans="1:13" s="8" customFormat="1">
      <c r="A46" s="17"/>
      <c r="B46" s="23"/>
      <c r="C46" s="24"/>
      <c r="D46" s="17"/>
      <c r="E46" s="19"/>
      <c r="F46" s="19"/>
      <c r="G46" s="20"/>
      <c r="H46" s="17"/>
      <c r="I46" s="21"/>
      <c r="J46" s="17"/>
      <c r="K46" s="21"/>
      <c r="L46" s="17"/>
      <c r="M46" s="22"/>
    </row>
    <row r="47" spans="1:13" s="8" customFormat="1">
      <c r="A47" s="17"/>
      <c r="B47" s="17"/>
      <c r="C47" s="17"/>
      <c r="D47" s="17"/>
      <c r="E47" s="19"/>
      <c r="F47" s="19"/>
      <c r="G47" s="20"/>
      <c r="H47" s="21"/>
      <c r="I47" s="21"/>
      <c r="J47" s="21"/>
      <c r="K47" s="21"/>
      <c r="L47" s="21"/>
      <c r="M47" s="21"/>
    </row>
    <row r="48" spans="1:13" s="8" customFormat="1">
      <c r="A48" s="17"/>
      <c r="B48" s="23"/>
      <c r="C48" s="24"/>
      <c r="D48" s="17"/>
      <c r="E48" s="19"/>
      <c r="F48" s="19"/>
      <c r="G48" s="20"/>
      <c r="H48" s="17"/>
      <c r="I48" s="26"/>
      <c r="J48" s="17"/>
      <c r="K48" s="21"/>
      <c r="L48" s="17"/>
      <c r="M48" s="22"/>
    </row>
    <row r="49" spans="1:13" s="8" customFormat="1">
      <c r="A49" s="17"/>
      <c r="B49" s="17"/>
      <c r="C49" s="17"/>
      <c r="D49" s="17"/>
      <c r="E49" s="19"/>
      <c r="F49" s="19"/>
      <c r="G49" s="20"/>
      <c r="H49" s="21"/>
      <c r="I49" s="21"/>
      <c r="J49" s="21"/>
      <c r="K49" s="21"/>
      <c r="L49" s="21"/>
      <c r="M49" s="21"/>
    </row>
    <row r="50" spans="1:13" s="8" customFormat="1">
      <c r="A50" s="17"/>
      <c r="B50" s="23"/>
      <c r="C50" s="24"/>
      <c r="D50" s="17"/>
      <c r="E50" s="19"/>
      <c r="F50" s="19"/>
      <c r="G50" s="20"/>
      <c r="H50" s="17"/>
      <c r="I50" s="26"/>
      <c r="J50" s="17"/>
      <c r="K50" s="21"/>
      <c r="L50" s="17"/>
      <c r="M50" s="22"/>
    </row>
    <row r="51" spans="1:13" s="8" customFormat="1">
      <c r="A51" s="17"/>
      <c r="B51" s="17"/>
      <c r="C51" s="17"/>
      <c r="D51" s="17"/>
      <c r="E51" s="19"/>
      <c r="F51" s="19"/>
      <c r="G51" s="20"/>
      <c r="H51" s="21"/>
      <c r="I51" s="21"/>
      <c r="J51" s="21"/>
      <c r="K51" s="21"/>
      <c r="L51" s="21"/>
      <c r="M51" s="21"/>
    </row>
    <row r="52" spans="1:13">
      <c r="A52" s="17"/>
      <c r="B52" s="23"/>
      <c r="C52" s="24"/>
      <c r="D52" s="17"/>
      <c r="E52" s="19"/>
      <c r="F52" s="19"/>
      <c r="G52" s="20"/>
      <c r="H52" s="17"/>
      <c r="I52" s="21"/>
      <c r="J52" s="17"/>
      <c r="K52" s="21"/>
      <c r="L52" s="17"/>
      <c r="M52" s="22"/>
    </row>
    <row r="53" spans="1:13">
      <c r="A53" s="25"/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</row>
    <row r="54" spans="1:13">
      <c r="A54" s="17"/>
      <c r="B54" s="17"/>
      <c r="C54" s="17"/>
      <c r="D54" s="17"/>
      <c r="E54" s="19"/>
      <c r="F54" s="19"/>
      <c r="G54" s="20"/>
      <c r="H54" s="27"/>
      <c r="I54" s="21"/>
      <c r="J54" s="27"/>
      <c r="K54" s="21"/>
      <c r="L54" s="27"/>
      <c r="M54" s="27"/>
    </row>
    <row r="249" spans="1:13">
      <c r="A249" s="28"/>
      <c r="B249" s="28"/>
      <c r="C249" s="28"/>
      <c r="D249" s="28"/>
      <c r="E249" s="42"/>
      <c r="F249" s="42"/>
      <c r="G249" s="41"/>
      <c r="H249" s="41"/>
      <c r="I249" s="43"/>
      <c r="J249" s="28"/>
      <c r="K249" s="41"/>
      <c r="L249" s="41"/>
      <c r="M249" s="44"/>
    </row>
    <row r="250" spans="1:13">
      <c r="A250" s="28"/>
      <c r="B250" s="28"/>
      <c r="C250" s="28"/>
      <c r="D250" s="28"/>
      <c r="E250" s="42"/>
      <c r="F250" s="42"/>
      <c r="G250" s="41"/>
      <c r="H250" s="41"/>
      <c r="I250" s="43"/>
      <c r="J250" s="28"/>
      <c r="K250" s="41"/>
      <c r="L250" s="41"/>
      <c r="M250" s="45"/>
    </row>
    <row r="251" spans="1:13">
      <c r="A251" s="28"/>
      <c r="B251" s="28"/>
      <c r="C251" s="28"/>
      <c r="D251" s="28"/>
      <c r="E251" s="46"/>
      <c r="F251" s="47"/>
      <c r="G251" s="41"/>
      <c r="H251" s="41"/>
      <c r="I251" s="43"/>
      <c r="J251" s="28"/>
      <c r="K251" s="41"/>
      <c r="L251" s="41"/>
      <c r="M251" s="48"/>
    </row>
    <row r="252" spans="1:13">
      <c r="A252" s="28"/>
      <c r="B252" s="28"/>
      <c r="C252" s="28"/>
      <c r="D252" s="28"/>
      <c r="E252" s="46"/>
      <c r="F252" s="47"/>
      <c r="G252" s="41"/>
      <c r="H252" s="41"/>
      <c r="I252" s="43"/>
      <c r="J252" s="28"/>
      <c r="K252" s="41"/>
      <c r="L252" s="41"/>
      <c r="M252" s="44"/>
    </row>
    <row r="253" spans="1:13">
      <c r="A253" s="28"/>
      <c r="B253" s="28"/>
      <c r="C253" s="28"/>
      <c r="D253" s="28"/>
      <c r="E253" s="42"/>
      <c r="F253" s="42"/>
      <c r="G253" s="41"/>
      <c r="H253" s="41"/>
      <c r="I253" s="43"/>
      <c r="J253" s="28"/>
      <c r="K253" s="41"/>
      <c r="L253" s="41"/>
      <c r="M253" s="44"/>
    </row>
    <row r="254" spans="1:13">
      <c r="A254" s="28"/>
      <c r="B254" s="28"/>
      <c r="C254" s="28"/>
      <c r="D254" s="28"/>
      <c r="E254" s="42"/>
      <c r="F254" s="42"/>
      <c r="G254" s="41"/>
      <c r="H254" s="41"/>
      <c r="I254" s="41"/>
      <c r="J254" s="41"/>
      <c r="K254" s="41"/>
      <c r="L254" s="41"/>
      <c r="M254" s="41"/>
    </row>
    <row r="255" spans="1:13">
      <c r="A255" s="28"/>
      <c r="B255" s="28"/>
      <c r="C255" s="49"/>
      <c r="D255" s="28"/>
      <c r="E255" s="42"/>
      <c r="F255" s="42"/>
      <c r="G255" s="41"/>
      <c r="H255" s="41"/>
      <c r="I255" s="41"/>
      <c r="J255" s="41"/>
      <c r="K255" s="41"/>
      <c r="L255" s="41"/>
      <c r="M255" s="41"/>
    </row>
    <row r="256" spans="1:13">
      <c r="A256" s="28"/>
      <c r="B256" s="28"/>
      <c r="C256" s="28"/>
      <c r="D256" s="28"/>
      <c r="E256" s="42"/>
      <c r="F256" s="42"/>
      <c r="G256" s="44"/>
      <c r="H256" s="28"/>
      <c r="I256" s="41"/>
      <c r="J256" s="41"/>
      <c r="K256" s="41"/>
      <c r="L256" s="41"/>
      <c r="M256" s="48"/>
    </row>
    <row r="257" spans="1:13">
      <c r="A257" s="28"/>
      <c r="B257" s="28"/>
      <c r="C257" s="28"/>
      <c r="D257" s="28"/>
      <c r="E257" s="42"/>
      <c r="F257" s="42"/>
      <c r="G257" s="41"/>
      <c r="H257" s="41"/>
      <c r="I257" s="41"/>
      <c r="J257" s="41"/>
      <c r="K257" s="44"/>
      <c r="L257" s="28"/>
      <c r="M257" s="44"/>
    </row>
    <row r="258" spans="1:13">
      <c r="A258" s="28"/>
      <c r="B258" s="28"/>
      <c r="C258" s="28"/>
      <c r="D258" s="28"/>
      <c r="E258" s="42"/>
      <c r="F258" s="42"/>
      <c r="G258" s="41"/>
      <c r="H258" s="41"/>
      <c r="I258" s="43"/>
      <c r="J258" s="28"/>
      <c r="K258" s="41"/>
      <c r="L258" s="41"/>
      <c r="M258" s="45"/>
    </row>
    <row r="259" spans="1:13">
      <c r="A259" s="28"/>
      <c r="B259" s="28"/>
      <c r="C259" s="28"/>
      <c r="D259" s="28"/>
      <c r="E259" s="42"/>
      <c r="F259" s="42"/>
      <c r="G259" s="41"/>
      <c r="H259" s="41"/>
      <c r="I259" s="43"/>
      <c r="J259" s="28"/>
      <c r="K259" s="41"/>
      <c r="L259" s="41"/>
      <c r="M259" s="45"/>
    </row>
    <row r="260" spans="1:13">
      <c r="A260" s="28"/>
      <c r="B260" s="28"/>
      <c r="C260" s="28"/>
      <c r="D260" s="28"/>
      <c r="E260" s="47"/>
      <c r="F260" s="42"/>
      <c r="G260" s="41"/>
      <c r="H260" s="41"/>
      <c r="I260" s="43"/>
      <c r="J260" s="28"/>
      <c r="K260" s="41"/>
      <c r="L260" s="41"/>
      <c r="M260" s="44"/>
    </row>
    <row r="261" spans="1:13">
      <c r="A261" s="28"/>
      <c r="B261" s="28"/>
      <c r="C261" s="28"/>
      <c r="D261" s="28"/>
      <c r="E261" s="47"/>
      <c r="F261" s="42"/>
      <c r="G261" s="41"/>
      <c r="H261" s="41"/>
      <c r="I261" s="43"/>
      <c r="J261" s="28"/>
      <c r="K261" s="41"/>
      <c r="L261" s="41"/>
      <c r="M261" s="48"/>
    </row>
    <row r="262" spans="1:13">
      <c r="A262" s="28"/>
      <c r="B262" s="28"/>
      <c r="C262" s="28"/>
      <c r="D262" s="28"/>
      <c r="E262" s="47"/>
      <c r="F262" s="42"/>
      <c r="G262" s="41"/>
      <c r="H262" s="41"/>
      <c r="I262" s="43"/>
      <c r="J262" s="28"/>
      <c r="K262" s="41"/>
      <c r="L262" s="41"/>
      <c r="M262" s="44"/>
    </row>
    <row r="263" spans="1:13">
      <c r="A263" s="28"/>
      <c r="B263" s="50"/>
      <c r="C263" s="28"/>
      <c r="D263" s="28"/>
      <c r="E263" s="42"/>
      <c r="F263" s="42"/>
      <c r="G263" s="41"/>
      <c r="H263" s="41"/>
      <c r="I263" s="43"/>
      <c r="J263" s="28"/>
      <c r="K263" s="41"/>
      <c r="L263" s="41"/>
      <c r="M263" s="45"/>
    </row>
    <row r="264" spans="1:13">
      <c r="A264" s="28"/>
      <c r="B264" s="28"/>
      <c r="C264" s="28"/>
      <c r="D264" s="28"/>
      <c r="E264" s="46"/>
      <c r="F264" s="47"/>
      <c r="G264" s="41"/>
      <c r="H264" s="41"/>
      <c r="I264" s="43"/>
      <c r="J264" s="28"/>
      <c r="K264" s="41"/>
      <c r="L264" s="41"/>
      <c r="M264" s="48"/>
    </row>
    <row r="265" spans="1:13">
      <c r="A265" s="28"/>
      <c r="B265" s="28"/>
      <c r="C265" s="28"/>
      <c r="D265" s="28"/>
      <c r="E265" s="46"/>
      <c r="F265" s="47"/>
      <c r="G265" s="41"/>
      <c r="H265" s="41"/>
      <c r="I265" s="43"/>
      <c r="J265" s="28"/>
      <c r="K265" s="41"/>
      <c r="L265" s="41"/>
      <c r="M265" s="44"/>
    </row>
    <row r="266" spans="1:13">
      <c r="A266" s="28"/>
      <c r="B266" s="28"/>
      <c r="C266" s="28"/>
      <c r="D266" s="28"/>
      <c r="E266" s="42"/>
      <c r="F266" s="42"/>
      <c r="G266" s="41"/>
      <c r="H266" s="41"/>
      <c r="I266" s="43"/>
      <c r="J266" s="28"/>
      <c r="K266" s="41"/>
      <c r="L266" s="41"/>
      <c r="M266" s="44"/>
    </row>
    <row r="267" spans="1:13">
      <c r="A267" s="28"/>
      <c r="B267" s="28"/>
      <c r="C267" s="28"/>
      <c r="D267" s="28"/>
      <c r="E267" s="28"/>
      <c r="F267" s="28"/>
      <c r="G267" s="41"/>
      <c r="H267" s="41"/>
      <c r="I267" s="41"/>
      <c r="J267" s="41"/>
      <c r="K267" s="41"/>
      <c r="L267" s="41"/>
      <c r="M267" s="41"/>
    </row>
    <row r="268" spans="1:13">
      <c r="A268" s="28"/>
      <c r="B268" s="28"/>
      <c r="C268" s="49"/>
      <c r="D268" s="51"/>
      <c r="E268" s="42"/>
      <c r="F268" s="42"/>
      <c r="G268" s="41"/>
      <c r="H268" s="41"/>
      <c r="I268" s="41"/>
      <c r="J268" s="41"/>
      <c r="K268" s="41"/>
      <c r="L268" s="41"/>
      <c r="M268" s="41"/>
    </row>
    <row r="269" spans="1:13">
      <c r="A269" s="28"/>
      <c r="B269" s="28"/>
      <c r="C269" s="28"/>
      <c r="D269" s="28"/>
      <c r="E269" s="42"/>
      <c r="F269" s="42"/>
      <c r="G269" s="44"/>
      <c r="H269" s="28"/>
      <c r="I269" s="41"/>
      <c r="J269" s="41"/>
      <c r="K269" s="41"/>
      <c r="L269" s="41"/>
      <c r="M269" s="48"/>
    </row>
    <row r="270" spans="1:13">
      <c r="A270" s="28"/>
      <c r="B270" s="28"/>
      <c r="C270" s="28"/>
      <c r="D270" s="28"/>
      <c r="E270" s="42"/>
      <c r="F270" s="42"/>
      <c r="G270" s="41"/>
      <c r="H270" s="41"/>
      <c r="I270" s="41"/>
      <c r="J270" s="41"/>
      <c r="K270" s="44"/>
      <c r="L270" s="28"/>
      <c r="M270" s="44"/>
    </row>
    <row r="271" spans="1:13">
      <c r="A271" s="28"/>
      <c r="B271" s="28"/>
      <c r="C271" s="28"/>
      <c r="D271" s="28"/>
      <c r="E271" s="42"/>
      <c r="F271" s="42"/>
      <c r="G271" s="44"/>
      <c r="H271" s="45"/>
      <c r="I271" s="43"/>
      <c r="J271" s="28"/>
      <c r="K271" s="41"/>
      <c r="L271" s="41"/>
      <c r="M271" s="45"/>
    </row>
    <row r="272" spans="1:13">
      <c r="A272" s="9"/>
      <c r="B272" s="9"/>
      <c r="C272" s="9"/>
      <c r="D272" s="9"/>
      <c r="E272" s="9"/>
      <c r="F272" s="9"/>
      <c r="G272" s="9"/>
      <c r="H272" s="9"/>
      <c r="I272" s="9"/>
      <c r="J272" s="9"/>
      <c r="K272" s="9"/>
      <c r="L272" s="9"/>
      <c r="M272" s="9"/>
    </row>
    <row r="273" spans="1:13">
      <c r="A273" s="28"/>
      <c r="B273" s="28"/>
      <c r="C273" s="28"/>
      <c r="D273" s="28"/>
      <c r="E273" s="42"/>
      <c r="F273" s="42"/>
      <c r="G273" s="44"/>
      <c r="H273" s="45"/>
      <c r="I273" s="43"/>
      <c r="J273" s="28"/>
      <c r="K273" s="41"/>
      <c r="L273" s="41"/>
      <c r="M273" s="45"/>
    </row>
    <row r="274" spans="1:13">
      <c r="A274" s="28"/>
      <c r="B274" s="28"/>
      <c r="C274" s="28"/>
      <c r="D274" s="28"/>
      <c r="E274" s="42"/>
      <c r="F274" s="42"/>
      <c r="G274" s="44"/>
      <c r="H274" s="45"/>
      <c r="I274" s="43"/>
      <c r="J274" s="28"/>
      <c r="K274" s="41"/>
      <c r="L274" s="41"/>
      <c r="M274" s="44"/>
    </row>
    <row r="275" spans="1:13">
      <c r="A275" s="28"/>
      <c r="B275" s="28"/>
      <c r="C275" s="28"/>
      <c r="D275" s="28"/>
      <c r="E275" s="42"/>
      <c r="F275" s="42"/>
      <c r="G275" s="44"/>
      <c r="H275" s="28"/>
      <c r="I275" s="43"/>
      <c r="J275" s="28"/>
      <c r="K275" s="41"/>
      <c r="L275" s="41"/>
      <c r="M275" s="48"/>
    </row>
    <row r="276" spans="1:13">
      <c r="A276" s="28"/>
      <c r="B276" s="28"/>
      <c r="C276" s="49"/>
      <c r="D276" s="51"/>
      <c r="E276" s="42"/>
      <c r="F276" s="42"/>
      <c r="G276" s="41"/>
      <c r="H276" s="41"/>
      <c r="I276" s="41"/>
      <c r="J276" s="41"/>
      <c r="K276" s="41"/>
      <c r="L276" s="41"/>
      <c r="M276" s="41"/>
    </row>
    <row r="277" spans="1:13">
      <c r="A277" s="28"/>
      <c r="B277" s="28"/>
      <c r="C277" s="28"/>
      <c r="D277" s="28"/>
      <c r="E277" s="42"/>
      <c r="F277" s="42"/>
      <c r="G277" s="44"/>
      <c r="H277" s="28"/>
      <c r="I277" s="41"/>
      <c r="J277" s="41"/>
      <c r="K277" s="41"/>
      <c r="L277" s="41"/>
      <c r="M277" s="48"/>
    </row>
    <row r="278" spans="1:13">
      <c r="A278" s="28"/>
      <c r="B278" s="28"/>
      <c r="C278" s="28"/>
      <c r="D278" s="28"/>
      <c r="E278" s="42"/>
      <c r="F278" s="42"/>
      <c r="G278" s="41"/>
      <c r="H278" s="41"/>
      <c r="I278" s="41"/>
      <c r="J278" s="41"/>
      <c r="K278" s="44"/>
      <c r="L278" s="28"/>
      <c r="M278" s="44"/>
    </row>
    <row r="279" spans="1:13">
      <c r="A279" s="28"/>
      <c r="B279" s="28"/>
      <c r="C279" s="28"/>
      <c r="D279" s="28"/>
      <c r="E279" s="42"/>
      <c r="F279" s="42"/>
      <c r="G279" s="44"/>
      <c r="H279" s="45"/>
      <c r="I279" s="43"/>
      <c r="J279" s="28"/>
      <c r="K279" s="41"/>
      <c r="L279" s="41"/>
      <c r="M279" s="45"/>
    </row>
    <row r="280" spans="1:13">
      <c r="A280" s="28"/>
      <c r="B280" s="28"/>
      <c r="C280" s="28"/>
      <c r="D280" s="28"/>
      <c r="E280" s="42"/>
      <c r="F280" s="42"/>
      <c r="G280" s="44"/>
      <c r="H280" s="45"/>
      <c r="I280" s="43"/>
      <c r="J280" s="28"/>
      <c r="K280" s="41"/>
      <c r="L280" s="41"/>
      <c r="M280" s="45"/>
    </row>
    <row r="281" spans="1:13">
      <c r="A281" s="28"/>
      <c r="B281" s="28"/>
      <c r="C281" s="28"/>
      <c r="D281" s="28"/>
      <c r="E281" s="42"/>
      <c r="F281" s="42"/>
      <c r="G281" s="44"/>
      <c r="H281" s="45"/>
      <c r="I281" s="43"/>
      <c r="J281" s="28"/>
      <c r="K281" s="41"/>
      <c r="L281" s="41"/>
      <c r="M281" s="44"/>
    </row>
    <row r="282" spans="1:13">
      <c r="A282" s="28"/>
      <c r="B282" s="28"/>
      <c r="C282" s="28"/>
      <c r="D282" s="28"/>
      <c r="E282" s="42"/>
      <c r="F282" s="42"/>
      <c r="G282" s="44"/>
      <c r="H282" s="28"/>
      <c r="I282" s="43"/>
      <c r="J282" s="28"/>
      <c r="K282" s="41"/>
      <c r="L282" s="41"/>
      <c r="M282" s="48"/>
    </row>
    <row r="283" spans="1:13">
      <c r="A283" s="28"/>
      <c r="B283" s="28"/>
      <c r="C283" s="49"/>
      <c r="D283" s="51"/>
      <c r="E283" s="42"/>
      <c r="F283" s="42"/>
      <c r="G283" s="41"/>
      <c r="H283" s="41"/>
      <c r="I283" s="41"/>
      <c r="J283" s="41"/>
      <c r="K283" s="41"/>
      <c r="L283" s="41"/>
      <c r="M283" s="41"/>
    </row>
    <row r="284" spans="1:13">
      <c r="A284" s="28"/>
      <c r="B284" s="28"/>
      <c r="C284" s="28"/>
      <c r="D284" s="28"/>
      <c r="E284" s="42"/>
      <c r="F284" s="42"/>
      <c r="G284" s="44"/>
      <c r="H284" s="28"/>
      <c r="I284" s="41"/>
      <c r="J284" s="41"/>
      <c r="K284" s="41"/>
      <c r="L284" s="41"/>
      <c r="M284" s="48"/>
    </row>
    <row r="285" spans="1:13">
      <c r="A285" s="28"/>
      <c r="B285" s="28"/>
      <c r="C285" s="28"/>
      <c r="D285" s="28"/>
      <c r="E285" s="42"/>
      <c r="F285" s="42"/>
      <c r="G285" s="41"/>
      <c r="H285" s="41"/>
      <c r="I285" s="41"/>
      <c r="J285" s="41"/>
      <c r="K285" s="44"/>
      <c r="L285" s="28"/>
      <c r="M285" s="44"/>
    </row>
    <row r="286" spans="1:13">
      <c r="A286" s="28"/>
      <c r="B286" s="28"/>
      <c r="C286" s="28"/>
      <c r="D286" s="28"/>
      <c r="E286" s="42"/>
      <c r="F286" s="42"/>
      <c r="G286" s="44"/>
      <c r="H286" s="45"/>
      <c r="I286" s="43"/>
      <c r="J286" s="28"/>
      <c r="K286" s="41"/>
      <c r="L286" s="41"/>
      <c r="M286" s="45"/>
    </row>
    <row r="287" spans="1:13">
      <c r="A287" s="28"/>
      <c r="B287" s="28"/>
      <c r="C287" s="28"/>
      <c r="D287" s="28"/>
      <c r="E287" s="42"/>
      <c r="F287" s="42"/>
      <c r="G287" s="44"/>
      <c r="H287" s="45"/>
      <c r="I287" s="43"/>
      <c r="J287" s="28"/>
      <c r="K287" s="41"/>
      <c r="L287" s="41"/>
      <c r="M287" s="45"/>
    </row>
    <row r="288" spans="1:13">
      <c r="A288" s="28"/>
      <c r="B288" s="28"/>
      <c r="C288" s="28"/>
      <c r="D288" s="28"/>
      <c r="E288" s="42"/>
      <c r="F288" s="42"/>
      <c r="G288" s="44"/>
      <c r="H288" s="45"/>
      <c r="I288" s="43"/>
      <c r="J288" s="28"/>
      <c r="K288" s="41"/>
      <c r="L288" s="41"/>
      <c r="M288" s="44"/>
    </row>
    <row r="289" spans="1:13">
      <c r="A289" s="28"/>
      <c r="B289" s="28"/>
      <c r="C289" s="28"/>
      <c r="D289" s="28"/>
      <c r="E289" s="42"/>
      <c r="F289" s="42"/>
      <c r="G289" s="44"/>
      <c r="H289" s="28"/>
      <c r="I289" s="43"/>
      <c r="J289" s="28"/>
      <c r="K289" s="41"/>
      <c r="L289" s="41"/>
      <c r="M289" s="48"/>
    </row>
    <row r="290" spans="1:13">
      <c r="A290" s="28"/>
      <c r="B290" s="28"/>
      <c r="C290" s="28"/>
      <c r="D290" s="28"/>
      <c r="E290" s="42"/>
      <c r="F290" s="42"/>
      <c r="G290" s="44"/>
      <c r="H290" s="52"/>
      <c r="I290" s="41"/>
      <c r="J290" s="52"/>
      <c r="K290" s="41"/>
      <c r="L290" s="52"/>
      <c r="M290" s="52"/>
    </row>
    <row r="291" spans="1:13">
      <c r="A291" s="28"/>
      <c r="B291" s="28"/>
      <c r="C291" s="28"/>
      <c r="D291" s="28"/>
      <c r="E291" s="42"/>
      <c r="F291" s="42"/>
      <c r="G291" s="44"/>
      <c r="H291" s="41"/>
      <c r="I291" s="41"/>
      <c r="J291" s="41"/>
      <c r="K291" s="41"/>
      <c r="L291" s="41"/>
      <c r="M291" s="41"/>
    </row>
    <row r="292" spans="1:13">
      <c r="A292" s="28"/>
      <c r="B292" s="28"/>
      <c r="C292" s="28"/>
      <c r="D292" s="28"/>
      <c r="E292" s="42"/>
      <c r="F292" s="42"/>
      <c r="G292" s="44"/>
      <c r="H292" s="41"/>
      <c r="I292" s="41"/>
      <c r="J292" s="41"/>
      <c r="K292" s="41"/>
      <c r="L292" s="41"/>
      <c r="M292" s="41"/>
    </row>
    <row r="293" spans="1:13">
      <c r="A293" s="28"/>
      <c r="B293" s="28"/>
      <c r="C293" s="28"/>
      <c r="D293" s="28"/>
      <c r="E293" s="42"/>
      <c r="F293" s="42"/>
      <c r="G293" s="44"/>
      <c r="H293" s="41"/>
      <c r="I293" s="41"/>
      <c r="J293" s="41"/>
      <c r="K293" s="41"/>
      <c r="L293" s="41"/>
      <c r="M293" s="41"/>
    </row>
    <row r="294" spans="1:13">
      <c r="A294" s="28"/>
      <c r="B294" s="28"/>
      <c r="C294" s="28"/>
      <c r="D294" s="28"/>
      <c r="E294" s="28"/>
      <c r="F294" s="28"/>
      <c r="G294" s="41"/>
      <c r="H294" s="41"/>
      <c r="I294" s="41"/>
      <c r="J294" s="41"/>
      <c r="K294" s="41"/>
      <c r="L294" s="41"/>
      <c r="M294" s="41"/>
    </row>
    <row r="295" spans="1:13">
      <c r="A295" s="28"/>
      <c r="B295" s="28"/>
      <c r="C295" s="28"/>
      <c r="D295" s="28"/>
      <c r="E295" s="42"/>
      <c r="F295" s="42"/>
      <c r="G295" s="44"/>
      <c r="H295" s="28"/>
      <c r="I295" s="41"/>
      <c r="J295" s="41"/>
      <c r="K295" s="41"/>
      <c r="L295" s="41"/>
      <c r="M295" s="48"/>
    </row>
    <row r="296" spans="1:13">
      <c r="A296" s="28"/>
      <c r="B296" s="28"/>
      <c r="C296" s="28"/>
      <c r="D296" s="28"/>
      <c r="E296" s="42"/>
      <c r="F296" s="42"/>
      <c r="G296" s="41"/>
      <c r="H296" s="41"/>
      <c r="I296" s="41"/>
      <c r="J296" s="41"/>
      <c r="K296" s="44"/>
      <c r="L296" s="28"/>
      <c r="M296" s="44"/>
    </row>
    <row r="297" spans="1:13">
      <c r="A297" s="28"/>
      <c r="B297" s="28"/>
      <c r="C297" s="28"/>
      <c r="D297" s="28"/>
      <c r="E297" s="28"/>
      <c r="F297" s="42"/>
      <c r="G297" s="41"/>
      <c r="H297" s="41"/>
      <c r="I297" s="43"/>
      <c r="J297" s="28"/>
      <c r="K297" s="41"/>
      <c r="L297" s="41"/>
      <c r="M297" s="45"/>
    </row>
    <row r="298" spans="1:13">
      <c r="A298" s="28"/>
      <c r="B298" s="28"/>
      <c r="C298" s="28"/>
      <c r="D298" s="28"/>
      <c r="E298" s="28"/>
      <c r="F298" s="42"/>
      <c r="G298" s="41"/>
      <c r="H298" s="41"/>
      <c r="I298" s="43"/>
      <c r="J298" s="28"/>
      <c r="K298" s="41"/>
      <c r="L298" s="41"/>
      <c r="M298" s="45"/>
    </row>
    <row r="299" spans="1:13">
      <c r="A299" s="28"/>
      <c r="B299" s="28"/>
      <c r="C299" s="28"/>
      <c r="D299" s="28"/>
      <c r="E299" s="44"/>
      <c r="F299" s="42"/>
      <c r="G299" s="41"/>
      <c r="H299" s="41"/>
      <c r="I299" s="53"/>
      <c r="J299" s="28"/>
      <c r="K299" s="41"/>
      <c r="L299" s="41"/>
      <c r="M299" s="44"/>
    </row>
    <row r="300" spans="1:13">
      <c r="A300" s="28"/>
      <c r="B300" s="28"/>
      <c r="C300" s="28"/>
      <c r="D300" s="28"/>
      <c r="E300" s="28"/>
      <c r="F300" s="42"/>
      <c r="G300" s="41"/>
      <c r="H300" s="41"/>
      <c r="I300" s="8"/>
      <c r="J300" s="28"/>
      <c r="K300" s="41"/>
      <c r="L300" s="41"/>
      <c r="M300" s="48"/>
    </row>
    <row r="301" spans="1:13">
      <c r="A301" s="28"/>
      <c r="B301" s="28"/>
      <c r="C301" s="28"/>
      <c r="D301" s="28"/>
      <c r="E301" s="42"/>
      <c r="F301" s="42"/>
      <c r="G301" s="41"/>
      <c r="H301" s="41"/>
      <c r="I301" s="43"/>
      <c r="J301" s="28"/>
      <c r="K301" s="41"/>
      <c r="L301" s="41"/>
      <c r="M301" s="44"/>
    </row>
    <row r="302" spans="1:13">
      <c r="A302" s="28"/>
      <c r="B302" s="28"/>
      <c r="C302" s="28"/>
      <c r="D302" s="28"/>
      <c r="E302" s="42"/>
      <c r="F302" s="42"/>
      <c r="G302" s="41"/>
      <c r="H302" s="41"/>
      <c r="I302" s="43"/>
      <c r="J302" s="28"/>
      <c r="K302" s="41"/>
      <c r="L302" s="41"/>
      <c r="M302" s="45"/>
    </row>
    <row r="303" spans="1:13">
      <c r="A303" s="28"/>
      <c r="B303" s="28"/>
      <c r="C303" s="28"/>
      <c r="D303" s="28"/>
      <c r="E303" s="42"/>
      <c r="F303" s="42"/>
      <c r="G303" s="44"/>
      <c r="H303" s="41"/>
      <c r="I303" s="41"/>
      <c r="J303" s="41"/>
      <c r="K303" s="41"/>
      <c r="L303" s="41"/>
      <c r="M303" s="41"/>
    </row>
    <row r="304" spans="1:13">
      <c r="A304" s="9"/>
      <c r="B304" s="9"/>
      <c r="C304" s="9"/>
      <c r="D304" s="9"/>
      <c r="E304" s="9"/>
      <c r="F304" s="9"/>
      <c r="G304" s="9"/>
      <c r="H304" s="9"/>
      <c r="I304" s="9"/>
      <c r="J304" s="9"/>
      <c r="K304" s="9"/>
      <c r="L304" s="9"/>
      <c r="M304" s="9"/>
    </row>
    <row r="305" spans="1:13">
      <c r="A305" s="28"/>
      <c r="B305" s="50"/>
      <c r="C305" s="49"/>
      <c r="D305" s="28"/>
      <c r="E305" s="42"/>
      <c r="F305" s="54"/>
      <c r="G305" s="10"/>
      <c r="H305" s="10"/>
      <c r="I305" s="43"/>
      <c r="J305" s="28"/>
      <c r="K305" s="41"/>
      <c r="L305" s="41"/>
      <c r="M305" s="44"/>
    </row>
    <row r="306" spans="1:13">
      <c r="A306" s="28"/>
      <c r="B306" s="50"/>
      <c r="C306" s="28"/>
      <c r="D306" s="28"/>
      <c r="E306" s="42"/>
      <c r="F306" s="42"/>
      <c r="G306" s="44"/>
      <c r="H306" s="28"/>
      <c r="I306" s="41"/>
      <c r="J306" s="41"/>
      <c r="K306" s="41"/>
      <c r="L306" s="41"/>
      <c r="M306" s="48"/>
    </row>
    <row r="307" spans="1:13">
      <c r="A307" s="28"/>
      <c r="B307" s="28"/>
      <c r="C307" s="28"/>
      <c r="D307" s="28"/>
      <c r="E307" s="47"/>
      <c r="F307" s="42"/>
      <c r="G307" s="41"/>
      <c r="H307" s="41"/>
      <c r="I307" s="41"/>
      <c r="J307" s="41"/>
      <c r="K307" s="44"/>
      <c r="L307" s="28"/>
      <c r="M307" s="44"/>
    </row>
    <row r="308" spans="1:13">
      <c r="A308" s="28"/>
      <c r="B308" s="28"/>
      <c r="C308" s="28"/>
      <c r="D308" s="28"/>
      <c r="E308" s="28"/>
      <c r="F308" s="42"/>
      <c r="G308" s="41"/>
      <c r="H308" s="41"/>
      <c r="I308" s="43"/>
      <c r="J308" s="28"/>
      <c r="K308" s="41"/>
      <c r="L308" s="41"/>
      <c r="M308" s="48"/>
    </row>
    <row r="309" spans="1:13">
      <c r="A309" s="28"/>
      <c r="B309" s="28"/>
      <c r="C309" s="28"/>
      <c r="D309" s="28"/>
      <c r="E309" s="42"/>
      <c r="F309" s="42"/>
      <c r="G309" s="41"/>
      <c r="H309" s="41"/>
      <c r="I309" s="43"/>
      <c r="J309" s="28"/>
      <c r="K309" s="41"/>
      <c r="L309" s="41"/>
      <c r="M309" s="44"/>
    </row>
    <row r="310" spans="1:13">
      <c r="A310" s="28"/>
      <c r="B310" s="28"/>
      <c r="C310" s="28"/>
      <c r="D310" s="28"/>
      <c r="E310" s="42"/>
      <c r="F310" s="42"/>
      <c r="G310" s="41"/>
      <c r="H310" s="41"/>
      <c r="I310" s="43"/>
      <c r="J310" s="28"/>
      <c r="K310" s="41"/>
      <c r="L310" s="41"/>
      <c r="M310" s="44"/>
    </row>
    <row r="311" spans="1:13">
      <c r="A311" s="28"/>
      <c r="B311" s="28"/>
      <c r="C311" s="28"/>
      <c r="D311" s="28"/>
      <c r="E311" s="42"/>
      <c r="F311" s="42"/>
      <c r="G311" s="41"/>
      <c r="H311" s="41"/>
      <c r="I311" s="43"/>
      <c r="J311" s="28"/>
      <c r="K311" s="41"/>
      <c r="L311" s="41"/>
      <c r="M311" s="44"/>
    </row>
    <row r="312" spans="1:13">
      <c r="A312" s="28"/>
      <c r="B312" s="28"/>
      <c r="C312" s="28"/>
      <c r="D312" s="28"/>
      <c r="E312" s="44"/>
      <c r="F312" s="42"/>
      <c r="G312" s="41"/>
      <c r="H312" s="41"/>
      <c r="I312" s="53"/>
      <c r="J312" s="28"/>
      <c r="K312" s="41"/>
      <c r="L312" s="41"/>
      <c r="M312" s="44"/>
    </row>
    <row r="313" spans="1:13">
      <c r="A313" s="28"/>
      <c r="B313" s="28"/>
      <c r="C313" s="28"/>
      <c r="D313" s="28"/>
      <c r="E313" s="42"/>
      <c r="F313" s="42"/>
      <c r="G313" s="41"/>
      <c r="H313" s="41"/>
      <c r="I313" s="43"/>
      <c r="J313" s="28"/>
      <c r="K313" s="41"/>
      <c r="L313" s="41"/>
      <c r="M313" s="44"/>
    </row>
    <row r="314" spans="1:13">
      <c r="A314" s="28"/>
      <c r="B314" s="28"/>
      <c r="C314" s="28"/>
      <c r="D314" s="28"/>
      <c r="E314" s="47"/>
      <c r="F314" s="42"/>
      <c r="G314" s="41"/>
      <c r="H314" s="41"/>
      <c r="I314" s="43"/>
      <c r="J314" s="28"/>
      <c r="K314" s="41"/>
      <c r="L314" s="41"/>
      <c r="M314" s="44"/>
    </row>
    <row r="315" spans="1:13">
      <c r="A315" s="28"/>
      <c r="B315" s="28"/>
      <c r="C315" s="28"/>
      <c r="D315" s="28"/>
      <c r="E315" s="42"/>
      <c r="F315" s="42"/>
      <c r="G315" s="10"/>
      <c r="H315" s="10"/>
      <c r="I315" s="43"/>
      <c r="J315" s="28"/>
      <c r="K315" s="41"/>
      <c r="L315" s="41"/>
      <c r="M315" s="44"/>
    </row>
    <row r="316" spans="1:13">
      <c r="A316" s="28"/>
      <c r="B316" s="28"/>
      <c r="C316" s="49"/>
      <c r="D316" s="28"/>
      <c r="E316" s="42"/>
      <c r="F316" s="47"/>
      <c r="G316" s="44"/>
      <c r="H316" s="41"/>
      <c r="I316" s="41"/>
      <c r="J316" s="41"/>
      <c r="K316" s="41"/>
      <c r="L316" s="41"/>
      <c r="M316" s="41"/>
    </row>
    <row r="317" spans="1:13">
      <c r="A317" s="28"/>
      <c r="B317" s="28"/>
      <c r="C317" s="28"/>
      <c r="D317" s="28"/>
      <c r="E317" s="42"/>
      <c r="F317" s="42"/>
      <c r="G317" s="44"/>
      <c r="H317" s="28"/>
      <c r="I317" s="41"/>
      <c r="J317" s="41"/>
      <c r="K317" s="41"/>
      <c r="L317" s="41"/>
      <c r="M317" s="44"/>
    </row>
    <row r="318" spans="1:13">
      <c r="A318" s="28"/>
      <c r="B318" s="28"/>
      <c r="C318" s="28"/>
      <c r="D318" s="28"/>
      <c r="E318" s="42"/>
      <c r="F318" s="42"/>
      <c r="G318" s="41"/>
      <c r="H318" s="41"/>
      <c r="I318" s="41"/>
      <c r="J318" s="41"/>
      <c r="K318" s="44"/>
      <c r="L318" s="28"/>
      <c r="M318" s="44"/>
    </row>
    <row r="319" spans="1:13">
      <c r="A319" s="28"/>
      <c r="B319" s="28"/>
      <c r="C319" s="28"/>
      <c r="D319" s="28"/>
      <c r="E319" s="46"/>
      <c r="F319" s="47"/>
      <c r="G319" s="41"/>
      <c r="H319" s="41"/>
      <c r="I319" s="44"/>
      <c r="J319" s="28"/>
      <c r="K319" s="41"/>
      <c r="L319" s="41"/>
      <c r="M319" s="44"/>
    </row>
    <row r="320" spans="1:13">
      <c r="A320" s="28"/>
      <c r="B320" s="28"/>
      <c r="C320" s="28"/>
      <c r="D320" s="28"/>
      <c r="E320" s="42"/>
      <c r="F320" s="42"/>
      <c r="G320" s="44"/>
      <c r="H320" s="41"/>
      <c r="I320" s="44"/>
      <c r="J320" s="28"/>
      <c r="K320" s="41"/>
      <c r="L320" s="41"/>
      <c r="M320" s="44"/>
    </row>
    <row r="321" spans="1:13">
      <c r="A321" s="28"/>
      <c r="B321" s="28"/>
      <c r="C321" s="28"/>
      <c r="D321" s="28"/>
      <c r="E321" s="42"/>
      <c r="F321" s="42"/>
      <c r="G321" s="44"/>
      <c r="H321" s="41"/>
      <c r="I321" s="41"/>
      <c r="J321" s="41"/>
      <c r="K321" s="41"/>
      <c r="L321" s="41"/>
      <c r="M321" s="41"/>
    </row>
    <row r="322" spans="1:13">
      <c r="A322" s="28"/>
      <c r="B322" s="51"/>
      <c r="C322" s="49"/>
      <c r="D322" s="28"/>
      <c r="E322" s="42"/>
      <c r="F322" s="42"/>
      <c r="G322" s="44"/>
      <c r="H322" s="28"/>
      <c r="I322" s="41"/>
      <c r="J322" s="28"/>
      <c r="K322" s="41"/>
      <c r="L322" s="28"/>
      <c r="M322" s="45"/>
    </row>
    <row r="323" spans="1:13">
      <c r="A323" s="28"/>
      <c r="B323" s="28"/>
      <c r="C323" s="28"/>
      <c r="D323" s="28"/>
      <c r="E323" s="42"/>
      <c r="F323" s="42"/>
      <c r="G323" s="44"/>
      <c r="H323" s="41"/>
      <c r="I323" s="41"/>
      <c r="J323" s="41"/>
      <c r="K323" s="41"/>
      <c r="L323" s="41"/>
      <c r="M323" s="41"/>
    </row>
    <row r="324" spans="1:13">
      <c r="A324" s="28"/>
      <c r="B324" s="28"/>
      <c r="C324" s="28"/>
      <c r="D324" s="28"/>
      <c r="E324" s="42"/>
      <c r="F324" s="42"/>
      <c r="G324" s="44"/>
      <c r="H324" s="52"/>
      <c r="I324" s="41"/>
      <c r="J324" s="52"/>
      <c r="K324" s="41"/>
      <c r="L324" s="52"/>
      <c r="M324" s="52"/>
    </row>
    <row r="325" spans="1:13">
      <c r="A325" s="28"/>
      <c r="B325" s="28"/>
      <c r="C325" s="28"/>
      <c r="D325" s="28"/>
      <c r="E325" s="42"/>
      <c r="F325" s="42"/>
      <c r="G325" s="44"/>
      <c r="H325" s="41"/>
      <c r="I325" s="41"/>
      <c r="J325" s="41"/>
      <c r="K325" s="41"/>
      <c r="L325" s="41"/>
      <c r="M325" s="41"/>
    </row>
    <row r="326" spans="1:13">
      <c r="A326" s="28"/>
      <c r="B326" s="28"/>
      <c r="C326" s="28"/>
      <c r="D326" s="28"/>
      <c r="E326" s="42"/>
      <c r="F326" s="42"/>
      <c r="G326" s="44"/>
      <c r="H326" s="41"/>
      <c r="I326" s="41"/>
      <c r="J326" s="41"/>
      <c r="K326" s="41"/>
      <c r="L326" s="41"/>
      <c r="M326" s="41"/>
    </row>
    <row r="327" spans="1:13">
      <c r="A327" s="28"/>
      <c r="B327" s="28"/>
      <c r="C327" s="28"/>
      <c r="D327" s="28"/>
      <c r="E327" s="42"/>
      <c r="F327" s="42"/>
      <c r="G327" s="44"/>
      <c r="H327" s="41"/>
      <c r="I327" s="41"/>
      <c r="J327" s="41"/>
      <c r="K327" s="41"/>
      <c r="L327" s="41"/>
      <c r="M327" s="41"/>
    </row>
    <row r="328" spans="1:13">
      <c r="A328" s="28"/>
      <c r="B328" s="51"/>
      <c r="C328" s="28"/>
      <c r="D328" s="28"/>
      <c r="E328" s="42"/>
      <c r="F328" s="42"/>
      <c r="G328" s="44"/>
      <c r="H328" s="28"/>
      <c r="I328" s="41"/>
      <c r="J328" s="28"/>
      <c r="K328" s="41"/>
      <c r="L328" s="28"/>
      <c r="M328" s="45"/>
    </row>
    <row r="329" spans="1:13">
      <c r="A329" s="28"/>
      <c r="B329" s="28"/>
      <c r="C329" s="28"/>
      <c r="D329" s="28"/>
      <c r="E329" s="42"/>
      <c r="F329" s="42"/>
      <c r="G329" s="44"/>
      <c r="H329" s="41"/>
      <c r="I329" s="41"/>
      <c r="J329" s="41"/>
      <c r="K329" s="41"/>
      <c r="L329" s="41"/>
      <c r="M329" s="41"/>
    </row>
    <row r="330" spans="1:13">
      <c r="A330" s="28"/>
      <c r="B330" s="51"/>
      <c r="C330" s="28"/>
      <c r="D330" s="28"/>
      <c r="E330" s="42"/>
      <c r="F330" s="42"/>
      <c r="G330" s="44"/>
      <c r="H330" s="28"/>
      <c r="I330" s="41"/>
      <c r="J330" s="28"/>
      <c r="K330" s="41"/>
      <c r="L330" s="28"/>
      <c r="M330" s="45"/>
    </row>
    <row r="331" spans="1:13">
      <c r="A331" s="28"/>
      <c r="B331" s="28"/>
      <c r="C331" s="28"/>
      <c r="D331" s="28"/>
      <c r="E331" s="42"/>
      <c r="F331" s="42"/>
      <c r="G331" s="44"/>
      <c r="H331" s="41"/>
      <c r="I331" s="41"/>
      <c r="J331" s="41"/>
      <c r="K331" s="41"/>
      <c r="L331" s="41"/>
      <c r="M331" s="41"/>
    </row>
    <row r="332" spans="1:13">
      <c r="A332" s="28"/>
      <c r="B332" s="51"/>
      <c r="C332" s="28"/>
      <c r="D332" s="28"/>
      <c r="E332" s="42"/>
      <c r="F332" s="42"/>
      <c r="G332" s="44"/>
      <c r="H332" s="28"/>
      <c r="I332" s="55"/>
      <c r="J332" s="28"/>
      <c r="K332" s="41"/>
      <c r="L332" s="28"/>
      <c r="M332" s="45"/>
    </row>
    <row r="333" spans="1:13">
      <c r="A333" s="28"/>
      <c r="B333" s="28"/>
      <c r="C333" s="28"/>
      <c r="D333" s="28"/>
      <c r="E333" s="42"/>
      <c r="F333" s="42"/>
      <c r="G333" s="44"/>
      <c r="H333" s="41"/>
      <c r="I333" s="41"/>
      <c r="J333" s="41"/>
      <c r="K333" s="41"/>
      <c r="L333" s="41"/>
      <c r="M333" s="41"/>
    </row>
    <row r="334" spans="1:13">
      <c r="A334" s="28"/>
      <c r="B334" s="51"/>
      <c r="C334" s="28"/>
      <c r="D334" s="28"/>
      <c r="E334" s="42"/>
      <c r="F334" s="42"/>
      <c r="G334" s="44"/>
      <c r="H334" s="28"/>
      <c r="I334" s="41"/>
      <c r="J334" s="28"/>
      <c r="K334" s="41"/>
      <c r="L334" s="28"/>
      <c r="M334" s="45"/>
    </row>
    <row r="335" spans="1:13">
      <c r="A335" s="28"/>
      <c r="B335" s="28"/>
      <c r="C335" s="28"/>
      <c r="D335" s="28"/>
      <c r="E335" s="42"/>
      <c r="F335" s="42"/>
      <c r="G335" s="44"/>
      <c r="H335" s="41"/>
      <c r="I335" s="41"/>
      <c r="J335" s="41"/>
      <c r="K335" s="41"/>
      <c r="L335" s="41"/>
      <c r="M335" s="41"/>
    </row>
    <row r="336" spans="1:13">
      <c r="A336" s="28"/>
      <c r="B336" s="51"/>
      <c r="C336" s="28"/>
      <c r="D336" s="28"/>
      <c r="E336" s="42"/>
      <c r="F336" s="42"/>
      <c r="G336" s="44"/>
      <c r="H336" s="28"/>
      <c r="I336" s="41"/>
      <c r="J336" s="28"/>
      <c r="K336" s="41"/>
      <c r="L336" s="28"/>
      <c r="M336" s="45"/>
    </row>
    <row r="337" spans="1:13">
      <c r="A337" s="28"/>
      <c r="B337" s="28"/>
      <c r="C337" s="28"/>
      <c r="D337" s="28"/>
      <c r="E337" s="42"/>
      <c r="F337" s="42"/>
      <c r="G337" s="44"/>
      <c r="H337" s="41"/>
      <c r="I337" s="41"/>
      <c r="J337" s="41"/>
      <c r="K337" s="41"/>
      <c r="L337" s="41"/>
      <c r="M337" s="41"/>
    </row>
    <row r="338" spans="1:13">
      <c r="A338" s="9"/>
      <c r="B338" s="9"/>
      <c r="C338" s="9"/>
      <c r="D338" s="9"/>
      <c r="E338" s="9"/>
      <c r="F338" s="9"/>
      <c r="G338" s="9"/>
      <c r="H338" s="9"/>
      <c r="I338" s="9"/>
      <c r="J338" s="9"/>
      <c r="K338" s="9"/>
      <c r="L338" s="9"/>
      <c r="M338" s="9"/>
    </row>
    <row r="339" spans="1:13">
      <c r="A339" s="28"/>
      <c r="B339" s="51"/>
      <c r="C339" s="28"/>
      <c r="D339" s="28"/>
      <c r="E339" s="42"/>
      <c r="F339" s="42"/>
      <c r="G339" s="44"/>
      <c r="H339" s="28"/>
      <c r="I339" s="41"/>
      <c r="J339" s="28"/>
      <c r="K339" s="41"/>
      <c r="L339" s="28"/>
      <c r="M339" s="45"/>
    </row>
    <row r="340" spans="1:13">
      <c r="A340" s="28"/>
      <c r="B340" s="28"/>
      <c r="C340" s="28"/>
      <c r="D340" s="28"/>
      <c r="E340" s="42"/>
      <c r="F340" s="42"/>
      <c r="G340" s="44"/>
      <c r="H340" s="41"/>
      <c r="I340" s="41"/>
      <c r="J340" s="41"/>
      <c r="K340" s="41"/>
      <c r="L340" s="41"/>
      <c r="M340" s="41"/>
    </row>
    <row r="341" spans="1:13">
      <c r="A341" s="28"/>
      <c r="B341" s="51"/>
      <c r="C341" s="28"/>
      <c r="D341" s="28"/>
      <c r="E341" s="42"/>
      <c r="F341" s="42"/>
      <c r="G341" s="44"/>
      <c r="H341" s="28"/>
      <c r="I341" s="41"/>
      <c r="J341" s="28"/>
      <c r="K341" s="41"/>
      <c r="L341" s="28"/>
      <c r="M341" s="45"/>
    </row>
    <row r="342" spans="1:13">
      <c r="A342" s="28"/>
      <c r="B342" s="28"/>
      <c r="C342" s="28"/>
      <c r="D342" s="28"/>
      <c r="E342" s="42"/>
      <c r="F342" s="42"/>
      <c r="G342" s="44"/>
      <c r="H342" s="41"/>
      <c r="I342" s="41"/>
      <c r="J342" s="41"/>
      <c r="K342" s="41"/>
      <c r="L342" s="41"/>
      <c r="M342" s="41"/>
    </row>
    <row r="343" spans="1:13">
      <c r="A343" s="28"/>
      <c r="B343" s="51"/>
      <c r="C343" s="28"/>
      <c r="D343" s="28"/>
      <c r="E343" s="42"/>
      <c r="F343" s="42"/>
      <c r="G343" s="44"/>
      <c r="H343" s="28"/>
      <c r="I343" s="41"/>
      <c r="J343" s="28"/>
      <c r="K343" s="41"/>
      <c r="L343" s="28"/>
      <c r="M343" s="45"/>
    </row>
    <row r="344" spans="1:13">
      <c r="A344" s="28"/>
      <c r="B344" s="28"/>
      <c r="C344" s="28"/>
      <c r="D344" s="28"/>
      <c r="E344" s="42"/>
      <c r="F344" s="42"/>
      <c r="G344" s="44"/>
      <c r="H344" s="41"/>
      <c r="I344" s="41"/>
      <c r="J344" s="41"/>
      <c r="K344" s="41"/>
      <c r="L344" s="41"/>
      <c r="M344" s="41"/>
    </row>
    <row r="345" spans="1:13">
      <c r="A345" s="28"/>
      <c r="B345" s="51"/>
      <c r="C345" s="28"/>
      <c r="D345" s="28"/>
      <c r="E345" s="42"/>
      <c r="F345" s="42"/>
      <c r="G345" s="44"/>
      <c r="H345" s="28"/>
      <c r="I345" s="41"/>
      <c r="J345" s="28"/>
      <c r="K345" s="41"/>
      <c r="L345" s="28"/>
      <c r="M345" s="45"/>
    </row>
    <row r="346" spans="1:13">
      <c r="A346" s="28"/>
      <c r="B346" s="28"/>
      <c r="C346" s="28"/>
      <c r="D346" s="28"/>
      <c r="E346" s="42"/>
      <c r="F346" s="42"/>
      <c r="G346" s="44"/>
      <c r="H346" s="41"/>
      <c r="I346" s="41"/>
      <c r="J346" s="41"/>
      <c r="K346" s="41"/>
      <c r="L346" s="41"/>
      <c r="M346" s="41"/>
    </row>
    <row r="347" spans="1:13">
      <c r="A347" s="28"/>
      <c r="B347" s="51"/>
      <c r="C347" s="28"/>
      <c r="D347" s="28"/>
      <c r="E347" s="42"/>
      <c r="F347" s="42"/>
      <c r="G347" s="44"/>
      <c r="H347" s="28"/>
      <c r="I347" s="41"/>
      <c r="J347" s="28"/>
      <c r="K347" s="41"/>
      <c r="L347" s="28"/>
      <c r="M347" s="45"/>
    </row>
    <row r="348" spans="1:13">
      <c r="A348" s="28"/>
      <c r="B348" s="28"/>
      <c r="C348" s="28"/>
      <c r="D348" s="28"/>
      <c r="E348" s="42"/>
      <c r="F348" s="42"/>
      <c r="G348" s="44"/>
      <c r="H348" s="41"/>
      <c r="I348" s="41"/>
      <c r="J348" s="41"/>
      <c r="K348" s="41"/>
      <c r="L348" s="41"/>
      <c r="M348" s="41"/>
    </row>
    <row r="349" spans="1:13">
      <c r="A349" s="28"/>
      <c r="B349" s="51"/>
      <c r="C349" s="28"/>
      <c r="D349" s="28"/>
      <c r="E349" s="42"/>
      <c r="F349" s="42"/>
      <c r="G349" s="44"/>
      <c r="H349" s="28"/>
      <c r="I349" s="41"/>
      <c r="J349" s="28"/>
      <c r="K349" s="41"/>
      <c r="L349" s="28"/>
      <c r="M349" s="45"/>
    </row>
    <row r="350" spans="1:13">
      <c r="A350" s="28"/>
      <c r="B350" s="28"/>
      <c r="C350" s="28"/>
      <c r="D350" s="28"/>
      <c r="E350" s="42"/>
      <c r="F350" s="42"/>
      <c r="G350" s="44"/>
      <c r="H350" s="41"/>
      <c r="I350" s="41"/>
      <c r="J350" s="41"/>
      <c r="K350" s="41"/>
      <c r="L350" s="41"/>
      <c r="M350" s="41"/>
    </row>
    <row r="351" spans="1:13">
      <c r="A351" s="28"/>
      <c r="B351" s="51"/>
      <c r="C351" s="28"/>
      <c r="D351" s="28"/>
      <c r="E351" s="42"/>
      <c r="F351" s="42"/>
      <c r="G351" s="44"/>
      <c r="H351" s="45"/>
      <c r="I351" s="44"/>
      <c r="J351" s="28"/>
      <c r="K351" s="41"/>
      <c r="L351" s="41"/>
      <c r="M351" s="48"/>
    </row>
    <row r="352" spans="1:13">
      <c r="A352" s="28"/>
      <c r="B352" s="28"/>
      <c r="C352" s="28"/>
      <c r="D352" s="28"/>
      <c r="E352" s="42"/>
      <c r="F352" s="42"/>
      <c r="G352" s="44"/>
      <c r="H352" s="41"/>
      <c r="I352" s="41"/>
      <c r="J352" s="41"/>
      <c r="K352" s="41"/>
      <c r="L352" s="41"/>
      <c r="M352" s="41"/>
    </row>
    <row r="353" spans="1:13">
      <c r="A353" s="28"/>
      <c r="B353" s="51"/>
      <c r="C353" s="49"/>
      <c r="D353" s="28"/>
      <c r="E353" s="42"/>
      <c r="F353" s="42"/>
      <c r="G353" s="44"/>
      <c r="H353" s="28"/>
      <c r="I353" s="41"/>
      <c r="J353" s="28"/>
      <c r="K353" s="41"/>
      <c r="L353" s="28"/>
      <c r="M353" s="45"/>
    </row>
    <row r="354" spans="1:13">
      <c r="A354" s="28"/>
      <c r="B354" s="28"/>
      <c r="C354" s="28"/>
      <c r="D354" s="28"/>
      <c r="E354" s="42"/>
      <c r="F354" s="42"/>
      <c r="G354" s="44"/>
      <c r="H354" s="41"/>
      <c r="I354" s="41"/>
      <c r="J354" s="41"/>
      <c r="K354" s="41"/>
      <c r="L354" s="41"/>
      <c r="M354" s="41"/>
    </row>
    <row r="355" spans="1:13">
      <c r="A355" s="9"/>
      <c r="B355" s="9"/>
      <c r="C355" s="9"/>
      <c r="D355" s="9"/>
      <c r="E355" s="9"/>
      <c r="F355" s="9"/>
      <c r="G355" s="9"/>
      <c r="H355" s="9"/>
      <c r="I355" s="9"/>
      <c r="J355" s="9"/>
      <c r="K355" s="9"/>
      <c r="L355" s="9"/>
      <c r="M355" s="9"/>
    </row>
    <row r="356" spans="1:13">
      <c r="A356" s="28"/>
      <c r="B356" s="51"/>
      <c r="C356" s="49"/>
      <c r="D356" s="28"/>
      <c r="E356" s="42"/>
      <c r="F356" s="42"/>
      <c r="G356" s="44"/>
      <c r="H356" s="28"/>
      <c r="I356" s="41"/>
      <c r="J356" s="28"/>
      <c r="K356" s="41"/>
      <c r="L356" s="28"/>
      <c r="M356" s="45"/>
    </row>
    <row r="357" spans="1:13">
      <c r="A357" s="28"/>
      <c r="B357" s="28"/>
      <c r="C357" s="28"/>
      <c r="D357" s="28"/>
      <c r="E357" s="42"/>
      <c r="F357" s="42"/>
      <c r="G357" s="44"/>
      <c r="H357" s="41"/>
      <c r="I357" s="41"/>
      <c r="J357" s="41"/>
      <c r="K357" s="41"/>
      <c r="L357" s="41"/>
      <c r="M357" s="41"/>
    </row>
    <row r="358" spans="1:13">
      <c r="A358" s="28"/>
      <c r="B358" s="51"/>
      <c r="C358" s="49"/>
      <c r="D358" s="28"/>
      <c r="E358" s="42"/>
      <c r="F358" s="42"/>
      <c r="G358" s="44"/>
      <c r="H358" s="28"/>
      <c r="I358" s="41"/>
      <c r="J358" s="28"/>
      <c r="K358" s="41"/>
      <c r="L358" s="28"/>
      <c r="M358" s="45"/>
    </row>
    <row r="359" spans="1:13">
      <c r="A359" s="28"/>
      <c r="B359" s="28"/>
      <c r="C359" s="28"/>
      <c r="D359" s="28"/>
      <c r="E359" s="42"/>
      <c r="F359" s="42"/>
      <c r="G359" s="44"/>
      <c r="H359" s="41"/>
      <c r="I359" s="41"/>
      <c r="J359" s="41"/>
      <c r="K359" s="41"/>
      <c r="L359" s="41"/>
      <c r="M359" s="41"/>
    </row>
    <row r="360" spans="1:13">
      <c r="A360" s="28"/>
      <c r="B360" s="28"/>
      <c r="C360" s="49"/>
      <c r="D360" s="28"/>
      <c r="E360" s="42"/>
      <c r="F360" s="42"/>
      <c r="G360" s="44"/>
      <c r="H360" s="28"/>
      <c r="I360" s="41"/>
      <c r="J360" s="28"/>
      <c r="K360" s="41"/>
      <c r="L360" s="28"/>
      <c r="M360" s="45"/>
    </row>
    <row r="361" spans="1:13">
      <c r="A361" s="28"/>
      <c r="B361" s="28"/>
      <c r="C361" s="28"/>
      <c r="D361" s="28"/>
      <c r="E361" s="42"/>
      <c r="F361" s="42"/>
      <c r="G361" s="44"/>
      <c r="H361" s="41"/>
      <c r="I361" s="41"/>
      <c r="J361" s="41"/>
      <c r="K361" s="41"/>
      <c r="L361" s="41"/>
      <c r="M361" s="41"/>
    </row>
    <row r="362" spans="1:13">
      <c r="A362" s="28"/>
      <c r="B362" s="51"/>
      <c r="C362" s="49"/>
      <c r="D362" s="28"/>
      <c r="E362" s="42"/>
      <c r="F362" s="42"/>
      <c r="G362" s="44"/>
      <c r="H362" s="28"/>
      <c r="I362" s="41"/>
      <c r="J362" s="28"/>
      <c r="K362" s="41"/>
      <c r="L362" s="28"/>
      <c r="M362" s="45"/>
    </row>
    <row r="363" spans="1:13">
      <c r="A363" s="28"/>
      <c r="B363" s="28"/>
      <c r="C363" s="28"/>
      <c r="D363" s="28"/>
      <c r="E363" s="42"/>
      <c r="F363" s="42"/>
      <c r="G363" s="44"/>
      <c r="H363" s="41"/>
      <c r="I363" s="41"/>
      <c r="J363" s="41"/>
      <c r="K363" s="41"/>
      <c r="L363" s="41"/>
      <c r="M363" s="41"/>
    </row>
    <row r="364" spans="1:13">
      <c r="A364" s="28"/>
      <c r="B364" s="28"/>
      <c r="C364" s="49"/>
      <c r="D364" s="28"/>
      <c r="E364" s="42"/>
      <c r="F364" s="42"/>
      <c r="G364" s="44"/>
      <c r="H364" s="28"/>
      <c r="I364" s="41"/>
      <c r="J364" s="28"/>
      <c r="K364" s="41"/>
      <c r="L364" s="28"/>
      <c r="M364" s="45"/>
    </row>
    <row r="365" spans="1:13">
      <c r="A365" s="28"/>
      <c r="B365" s="28"/>
      <c r="C365" s="28"/>
      <c r="D365" s="28"/>
      <c r="E365" s="42"/>
      <c r="F365" s="42"/>
      <c r="G365" s="44"/>
      <c r="H365" s="41"/>
      <c r="I365" s="41"/>
      <c r="J365" s="41"/>
      <c r="K365" s="41"/>
      <c r="L365" s="41"/>
      <c r="M365" s="41"/>
    </row>
    <row r="366" spans="1:13">
      <c r="A366" s="28"/>
      <c r="B366" s="28"/>
      <c r="C366" s="49"/>
      <c r="D366" s="28"/>
      <c r="E366" s="42"/>
      <c r="F366" s="42"/>
      <c r="G366" s="44"/>
      <c r="H366" s="28"/>
      <c r="I366" s="41"/>
      <c r="J366" s="28"/>
      <c r="K366" s="41"/>
      <c r="L366" s="28"/>
      <c r="M366" s="45"/>
    </row>
    <row r="367" spans="1:13">
      <c r="A367" s="28"/>
      <c r="B367" s="28"/>
      <c r="C367" s="28"/>
      <c r="D367" s="28"/>
      <c r="E367" s="42"/>
      <c r="F367" s="42"/>
      <c r="G367" s="44"/>
      <c r="H367" s="41"/>
      <c r="I367" s="41"/>
      <c r="J367" s="41"/>
      <c r="K367" s="41"/>
      <c r="L367" s="41"/>
      <c r="M367" s="41"/>
    </row>
    <row r="368" spans="1:13">
      <c r="A368" s="28"/>
      <c r="B368" s="28"/>
      <c r="C368" s="49"/>
      <c r="D368" s="28"/>
      <c r="E368" s="42"/>
      <c r="F368" s="42"/>
      <c r="G368" s="44"/>
      <c r="H368" s="28"/>
      <c r="I368" s="41"/>
      <c r="J368" s="28"/>
      <c r="K368" s="41"/>
      <c r="L368" s="28"/>
      <c r="M368" s="45"/>
    </row>
    <row r="369" spans="1:13">
      <c r="A369" s="28"/>
      <c r="B369" s="28"/>
      <c r="C369" s="28"/>
      <c r="D369" s="28"/>
      <c r="E369" s="42"/>
      <c r="F369" s="42"/>
      <c r="G369" s="44"/>
      <c r="H369" s="41"/>
      <c r="I369" s="41"/>
      <c r="J369" s="41"/>
      <c r="K369" s="41"/>
      <c r="L369" s="41"/>
      <c r="M369" s="41"/>
    </row>
    <row r="370" spans="1:13">
      <c r="A370" s="28"/>
      <c r="B370" s="28"/>
      <c r="C370" s="49"/>
      <c r="D370" s="28"/>
      <c r="E370" s="42"/>
      <c r="F370" s="42"/>
      <c r="G370" s="44"/>
      <c r="H370" s="28"/>
      <c r="I370" s="41"/>
      <c r="J370" s="28"/>
      <c r="K370" s="41"/>
      <c r="L370" s="28"/>
      <c r="M370" s="45"/>
    </row>
    <row r="371" spans="1:13">
      <c r="A371" s="28"/>
      <c r="B371" s="28"/>
      <c r="C371" s="28"/>
      <c r="D371" s="28"/>
      <c r="E371" s="42"/>
      <c r="F371" s="42"/>
      <c r="G371" s="44"/>
      <c r="H371" s="41"/>
      <c r="I371" s="41"/>
      <c r="J371" s="41"/>
      <c r="K371" s="41"/>
      <c r="L371" s="41"/>
      <c r="M371" s="41"/>
    </row>
    <row r="372" spans="1:13">
      <c r="A372" s="28"/>
      <c r="B372" s="28"/>
      <c r="C372" s="49"/>
      <c r="D372" s="28"/>
      <c r="E372" s="28"/>
      <c r="F372" s="28"/>
      <c r="G372" s="44"/>
      <c r="H372" s="28"/>
      <c r="I372" s="41"/>
      <c r="J372" s="41"/>
      <c r="K372" s="41"/>
      <c r="L372" s="41"/>
      <c r="M372" s="41"/>
    </row>
    <row r="373" spans="1:13">
      <c r="A373" s="28"/>
      <c r="B373" s="28"/>
      <c r="C373" s="28"/>
      <c r="D373" s="28"/>
      <c r="E373" s="42"/>
      <c r="F373" s="42"/>
      <c r="G373" s="44"/>
      <c r="H373" s="28"/>
      <c r="I373" s="41"/>
      <c r="J373" s="41"/>
      <c r="K373" s="41"/>
      <c r="L373" s="41"/>
      <c r="M373" s="45"/>
    </row>
    <row r="374" spans="1:13">
      <c r="A374" s="28"/>
      <c r="B374" s="28"/>
      <c r="C374" s="28"/>
      <c r="D374" s="28"/>
      <c r="E374" s="42"/>
      <c r="F374" s="42"/>
      <c r="G374" s="44"/>
      <c r="H374" s="45"/>
      <c r="I374" s="44"/>
      <c r="J374" s="28"/>
      <c r="K374" s="44"/>
      <c r="L374" s="28"/>
      <c r="M374" s="44"/>
    </row>
    <row r="375" spans="1:13">
      <c r="A375" s="28"/>
      <c r="B375" s="28"/>
      <c r="C375" s="28"/>
      <c r="D375" s="28"/>
      <c r="E375" s="44"/>
      <c r="F375" s="42"/>
      <c r="G375" s="44"/>
      <c r="H375" s="45"/>
      <c r="I375" s="43"/>
      <c r="J375" s="28"/>
      <c r="K375" s="41"/>
      <c r="L375" s="41"/>
      <c r="M375" s="45"/>
    </row>
    <row r="376" spans="1:13">
      <c r="A376" s="28"/>
      <c r="B376" s="28"/>
      <c r="C376" s="28"/>
      <c r="D376" s="28"/>
      <c r="E376" s="42"/>
      <c r="F376" s="42"/>
      <c r="G376" s="44"/>
      <c r="H376" s="8"/>
      <c r="I376" s="43"/>
      <c r="J376" s="28"/>
      <c r="K376" s="41"/>
      <c r="L376" s="41"/>
      <c r="M376" s="45"/>
    </row>
    <row r="377" spans="1:13">
      <c r="A377" s="28"/>
      <c r="B377" s="28"/>
      <c r="C377" s="28"/>
      <c r="D377" s="28"/>
      <c r="E377" s="42"/>
      <c r="F377" s="42"/>
      <c r="G377" s="44"/>
      <c r="H377" s="45"/>
      <c r="I377" s="43"/>
      <c r="J377" s="28"/>
      <c r="K377" s="41"/>
      <c r="L377" s="41"/>
      <c r="M377" s="45"/>
    </row>
    <row r="378" spans="1:13">
      <c r="A378" s="28"/>
      <c r="B378" s="28"/>
      <c r="C378" s="28"/>
      <c r="D378" s="28"/>
      <c r="E378" s="42"/>
      <c r="F378" s="42"/>
      <c r="G378" s="44"/>
      <c r="H378" s="41"/>
      <c r="I378" s="41"/>
      <c r="J378" s="41"/>
      <c r="K378" s="41"/>
      <c r="L378" s="41"/>
      <c r="M378" s="41"/>
    </row>
    <row r="379" spans="1:13">
      <c r="A379" s="28"/>
      <c r="B379" s="28"/>
      <c r="C379" s="49"/>
      <c r="D379" s="28"/>
      <c r="E379" s="28"/>
      <c r="F379" s="28"/>
      <c r="G379" s="44"/>
      <c r="H379" s="28"/>
      <c r="I379" s="41"/>
      <c r="J379" s="41"/>
      <c r="K379" s="41"/>
      <c r="L379" s="41"/>
      <c r="M379" s="41"/>
    </row>
    <row r="380" spans="1:13">
      <c r="A380" s="28"/>
      <c r="B380" s="28"/>
      <c r="C380" s="28"/>
      <c r="D380" s="28"/>
      <c r="E380" s="42"/>
      <c r="F380" s="42"/>
      <c r="G380" s="44"/>
      <c r="H380" s="28"/>
      <c r="I380" s="41"/>
      <c r="J380" s="41"/>
      <c r="K380" s="41"/>
      <c r="L380" s="41"/>
      <c r="M380" s="45"/>
    </row>
    <row r="381" spans="1:13">
      <c r="A381" s="28"/>
      <c r="B381" s="28"/>
      <c r="C381" s="28"/>
      <c r="D381" s="28"/>
      <c r="E381" s="47"/>
      <c r="F381" s="42"/>
      <c r="G381" s="44"/>
      <c r="H381" s="45"/>
      <c r="I381" s="44"/>
      <c r="J381" s="28"/>
      <c r="K381" s="44"/>
      <c r="L381" s="28"/>
      <c r="M381" s="44"/>
    </row>
    <row r="382" spans="1:13">
      <c r="A382" s="28"/>
      <c r="B382" s="28"/>
      <c r="C382" s="28"/>
      <c r="D382" s="28"/>
      <c r="E382" s="44"/>
      <c r="F382" s="42"/>
      <c r="G382" s="44"/>
      <c r="H382" s="45"/>
      <c r="I382" s="43"/>
      <c r="J382" s="28"/>
      <c r="K382" s="41"/>
      <c r="L382" s="41"/>
      <c r="M382" s="45"/>
    </row>
    <row r="383" spans="1:13">
      <c r="A383" s="28"/>
      <c r="B383" s="28"/>
      <c r="C383" s="28"/>
      <c r="D383" s="28"/>
      <c r="E383" s="47"/>
      <c r="F383" s="42"/>
      <c r="G383" s="44"/>
      <c r="H383" s="45"/>
      <c r="I383" s="43"/>
      <c r="J383" s="28"/>
      <c r="K383" s="41"/>
      <c r="L383" s="41"/>
      <c r="M383" s="45"/>
    </row>
    <row r="384" spans="1:13">
      <c r="A384" s="28"/>
      <c r="B384" s="28"/>
      <c r="C384" s="28"/>
      <c r="D384" s="28"/>
      <c r="E384" s="42"/>
      <c r="F384" s="42"/>
      <c r="G384" s="44"/>
      <c r="H384" s="41"/>
      <c r="I384" s="41"/>
      <c r="J384" s="41"/>
      <c r="K384" s="41"/>
      <c r="L384" s="41"/>
      <c r="M384" s="41"/>
    </row>
    <row r="385" spans="1:13">
      <c r="A385" s="9"/>
      <c r="B385" s="9"/>
      <c r="C385" s="9"/>
      <c r="D385" s="9"/>
      <c r="E385" s="9"/>
      <c r="F385" s="9"/>
      <c r="G385" s="9"/>
      <c r="H385" s="9"/>
      <c r="I385" s="9"/>
      <c r="J385" s="9"/>
      <c r="K385" s="9"/>
      <c r="L385" s="9"/>
      <c r="M385" s="9"/>
    </row>
    <row r="386" spans="1:13">
      <c r="A386" s="28"/>
      <c r="B386" s="28"/>
      <c r="C386" s="49"/>
      <c r="D386" s="28"/>
      <c r="E386" s="28"/>
      <c r="F386" s="28"/>
      <c r="G386" s="44"/>
      <c r="H386" s="28"/>
      <c r="I386" s="41"/>
      <c r="J386" s="41"/>
      <c r="K386" s="41"/>
      <c r="L386" s="41"/>
      <c r="M386" s="41"/>
    </row>
    <row r="387" spans="1:13">
      <c r="A387" s="28"/>
      <c r="B387" s="28"/>
      <c r="C387" s="28"/>
      <c r="D387" s="28"/>
      <c r="E387" s="42"/>
      <c r="F387" s="42"/>
      <c r="G387" s="44"/>
      <c r="H387" s="28"/>
      <c r="I387" s="41"/>
      <c r="J387" s="41"/>
      <c r="K387" s="41"/>
      <c r="L387" s="41"/>
      <c r="M387" s="45"/>
    </row>
    <row r="388" spans="1:13">
      <c r="A388" s="28"/>
      <c r="B388" s="28"/>
      <c r="C388" s="28"/>
      <c r="D388" s="28"/>
      <c r="E388" s="47"/>
      <c r="F388" s="42"/>
      <c r="G388" s="44"/>
      <c r="H388" s="45"/>
      <c r="I388" s="44"/>
      <c r="J388" s="28"/>
      <c r="K388" s="44"/>
      <c r="L388" s="28"/>
      <c r="M388" s="44"/>
    </row>
    <row r="389" spans="1:13">
      <c r="A389" s="28"/>
      <c r="B389" s="28"/>
      <c r="C389" s="28"/>
      <c r="D389" s="28"/>
      <c r="E389" s="44"/>
      <c r="F389" s="42"/>
      <c r="G389" s="44"/>
      <c r="H389" s="45"/>
      <c r="I389" s="43"/>
      <c r="J389" s="28"/>
      <c r="K389" s="41"/>
      <c r="L389" s="41"/>
      <c r="M389" s="45"/>
    </row>
    <row r="390" spans="1:13">
      <c r="A390" s="28"/>
      <c r="B390" s="28"/>
      <c r="C390" s="28"/>
      <c r="D390" s="28"/>
      <c r="E390" s="47"/>
      <c r="F390" s="42"/>
      <c r="G390" s="44"/>
      <c r="H390" s="45"/>
      <c r="I390" s="43"/>
      <c r="J390" s="28"/>
      <c r="K390" s="41"/>
      <c r="L390" s="41"/>
      <c r="M390" s="45"/>
    </row>
    <row r="391" spans="1:13">
      <c r="A391" s="28"/>
      <c r="B391" s="28"/>
      <c r="C391" s="28"/>
      <c r="D391" s="28"/>
      <c r="E391" s="42"/>
      <c r="F391" s="42"/>
      <c r="G391" s="44"/>
      <c r="H391" s="41"/>
      <c r="I391" s="41"/>
      <c r="J391" s="41"/>
      <c r="K391" s="41"/>
      <c r="L391" s="41"/>
      <c r="M391" s="41"/>
    </row>
    <row r="392" spans="1:13">
      <c r="A392" s="28"/>
      <c r="B392" s="28"/>
      <c r="C392" s="49"/>
      <c r="D392" s="28"/>
      <c r="E392" s="28"/>
      <c r="F392" s="28"/>
      <c r="G392" s="44"/>
      <c r="H392" s="28"/>
      <c r="I392" s="41"/>
      <c r="J392" s="41"/>
      <c r="K392" s="41"/>
      <c r="L392" s="41"/>
      <c r="M392" s="41"/>
    </row>
    <row r="393" spans="1:13">
      <c r="A393" s="28"/>
      <c r="B393" s="28"/>
      <c r="C393" s="28"/>
      <c r="D393" s="28"/>
      <c r="E393" s="42"/>
      <c r="F393" s="42"/>
      <c r="G393" s="44"/>
      <c r="H393" s="28"/>
      <c r="I393" s="41"/>
      <c r="J393" s="41"/>
      <c r="K393" s="41"/>
      <c r="L393" s="41"/>
      <c r="M393" s="45"/>
    </row>
    <row r="394" spans="1:13">
      <c r="A394" s="28"/>
      <c r="B394" s="28"/>
      <c r="C394" s="28"/>
      <c r="D394" s="28"/>
      <c r="E394" s="47"/>
      <c r="F394" s="42"/>
      <c r="G394" s="44"/>
      <c r="H394" s="45"/>
      <c r="I394" s="44"/>
      <c r="J394" s="28"/>
      <c r="K394" s="44"/>
      <c r="L394" s="28"/>
      <c r="M394" s="44"/>
    </row>
    <row r="395" spans="1:13">
      <c r="A395" s="28"/>
      <c r="B395" s="28"/>
      <c r="C395" s="28"/>
      <c r="D395" s="28"/>
      <c r="E395" s="44"/>
      <c r="F395" s="42"/>
      <c r="G395" s="44"/>
      <c r="H395" s="45"/>
      <c r="I395" s="43"/>
      <c r="J395" s="28"/>
      <c r="K395" s="41"/>
      <c r="L395" s="41"/>
      <c r="M395" s="45"/>
    </row>
    <row r="396" spans="1:13">
      <c r="A396" s="28"/>
      <c r="B396" s="28"/>
      <c r="C396" s="28"/>
      <c r="D396" s="28"/>
      <c r="E396" s="47"/>
      <c r="F396" s="42"/>
      <c r="G396" s="44"/>
      <c r="H396" s="45"/>
      <c r="I396" s="43"/>
      <c r="J396" s="28"/>
      <c r="K396" s="41"/>
      <c r="L396" s="41"/>
      <c r="M396" s="45"/>
    </row>
    <row r="397" spans="1:13">
      <c r="A397" s="28"/>
      <c r="B397" s="28"/>
      <c r="C397" s="28"/>
      <c r="D397" s="28"/>
      <c r="E397" s="42"/>
      <c r="F397" s="42"/>
      <c r="G397" s="44"/>
      <c r="H397" s="41"/>
      <c r="I397" s="41"/>
      <c r="J397" s="41"/>
      <c r="K397" s="41"/>
      <c r="L397" s="41"/>
      <c r="M397" s="41"/>
    </row>
    <row r="398" spans="1:13">
      <c r="A398" s="28"/>
      <c r="B398" s="28"/>
      <c r="C398" s="49"/>
      <c r="D398" s="28"/>
      <c r="E398" s="28"/>
      <c r="F398" s="28"/>
      <c r="G398" s="44"/>
      <c r="H398" s="28"/>
      <c r="I398" s="41"/>
      <c r="J398" s="41"/>
      <c r="K398" s="41"/>
      <c r="L398" s="41"/>
      <c r="M398" s="41"/>
    </row>
    <row r="399" spans="1:13">
      <c r="A399" s="28"/>
      <c r="B399" s="28"/>
      <c r="C399" s="28"/>
      <c r="D399" s="28"/>
      <c r="E399" s="42"/>
      <c r="F399" s="42"/>
      <c r="G399" s="44"/>
      <c r="H399" s="28"/>
      <c r="I399" s="41"/>
      <c r="J399" s="41"/>
      <c r="K399" s="41"/>
      <c r="L399" s="41"/>
      <c r="M399" s="45"/>
    </row>
    <row r="400" spans="1:13">
      <c r="A400" s="28"/>
      <c r="B400" s="28"/>
      <c r="C400" s="28"/>
      <c r="D400" s="28"/>
      <c r="E400" s="47"/>
      <c r="F400" s="42"/>
      <c r="G400" s="44"/>
      <c r="H400" s="45"/>
      <c r="I400" s="44"/>
      <c r="J400" s="28"/>
      <c r="K400" s="44"/>
      <c r="L400" s="28"/>
      <c r="M400" s="44"/>
    </row>
    <row r="401" spans="1:13">
      <c r="A401" s="28"/>
      <c r="B401" s="28"/>
      <c r="C401" s="28"/>
      <c r="D401" s="28"/>
      <c r="E401" s="44"/>
      <c r="F401" s="42"/>
      <c r="G401" s="44"/>
      <c r="H401" s="45"/>
      <c r="I401" s="43"/>
      <c r="J401" s="28"/>
      <c r="K401" s="41"/>
      <c r="L401" s="41"/>
      <c r="M401" s="45"/>
    </row>
    <row r="402" spans="1:13">
      <c r="A402" s="28"/>
      <c r="B402" s="28"/>
      <c r="C402" s="28"/>
      <c r="D402" s="28"/>
      <c r="E402" s="47"/>
      <c r="F402" s="42"/>
      <c r="G402" s="44"/>
      <c r="H402" s="45"/>
      <c r="I402" s="43"/>
      <c r="J402" s="28"/>
      <c r="K402" s="41"/>
      <c r="L402" s="41"/>
      <c r="M402" s="45"/>
    </row>
    <row r="403" spans="1:13">
      <c r="A403" s="28"/>
      <c r="B403" s="28"/>
      <c r="C403" s="28"/>
      <c r="D403" s="28"/>
      <c r="E403" s="42"/>
      <c r="F403" s="42"/>
      <c r="G403" s="44"/>
      <c r="H403" s="41"/>
      <c r="I403" s="41"/>
      <c r="J403" s="41"/>
      <c r="K403" s="41"/>
      <c r="L403" s="41"/>
      <c r="M403" s="41"/>
    </row>
    <row r="404" spans="1:13">
      <c r="A404" s="28"/>
      <c r="B404" s="28"/>
      <c r="C404" s="49"/>
      <c r="D404" s="28"/>
      <c r="E404" s="28"/>
      <c r="F404" s="28"/>
      <c r="G404" s="44"/>
      <c r="H404" s="28"/>
      <c r="I404" s="41"/>
      <c r="J404" s="41"/>
      <c r="K404" s="41"/>
      <c r="L404" s="41"/>
      <c r="M404" s="41"/>
    </row>
    <row r="405" spans="1:13">
      <c r="A405" s="28"/>
      <c r="B405" s="28"/>
      <c r="C405" s="28"/>
      <c r="D405" s="28"/>
      <c r="E405" s="42"/>
      <c r="F405" s="42"/>
      <c r="G405" s="44"/>
      <c r="H405" s="28"/>
      <c r="I405" s="41"/>
      <c r="J405" s="41"/>
      <c r="K405" s="41"/>
      <c r="L405" s="41"/>
      <c r="M405" s="45"/>
    </row>
    <row r="406" spans="1:13">
      <c r="A406" s="28"/>
      <c r="B406" s="28"/>
      <c r="C406" s="28"/>
      <c r="D406" s="28"/>
      <c r="E406" s="47"/>
      <c r="F406" s="42"/>
      <c r="G406" s="44"/>
      <c r="H406" s="45"/>
      <c r="I406" s="44"/>
      <c r="J406" s="28"/>
      <c r="K406" s="44"/>
      <c r="L406" s="28"/>
      <c r="M406" s="44"/>
    </row>
    <row r="407" spans="1:13">
      <c r="A407" s="28"/>
      <c r="B407" s="28"/>
      <c r="C407" s="28"/>
      <c r="D407" s="28"/>
      <c r="E407" s="44"/>
      <c r="F407" s="42"/>
      <c r="G407" s="44"/>
      <c r="H407" s="45"/>
      <c r="I407" s="43"/>
      <c r="J407" s="28"/>
      <c r="K407" s="41"/>
      <c r="L407" s="41"/>
      <c r="M407" s="45"/>
    </row>
    <row r="408" spans="1:13">
      <c r="A408" s="28"/>
      <c r="B408" s="28"/>
      <c r="C408" s="28"/>
      <c r="D408" s="28"/>
      <c r="E408" s="47"/>
      <c r="F408" s="42"/>
      <c r="G408" s="44"/>
      <c r="H408" s="45"/>
      <c r="I408" s="43"/>
      <c r="J408" s="28"/>
      <c r="K408" s="41"/>
      <c r="L408" s="41"/>
      <c r="M408" s="45"/>
    </row>
    <row r="409" spans="1:13">
      <c r="A409" s="28"/>
      <c r="B409" s="28"/>
      <c r="C409" s="28"/>
      <c r="D409" s="28"/>
      <c r="E409" s="42"/>
      <c r="F409" s="42"/>
      <c r="G409" s="44"/>
      <c r="H409" s="41"/>
      <c r="I409" s="41"/>
      <c r="J409" s="41"/>
      <c r="K409" s="41"/>
      <c r="L409" s="41"/>
      <c r="M409" s="41"/>
    </row>
    <row r="410" spans="1:13">
      <c r="A410" s="28"/>
      <c r="B410" s="28"/>
      <c r="C410" s="49"/>
      <c r="D410" s="28"/>
      <c r="E410" s="28"/>
      <c r="F410" s="28"/>
      <c r="G410" s="44"/>
      <c r="H410" s="28"/>
      <c r="I410" s="41"/>
      <c r="J410" s="41"/>
      <c r="K410" s="41"/>
      <c r="L410" s="41"/>
      <c r="M410" s="41"/>
    </row>
    <row r="411" spans="1:13">
      <c r="A411" s="28"/>
      <c r="B411" s="28"/>
      <c r="C411" s="28"/>
      <c r="D411" s="28"/>
      <c r="E411" s="42"/>
      <c r="F411" s="42"/>
      <c r="G411" s="44"/>
      <c r="H411" s="28"/>
      <c r="I411" s="41"/>
      <c r="J411" s="41"/>
      <c r="K411" s="41"/>
      <c r="L411" s="41"/>
      <c r="M411" s="45"/>
    </row>
    <row r="412" spans="1:13">
      <c r="A412" s="28"/>
      <c r="B412" s="28"/>
      <c r="C412" s="28"/>
      <c r="D412" s="28"/>
      <c r="E412" s="47"/>
      <c r="F412" s="42"/>
      <c r="G412" s="44"/>
      <c r="H412" s="45"/>
      <c r="I412" s="44"/>
      <c r="J412" s="28"/>
      <c r="K412" s="44"/>
      <c r="L412" s="28"/>
      <c r="M412" s="44"/>
    </row>
    <row r="413" spans="1:13">
      <c r="A413" s="28"/>
      <c r="B413" s="28"/>
      <c r="C413" s="28"/>
      <c r="D413" s="28"/>
      <c r="E413" s="44"/>
      <c r="F413" s="42"/>
      <c r="G413" s="44"/>
      <c r="H413" s="45"/>
      <c r="I413" s="43"/>
      <c r="J413" s="28"/>
      <c r="K413" s="41"/>
      <c r="L413" s="41"/>
      <c r="M413" s="45"/>
    </row>
    <row r="414" spans="1:13">
      <c r="A414" s="28"/>
      <c r="B414" s="28"/>
      <c r="C414" s="28"/>
      <c r="D414" s="28"/>
      <c r="E414" s="47"/>
      <c r="F414" s="42"/>
      <c r="G414" s="44"/>
      <c r="H414" s="45"/>
      <c r="I414" s="43"/>
      <c r="J414" s="28"/>
      <c r="K414" s="41"/>
      <c r="L414" s="41"/>
      <c r="M414" s="45"/>
    </row>
    <row r="415" spans="1:13">
      <c r="A415" s="28"/>
      <c r="B415" s="28"/>
      <c r="C415" s="28"/>
      <c r="D415" s="28"/>
      <c r="E415" s="42"/>
      <c r="F415" s="42"/>
      <c r="G415" s="44"/>
      <c r="H415" s="41"/>
      <c r="I415" s="41"/>
      <c r="J415" s="41"/>
      <c r="K415" s="41"/>
      <c r="L415" s="41"/>
      <c r="M415" s="41"/>
    </row>
    <row r="416" spans="1:13">
      <c r="A416" s="28"/>
      <c r="B416" s="28"/>
      <c r="C416" s="28"/>
      <c r="D416" s="28"/>
      <c r="E416" s="28"/>
      <c r="F416" s="28"/>
      <c r="G416" s="44"/>
      <c r="H416" s="28"/>
      <c r="I416" s="41"/>
      <c r="J416" s="41"/>
      <c r="K416" s="41"/>
      <c r="L416" s="41"/>
      <c r="M416" s="41"/>
    </row>
    <row r="417" spans="1:13">
      <c r="A417" s="28"/>
      <c r="B417" s="28"/>
      <c r="C417" s="28"/>
      <c r="D417" s="28"/>
      <c r="E417" s="42"/>
      <c r="F417" s="42"/>
      <c r="G417" s="44"/>
      <c r="H417" s="28"/>
      <c r="I417" s="41"/>
      <c r="J417" s="41"/>
      <c r="K417" s="41"/>
      <c r="L417" s="41"/>
      <c r="M417" s="45"/>
    </row>
    <row r="418" spans="1:13">
      <c r="A418" s="28"/>
      <c r="B418" s="28"/>
      <c r="C418" s="28"/>
      <c r="D418" s="28"/>
      <c r="E418" s="47"/>
      <c r="F418" s="42"/>
      <c r="G418" s="44"/>
      <c r="H418" s="45"/>
      <c r="I418" s="44"/>
      <c r="J418" s="28"/>
      <c r="K418" s="44"/>
      <c r="L418" s="28"/>
      <c r="M418" s="44"/>
    </row>
    <row r="419" spans="1:13">
      <c r="A419" s="9"/>
      <c r="B419" s="9"/>
      <c r="C419" s="9"/>
      <c r="D419" s="9"/>
      <c r="E419" s="9"/>
      <c r="F419" s="9"/>
      <c r="G419" s="9"/>
      <c r="H419" s="9"/>
      <c r="I419" s="9"/>
      <c r="J419" s="9"/>
      <c r="K419" s="9"/>
      <c r="L419" s="9"/>
      <c r="M419" s="9"/>
    </row>
    <row r="420" spans="1:13">
      <c r="A420" s="28"/>
      <c r="B420" s="28"/>
      <c r="C420" s="28"/>
      <c r="D420" s="28"/>
      <c r="E420" s="44"/>
      <c r="F420" s="42"/>
      <c r="G420" s="44"/>
      <c r="H420" s="45"/>
      <c r="I420" s="43"/>
      <c r="J420" s="28"/>
      <c r="K420" s="41"/>
      <c r="L420" s="41"/>
      <c r="M420" s="45"/>
    </row>
    <row r="421" spans="1:13">
      <c r="A421" s="28"/>
      <c r="B421" s="28"/>
      <c r="C421" s="28"/>
      <c r="D421" s="28"/>
      <c r="E421" s="42"/>
      <c r="F421" s="42"/>
      <c r="G421" s="44"/>
      <c r="H421" s="45"/>
      <c r="I421" s="43"/>
      <c r="J421" s="28"/>
      <c r="K421" s="41"/>
      <c r="L421" s="41"/>
      <c r="M421" s="45"/>
    </row>
    <row r="422" spans="1:13">
      <c r="A422" s="28"/>
      <c r="B422" s="28"/>
      <c r="C422" s="28"/>
      <c r="D422" s="28"/>
      <c r="E422" s="47"/>
      <c r="F422" s="42"/>
      <c r="G422" s="44"/>
      <c r="H422" s="45"/>
      <c r="I422" s="43"/>
      <c r="J422" s="28"/>
      <c r="K422" s="41"/>
      <c r="L422" s="41"/>
      <c r="M422" s="45"/>
    </row>
    <row r="423" spans="1:13">
      <c r="A423" s="28"/>
      <c r="B423" s="28"/>
      <c r="C423" s="28"/>
      <c r="D423" s="28"/>
      <c r="E423" s="42"/>
      <c r="F423" s="42"/>
      <c r="G423" s="44"/>
      <c r="H423" s="41"/>
      <c r="I423" s="41"/>
      <c r="J423" s="41"/>
      <c r="K423" s="41"/>
      <c r="L423" s="41"/>
      <c r="M423" s="41"/>
    </row>
    <row r="424" spans="1:13">
      <c r="A424" s="28"/>
      <c r="B424" s="28"/>
      <c r="C424" s="49"/>
      <c r="D424" s="28"/>
      <c r="E424" s="28"/>
      <c r="F424" s="28"/>
      <c r="G424" s="44"/>
      <c r="H424" s="28"/>
      <c r="I424" s="41"/>
      <c r="J424" s="41"/>
      <c r="K424" s="41"/>
      <c r="L424" s="41"/>
      <c r="M424" s="41"/>
    </row>
    <row r="425" spans="1:13">
      <c r="A425" s="28"/>
      <c r="B425" s="28"/>
      <c r="C425" s="28"/>
      <c r="D425" s="28"/>
      <c r="E425" s="42"/>
      <c r="F425" s="42"/>
      <c r="G425" s="44"/>
      <c r="H425" s="28"/>
      <c r="I425" s="41"/>
      <c r="J425" s="41"/>
      <c r="K425" s="41"/>
      <c r="L425" s="41"/>
      <c r="M425" s="45"/>
    </row>
    <row r="426" spans="1:13">
      <c r="A426" s="28"/>
      <c r="B426" s="28"/>
      <c r="C426" s="28"/>
      <c r="D426" s="28"/>
      <c r="E426" s="47"/>
      <c r="F426" s="42"/>
      <c r="G426" s="44"/>
      <c r="H426" s="45"/>
      <c r="I426" s="44"/>
      <c r="J426" s="28"/>
      <c r="K426" s="44"/>
      <c r="L426" s="28"/>
      <c r="M426" s="44"/>
    </row>
    <row r="427" spans="1:13">
      <c r="A427" s="28"/>
      <c r="B427" s="28"/>
      <c r="C427" s="28"/>
      <c r="D427" s="28"/>
      <c r="E427" s="44"/>
      <c r="F427" s="42"/>
      <c r="G427" s="44"/>
      <c r="H427" s="45"/>
      <c r="I427" s="43"/>
      <c r="J427" s="28"/>
      <c r="K427" s="41"/>
      <c r="L427" s="41"/>
      <c r="M427" s="45"/>
    </row>
    <row r="428" spans="1:13">
      <c r="A428" s="28"/>
      <c r="B428" s="28"/>
      <c r="C428" s="28"/>
      <c r="D428" s="28"/>
      <c r="E428" s="47"/>
      <c r="F428" s="42"/>
      <c r="G428" s="44"/>
      <c r="H428" s="45"/>
      <c r="I428" s="43"/>
      <c r="J428" s="28"/>
      <c r="K428" s="41"/>
      <c r="L428" s="41"/>
      <c r="M428" s="45"/>
    </row>
    <row r="429" spans="1:13">
      <c r="A429" s="28"/>
      <c r="B429" s="28"/>
      <c r="C429" s="28"/>
      <c r="D429" s="28"/>
      <c r="E429" s="42"/>
      <c r="F429" s="42"/>
      <c r="G429" s="44"/>
      <c r="H429" s="41"/>
      <c r="I429" s="41"/>
      <c r="J429" s="41"/>
      <c r="K429" s="41"/>
      <c r="L429" s="41"/>
      <c r="M429" s="41"/>
    </row>
    <row r="430" spans="1:13">
      <c r="A430" s="28"/>
      <c r="B430" s="28"/>
      <c r="C430" s="28"/>
      <c r="D430" s="28"/>
      <c r="E430" s="42"/>
      <c r="F430" s="42"/>
      <c r="G430" s="44"/>
      <c r="H430" s="28"/>
      <c r="I430" s="41"/>
      <c r="J430" s="41"/>
      <c r="K430" s="41"/>
      <c r="L430" s="41"/>
      <c r="M430" s="41"/>
    </row>
    <row r="431" spans="1:13">
      <c r="A431" s="28"/>
      <c r="B431" s="28"/>
      <c r="C431" s="28"/>
      <c r="D431" s="28"/>
      <c r="E431" s="42"/>
      <c r="F431" s="42"/>
      <c r="G431" s="44"/>
      <c r="H431" s="28"/>
      <c r="I431" s="41"/>
      <c r="J431" s="41"/>
      <c r="K431" s="41"/>
      <c r="L431" s="41"/>
      <c r="M431" s="45"/>
    </row>
    <row r="432" spans="1:13">
      <c r="A432" s="28"/>
      <c r="B432" s="28"/>
      <c r="C432" s="28"/>
      <c r="D432" s="28"/>
      <c r="E432" s="42"/>
      <c r="F432" s="42"/>
      <c r="G432" s="44"/>
      <c r="H432" s="45"/>
      <c r="I432" s="43"/>
      <c r="J432" s="28"/>
      <c r="K432" s="41"/>
      <c r="L432" s="41"/>
      <c r="M432" s="45"/>
    </row>
    <row r="433" spans="1:13">
      <c r="A433" s="28"/>
      <c r="B433" s="28"/>
      <c r="C433" s="28"/>
      <c r="D433" s="28"/>
      <c r="E433" s="42"/>
      <c r="F433" s="42"/>
      <c r="G433" s="44"/>
      <c r="H433" s="45"/>
      <c r="I433" s="43"/>
      <c r="J433" s="28"/>
      <c r="K433" s="41"/>
      <c r="L433" s="41"/>
      <c r="M433" s="45"/>
    </row>
    <row r="434" spans="1:13">
      <c r="A434" s="28"/>
      <c r="B434" s="51"/>
      <c r="C434" s="28"/>
      <c r="D434" s="28"/>
      <c r="E434" s="42"/>
      <c r="F434" s="42"/>
      <c r="G434" s="44"/>
      <c r="H434" s="45"/>
      <c r="I434" s="43"/>
      <c r="J434" s="28"/>
      <c r="K434" s="41"/>
      <c r="L434" s="41"/>
      <c r="M434" s="45"/>
    </row>
    <row r="435" spans="1:13">
      <c r="A435" s="28"/>
      <c r="B435" s="28"/>
      <c r="C435" s="28"/>
      <c r="D435" s="28"/>
      <c r="E435" s="42"/>
      <c r="F435" s="42"/>
      <c r="G435" s="44"/>
      <c r="H435" s="41"/>
      <c r="I435" s="41"/>
      <c r="J435" s="41"/>
      <c r="K435" s="41"/>
      <c r="L435" s="41"/>
      <c r="M435" s="41"/>
    </row>
    <row r="436" spans="1:13">
      <c r="A436" s="28"/>
      <c r="B436" s="28"/>
      <c r="C436" s="28"/>
      <c r="D436" s="28"/>
      <c r="E436" s="42"/>
      <c r="F436" s="42"/>
      <c r="G436" s="44"/>
      <c r="H436" s="41"/>
      <c r="I436" s="41"/>
      <c r="J436" s="41"/>
      <c r="K436" s="41"/>
      <c r="L436" s="41"/>
      <c r="M436" s="41"/>
    </row>
    <row r="437" spans="1:13">
      <c r="A437" s="28"/>
      <c r="B437" s="51"/>
      <c r="C437" s="49"/>
      <c r="D437" s="28"/>
      <c r="E437" s="42"/>
      <c r="F437" s="42"/>
      <c r="G437" s="56"/>
      <c r="H437" s="28"/>
      <c r="I437" s="41"/>
      <c r="J437" s="28"/>
      <c r="K437" s="41"/>
      <c r="L437" s="28"/>
      <c r="M437" s="45"/>
    </row>
    <row r="438" spans="1:13">
      <c r="A438" s="28"/>
      <c r="B438" s="28"/>
      <c r="C438" s="28"/>
      <c r="D438" s="28"/>
      <c r="E438" s="42"/>
      <c r="F438" s="42"/>
      <c r="G438" s="44"/>
      <c r="H438" s="41"/>
      <c r="I438" s="41"/>
      <c r="J438" s="41"/>
      <c r="K438" s="41"/>
      <c r="L438" s="41"/>
      <c r="M438" s="41"/>
    </row>
    <row r="439" spans="1:13">
      <c r="A439" s="28"/>
      <c r="B439" s="28"/>
      <c r="C439" s="28"/>
      <c r="D439" s="28"/>
      <c r="E439" s="42"/>
      <c r="F439" s="42"/>
      <c r="G439" s="44"/>
      <c r="H439" s="52"/>
      <c r="I439" s="41"/>
      <c r="J439" s="52"/>
      <c r="K439" s="41"/>
      <c r="L439" s="52"/>
      <c r="M439" s="57"/>
    </row>
    <row r="440" spans="1:13">
      <c r="A440" s="9"/>
      <c r="B440" s="9"/>
      <c r="C440" s="9"/>
      <c r="D440" s="9"/>
      <c r="E440" s="9"/>
      <c r="F440" s="9"/>
      <c r="G440" s="9"/>
      <c r="H440" s="9"/>
      <c r="I440" s="9"/>
      <c r="J440" s="9"/>
      <c r="K440" s="9"/>
      <c r="L440" s="9"/>
      <c r="M440" s="9"/>
    </row>
    <row r="441" spans="1:13">
      <c r="A441" s="8"/>
      <c r="B441" s="8"/>
      <c r="C441" s="8"/>
      <c r="D441" s="8"/>
      <c r="E441" s="8"/>
      <c r="F441" s="8"/>
      <c r="G441" s="8"/>
      <c r="H441" s="8"/>
      <c r="I441" s="8"/>
      <c r="J441" s="8"/>
      <c r="K441" s="8"/>
      <c r="L441" s="8"/>
      <c r="M441" s="8"/>
    </row>
    <row r="442" spans="1:13">
      <c r="A442" s="8"/>
      <c r="B442" s="8"/>
      <c r="C442" s="8"/>
      <c r="D442" s="8"/>
      <c r="E442" s="8"/>
      <c r="F442" s="8"/>
      <c r="G442" s="8"/>
      <c r="H442" s="8"/>
      <c r="I442" s="8"/>
      <c r="J442" s="8"/>
      <c r="K442" s="8"/>
      <c r="L442" s="8"/>
      <c r="M442" s="8"/>
    </row>
    <row r="443" spans="1:13">
      <c r="A443" s="8"/>
      <c r="B443" s="8"/>
      <c r="C443" s="8"/>
      <c r="D443" s="8"/>
      <c r="E443" s="8"/>
      <c r="F443" s="8"/>
      <c r="G443" s="8"/>
      <c r="H443" s="8"/>
      <c r="I443" s="8"/>
      <c r="J443" s="8"/>
      <c r="K443" s="8"/>
      <c r="L443" s="8"/>
      <c r="M443" s="8"/>
    </row>
    <row r="444" spans="1:13">
      <c r="A444" s="8"/>
      <c r="B444" s="8"/>
      <c r="C444" s="8"/>
      <c r="D444" s="8"/>
      <c r="E444" s="8"/>
      <c r="F444" s="8"/>
      <c r="G444" s="8"/>
      <c r="H444" s="8"/>
      <c r="I444" s="8"/>
      <c r="J444" s="8"/>
      <c r="K444" s="8"/>
      <c r="L444" s="8"/>
      <c r="M444" s="8"/>
    </row>
    <row r="445" spans="1:13">
      <c r="A445" s="8"/>
      <c r="B445" s="8"/>
      <c r="C445" s="8"/>
      <c r="D445" s="8"/>
      <c r="E445" s="8"/>
      <c r="F445" s="8"/>
      <c r="G445" s="8"/>
      <c r="H445" s="8"/>
      <c r="I445" s="8"/>
      <c r="J445" s="8"/>
      <c r="K445" s="8"/>
      <c r="L445" s="8"/>
      <c r="M445" s="8"/>
    </row>
    <row r="446" spans="1:13">
      <c r="A446" s="8"/>
      <c r="B446" s="8"/>
      <c r="C446" s="8"/>
      <c r="D446" s="8"/>
      <c r="E446" s="8"/>
      <c r="F446" s="8"/>
      <c r="G446" s="8"/>
      <c r="H446" s="8"/>
      <c r="I446" s="8"/>
      <c r="J446" s="8"/>
      <c r="K446" s="8"/>
      <c r="L446" s="8"/>
      <c r="M446" s="8"/>
    </row>
    <row r="447" spans="1:13">
      <c r="A447" s="8"/>
      <c r="B447" s="8"/>
      <c r="C447" s="8"/>
      <c r="D447" s="8"/>
      <c r="E447" s="8"/>
      <c r="F447" s="8"/>
      <c r="G447" s="8"/>
      <c r="H447" s="8"/>
      <c r="I447" s="8"/>
      <c r="J447" s="8"/>
      <c r="K447" s="8"/>
      <c r="L447" s="8"/>
      <c r="M447" s="8"/>
    </row>
    <row r="448" spans="1:13">
      <c r="A448" s="8"/>
      <c r="B448" s="8"/>
      <c r="C448" s="8"/>
      <c r="D448" s="8"/>
      <c r="E448" s="8"/>
      <c r="F448" s="8"/>
      <c r="G448" s="8"/>
      <c r="H448" s="8"/>
      <c r="I448" s="8"/>
      <c r="J448" s="8"/>
      <c r="K448" s="8"/>
      <c r="L448" s="8"/>
      <c r="M448" s="8"/>
    </row>
    <row r="449" spans="1:13">
      <c r="A449" s="8"/>
      <c r="B449" s="8"/>
      <c r="C449" s="8"/>
      <c r="D449" s="8"/>
      <c r="E449" s="8"/>
      <c r="F449" s="8"/>
      <c r="G449" s="8"/>
      <c r="H449" s="8"/>
      <c r="I449" s="8"/>
      <c r="J449" s="8"/>
      <c r="K449" s="8"/>
      <c r="L449" s="8"/>
      <c r="M449" s="8"/>
    </row>
    <row r="450" spans="1:13">
      <c r="A450" s="8"/>
      <c r="B450" s="8"/>
      <c r="C450" s="8"/>
      <c r="D450" s="8"/>
      <c r="E450" s="8"/>
      <c r="F450" s="8"/>
      <c r="G450" s="8"/>
      <c r="H450" s="8"/>
      <c r="I450" s="8"/>
      <c r="J450" s="8"/>
      <c r="K450" s="8"/>
      <c r="L450" s="8"/>
      <c r="M450" s="8"/>
    </row>
    <row r="451" spans="1:13">
      <c r="A451" s="8"/>
      <c r="B451" s="8"/>
      <c r="C451" s="8"/>
      <c r="D451" s="8"/>
      <c r="E451" s="8"/>
      <c r="F451" s="8"/>
      <c r="G451" s="8"/>
      <c r="H451" s="8"/>
      <c r="I451" s="8"/>
      <c r="J451" s="8"/>
      <c r="K451" s="8"/>
      <c r="L451" s="8"/>
      <c r="M451" s="8"/>
    </row>
    <row r="452" spans="1:13">
      <c r="A452" s="8"/>
      <c r="B452" s="8"/>
      <c r="C452" s="8"/>
      <c r="D452" s="8"/>
      <c r="E452" s="8"/>
      <c r="F452" s="8"/>
      <c r="G452" s="8"/>
      <c r="H452" s="8"/>
      <c r="I452" s="8"/>
      <c r="J452" s="8"/>
      <c r="K452" s="8"/>
      <c r="L452" s="8"/>
      <c r="M452" s="8"/>
    </row>
    <row r="453" spans="1:13">
      <c r="A453" s="8"/>
      <c r="B453" s="8"/>
      <c r="C453" s="8"/>
      <c r="D453" s="8"/>
      <c r="E453" s="8"/>
      <c r="F453" s="8"/>
      <c r="G453" s="8"/>
      <c r="H453" s="8"/>
      <c r="I453" s="8"/>
      <c r="J453" s="8"/>
      <c r="K453" s="8"/>
      <c r="L453" s="8"/>
      <c r="M453" s="8"/>
    </row>
    <row r="454" spans="1:13">
      <c r="A454" s="8"/>
      <c r="B454" s="8"/>
      <c r="C454" s="8"/>
      <c r="D454" s="8"/>
      <c r="E454" s="8"/>
      <c r="F454" s="8"/>
      <c r="G454" s="8"/>
      <c r="H454" s="8"/>
      <c r="I454" s="8"/>
      <c r="J454" s="8"/>
      <c r="K454" s="8"/>
      <c r="L454" s="8"/>
      <c r="M454" s="8"/>
    </row>
    <row r="455" spans="1:13">
      <c r="A455" s="8"/>
      <c r="B455" s="8"/>
      <c r="C455" s="8"/>
      <c r="D455" s="8"/>
      <c r="E455" s="8"/>
      <c r="F455" s="8"/>
      <c r="G455" s="8"/>
      <c r="H455" s="8"/>
      <c r="I455" s="8"/>
      <c r="J455" s="8"/>
      <c r="K455" s="8"/>
      <c r="L455" s="8"/>
      <c r="M455" s="8"/>
    </row>
    <row r="456" spans="1:13">
      <c r="A456" s="8"/>
      <c r="B456" s="8"/>
      <c r="C456" s="8"/>
      <c r="D456" s="8"/>
      <c r="E456" s="8"/>
      <c r="F456" s="8"/>
      <c r="G456" s="8"/>
      <c r="H456" s="8"/>
      <c r="I456" s="8"/>
      <c r="J456" s="8"/>
      <c r="K456" s="8"/>
      <c r="L456" s="8"/>
      <c r="M456" s="8"/>
    </row>
    <row r="457" spans="1:13">
      <c r="A457" s="8"/>
      <c r="B457" s="8"/>
      <c r="C457" s="8"/>
      <c r="D457" s="8"/>
      <c r="E457" s="8"/>
      <c r="F457" s="8"/>
      <c r="G457" s="8"/>
      <c r="H457" s="8"/>
      <c r="I457" s="8"/>
      <c r="J457" s="8"/>
      <c r="K457" s="8"/>
      <c r="L457" s="8"/>
      <c r="M457" s="8"/>
    </row>
    <row r="458" spans="1:13">
      <c r="A458" s="8"/>
      <c r="B458" s="8"/>
      <c r="C458" s="8"/>
      <c r="D458" s="8"/>
      <c r="E458" s="8"/>
      <c r="F458" s="8"/>
      <c r="G458" s="8"/>
      <c r="H458" s="8"/>
      <c r="I458" s="8"/>
      <c r="J458" s="8"/>
      <c r="K458" s="8"/>
      <c r="L458" s="8"/>
      <c r="M458" s="8"/>
    </row>
    <row r="459" spans="1:13">
      <c r="A459" s="8"/>
      <c r="B459" s="8"/>
      <c r="C459" s="8"/>
      <c r="D459" s="8"/>
      <c r="E459" s="8"/>
      <c r="F459" s="8"/>
      <c r="G459" s="8"/>
      <c r="H459" s="8"/>
      <c r="I459" s="8"/>
      <c r="J459" s="8"/>
      <c r="K459" s="8"/>
      <c r="L459" s="8"/>
      <c r="M459" s="8"/>
    </row>
    <row r="460" spans="1:13">
      <c r="A460" s="8"/>
      <c r="B460" s="8"/>
      <c r="C460" s="8"/>
      <c r="D460" s="8"/>
      <c r="E460" s="8"/>
      <c r="F460" s="8"/>
      <c r="G460" s="8"/>
      <c r="H460" s="8"/>
      <c r="I460" s="8"/>
      <c r="J460" s="8"/>
      <c r="K460" s="8"/>
      <c r="L460" s="8"/>
      <c r="M460" s="8"/>
    </row>
    <row r="461" spans="1:13">
      <c r="A461" s="8"/>
      <c r="B461" s="8"/>
      <c r="C461" s="8"/>
      <c r="D461" s="8"/>
      <c r="E461" s="8"/>
      <c r="F461" s="8"/>
      <c r="G461" s="8"/>
      <c r="H461" s="8"/>
      <c r="I461" s="8"/>
      <c r="J461" s="8"/>
      <c r="K461" s="8"/>
      <c r="L461" s="8"/>
      <c r="M461" s="8"/>
    </row>
    <row r="462" spans="1:13">
      <c r="A462" s="8"/>
      <c r="B462" s="8"/>
      <c r="C462" s="8"/>
      <c r="D462" s="8"/>
      <c r="E462" s="8"/>
      <c r="F462" s="8"/>
      <c r="G462" s="8"/>
      <c r="H462" s="8"/>
      <c r="I462" s="8"/>
      <c r="J462" s="8"/>
      <c r="K462" s="8"/>
      <c r="L462" s="8"/>
      <c r="M462" s="8"/>
    </row>
    <row r="463" spans="1:13">
      <c r="A463" s="8"/>
      <c r="B463" s="8"/>
      <c r="C463" s="8"/>
      <c r="D463" s="8"/>
      <c r="E463" s="8"/>
      <c r="F463" s="8"/>
      <c r="G463" s="8"/>
      <c r="H463" s="8"/>
      <c r="I463" s="8"/>
      <c r="J463" s="8"/>
      <c r="K463" s="8"/>
      <c r="L463" s="8"/>
      <c r="M463" s="8"/>
    </row>
    <row r="464" spans="1:13">
      <c r="A464" s="8"/>
      <c r="B464" s="8"/>
      <c r="C464" s="8"/>
      <c r="D464" s="8"/>
      <c r="E464" s="8"/>
      <c r="F464" s="8"/>
      <c r="G464" s="8"/>
      <c r="H464" s="8"/>
      <c r="I464" s="8"/>
      <c r="J464" s="8"/>
      <c r="K464" s="8"/>
      <c r="L464" s="8"/>
      <c r="M464" s="8"/>
    </row>
    <row r="465" spans="1:13">
      <c r="A465" s="8"/>
      <c r="B465" s="8"/>
      <c r="C465" s="8"/>
      <c r="D465" s="8"/>
      <c r="E465" s="8"/>
      <c r="F465" s="8"/>
      <c r="G465" s="8"/>
      <c r="H465" s="8"/>
      <c r="I465" s="8"/>
      <c r="J465" s="8"/>
      <c r="K465" s="8"/>
      <c r="L465" s="8"/>
      <c r="M465" s="8"/>
    </row>
    <row r="466" spans="1:13">
      <c r="A466" s="8"/>
      <c r="B466" s="8"/>
      <c r="C466" s="8"/>
      <c r="D466" s="8"/>
      <c r="E466" s="8"/>
      <c r="F466" s="8"/>
      <c r="G466" s="8"/>
      <c r="H466" s="8"/>
      <c r="I466" s="8"/>
      <c r="J466" s="8"/>
      <c r="K466" s="8"/>
      <c r="L466" s="8"/>
      <c r="M466" s="8"/>
    </row>
    <row r="467" spans="1:13">
      <c r="A467" s="8"/>
      <c r="B467" s="8"/>
      <c r="C467" s="8"/>
      <c r="D467" s="8"/>
      <c r="E467" s="8"/>
      <c r="F467" s="8"/>
      <c r="G467" s="8"/>
      <c r="H467" s="8"/>
      <c r="I467" s="8"/>
      <c r="J467" s="8"/>
      <c r="K467" s="8"/>
      <c r="L467" s="8"/>
      <c r="M467" s="8"/>
    </row>
    <row r="468" spans="1:13">
      <c r="A468" s="8"/>
      <c r="B468" s="8"/>
      <c r="C468" s="8"/>
      <c r="D468" s="8"/>
      <c r="E468" s="8"/>
      <c r="F468" s="8"/>
      <c r="G468" s="8"/>
      <c r="H468" s="8"/>
      <c r="I468" s="8"/>
      <c r="J468" s="8"/>
      <c r="K468" s="8"/>
      <c r="L468" s="8"/>
      <c r="M468" s="8"/>
    </row>
    <row r="469" spans="1:13">
      <c r="A469" s="8"/>
      <c r="B469" s="8"/>
      <c r="C469" s="8"/>
      <c r="D469" s="8"/>
      <c r="E469" s="8"/>
      <c r="F469" s="8"/>
      <c r="G469" s="8"/>
      <c r="H469" s="8"/>
      <c r="I469" s="8"/>
      <c r="J469" s="8"/>
      <c r="K469" s="8"/>
      <c r="L469" s="8"/>
      <c r="M469" s="8"/>
    </row>
    <row r="470" spans="1:13">
      <c r="A470" s="8"/>
      <c r="B470" s="8"/>
      <c r="C470" s="8"/>
      <c r="D470" s="8"/>
      <c r="E470" s="8"/>
      <c r="F470" s="8"/>
      <c r="G470" s="8"/>
      <c r="H470" s="8"/>
      <c r="I470" s="8"/>
      <c r="J470" s="8"/>
      <c r="K470" s="8"/>
      <c r="L470" s="8"/>
      <c r="M470" s="8"/>
    </row>
    <row r="471" spans="1:13">
      <c r="A471" s="8"/>
      <c r="B471" s="8"/>
      <c r="C471" s="8"/>
      <c r="D471" s="8"/>
      <c r="E471" s="8"/>
      <c r="F471" s="8"/>
      <c r="G471" s="8"/>
      <c r="H471" s="8"/>
      <c r="I471" s="8"/>
      <c r="J471" s="8"/>
      <c r="K471" s="8"/>
      <c r="L471" s="8"/>
      <c r="M471" s="8"/>
    </row>
    <row r="472" spans="1:13">
      <c r="A472" s="8"/>
      <c r="B472" s="8"/>
      <c r="C472" s="8"/>
      <c r="D472" s="8"/>
      <c r="E472" s="8"/>
      <c r="F472" s="8"/>
      <c r="G472" s="8"/>
      <c r="H472" s="8"/>
      <c r="I472" s="8"/>
      <c r="J472" s="8"/>
      <c r="K472" s="8"/>
      <c r="L472" s="8"/>
      <c r="M472" s="8"/>
    </row>
    <row r="473" spans="1:13">
      <c r="A473" s="8"/>
      <c r="B473" s="8"/>
      <c r="C473" s="8"/>
      <c r="D473" s="8"/>
      <c r="E473" s="8"/>
      <c r="F473" s="8"/>
      <c r="G473" s="8"/>
      <c r="H473" s="8"/>
      <c r="I473" s="8"/>
      <c r="J473" s="8"/>
      <c r="K473" s="8"/>
      <c r="L473" s="8"/>
      <c r="M473" s="8"/>
    </row>
    <row r="474" spans="1:13">
      <c r="A474" s="8"/>
      <c r="B474" s="8"/>
      <c r="C474" s="8"/>
      <c r="D474" s="8"/>
      <c r="E474" s="8"/>
      <c r="F474" s="8"/>
      <c r="G474" s="8"/>
      <c r="H474" s="8"/>
      <c r="I474" s="8"/>
      <c r="J474" s="8"/>
      <c r="K474" s="8"/>
      <c r="L474" s="8"/>
      <c r="M474" s="8"/>
    </row>
    <row r="475" spans="1:13">
      <c r="A475" s="8"/>
      <c r="B475" s="8"/>
      <c r="C475" s="8"/>
      <c r="D475" s="8"/>
      <c r="E475" s="8"/>
      <c r="F475" s="8"/>
      <c r="G475" s="8"/>
      <c r="H475" s="8"/>
      <c r="I475" s="8"/>
      <c r="J475" s="8"/>
      <c r="K475" s="8"/>
      <c r="L475" s="8"/>
      <c r="M475" s="8"/>
    </row>
    <row r="476" spans="1:13">
      <c r="A476" s="8"/>
      <c r="B476" s="8"/>
      <c r="C476" s="8"/>
      <c r="D476" s="8"/>
      <c r="E476" s="8"/>
      <c r="F476" s="8"/>
      <c r="G476" s="8"/>
      <c r="H476" s="8"/>
      <c r="I476" s="8"/>
      <c r="J476" s="8"/>
      <c r="K476" s="8"/>
      <c r="L476" s="8"/>
      <c r="M476" s="8"/>
    </row>
    <row r="477" spans="1:13">
      <c r="A477" s="8"/>
      <c r="B477" s="8"/>
      <c r="C477" s="8"/>
      <c r="D477" s="8"/>
      <c r="E477" s="8"/>
      <c r="F477" s="8"/>
      <c r="G477" s="8"/>
      <c r="H477" s="8"/>
      <c r="I477" s="8"/>
      <c r="J477" s="8"/>
      <c r="K477" s="8"/>
      <c r="L477" s="8"/>
      <c r="M477" s="8"/>
    </row>
    <row r="478" spans="1:13">
      <c r="A478" s="8"/>
      <c r="B478" s="8"/>
      <c r="C478" s="8"/>
      <c r="D478" s="8"/>
      <c r="E478" s="8"/>
      <c r="F478" s="8"/>
      <c r="G478" s="8"/>
      <c r="H478" s="8"/>
      <c r="I478" s="8"/>
      <c r="J478" s="8"/>
      <c r="K478" s="8"/>
      <c r="L478" s="8"/>
      <c r="M478" s="8"/>
    </row>
    <row r="479" spans="1:13">
      <c r="A479" s="8"/>
      <c r="B479" s="8"/>
      <c r="C479" s="8"/>
      <c r="D479" s="8"/>
      <c r="E479" s="8"/>
      <c r="F479" s="8"/>
      <c r="G479" s="8"/>
      <c r="H479" s="8"/>
      <c r="I479" s="8"/>
      <c r="J479" s="8"/>
      <c r="K479" s="8"/>
      <c r="L479" s="8"/>
      <c r="M479" s="8"/>
    </row>
    <row r="480" spans="1:13">
      <c r="A480" s="8"/>
      <c r="B480" s="8"/>
      <c r="C480" s="8"/>
      <c r="D480" s="8"/>
      <c r="E480" s="8"/>
      <c r="F480" s="8"/>
      <c r="G480" s="8"/>
      <c r="H480" s="8"/>
      <c r="I480" s="8"/>
      <c r="J480" s="8"/>
      <c r="K480" s="8"/>
      <c r="L480" s="8"/>
      <c r="M480" s="8"/>
    </row>
    <row r="481" spans="1:13">
      <c r="A481" s="8"/>
      <c r="B481" s="8"/>
      <c r="C481" s="8"/>
      <c r="D481" s="8"/>
      <c r="E481" s="8"/>
      <c r="F481" s="8"/>
      <c r="G481" s="8"/>
      <c r="H481" s="8"/>
      <c r="I481" s="8"/>
      <c r="J481" s="8"/>
      <c r="K481" s="8"/>
      <c r="L481" s="8"/>
      <c r="M481" s="8"/>
    </row>
    <row r="482" spans="1:13">
      <c r="A482" s="8"/>
      <c r="B482" s="8"/>
      <c r="C482" s="8"/>
      <c r="D482" s="8"/>
      <c r="E482" s="8"/>
      <c r="F482" s="8"/>
      <c r="G482" s="8"/>
      <c r="H482" s="8"/>
      <c r="I482" s="8"/>
      <c r="J482" s="8"/>
      <c r="K482" s="8"/>
      <c r="L482" s="8"/>
      <c r="M482" s="8"/>
    </row>
    <row r="483" spans="1:13">
      <c r="A483" s="8"/>
      <c r="B483" s="8"/>
      <c r="C483" s="8"/>
      <c r="D483" s="8"/>
      <c r="E483" s="8"/>
      <c r="F483" s="8"/>
      <c r="G483" s="8"/>
      <c r="H483" s="8"/>
      <c r="I483" s="8"/>
      <c r="J483" s="8"/>
      <c r="K483" s="8"/>
      <c r="L483" s="8"/>
      <c r="M483" s="8"/>
    </row>
    <row r="484" spans="1:13">
      <c r="A484" s="8"/>
      <c r="B484" s="8"/>
      <c r="C484" s="8"/>
      <c r="D484" s="8"/>
      <c r="E484" s="8"/>
      <c r="F484" s="8"/>
      <c r="G484" s="8"/>
      <c r="H484" s="8"/>
      <c r="I484" s="8"/>
      <c r="J484" s="8"/>
      <c r="K484" s="8"/>
      <c r="L484" s="8"/>
      <c r="M484" s="8"/>
    </row>
    <row r="485" spans="1:13">
      <c r="A485" s="8"/>
      <c r="B485" s="8"/>
      <c r="C485" s="8"/>
      <c r="D485" s="8"/>
      <c r="E485" s="8"/>
      <c r="F485" s="8"/>
      <c r="G485" s="8"/>
      <c r="H485" s="8"/>
      <c r="I485" s="8"/>
      <c r="J485" s="8"/>
      <c r="K485" s="8"/>
      <c r="L485" s="8"/>
      <c r="M485" s="8"/>
    </row>
    <row r="486" spans="1:13">
      <c r="A486" s="8"/>
      <c r="B486" s="8"/>
      <c r="C486" s="8"/>
      <c r="D486" s="8"/>
      <c r="E486" s="8"/>
      <c r="F486" s="8"/>
      <c r="G486" s="8"/>
      <c r="H486" s="8"/>
      <c r="I486" s="8"/>
      <c r="J486" s="8"/>
      <c r="K486" s="8"/>
      <c r="L486" s="8"/>
      <c r="M486" s="8"/>
    </row>
    <row r="487" spans="1:13">
      <c r="A487" s="8"/>
      <c r="B487" s="8"/>
      <c r="C487" s="8"/>
      <c r="D487" s="8"/>
      <c r="E487" s="8"/>
      <c r="F487" s="8"/>
      <c r="G487" s="8"/>
      <c r="H487" s="8"/>
      <c r="I487" s="8"/>
      <c r="J487" s="8"/>
      <c r="K487" s="8"/>
      <c r="L487" s="8"/>
      <c r="M487" s="8"/>
    </row>
    <row r="488" spans="1:13">
      <c r="A488" s="8"/>
      <c r="B488" s="8"/>
      <c r="C488" s="8"/>
      <c r="D488" s="8"/>
      <c r="E488" s="8"/>
      <c r="F488" s="8"/>
      <c r="G488" s="8"/>
      <c r="H488" s="8"/>
      <c r="I488" s="8"/>
      <c r="J488" s="8"/>
      <c r="K488" s="8"/>
      <c r="L488" s="8"/>
      <c r="M488" s="8"/>
    </row>
    <row r="489" spans="1:13">
      <c r="A489" s="8"/>
      <c r="B489" s="8"/>
      <c r="C489" s="8"/>
      <c r="D489" s="8"/>
      <c r="E489" s="8"/>
      <c r="F489" s="8"/>
      <c r="G489" s="8"/>
      <c r="H489" s="8"/>
      <c r="I489" s="8"/>
      <c r="J489" s="8"/>
      <c r="K489" s="8"/>
      <c r="L489" s="8"/>
      <c r="M489" s="8"/>
    </row>
    <row r="490" spans="1:13">
      <c r="A490" s="8"/>
      <c r="B490" s="8"/>
      <c r="C490" s="8"/>
      <c r="D490" s="8"/>
      <c r="E490" s="8"/>
      <c r="F490" s="8"/>
      <c r="G490" s="8"/>
      <c r="H490" s="8"/>
      <c r="I490" s="8"/>
      <c r="J490" s="8"/>
      <c r="K490" s="8"/>
      <c r="L490" s="8"/>
      <c r="M490" s="8"/>
    </row>
    <row r="491" spans="1:13">
      <c r="A491" s="8"/>
      <c r="B491" s="8"/>
      <c r="C491" s="8"/>
      <c r="D491" s="8"/>
      <c r="E491" s="8"/>
      <c r="F491" s="8"/>
      <c r="G491" s="8"/>
      <c r="H491" s="8"/>
      <c r="I491" s="8"/>
      <c r="J491" s="8"/>
      <c r="K491" s="8"/>
      <c r="L491" s="8"/>
      <c r="M491" s="8"/>
    </row>
    <row r="492" spans="1:13">
      <c r="A492" s="8"/>
      <c r="B492" s="8"/>
      <c r="C492" s="8"/>
      <c r="D492" s="8"/>
      <c r="E492" s="8"/>
      <c r="F492" s="8"/>
      <c r="G492" s="8"/>
      <c r="H492" s="8"/>
      <c r="I492" s="8"/>
      <c r="J492" s="8"/>
      <c r="K492" s="8"/>
      <c r="L492" s="8"/>
      <c r="M492" s="8"/>
    </row>
    <row r="493" spans="1:13">
      <c r="A493" s="8"/>
      <c r="B493" s="8"/>
      <c r="C493" s="8"/>
      <c r="D493" s="8"/>
      <c r="E493" s="8"/>
      <c r="F493" s="8"/>
      <c r="G493" s="8"/>
      <c r="H493" s="8"/>
      <c r="I493" s="8"/>
      <c r="J493" s="8"/>
      <c r="K493" s="8"/>
      <c r="L493" s="8"/>
      <c r="M493" s="8"/>
    </row>
    <row r="494" spans="1:13">
      <c r="A494" s="8"/>
      <c r="B494" s="8"/>
      <c r="C494" s="8"/>
      <c r="D494" s="8"/>
      <c r="E494" s="8"/>
      <c r="F494" s="8"/>
      <c r="G494" s="8"/>
      <c r="H494" s="8"/>
      <c r="I494" s="8"/>
      <c r="J494" s="8"/>
      <c r="K494" s="8"/>
      <c r="L494" s="8"/>
      <c r="M494" s="8"/>
    </row>
    <row r="495" spans="1:13">
      <c r="A495" s="8"/>
      <c r="B495" s="8"/>
      <c r="C495" s="8"/>
      <c r="D495" s="8"/>
      <c r="E495" s="8"/>
      <c r="F495" s="8"/>
      <c r="G495" s="8"/>
      <c r="H495" s="8"/>
      <c r="I495" s="8"/>
      <c r="J495" s="8"/>
      <c r="K495" s="8"/>
      <c r="L495" s="8"/>
      <c r="M495" s="8"/>
    </row>
    <row r="496" spans="1:13">
      <c r="A496" s="8"/>
      <c r="B496" s="8"/>
      <c r="C496" s="8"/>
      <c r="D496" s="8"/>
      <c r="E496" s="8"/>
      <c r="F496" s="8"/>
      <c r="G496" s="8"/>
      <c r="H496" s="8"/>
      <c r="I496" s="8"/>
      <c r="J496" s="8"/>
      <c r="K496" s="8"/>
      <c r="L496" s="8"/>
      <c r="M496" s="8"/>
    </row>
    <row r="497" spans="1:13">
      <c r="A497" s="8"/>
      <c r="B497" s="8"/>
      <c r="C497" s="8"/>
      <c r="D497" s="8"/>
      <c r="E497" s="8"/>
      <c r="F497" s="8"/>
      <c r="G497" s="8"/>
      <c r="H497" s="8"/>
      <c r="I497" s="8"/>
      <c r="J497" s="8"/>
      <c r="K497" s="8"/>
      <c r="L497" s="8"/>
      <c r="M497" s="8"/>
    </row>
    <row r="498" spans="1:13">
      <c r="A498" s="8"/>
      <c r="B498" s="8"/>
      <c r="C498" s="8"/>
      <c r="D498" s="8"/>
      <c r="E498" s="8"/>
      <c r="F498" s="8"/>
      <c r="G498" s="8"/>
      <c r="H498" s="8"/>
      <c r="I498" s="8"/>
      <c r="J498" s="8"/>
      <c r="K498" s="8"/>
      <c r="L498" s="8"/>
      <c r="M498" s="8"/>
    </row>
    <row r="499" spans="1:13">
      <c r="A499" s="8"/>
      <c r="B499" s="8"/>
      <c r="C499" s="8"/>
      <c r="D499" s="8"/>
      <c r="E499" s="8"/>
      <c r="F499" s="8"/>
      <c r="G499" s="8"/>
      <c r="H499" s="8"/>
      <c r="I499" s="8"/>
      <c r="J499" s="8"/>
      <c r="K499" s="8"/>
      <c r="L499" s="8"/>
      <c r="M499" s="8"/>
    </row>
    <row r="500" spans="1:13">
      <c r="A500" s="8"/>
      <c r="B500" s="8"/>
      <c r="C500" s="8"/>
      <c r="D500" s="8"/>
      <c r="E500" s="8"/>
      <c r="F500" s="8"/>
      <c r="G500" s="8"/>
      <c r="H500" s="8"/>
      <c r="I500" s="8"/>
      <c r="J500" s="8"/>
      <c r="K500" s="8"/>
      <c r="L500" s="8"/>
      <c r="M500" s="8"/>
    </row>
    <row r="501" spans="1:13">
      <c r="A501" s="8"/>
      <c r="B501" s="8"/>
      <c r="C501" s="8"/>
      <c r="D501" s="8"/>
      <c r="E501" s="8"/>
      <c r="F501" s="8"/>
      <c r="G501" s="8"/>
      <c r="H501" s="8"/>
      <c r="I501" s="8"/>
      <c r="J501" s="8"/>
      <c r="K501" s="8"/>
      <c r="L501" s="8"/>
      <c r="M501" s="8"/>
    </row>
    <row r="502" spans="1:13">
      <c r="A502" s="8"/>
      <c r="B502" s="8"/>
      <c r="C502" s="8"/>
      <c r="D502" s="8"/>
      <c r="E502" s="8"/>
      <c r="F502" s="8"/>
      <c r="G502" s="8"/>
      <c r="H502" s="8"/>
      <c r="I502" s="8"/>
      <c r="J502" s="8"/>
      <c r="K502" s="8"/>
      <c r="L502" s="8"/>
      <c r="M502" s="8"/>
    </row>
    <row r="503" spans="1:13">
      <c r="A503" s="8"/>
      <c r="B503" s="8"/>
      <c r="C503" s="8"/>
      <c r="D503" s="8"/>
      <c r="E503" s="8"/>
      <c r="F503" s="8"/>
      <c r="G503" s="8"/>
      <c r="H503" s="8"/>
      <c r="I503" s="8"/>
      <c r="J503" s="8"/>
      <c r="K503" s="8"/>
      <c r="L503" s="8"/>
      <c r="M503" s="8"/>
    </row>
    <row r="504" spans="1:13">
      <c r="A504" s="8"/>
      <c r="B504" s="8"/>
      <c r="C504" s="8"/>
      <c r="D504" s="8"/>
      <c r="E504" s="8"/>
      <c r="F504" s="8"/>
      <c r="G504" s="8"/>
      <c r="H504" s="8"/>
      <c r="I504" s="8"/>
      <c r="J504" s="8"/>
      <c r="K504" s="8"/>
      <c r="L504" s="8"/>
      <c r="M504" s="8"/>
    </row>
    <row r="505" spans="1:13">
      <c r="A505" s="8"/>
      <c r="B505" s="8"/>
      <c r="C505" s="8"/>
      <c r="D505" s="8"/>
      <c r="E505" s="8"/>
      <c r="F505" s="8"/>
      <c r="G505" s="8"/>
      <c r="H505" s="8"/>
      <c r="I505" s="8"/>
      <c r="J505" s="8"/>
      <c r="K505" s="8"/>
      <c r="L505" s="8"/>
      <c r="M505" s="8"/>
    </row>
    <row r="506" spans="1:13">
      <c r="A506" s="8"/>
      <c r="B506" s="8"/>
      <c r="C506" s="8"/>
      <c r="D506" s="8"/>
      <c r="E506" s="8"/>
      <c r="F506" s="8"/>
      <c r="G506" s="8"/>
      <c r="H506" s="8"/>
      <c r="I506" s="8"/>
      <c r="J506" s="8"/>
      <c r="K506" s="8"/>
      <c r="L506" s="8"/>
      <c r="M506" s="8"/>
    </row>
    <row r="507" spans="1:13">
      <c r="A507" s="8"/>
      <c r="B507" s="8"/>
      <c r="C507" s="8"/>
      <c r="D507" s="8"/>
      <c r="E507" s="8"/>
      <c r="F507" s="8"/>
      <c r="G507" s="8"/>
      <c r="H507" s="8"/>
      <c r="I507" s="8"/>
      <c r="J507" s="8"/>
      <c r="K507" s="8"/>
      <c r="L507" s="8"/>
      <c r="M507" s="8"/>
    </row>
    <row r="508" spans="1:13">
      <c r="A508" s="8"/>
      <c r="B508" s="8"/>
      <c r="C508" s="8"/>
      <c r="D508" s="8"/>
      <c r="E508" s="8"/>
      <c r="F508" s="8"/>
      <c r="G508" s="8"/>
      <c r="H508" s="8"/>
      <c r="I508" s="8"/>
      <c r="J508" s="8"/>
      <c r="K508" s="8"/>
      <c r="L508" s="8"/>
      <c r="M508" s="8"/>
    </row>
    <row r="509" spans="1:13">
      <c r="A509" s="8"/>
      <c r="B509" s="8"/>
      <c r="C509" s="8"/>
      <c r="D509" s="8"/>
      <c r="E509" s="8"/>
      <c r="F509" s="8"/>
      <c r="G509" s="8"/>
      <c r="H509" s="8"/>
      <c r="I509" s="8"/>
      <c r="J509" s="8"/>
      <c r="K509" s="8"/>
      <c r="L509" s="8"/>
      <c r="M509" s="8"/>
    </row>
    <row r="510" spans="1:13">
      <c r="A510" s="8"/>
      <c r="B510" s="8"/>
      <c r="C510" s="8"/>
      <c r="D510" s="8"/>
      <c r="E510" s="8"/>
      <c r="F510" s="8"/>
      <c r="G510" s="8"/>
      <c r="H510" s="8"/>
      <c r="I510" s="8"/>
      <c r="J510" s="8"/>
      <c r="K510" s="8"/>
      <c r="L510" s="8"/>
      <c r="M510" s="8"/>
    </row>
    <row r="511" spans="1:13">
      <c r="A511" s="8"/>
      <c r="B511" s="8"/>
      <c r="C511" s="8"/>
      <c r="D511" s="8"/>
      <c r="E511" s="8"/>
      <c r="F511" s="8"/>
      <c r="G511" s="8"/>
      <c r="H511" s="8"/>
      <c r="I511" s="8"/>
      <c r="J511" s="8"/>
      <c r="K511" s="8"/>
      <c r="L511" s="8"/>
      <c r="M511" s="8"/>
    </row>
    <row r="512" spans="1:13">
      <c r="A512" s="8"/>
      <c r="B512" s="8"/>
      <c r="C512" s="8"/>
      <c r="D512" s="8"/>
      <c r="E512" s="8"/>
      <c r="F512" s="8"/>
      <c r="G512" s="8"/>
      <c r="H512" s="8"/>
      <c r="I512" s="8"/>
      <c r="J512" s="8"/>
      <c r="K512" s="8"/>
      <c r="L512" s="8"/>
      <c r="M512" s="8"/>
    </row>
    <row r="513" spans="1:13">
      <c r="A513" s="8"/>
      <c r="B513" s="8"/>
      <c r="C513" s="8"/>
      <c r="D513" s="8"/>
      <c r="E513" s="8"/>
      <c r="F513" s="8"/>
      <c r="G513" s="8"/>
      <c r="H513" s="8"/>
      <c r="I513" s="8"/>
      <c r="J513" s="8"/>
      <c r="K513" s="8"/>
      <c r="L513" s="8"/>
      <c r="M513" s="8"/>
    </row>
    <row r="514" spans="1:13">
      <c r="A514" s="8"/>
      <c r="B514" s="8"/>
      <c r="C514" s="8"/>
      <c r="D514" s="8"/>
      <c r="E514" s="8"/>
      <c r="F514" s="8"/>
      <c r="G514" s="8"/>
      <c r="H514" s="8"/>
      <c r="I514" s="8"/>
      <c r="J514" s="8"/>
      <c r="K514" s="8"/>
      <c r="L514" s="8"/>
      <c r="M514" s="8"/>
    </row>
  </sheetData>
  <mergeCells count="9">
    <mergeCell ref="A30:H30"/>
    <mergeCell ref="A2:H2"/>
    <mergeCell ref="A3:H3"/>
    <mergeCell ref="A4:H5"/>
    <mergeCell ref="A6:H6"/>
    <mergeCell ref="B10:B11"/>
    <mergeCell ref="C10:C11"/>
    <mergeCell ref="H10:H11"/>
    <mergeCell ref="D10:G10"/>
  </mergeCells>
  <pageMargins left="0.9055118110236221" right="0.70866141732283472" top="0.74803149606299213" bottom="0.74803149606299213" header="0.31496062992125984" footer="0.31496062992125984"/>
  <pageSetup paperSize="9" orientation="landscape" r:id="rId1"/>
  <headerFooter alignWithMargins="0">
    <oddFooter>&amp;C&amp;R&amp;P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B050"/>
  </sheetPr>
  <dimension ref="A1:Y776"/>
  <sheetViews>
    <sheetView tabSelected="1" topLeftCell="A2" zoomScale="120" zoomScaleNormal="120" zoomScaleSheetLayoutView="120" workbookViewId="0">
      <selection activeCell="M5" sqref="M5"/>
    </sheetView>
  </sheetViews>
  <sheetFormatPr defaultRowHeight="16.5"/>
  <cols>
    <col min="1" max="1" width="3.85546875" style="113" customWidth="1"/>
    <col min="2" max="2" width="10.7109375" style="113" customWidth="1"/>
    <col min="3" max="3" width="38.28515625" style="113" customWidth="1"/>
    <col min="4" max="4" width="8.5703125" style="113" customWidth="1"/>
    <col min="5" max="5" width="9" style="113" customWidth="1"/>
    <col min="6" max="6" width="11" style="113" customWidth="1"/>
    <col min="7" max="8" width="8.7109375" style="113" customWidth="1"/>
    <col min="9" max="9" width="9.85546875" style="113" customWidth="1"/>
    <col min="10" max="11" width="9" style="113" customWidth="1"/>
    <col min="12" max="12" width="10.28515625" style="113" customWidth="1"/>
    <col min="13" max="14" width="6.85546875" style="113" customWidth="1"/>
    <col min="15" max="15" width="10.140625" style="113" customWidth="1"/>
    <col min="16" max="16" width="11.5703125" style="113" customWidth="1"/>
    <col min="17" max="17" width="9.140625" style="113"/>
    <col min="18" max="18" width="9.85546875" style="113" bestFit="1" customWidth="1"/>
    <col min="19" max="16384" width="9.140625" style="113"/>
  </cols>
  <sheetData>
    <row r="1" spans="1:25" ht="15" customHeight="1">
      <c r="A1" s="491" t="str">
        <f>TV!A10</f>
        <v>q. Tbilisi, abo Tbilelis N1 arsebuli Senobis restavracia-reabilitaciis da nawilobrivi rekonstruqciis proeqti.</v>
      </c>
      <c r="B1" s="491"/>
      <c r="C1" s="491"/>
      <c r="D1" s="491"/>
      <c r="E1" s="491"/>
      <c r="F1" s="491"/>
      <c r="G1" s="123"/>
      <c r="H1" s="123"/>
      <c r="I1" s="123"/>
      <c r="J1" s="123"/>
      <c r="K1" s="123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124"/>
      <c r="W1" s="124"/>
      <c r="X1" s="124"/>
      <c r="Y1" s="124"/>
    </row>
    <row r="2" spans="1:25" ht="17.25" customHeight="1">
      <c r="A2" s="491"/>
      <c r="B2" s="491"/>
      <c r="C2" s="491"/>
      <c r="D2" s="491"/>
      <c r="E2" s="491"/>
      <c r="F2" s="491"/>
      <c r="G2" s="123"/>
      <c r="H2" s="123"/>
      <c r="I2" s="123"/>
      <c r="J2" s="123"/>
      <c r="K2" s="123"/>
      <c r="L2" s="124"/>
      <c r="M2" s="124"/>
      <c r="N2" s="124"/>
      <c r="O2" s="124"/>
      <c r="P2" s="124"/>
      <c r="Q2" s="124"/>
      <c r="R2" s="124"/>
      <c r="S2" s="124"/>
      <c r="T2" s="124"/>
      <c r="U2" s="124"/>
      <c r="V2" s="124"/>
      <c r="W2" s="124"/>
      <c r="X2" s="124"/>
      <c r="Y2" s="124"/>
    </row>
    <row r="3" spans="1:25" ht="15" customHeight="1">
      <c r="A3" s="113" t="s">
        <v>0</v>
      </c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  <c r="U3" s="124"/>
      <c r="V3" s="124"/>
      <c r="W3" s="124"/>
      <c r="X3" s="124"/>
      <c r="Y3" s="124"/>
    </row>
    <row r="4" spans="1:25" ht="15" customHeight="1">
      <c r="C4" s="125" t="s">
        <v>1</v>
      </c>
      <c r="J4" s="124"/>
      <c r="K4" s="124"/>
      <c r="L4" s="124"/>
      <c r="M4" s="124"/>
      <c r="N4" s="124"/>
      <c r="O4" s="124"/>
      <c r="P4" s="124"/>
      <c r="Q4" s="124"/>
      <c r="R4" s="124"/>
      <c r="S4" s="124"/>
      <c r="T4" s="124"/>
      <c r="U4" s="124"/>
      <c r="V4" s="124"/>
      <c r="W4" s="124"/>
      <c r="X4" s="124"/>
      <c r="Y4" s="124"/>
    </row>
    <row r="5" spans="1:25" ht="15" customHeight="1">
      <c r="J5" s="124"/>
      <c r="K5" s="124"/>
      <c r="L5" s="124"/>
      <c r="M5" s="124"/>
      <c r="N5" s="124"/>
      <c r="O5" s="124"/>
      <c r="P5" s="124"/>
      <c r="Q5" s="124"/>
      <c r="R5" s="124"/>
      <c r="S5" s="124"/>
      <c r="T5" s="124"/>
      <c r="U5" s="124"/>
      <c r="V5" s="124"/>
      <c r="W5" s="124"/>
      <c r="X5" s="124"/>
      <c r="Y5" s="124"/>
    </row>
    <row r="6" spans="1:25" ht="15" customHeight="1">
      <c r="J6" s="124"/>
      <c r="K6" s="124"/>
      <c r="L6" s="124"/>
      <c r="M6" s="124"/>
      <c r="N6" s="124"/>
      <c r="O6" s="124"/>
      <c r="P6" s="124"/>
      <c r="Q6" s="124"/>
      <c r="R6" s="124"/>
      <c r="S6" s="124"/>
      <c r="T6" s="124"/>
      <c r="U6" s="124"/>
      <c r="V6" s="124"/>
      <c r="W6" s="124"/>
      <c r="X6" s="124"/>
      <c r="Y6" s="124"/>
    </row>
    <row r="7" spans="1:25" ht="18" customHeight="1">
      <c r="C7" s="126" t="s">
        <v>79</v>
      </c>
      <c r="J7" s="124"/>
      <c r="K7" s="124"/>
      <c r="L7" s="124"/>
      <c r="M7" s="124"/>
      <c r="N7" s="124"/>
      <c r="O7" s="124"/>
      <c r="P7" s="124"/>
      <c r="Q7" s="124"/>
      <c r="R7" s="124"/>
      <c r="S7" s="124"/>
      <c r="T7" s="124"/>
      <c r="U7" s="124"/>
      <c r="V7" s="124"/>
      <c r="W7" s="124"/>
      <c r="X7" s="124"/>
      <c r="Y7" s="124"/>
    </row>
    <row r="8" spans="1:25" ht="15" customHeight="1">
      <c r="C8" s="127" t="s">
        <v>60</v>
      </c>
      <c r="J8" s="124"/>
      <c r="K8" s="124"/>
      <c r="L8" s="124"/>
      <c r="M8" s="124"/>
      <c r="N8" s="124"/>
      <c r="O8" s="124"/>
      <c r="P8" s="124"/>
      <c r="Q8" s="124"/>
      <c r="R8" s="124"/>
      <c r="S8" s="124"/>
      <c r="T8" s="124"/>
      <c r="U8" s="124"/>
      <c r="V8" s="124"/>
      <c r="W8" s="124"/>
      <c r="X8" s="124"/>
      <c r="Y8" s="124"/>
    </row>
    <row r="9" spans="1:25" ht="10.5" customHeight="1">
      <c r="C9" s="113" t="s">
        <v>2</v>
      </c>
      <c r="J9" s="124"/>
      <c r="K9" s="124"/>
      <c r="L9" s="124"/>
      <c r="M9" s="124"/>
      <c r="N9" s="124"/>
      <c r="O9" s="124"/>
      <c r="P9" s="124"/>
      <c r="Q9" s="124"/>
      <c r="R9" s="124"/>
      <c r="S9" s="124"/>
      <c r="T9" s="124"/>
      <c r="U9" s="124"/>
      <c r="V9" s="124"/>
      <c r="W9" s="124"/>
      <c r="X9" s="124"/>
      <c r="Y9" s="124"/>
    </row>
    <row r="10" spans="1:25" ht="15" customHeight="1">
      <c r="C10" s="125" t="s">
        <v>3</v>
      </c>
      <c r="J10" s="124"/>
      <c r="K10" s="124"/>
      <c r="L10" s="124"/>
      <c r="M10" s="124"/>
      <c r="N10" s="124"/>
      <c r="O10" s="124"/>
      <c r="P10" s="124"/>
      <c r="Q10" s="124"/>
      <c r="R10" s="124"/>
      <c r="S10" s="124"/>
      <c r="T10" s="124"/>
      <c r="U10" s="124"/>
      <c r="V10" s="124"/>
      <c r="W10" s="124"/>
      <c r="X10" s="124"/>
      <c r="Y10" s="124"/>
    </row>
    <row r="11" spans="1:25" ht="15" customHeight="1">
      <c r="C11" s="128"/>
      <c r="J11" s="124"/>
      <c r="K11" s="124"/>
      <c r="L11" s="124"/>
      <c r="M11" s="124"/>
      <c r="N11" s="124"/>
      <c r="O11" s="124"/>
      <c r="P11" s="124"/>
      <c r="Q11" s="124"/>
      <c r="R11" s="124"/>
      <c r="S11" s="124"/>
      <c r="T11" s="124"/>
      <c r="U11" s="124"/>
      <c r="V11" s="124"/>
      <c r="W11" s="124"/>
      <c r="X11" s="124"/>
      <c r="Y11" s="124"/>
    </row>
    <row r="12" spans="1:25" s="136" customFormat="1" ht="20.25" customHeight="1">
      <c r="A12" s="129" t="s">
        <v>4</v>
      </c>
      <c r="B12" s="130"/>
      <c r="C12" s="130"/>
      <c r="D12" s="131"/>
      <c r="E12" s="130"/>
      <c r="F12" s="131"/>
      <c r="G12" s="131"/>
      <c r="H12" s="131"/>
      <c r="I12" s="131"/>
      <c r="J12" s="131"/>
      <c r="K12" s="131"/>
      <c r="L12" s="131"/>
      <c r="M12" s="132" t="s">
        <v>5</v>
      </c>
      <c r="N12" s="132"/>
      <c r="O12" s="133"/>
      <c r="P12" s="134" t="s">
        <v>6</v>
      </c>
      <c r="Q12" s="135"/>
      <c r="R12" s="135"/>
      <c r="S12" s="135"/>
      <c r="T12" s="135"/>
      <c r="U12" s="135"/>
      <c r="V12" s="135"/>
      <c r="W12" s="135"/>
      <c r="X12" s="135"/>
      <c r="Y12" s="135"/>
    </row>
    <row r="13" spans="1:25" ht="15" customHeight="1">
      <c r="A13" s="102"/>
      <c r="B13" s="137"/>
      <c r="C13" s="137"/>
      <c r="D13" s="138"/>
      <c r="E13" s="139"/>
      <c r="F13" s="140"/>
      <c r="G13" s="140"/>
      <c r="H13" s="140"/>
      <c r="I13" s="138"/>
      <c r="J13" s="138"/>
      <c r="K13" s="138"/>
      <c r="L13" s="138"/>
      <c r="M13" s="141" t="s">
        <v>7</v>
      </c>
      <c r="N13" s="141"/>
      <c r="O13" s="142"/>
      <c r="P13" s="143" t="s">
        <v>6</v>
      </c>
      <c r="Q13" s="124"/>
      <c r="R13" s="124"/>
      <c r="S13" s="124"/>
      <c r="T13" s="124"/>
      <c r="U13" s="124"/>
      <c r="V13" s="124"/>
      <c r="W13" s="124"/>
      <c r="X13" s="124"/>
      <c r="Y13" s="124"/>
    </row>
    <row r="14" spans="1:25" s="124" customFormat="1" ht="4.5" customHeight="1">
      <c r="D14" s="144"/>
      <c r="E14" s="144"/>
      <c r="F14" s="144"/>
    </row>
    <row r="15" spans="1:25">
      <c r="A15" s="145"/>
      <c r="B15" s="146"/>
      <c r="C15" s="147"/>
      <c r="D15" s="148"/>
      <c r="E15" s="137" t="s">
        <v>8</v>
      </c>
      <c r="F15" s="149"/>
      <c r="G15" s="485" t="s">
        <v>9</v>
      </c>
      <c r="H15" s="486"/>
      <c r="I15" s="487"/>
      <c r="J15" s="485" t="s">
        <v>10</v>
      </c>
      <c r="K15" s="486"/>
      <c r="L15" s="487"/>
      <c r="M15" s="485" t="s">
        <v>11</v>
      </c>
      <c r="N15" s="486"/>
      <c r="O15" s="487"/>
      <c r="P15" s="146"/>
      <c r="Q15" s="124"/>
      <c r="R15" s="124"/>
      <c r="S15" s="124"/>
      <c r="T15" s="124"/>
      <c r="U15" s="124"/>
      <c r="V15" s="124"/>
      <c r="W15" s="124"/>
      <c r="X15" s="124"/>
      <c r="Y15" s="124"/>
    </row>
    <row r="16" spans="1:25" ht="16.5" customHeight="1">
      <c r="A16" s="150"/>
      <c r="B16" s="151"/>
      <c r="C16" s="152" t="s">
        <v>12</v>
      </c>
      <c r="D16" s="153"/>
      <c r="E16" s="154" t="s">
        <v>13</v>
      </c>
      <c r="F16" s="155"/>
      <c r="G16" s="156"/>
      <c r="H16" s="157"/>
      <c r="I16" s="155"/>
      <c r="J16" s="156"/>
      <c r="K16" s="157"/>
      <c r="L16" s="155"/>
      <c r="M16" s="488" t="s">
        <v>14</v>
      </c>
      <c r="N16" s="489"/>
      <c r="O16" s="490"/>
      <c r="P16" s="151" t="s">
        <v>15</v>
      </c>
      <c r="Q16" s="124"/>
      <c r="R16" s="124"/>
      <c r="S16" s="124"/>
      <c r="T16" s="124"/>
      <c r="U16" s="124"/>
      <c r="V16" s="124"/>
      <c r="W16" s="124"/>
      <c r="X16" s="124"/>
      <c r="Y16" s="124"/>
    </row>
    <row r="17" spans="1:25" ht="27.75">
      <c r="A17" s="158" t="s">
        <v>16</v>
      </c>
      <c r="B17" s="151" t="s">
        <v>17</v>
      </c>
      <c r="C17" s="113" t="s">
        <v>18</v>
      </c>
      <c r="D17" s="151" t="s">
        <v>19</v>
      </c>
      <c r="E17" s="159" t="s">
        <v>20</v>
      </c>
      <c r="F17" s="139" t="s">
        <v>21</v>
      </c>
      <c r="G17" s="465" t="s">
        <v>223</v>
      </c>
      <c r="H17" s="151" t="s">
        <v>22</v>
      </c>
      <c r="I17" s="139" t="s">
        <v>21</v>
      </c>
      <c r="J17" s="465" t="s">
        <v>223</v>
      </c>
      <c r="K17" s="151" t="s">
        <v>22</v>
      </c>
      <c r="L17" s="139" t="s">
        <v>21</v>
      </c>
      <c r="M17" s="465" t="s">
        <v>223</v>
      </c>
      <c r="N17" s="151" t="s">
        <v>22</v>
      </c>
      <c r="O17" s="139" t="s">
        <v>21</v>
      </c>
      <c r="P17" s="151"/>
      <c r="Q17" s="124"/>
      <c r="R17" s="124"/>
      <c r="S17" s="124"/>
      <c r="T17" s="124"/>
      <c r="U17" s="124"/>
      <c r="V17" s="124"/>
      <c r="W17" s="124"/>
      <c r="X17" s="124"/>
      <c r="Y17" s="124"/>
    </row>
    <row r="18" spans="1:25">
      <c r="A18" s="156"/>
      <c r="B18" s="160"/>
      <c r="C18" s="161"/>
      <c r="D18" s="153"/>
      <c r="E18" s="160"/>
      <c r="F18" s="161"/>
      <c r="G18" s="160" t="s">
        <v>23</v>
      </c>
      <c r="H18" s="160" t="s">
        <v>23</v>
      </c>
      <c r="I18" s="161"/>
      <c r="J18" s="160" t="s">
        <v>23</v>
      </c>
      <c r="K18" s="160" t="s">
        <v>23</v>
      </c>
      <c r="L18" s="161"/>
      <c r="M18" s="160" t="s">
        <v>23</v>
      </c>
      <c r="N18" s="160" t="s">
        <v>23</v>
      </c>
      <c r="O18" s="161"/>
      <c r="P18" s="160"/>
      <c r="Q18" s="124"/>
      <c r="R18" s="124"/>
      <c r="S18" s="124"/>
      <c r="T18" s="124"/>
      <c r="U18" s="124"/>
      <c r="V18" s="124"/>
      <c r="W18" s="124"/>
      <c r="X18" s="124"/>
      <c r="Y18" s="124"/>
    </row>
    <row r="19" spans="1:25">
      <c r="A19" s="162">
        <v>1</v>
      </c>
      <c r="B19" s="163">
        <v>2</v>
      </c>
      <c r="C19" s="162">
        <v>3</v>
      </c>
      <c r="D19" s="163">
        <v>4</v>
      </c>
      <c r="E19" s="162">
        <v>5</v>
      </c>
      <c r="F19" s="163">
        <v>6</v>
      </c>
      <c r="G19" s="162">
        <v>7</v>
      </c>
      <c r="H19" s="163">
        <v>8</v>
      </c>
      <c r="I19" s="162">
        <v>9</v>
      </c>
      <c r="J19" s="163">
        <v>10</v>
      </c>
      <c r="K19" s="162">
        <v>11</v>
      </c>
      <c r="L19" s="163">
        <v>12</v>
      </c>
      <c r="M19" s="162">
        <v>13</v>
      </c>
      <c r="N19" s="163">
        <v>14</v>
      </c>
      <c r="O19" s="162">
        <v>15</v>
      </c>
      <c r="P19" s="163">
        <v>16</v>
      </c>
      <c r="Q19" s="124"/>
      <c r="R19" s="124"/>
      <c r="S19" s="124"/>
      <c r="T19" s="124"/>
      <c r="U19" s="124"/>
      <c r="V19" s="124"/>
      <c r="W19" s="124"/>
      <c r="X19" s="124"/>
      <c r="Y19" s="124"/>
    </row>
    <row r="20" spans="1:25" ht="38.25">
      <c r="A20" s="357">
        <v>90</v>
      </c>
      <c r="B20" s="358"/>
      <c r="C20" s="232" t="s">
        <v>114</v>
      </c>
      <c r="D20" s="233" t="s">
        <v>86</v>
      </c>
      <c r="E20" s="359"/>
      <c r="F20" s="359">
        <v>500</v>
      </c>
      <c r="G20" s="360"/>
      <c r="H20" s="360"/>
      <c r="I20" s="172"/>
      <c r="J20" s="361"/>
      <c r="K20" s="361"/>
      <c r="L20" s="360"/>
      <c r="M20" s="360"/>
      <c r="N20" s="360"/>
      <c r="O20" s="307"/>
      <c r="P20" s="303"/>
      <c r="Q20" s="124"/>
      <c r="R20" s="124"/>
      <c r="S20" s="124"/>
      <c r="T20" s="124"/>
      <c r="U20" s="124"/>
      <c r="V20" s="124"/>
      <c r="W20" s="124"/>
      <c r="X20" s="124"/>
      <c r="Y20" s="124"/>
    </row>
    <row r="21" spans="1:25">
      <c r="A21" s="357"/>
      <c r="B21" s="247"/>
      <c r="C21" s="239" t="s">
        <v>115</v>
      </c>
      <c r="D21" s="240" t="s">
        <v>87</v>
      </c>
      <c r="E21" s="360">
        <v>1</v>
      </c>
      <c r="F21" s="362">
        <f>E21*F20</f>
        <v>500</v>
      </c>
      <c r="G21" s="360">
        <v>37.5</v>
      </c>
      <c r="H21" s="360"/>
      <c r="I21" s="172"/>
      <c r="J21" s="361"/>
      <c r="K21" s="361"/>
      <c r="L21" s="360"/>
      <c r="M21" s="363"/>
      <c r="N21" s="363"/>
      <c r="O21" s="307"/>
      <c r="P21" s="303"/>
      <c r="Q21" s="124"/>
      <c r="R21" s="124"/>
      <c r="S21" s="124"/>
      <c r="T21" s="124"/>
      <c r="U21" s="124"/>
      <c r="V21" s="124"/>
      <c r="W21" s="124"/>
      <c r="X21" s="124"/>
      <c r="Y21" s="124"/>
    </row>
    <row r="22" spans="1:25" ht="38.25">
      <c r="A22" s="357">
        <v>92</v>
      </c>
      <c r="B22" s="358"/>
      <c r="C22" s="232" t="s">
        <v>111</v>
      </c>
      <c r="D22" s="233" t="s">
        <v>86</v>
      </c>
      <c r="E22" s="359"/>
      <c r="F22" s="359">
        <v>400</v>
      </c>
      <c r="G22" s="360"/>
      <c r="H22" s="360"/>
      <c r="I22" s="172"/>
      <c r="J22" s="361"/>
      <c r="K22" s="361"/>
      <c r="L22" s="360"/>
      <c r="M22" s="360"/>
      <c r="N22" s="360"/>
      <c r="O22" s="307"/>
      <c r="P22" s="303"/>
      <c r="Q22" s="124"/>
      <c r="R22" s="124"/>
      <c r="S22" s="124"/>
      <c r="T22" s="124"/>
      <c r="U22" s="124"/>
      <c r="V22" s="124"/>
      <c r="W22" s="124"/>
      <c r="X22" s="124"/>
      <c r="Y22" s="124"/>
    </row>
    <row r="23" spans="1:25">
      <c r="A23" s="357"/>
      <c r="B23" s="247"/>
      <c r="C23" s="239" t="s">
        <v>112</v>
      </c>
      <c r="D23" s="240" t="s">
        <v>87</v>
      </c>
      <c r="E23" s="360">
        <v>1</v>
      </c>
      <c r="F23" s="362">
        <f>E23*F22</f>
        <v>400</v>
      </c>
      <c r="G23" s="360">
        <v>137.5</v>
      </c>
      <c r="H23" s="360"/>
      <c r="I23" s="172"/>
      <c r="J23" s="361"/>
      <c r="K23" s="361"/>
      <c r="L23" s="360"/>
      <c r="M23" s="363"/>
      <c r="N23" s="363"/>
      <c r="O23" s="307"/>
      <c r="P23" s="303"/>
      <c r="Q23" s="124"/>
      <c r="R23" s="124"/>
      <c r="S23" s="124"/>
      <c r="T23" s="124"/>
      <c r="U23" s="124"/>
      <c r="V23" s="124"/>
      <c r="W23" s="124"/>
      <c r="X23" s="124"/>
      <c r="Y23" s="124"/>
    </row>
    <row r="24" spans="1:25" ht="25.5">
      <c r="A24" s="357">
        <v>98</v>
      </c>
      <c r="B24" s="358"/>
      <c r="C24" s="232" t="s">
        <v>116</v>
      </c>
      <c r="D24" s="233" t="s">
        <v>27</v>
      </c>
      <c r="E24" s="359"/>
      <c r="F24" s="359">
        <v>1500</v>
      </c>
      <c r="G24" s="360"/>
      <c r="H24" s="360"/>
      <c r="I24" s="172"/>
      <c r="J24" s="361"/>
      <c r="K24" s="361"/>
      <c r="L24" s="360"/>
      <c r="M24" s="360"/>
      <c r="N24" s="360"/>
      <c r="O24" s="307"/>
      <c r="P24" s="303"/>
      <c r="Q24" s="124"/>
      <c r="R24" s="124"/>
      <c r="S24" s="124"/>
      <c r="T24" s="124"/>
      <c r="U24" s="124"/>
      <c r="V24" s="124"/>
      <c r="W24" s="124"/>
      <c r="X24" s="124"/>
      <c r="Y24" s="124"/>
    </row>
    <row r="25" spans="1:25">
      <c r="A25" s="357"/>
      <c r="B25" s="247"/>
      <c r="C25" s="239" t="s">
        <v>96</v>
      </c>
      <c r="D25" s="240" t="s">
        <v>27</v>
      </c>
      <c r="E25" s="360">
        <v>1</v>
      </c>
      <c r="F25" s="307">
        <f>E25*F24</f>
        <v>1500</v>
      </c>
      <c r="G25" s="360">
        <v>15</v>
      </c>
      <c r="H25" s="360"/>
      <c r="I25" s="172"/>
      <c r="J25" s="361"/>
      <c r="K25" s="361"/>
      <c r="L25" s="360"/>
      <c r="M25" s="363"/>
      <c r="N25" s="363"/>
      <c r="O25" s="307"/>
      <c r="P25" s="303"/>
      <c r="Q25" s="124"/>
      <c r="R25" s="124"/>
      <c r="S25" s="124"/>
      <c r="T25" s="124"/>
      <c r="U25" s="124"/>
      <c r="V25" s="124"/>
      <c r="W25" s="124"/>
      <c r="X25" s="124"/>
      <c r="Y25" s="124"/>
    </row>
    <row r="26" spans="1:25">
      <c r="A26" s="169"/>
      <c r="B26" s="171"/>
      <c r="C26" s="242" t="s">
        <v>113</v>
      </c>
      <c r="D26" s="243" t="s">
        <v>28</v>
      </c>
      <c r="E26" s="364">
        <v>20</v>
      </c>
      <c r="F26" s="364">
        <f>E26*F24</f>
        <v>30000</v>
      </c>
      <c r="G26" s="304"/>
      <c r="H26" s="304"/>
      <c r="I26" s="365"/>
      <c r="J26" s="244">
        <v>0.38</v>
      </c>
      <c r="K26" s="244"/>
      <c r="L26" s="364"/>
      <c r="M26" s="364"/>
      <c r="N26" s="364"/>
      <c r="O26" s="366"/>
      <c r="P26" s="364"/>
      <c r="Q26" s="124"/>
      <c r="R26" s="124"/>
      <c r="S26" s="124"/>
      <c r="T26" s="124"/>
      <c r="U26" s="124"/>
      <c r="V26" s="124"/>
      <c r="W26" s="124"/>
      <c r="X26" s="124"/>
      <c r="Y26" s="124"/>
    </row>
    <row r="27" spans="1:25" ht="27">
      <c r="A27" s="117">
        <v>260</v>
      </c>
      <c r="B27" s="314"/>
      <c r="C27" s="312" t="s">
        <v>173</v>
      </c>
      <c r="D27" s="313" t="s">
        <v>27</v>
      </c>
      <c r="E27" s="314"/>
      <c r="F27" s="315">
        <v>1500</v>
      </c>
      <c r="G27" s="316"/>
      <c r="H27" s="316"/>
      <c r="I27" s="285"/>
      <c r="J27" s="311"/>
      <c r="K27" s="311"/>
      <c r="L27" s="317"/>
      <c r="M27" s="317"/>
      <c r="N27" s="317"/>
      <c r="O27" s="285"/>
      <c r="P27" s="285"/>
      <c r="Q27" s="124"/>
      <c r="R27" s="124"/>
      <c r="S27" s="124"/>
      <c r="T27" s="124"/>
      <c r="U27" s="124"/>
      <c r="V27" s="124"/>
      <c r="W27" s="124"/>
      <c r="X27" s="124"/>
      <c r="Y27" s="124"/>
    </row>
    <row r="28" spans="1:25">
      <c r="A28" s="117"/>
      <c r="B28" s="318"/>
      <c r="C28" s="319" t="s">
        <v>103</v>
      </c>
      <c r="D28" s="320" t="s">
        <v>27</v>
      </c>
      <c r="E28" s="116">
        <v>1</v>
      </c>
      <c r="F28" s="321">
        <f>E28*F27</f>
        <v>1500</v>
      </c>
      <c r="G28" s="316">
        <v>25</v>
      </c>
      <c r="H28" s="316"/>
      <c r="I28" s="285"/>
      <c r="J28" s="116"/>
      <c r="K28" s="116"/>
      <c r="L28" s="317"/>
      <c r="M28" s="322"/>
      <c r="N28" s="322"/>
      <c r="O28" s="285"/>
      <c r="P28" s="285"/>
      <c r="Q28" s="124"/>
      <c r="R28" s="124"/>
      <c r="S28" s="124"/>
      <c r="T28" s="124"/>
      <c r="U28" s="124"/>
      <c r="V28" s="124"/>
      <c r="W28" s="124"/>
      <c r="X28" s="124"/>
      <c r="Y28" s="124"/>
    </row>
    <row r="29" spans="1:25" ht="25.5">
      <c r="A29" s="357">
        <v>95</v>
      </c>
      <c r="B29" s="358"/>
      <c r="C29" s="232" t="s">
        <v>119</v>
      </c>
      <c r="D29" s="233" t="s">
        <v>27</v>
      </c>
      <c r="E29" s="359"/>
      <c r="F29" s="359">
        <v>1500</v>
      </c>
      <c r="G29" s="360"/>
      <c r="H29" s="360"/>
      <c r="I29" s="172"/>
      <c r="J29" s="361"/>
      <c r="K29" s="361"/>
      <c r="L29" s="360"/>
      <c r="M29" s="360"/>
      <c r="N29" s="360"/>
      <c r="O29" s="307"/>
      <c r="P29" s="303"/>
      <c r="Q29" s="124"/>
      <c r="R29" s="124"/>
      <c r="S29" s="124"/>
      <c r="T29" s="124"/>
      <c r="U29" s="124"/>
      <c r="V29" s="124"/>
      <c r="W29" s="124"/>
      <c r="X29" s="124"/>
      <c r="Y29" s="124"/>
    </row>
    <row r="30" spans="1:25">
      <c r="A30" s="357"/>
      <c r="B30" s="247"/>
      <c r="C30" s="239" t="s">
        <v>120</v>
      </c>
      <c r="D30" s="240" t="s">
        <v>27</v>
      </c>
      <c r="E30" s="360">
        <v>1</v>
      </c>
      <c r="F30" s="362">
        <f>E30*F29</f>
        <v>1500</v>
      </c>
      <c r="G30" s="360">
        <v>18.75</v>
      </c>
      <c r="H30" s="360"/>
      <c r="I30" s="172"/>
      <c r="J30" s="361"/>
      <c r="K30" s="361"/>
      <c r="L30" s="360"/>
      <c r="M30" s="363"/>
      <c r="N30" s="363"/>
      <c r="O30" s="307"/>
      <c r="P30" s="303"/>
      <c r="Q30" s="124"/>
      <c r="R30" s="124"/>
      <c r="S30" s="124"/>
      <c r="T30" s="124"/>
      <c r="U30" s="124"/>
      <c r="V30" s="124"/>
      <c r="W30" s="124"/>
      <c r="X30" s="124"/>
      <c r="Y30" s="124"/>
    </row>
    <row r="31" spans="1:25" ht="25.5">
      <c r="A31" s="357">
        <v>96</v>
      </c>
      <c r="B31" s="358"/>
      <c r="C31" s="232" t="s">
        <v>117</v>
      </c>
      <c r="D31" s="233" t="s">
        <v>27</v>
      </c>
      <c r="E31" s="359"/>
      <c r="F31" s="359">
        <v>1500</v>
      </c>
      <c r="G31" s="360"/>
      <c r="H31" s="360"/>
      <c r="I31" s="172"/>
      <c r="J31" s="361"/>
      <c r="K31" s="361"/>
      <c r="L31" s="360"/>
      <c r="M31" s="360"/>
      <c r="N31" s="360"/>
      <c r="O31" s="307"/>
      <c r="P31" s="303"/>
      <c r="Q31" s="124"/>
      <c r="R31" s="124"/>
      <c r="S31" s="124"/>
      <c r="T31" s="124"/>
      <c r="U31" s="124"/>
      <c r="V31" s="124"/>
      <c r="W31" s="124"/>
      <c r="X31" s="124"/>
      <c r="Y31" s="124"/>
    </row>
    <row r="32" spans="1:25">
      <c r="A32" s="357"/>
      <c r="B32" s="247"/>
      <c r="C32" s="239" t="s">
        <v>118</v>
      </c>
      <c r="D32" s="240" t="s">
        <v>27</v>
      </c>
      <c r="E32" s="360">
        <v>1</v>
      </c>
      <c r="F32" s="362">
        <f>E32*F31</f>
        <v>1500</v>
      </c>
      <c r="G32" s="360">
        <v>15</v>
      </c>
      <c r="H32" s="360"/>
      <c r="I32" s="172"/>
      <c r="J32" s="361"/>
      <c r="K32" s="361"/>
      <c r="L32" s="360"/>
      <c r="M32" s="363"/>
      <c r="N32" s="363"/>
      <c r="O32" s="307"/>
      <c r="P32" s="303"/>
      <c r="Q32" s="124"/>
      <c r="R32" s="124"/>
      <c r="S32" s="124"/>
      <c r="T32" s="124"/>
      <c r="U32" s="124"/>
      <c r="V32" s="124"/>
      <c r="W32" s="124"/>
      <c r="X32" s="124"/>
      <c r="Y32" s="124"/>
    </row>
    <row r="33" spans="1:25" ht="25.5">
      <c r="A33" s="237">
        <v>48</v>
      </c>
      <c r="B33" s="367"/>
      <c r="C33" s="232" t="s">
        <v>174</v>
      </c>
      <c r="D33" s="368" t="s">
        <v>175</v>
      </c>
      <c r="E33" s="368"/>
      <c r="F33" s="368">
        <v>1</v>
      </c>
      <c r="G33" s="231"/>
      <c r="H33" s="231"/>
      <c r="I33" s="172"/>
      <c r="J33" s="369"/>
      <c r="K33" s="369"/>
      <c r="L33" s="231"/>
      <c r="M33" s="231"/>
      <c r="N33" s="231"/>
      <c r="O33" s="303"/>
      <c r="P33" s="370"/>
      <c r="Q33" s="124"/>
      <c r="R33" s="124"/>
      <c r="S33" s="124"/>
      <c r="T33" s="124"/>
      <c r="U33" s="124"/>
      <c r="V33" s="124"/>
      <c r="W33" s="124"/>
      <c r="X33" s="124"/>
      <c r="Y33" s="124"/>
    </row>
    <row r="34" spans="1:25">
      <c r="A34" s="171"/>
      <c r="B34" s="371"/>
      <c r="C34" s="372" t="s">
        <v>176</v>
      </c>
      <c r="D34" s="172" t="s">
        <v>142</v>
      </c>
      <c r="E34" s="172">
        <v>1</v>
      </c>
      <c r="F34" s="172">
        <f>E34*F33</f>
        <v>1</v>
      </c>
      <c r="G34" s="172"/>
      <c r="H34" s="172"/>
      <c r="I34" s="172"/>
      <c r="J34" s="172"/>
      <c r="K34" s="172"/>
      <c r="L34" s="172"/>
      <c r="M34" s="172">
        <v>4.5</v>
      </c>
      <c r="N34" s="172"/>
      <c r="O34" s="172"/>
      <c r="P34" s="236"/>
      <c r="Q34" s="124"/>
      <c r="R34" s="124"/>
      <c r="S34" s="124"/>
      <c r="T34" s="124"/>
      <c r="U34" s="124"/>
      <c r="V34" s="124"/>
      <c r="W34" s="124"/>
      <c r="X34" s="124"/>
      <c r="Y34" s="124"/>
    </row>
    <row r="35" spans="1:25" ht="38.25">
      <c r="A35" s="237">
        <v>104</v>
      </c>
      <c r="B35" s="367"/>
      <c r="C35" s="232" t="s">
        <v>121</v>
      </c>
      <c r="D35" s="368" t="s">
        <v>122</v>
      </c>
      <c r="E35" s="368"/>
      <c r="F35" s="368">
        <v>1500</v>
      </c>
      <c r="G35" s="231"/>
      <c r="H35" s="231"/>
      <c r="I35" s="172"/>
      <c r="J35" s="369"/>
      <c r="K35" s="369"/>
      <c r="L35" s="231"/>
      <c r="M35" s="231"/>
      <c r="N35" s="231"/>
      <c r="O35" s="303"/>
      <c r="P35" s="370"/>
      <c r="Q35" s="124"/>
      <c r="R35" s="124"/>
      <c r="S35" s="124"/>
      <c r="T35" s="124"/>
      <c r="U35" s="124"/>
      <c r="V35" s="124"/>
      <c r="W35" s="124"/>
      <c r="X35" s="124"/>
      <c r="Y35" s="124"/>
    </row>
    <row r="36" spans="1:25">
      <c r="A36" s="171"/>
      <c r="B36" s="371"/>
      <c r="C36" s="372" t="s">
        <v>123</v>
      </c>
      <c r="D36" s="172"/>
      <c r="E36" s="172">
        <v>1</v>
      </c>
      <c r="F36" s="172">
        <f>E36*F35</f>
        <v>1500</v>
      </c>
      <c r="G36" s="172"/>
      <c r="H36" s="172"/>
      <c r="I36" s="172"/>
      <c r="J36" s="172"/>
      <c r="K36" s="172"/>
      <c r="L36" s="172"/>
      <c r="M36" s="172">
        <v>11.32</v>
      </c>
      <c r="N36" s="172"/>
      <c r="O36" s="172"/>
      <c r="P36" s="236"/>
      <c r="Q36" s="124"/>
      <c r="R36" s="124"/>
      <c r="S36" s="124"/>
      <c r="T36" s="124"/>
      <c r="U36" s="124"/>
      <c r="V36" s="124"/>
      <c r="W36" s="124"/>
      <c r="X36" s="124"/>
      <c r="Y36" s="124"/>
    </row>
    <row r="37" spans="1:25">
      <c r="A37" s="171"/>
      <c r="B37" s="371"/>
      <c r="C37" s="372" t="s">
        <v>91</v>
      </c>
      <c r="D37" s="172"/>
      <c r="E37" s="172">
        <v>1</v>
      </c>
      <c r="F37" s="172">
        <f>E37*F35</f>
        <v>1500</v>
      </c>
      <c r="G37" s="174">
        <v>2.59</v>
      </c>
      <c r="H37" s="174"/>
      <c r="I37" s="172"/>
      <c r="J37" s="172"/>
      <c r="K37" s="172"/>
      <c r="L37" s="172"/>
      <c r="M37" s="172"/>
      <c r="N37" s="172"/>
      <c r="O37" s="172"/>
      <c r="P37" s="236"/>
      <c r="Q37" s="124"/>
      <c r="R37" s="124"/>
      <c r="S37" s="124"/>
      <c r="T37" s="124"/>
      <c r="U37" s="124"/>
      <c r="V37" s="124"/>
      <c r="W37" s="124"/>
      <c r="X37" s="124"/>
      <c r="Y37" s="124"/>
    </row>
    <row r="38" spans="1:25" ht="54">
      <c r="A38" s="436">
        <v>51</v>
      </c>
      <c r="B38" s="437"/>
      <c r="C38" s="438" t="s">
        <v>215</v>
      </c>
      <c r="D38" s="439" t="s">
        <v>87</v>
      </c>
      <c r="E38" s="440"/>
      <c r="F38" s="441">
        <v>700</v>
      </c>
      <c r="G38" s="442"/>
      <c r="H38" s="466"/>
      <c r="I38" s="325"/>
      <c r="J38" s="442"/>
      <c r="K38" s="466"/>
      <c r="L38" s="324"/>
      <c r="M38" s="443"/>
      <c r="N38" s="466"/>
      <c r="O38" s="325"/>
      <c r="P38" s="325"/>
      <c r="Q38" s="124"/>
      <c r="R38" s="124"/>
      <c r="S38" s="124"/>
      <c r="T38" s="124"/>
      <c r="U38" s="124"/>
      <c r="V38" s="124"/>
      <c r="W38" s="124"/>
      <c r="X38" s="124"/>
      <c r="Y38" s="124"/>
    </row>
    <row r="39" spans="1:25">
      <c r="A39" s="436"/>
      <c r="B39" s="437"/>
      <c r="C39" s="444" t="s">
        <v>216</v>
      </c>
      <c r="D39" s="445" t="s">
        <v>87</v>
      </c>
      <c r="E39" s="446">
        <v>1</v>
      </c>
      <c r="F39" s="447">
        <f>F38*E39</f>
        <v>700</v>
      </c>
      <c r="G39" s="448"/>
      <c r="H39" s="467"/>
      <c r="I39" s="325"/>
      <c r="J39" s="448"/>
      <c r="K39" s="467"/>
      <c r="L39" s="324"/>
      <c r="M39" s="448">
        <v>2.5</v>
      </c>
      <c r="N39" s="467"/>
      <c r="O39" s="325"/>
      <c r="P39" s="325"/>
      <c r="Q39" s="124"/>
      <c r="R39" s="124"/>
      <c r="S39" s="124"/>
      <c r="T39" s="124"/>
      <c r="U39" s="124"/>
      <c r="V39" s="124"/>
      <c r="W39" s="124"/>
      <c r="X39" s="124"/>
      <c r="Y39" s="124"/>
    </row>
    <row r="40" spans="1:25" ht="27">
      <c r="A40" s="436"/>
      <c r="B40" s="437"/>
      <c r="C40" s="444" t="s">
        <v>217</v>
      </c>
      <c r="D40" s="445" t="s">
        <v>87</v>
      </c>
      <c r="E40" s="446">
        <v>1.24</v>
      </c>
      <c r="F40" s="448">
        <f>F38*E40</f>
        <v>868</v>
      </c>
      <c r="G40" s="448"/>
      <c r="H40" s="467"/>
      <c r="I40" s="325"/>
      <c r="J40" s="449">
        <v>16.940000000000001</v>
      </c>
      <c r="K40" s="467"/>
      <c r="L40" s="324"/>
      <c r="M40" s="449"/>
      <c r="N40" s="467"/>
      <c r="O40" s="325"/>
      <c r="P40" s="325"/>
      <c r="Q40" s="124"/>
      <c r="R40" s="124"/>
      <c r="S40" s="124"/>
      <c r="T40" s="124"/>
      <c r="U40" s="124"/>
      <c r="V40" s="124"/>
      <c r="W40" s="124"/>
      <c r="X40" s="124"/>
      <c r="Y40" s="124"/>
    </row>
    <row r="41" spans="1:25" ht="27">
      <c r="A41" s="492">
        <v>58</v>
      </c>
      <c r="B41" s="424"/>
      <c r="C41" s="425" t="s">
        <v>214</v>
      </c>
      <c r="D41" s="426" t="s">
        <v>155</v>
      </c>
      <c r="E41" s="427"/>
      <c r="F41" s="260">
        <v>700</v>
      </c>
      <c r="G41" s="423"/>
      <c r="H41" s="423"/>
      <c r="I41" s="427"/>
      <c r="J41" s="427"/>
      <c r="K41" s="427"/>
      <c r="L41" s="427"/>
      <c r="M41" s="423"/>
      <c r="N41" s="423"/>
      <c r="O41" s="423"/>
      <c r="P41" s="428"/>
      <c r="Q41" s="124"/>
      <c r="R41" s="124"/>
      <c r="S41" s="124"/>
      <c r="T41" s="124"/>
      <c r="U41" s="124"/>
      <c r="V41" s="124"/>
      <c r="W41" s="124"/>
      <c r="X41" s="124"/>
      <c r="Y41" s="124"/>
    </row>
    <row r="42" spans="1:25">
      <c r="A42" s="492"/>
      <c r="B42" s="429"/>
      <c r="C42" s="430" t="s">
        <v>96</v>
      </c>
      <c r="D42" s="431" t="s">
        <v>65</v>
      </c>
      <c r="E42" s="427">
        <v>7.02</v>
      </c>
      <c r="F42" s="427">
        <f>F41*E42</f>
        <v>4914</v>
      </c>
      <c r="G42" s="423">
        <v>6</v>
      </c>
      <c r="H42" s="423"/>
      <c r="I42" s="432"/>
      <c r="J42" s="427"/>
      <c r="K42" s="427"/>
      <c r="L42" s="427"/>
      <c r="M42" s="423"/>
      <c r="N42" s="423"/>
      <c r="O42" s="423"/>
      <c r="P42" s="422"/>
      <c r="Q42" s="124"/>
      <c r="R42" s="124"/>
      <c r="S42" s="124"/>
      <c r="T42" s="124"/>
      <c r="U42" s="124"/>
      <c r="V42" s="124"/>
      <c r="W42" s="124"/>
      <c r="X42" s="124"/>
      <c r="Y42" s="124"/>
    </row>
    <row r="43" spans="1:25" ht="27">
      <c r="A43" s="493">
        <v>61</v>
      </c>
      <c r="B43" s="450"/>
      <c r="C43" s="451" t="s">
        <v>219</v>
      </c>
      <c r="D43" s="452" t="s">
        <v>155</v>
      </c>
      <c r="E43" s="453"/>
      <c r="F43" s="434">
        <v>700</v>
      </c>
      <c r="G43" s="454"/>
      <c r="H43" s="454"/>
      <c r="I43" s="454"/>
      <c r="J43" s="454"/>
      <c r="K43" s="454"/>
      <c r="L43" s="454"/>
      <c r="M43" s="454"/>
      <c r="N43" s="454"/>
      <c r="O43" s="455"/>
      <c r="P43" s="456"/>
      <c r="Q43" s="124"/>
      <c r="R43" s="124"/>
      <c r="S43" s="124"/>
      <c r="T43" s="124"/>
      <c r="U43" s="124"/>
      <c r="V43" s="124"/>
      <c r="W43" s="124"/>
      <c r="X43" s="124"/>
      <c r="Y43" s="124"/>
    </row>
    <row r="44" spans="1:25">
      <c r="A44" s="493"/>
      <c r="B44" s="450"/>
      <c r="C44" s="457" t="s">
        <v>96</v>
      </c>
      <c r="D44" s="431" t="s">
        <v>65</v>
      </c>
      <c r="E44" s="455">
        <v>3.52</v>
      </c>
      <c r="F44" s="455">
        <f>E44*F43</f>
        <v>2464</v>
      </c>
      <c r="G44" s="455">
        <v>6</v>
      </c>
      <c r="H44" s="455"/>
      <c r="I44" s="432"/>
      <c r="J44" s="454"/>
      <c r="K44" s="454"/>
      <c r="L44" s="454"/>
      <c r="M44" s="454"/>
      <c r="N44" s="454"/>
      <c r="O44" s="455"/>
      <c r="P44" s="422"/>
      <c r="Q44" s="124"/>
      <c r="R44" s="124"/>
      <c r="S44" s="124"/>
      <c r="T44" s="124"/>
      <c r="U44" s="124"/>
      <c r="V44" s="124"/>
      <c r="W44" s="124"/>
      <c r="X44" s="124"/>
      <c r="Y44" s="124"/>
    </row>
    <row r="45" spans="1:25">
      <c r="A45" s="493"/>
      <c r="B45" s="450"/>
      <c r="C45" s="458" t="s">
        <v>104</v>
      </c>
      <c r="D45" s="459" t="s">
        <v>6</v>
      </c>
      <c r="E45" s="455">
        <v>1.06</v>
      </c>
      <c r="F45" s="455">
        <f>E45*F43</f>
        <v>742</v>
      </c>
      <c r="G45" s="454"/>
      <c r="H45" s="454"/>
      <c r="I45" s="455"/>
      <c r="J45" s="454"/>
      <c r="K45" s="454"/>
      <c r="L45" s="454"/>
      <c r="M45" s="455">
        <v>4</v>
      </c>
      <c r="N45" s="455"/>
      <c r="O45" s="433"/>
      <c r="P45" s="422"/>
      <c r="Q45" s="124"/>
      <c r="R45" s="124"/>
      <c r="S45" s="124"/>
      <c r="T45" s="124"/>
      <c r="U45" s="124"/>
      <c r="V45" s="124"/>
      <c r="W45" s="124"/>
      <c r="X45" s="124"/>
      <c r="Y45" s="124"/>
    </row>
    <row r="46" spans="1:25">
      <c r="A46" s="493"/>
      <c r="B46" s="435"/>
      <c r="C46" s="457" t="s">
        <v>218</v>
      </c>
      <c r="D46" s="263" t="s">
        <v>138</v>
      </c>
      <c r="E46" s="427">
        <v>1.24</v>
      </c>
      <c r="F46" s="263">
        <f>F43*E46</f>
        <v>868</v>
      </c>
      <c r="G46" s="263"/>
      <c r="H46" s="263"/>
      <c r="I46" s="263"/>
      <c r="J46" s="263">
        <v>25.42</v>
      </c>
      <c r="K46" s="263"/>
      <c r="L46" s="428"/>
      <c r="M46" s="294"/>
      <c r="N46" s="294"/>
      <c r="O46" s="294"/>
      <c r="P46" s="422"/>
      <c r="Q46" s="124"/>
      <c r="R46" s="124"/>
      <c r="S46" s="124"/>
      <c r="T46" s="124"/>
      <c r="U46" s="124"/>
      <c r="V46" s="124"/>
      <c r="W46" s="124"/>
      <c r="X46" s="124"/>
      <c r="Y46" s="124"/>
    </row>
    <row r="47" spans="1:25">
      <c r="A47" s="493"/>
      <c r="B47" s="450"/>
      <c r="C47" s="457" t="s">
        <v>98</v>
      </c>
      <c r="D47" s="459" t="s">
        <v>6</v>
      </c>
      <c r="E47" s="432">
        <v>0.02</v>
      </c>
      <c r="F47" s="432">
        <f>F43*E47</f>
        <v>14</v>
      </c>
      <c r="G47" s="460"/>
      <c r="H47" s="460"/>
      <c r="I47" s="294"/>
      <c r="J47" s="432">
        <v>4</v>
      </c>
      <c r="K47" s="432"/>
      <c r="L47" s="428"/>
      <c r="M47" s="294"/>
      <c r="N47" s="294"/>
      <c r="O47" s="294"/>
      <c r="P47" s="422"/>
      <c r="Q47" s="124"/>
      <c r="R47" s="124"/>
      <c r="S47" s="124"/>
      <c r="T47" s="124"/>
      <c r="U47" s="124"/>
      <c r="V47" s="124"/>
      <c r="W47" s="124"/>
      <c r="X47" s="124"/>
      <c r="Y47" s="124"/>
    </row>
    <row r="48" spans="1:25">
      <c r="A48" s="373">
        <v>5</v>
      </c>
      <c r="B48" s="178"/>
      <c r="C48" s="374" t="s">
        <v>61</v>
      </c>
      <c r="D48" s="373" t="s">
        <v>25</v>
      </c>
      <c r="E48" s="375"/>
      <c r="F48" s="375">
        <v>20</v>
      </c>
      <c r="G48" s="103"/>
      <c r="H48" s="103"/>
      <c r="I48" s="103"/>
      <c r="J48" s="103"/>
      <c r="K48" s="103"/>
      <c r="L48" s="103"/>
      <c r="M48" s="103"/>
      <c r="N48" s="103"/>
      <c r="O48" s="103"/>
      <c r="P48" s="256"/>
      <c r="Q48" s="124"/>
      <c r="R48" s="124"/>
      <c r="S48" s="124"/>
      <c r="T48" s="124"/>
      <c r="U48" s="124"/>
      <c r="V48" s="124"/>
      <c r="W48" s="124"/>
      <c r="X48" s="124"/>
      <c r="Y48" s="124"/>
    </row>
    <row r="49" spans="1:25">
      <c r="A49" s="257"/>
      <c r="B49" s="376"/>
      <c r="C49" s="257" t="s">
        <v>42</v>
      </c>
      <c r="D49" s="257" t="s">
        <v>87</v>
      </c>
      <c r="E49" s="255">
        <v>1</v>
      </c>
      <c r="F49" s="255">
        <f>F48*E49</f>
        <v>20</v>
      </c>
      <c r="G49" s="256">
        <v>31.25</v>
      </c>
      <c r="H49" s="256"/>
      <c r="I49" s="256"/>
      <c r="J49" s="336"/>
      <c r="K49" s="336"/>
      <c r="L49" s="336"/>
      <c r="M49" s="336"/>
      <c r="N49" s="336"/>
      <c r="O49" s="336"/>
      <c r="P49" s="256"/>
      <c r="Q49" s="124"/>
      <c r="R49" s="124"/>
      <c r="S49" s="124"/>
      <c r="T49" s="124"/>
      <c r="U49" s="124"/>
      <c r="V49" s="124"/>
      <c r="W49" s="124"/>
      <c r="X49" s="124"/>
      <c r="Y49" s="124"/>
    </row>
    <row r="50" spans="1:25">
      <c r="A50" s="257"/>
      <c r="B50" s="257"/>
      <c r="C50" s="257" t="s">
        <v>90</v>
      </c>
      <c r="D50" s="257" t="s">
        <v>87</v>
      </c>
      <c r="E50" s="255">
        <v>1</v>
      </c>
      <c r="F50" s="255">
        <f>F48*E50</f>
        <v>20</v>
      </c>
      <c r="G50" s="335"/>
      <c r="H50" s="335"/>
      <c r="I50" s="336"/>
      <c r="J50" s="336"/>
      <c r="K50" s="336"/>
      <c r="L50" s="336"/>
      <c r="M50" s="256">
        <v>8.4700000000000006</v>
      </c>
      <c r="N50" s="256"/>
      <c r="O50" s="256"/>
      <c r="P50" s="256"/>
      <c r="Q50" s="124"/>
      <c r="R50" s="124"/>
      <c r="S50" s="124"/>
      <c r="T50" s="124"/>
      <c r="U50" s="124"/>
      <c r="V50" s="124"/>
      <c r="W50" s="124"/>
      <c r="X50" s="124"/>
      <c r="Y50" s="124"/>
    </row>
    <row r="51" spans="1:25">
      <c r="A51" s="257"/>
      <c r="B51" s="287"/>
      <c r="C51" s="257" t="s">
        <v>64</v>
      </c>
      <c r="D51" s="257" t="s">
        <v>25</v>
      </c>
      <c r="E51" s="255">
        <v>1.02</v>
      </c>
      <c r="F51" s="255">
        <f>F48*E51</f>
        <v>20.399999999999999</v>
      </c>
      <c r="G51" s="335"/>
      <c r="H51" s="335"/>
      <c r="I51" s="336"/>
      <c r="J51" s="256">
        <v>102.54</v>
      </c>
      <c r="K51" s="256"/>
      <c r="L51" s="256"/>
      <c r="M51" s="336"/>
      <c r="N51" s="336"/>
      <c r="O51" s="336"/>
      <c r="P51" s="256"/>
      <c r="Q51" s="124"/>
      <c r="R51" s="124"/>
      <c r="S51" s="124"/>
      <c r="T51" s="124"/>
      <c r="U51" s="124"/>
      <c r="V51" s="124"/>
      <c r="W51" s="124"/>
      <c r="X51" s="124"/>
      <c r="Y51" s="124"/>
    </row>
    <row r="52" spans="1:25">
      <c r="A52" s="270">
        <v>13</v>
      </c>
      <c r="B52" s="265"/>
      <c r="C52" s="271" t="s">
        <v>124</v>
      </c>
      <c r="D52" s="272" t="s">
        <v>81</v>
      </c>
      <c r="E52" s="377"/>
      <c r="F52" s="227">
        <v>250</v>
      </c>
      <c r="G52" s="274"/>
      <c r="H52" s="274"/>
      <c r="I52" s="274"/>
      <c r="J52" s="274"/>
      <c r="K52" s="274"/>
      <c r="L52" s="274"/>
      <c r="M52" s="274"/>
      <c r="N52" s="274"/>
      <c r="O52" s="274"/>
      <c r="P52" s="274"/>
      <c r="Q52" s="124"/>
      <c r="R52" s="124"/>
      <c r="S52" s="124"/>
      <c r="T52" s="124"/>
      <c r="U52" s="124"/>
      <c r="V52" s="124"/>
      <c r="W52" s="124"/>
      <c r="X52" s="124"/>
      <c r="Y52" s="124"/>
    </row>
    <row r="53" spans="1:25">
      <c r="A53" s="310"/>
      <c r="B53" s="268"/>
      <c r="C53" s="378" t="s">
        <v>24</v>
      </c>
      <c r="D53" s="275" t="s">
        <v>125</v>
      </c>
      <c r="E53" s="248">
        <f>0.776*1.15</f>
        <v>0.89239999999999997</v>
      </c>
      <c r="F53" s="267">
        <f>F52*E53</f>
        <v>223.1</v>
      </c>
      <c r="G53" s="267"/>
      <c r="H53" s="267"/>
      <c r="I53" s="267"/>
      <c r="J53" s="267">
        <v>6</v>
      </c>
      <c r="K53" s="267"/>
      <c r="L53" s="267"/>
      <c r="M53" s="267"/>
      <c r="N53" s="267"/>
      <c r="O53" s="267"/>
      <c r="P53" s="267"/>
      <c r="Q53" s="124"/>
      <c r="R53" s="124"/>
      <c r="S53" s="124"/>
      <c r="T53" s="124"/>
      <c r="U53" s="124"/>
      <c r="V53" s="124"/>
      <c r="W53" s="124"/>
      <c r="X53" s="124"/>
      <c r="Y53" s="124"/>
    </row>
    <row r="54" spans="1:25">
      <c r="A54" s="310"/>
      <c r="B54" s="268"/>
      <c r="C54" s="378" t="s">
        <v>30</v>
      </c>
      <c r="D54" s="275" t="s">
        <v>6</v>
      </c>
      <c r="E54" s="248">
        <f>0.0182*1.25</f>
        <v>2.2749999999999999E-2</v>
      </c>
      <c r="F54" s="267">
        <f>F52*E54</f>
        <v>5.6875</v>
      </c>
      <c r="G54" s="267"/>
      <c r="H54" s="267"/>
      <c r="I54" s="267"/>
      <c r="J54" s="267"/>
      <c r="K54" s="267"/>
      <c r="L54" s="267"/>
      <c r="M54" s="267">
        <v>4</v>
      </c>
      <c r="N54" s="267"/>
      <c r="O54" s="267"/>
      <c r="P54" s="267"/>
      <c r="Q54" s="124"/>
      <c r="R54" s="124"/>
      <c r="S54" s="124"/>
      <c r="T54" s="124"/>
      <c r="U54" s="124"/>
      <c r="V54" s="124"/>
      <c r="W54" s="124"/>
      <c r="X54" s="124"/>
      <c r="Y54" s="124"/>
    </row>
    <row r="55" spans="1:25">
      <c r="A55" s="276"/>
      <c r="B55" s="277"/>
      <c r="C55" s="262" t="s">
        <v>126</v>
      </c>
      <c r="D55" s="278"/>
      <c r="E55" s="279"/>
      <c r="F55" s="280"/>
      <c r="G55" s="280"/>
      <c r="H55" s="280"/>
      <c r="I55" s="227"/>
      <c r="J55" s="280"/>
      <c r="K55" s="280"/>
      <c r="L55" s="227"/>
      <c r="M55" s="280"/>
      <c r="N55" s="280"/>
      <c r="O55" s="227"/>
      <c r="P55" s="280"/>
      <c r="Q55" s="124"/>
      <c r="R55" s="124"/>
      <c r="S55" s="124"/>
      <c r="T55" s="124"/>
      <c r="U55" s="124"/>
      <c r="V55" s="124"/>
      <c r="W55" s="124"/>
      <c r="X55" s="124"/>
      <c r="Y55" s="124"/>
    </row>
    <row r="56" spans="1:25">
      <c r="A56" s="310"/>
      <c r="B56" s="268"/>
      <c r="C56" s="378" t="s">
        <v>127</v>
      </c>
      <c r="D56" s="275" t="s">
        <v>128</v>
      </c>
      <c r="E56" s="248">
        <v>1</v>
      </c>
      <c r="F56" s="267">
        <f>E56*F52</f>
        <v>250</v>
      </c>
      <c r="G56" s="267">
        <v>32.5</v>
      </c>
      <c r="H56" s="267"/>
      <c r="I56" s="267"/>
      <c r="J56" s="267"/>
      <c r="K56" s="267"/>
      <c r="L56" s="267"/>
      <c r="M56" s="267"/>
      <c r="N56" s="267"/>
      <c r="O56" s="267"/>
      <c r="P56" s="267"/>
      <c r="Q56" s="124"/>
      <c r="R56" s="124"/>
      <c r="S56" s="124"/>
      <c r="T56" s="124"/>
      <c r="U56" s="124"/>
      <c r="V56" s="124"/>
      <c r="W56" s="124"/>
      <c r="X56" s="124"/>
      <c r="Y56" s="124"/>
    </row>
    <row r="57" spans="1:25">
      <c r="A57" s="310"/>
      <c r="B57" s="268"/>
      <c r="C57" s="378" t="s">
        <v>29</v>
      </c>
      <c r="D57" s="275" t="s">
        <v>6</v>
      </c>
      <c r="E57" s="248">
        <v>0.11</v>
      </c>
      <c r="F57" s="267">
        <f>F52*E57</f>
        <v>27.5</v>
      </c>
      <c r="G57" s="267">
        <v>4</v>
      </c>
      <c r="H57" s="267"/>
      <c r="I57" s="267"/>
      <c r="J57" s="267"/>
      <c r="K57" s="267"/>
      <c r="L57" s="267"/>
      <c r="M57" s="267"/>
      <c r="N57" s="267"/>
      <c r="O57" s="267"/>
      <c r="P57" s="267"/>
      <c r="Q57" s="124"/>
      <c r="R57" s="124"/>
      <c r="S57" s="124"/>
      <c r="T57" s="124"/>
      <c r="U57" s="124"/>
      <c r="V57" s="124"/>
      <c r="W57" s="124"/>
      <c r="X57" s="124"/>
      <c r="Y57" s="124"/>
    </row>
    <row r="58" spans="1:25" ht="27">
      <c r="A58" s="270">
        <v>14</v>
      </c>
      <c r="B58" s="265"/>
      <c r="C58" s="271" t="s">
        <v>129</v>
      </c>
      <c r="D58" s="272" t="s">
        <v>130</v>
      </c>
      <c r="E58" s="377"/>
      <c r="F58" s="227">
        <v>200</v>
      </c>
      <c r="G58" s="274"/>
      <c r="H58" s="274"/>
      <c r="I58" s="274"/>
      <c r="J58" s="274"/>
      <c r="K58" s="274"/>
      <c r="L58" s="274"/>
      <c r="M58" s="274"/>
      <c r="N58" s="274"/>
      <c r="O58" s="274"/>
      <c r="P58" s="274"/>
      <c r="Q58" s="124"/>
      <c r="R58" s="124"/>
      <c r="S58" s="124"/>
      <c r="T58" s="124"/>
      <c r="U58" s="124"/>
      <c r="V58" s="124"/>
      <c r="W58" s="124"/>
      <c r="X58" s="124"/>
      <c r="Y58" s="124"/>
    </row>
    <row r="59" spans="1:25">
      <c r="A59" s="281"/>
      <c r="B59" s="281"/>
      <c r="C59" s="282" t="s">
        <v>24</v>
      </c>
      <c r="D59" s="283" t="s">
        <v>125</v>
      </c>
      <c r="E59" s="284">
        <f>(0.14+0.336)*1.15</f>
        <v>0.5474</v>
      </c>
      <c r="F59" s="284">
        <f>F58*E59</f>
        <v>109.48</v>
      </c>
      <c r="G59" s="285"/>
      <c r="H59" s="285"/>
      <c r="I59" s="285"/>
      <c r="J59" s="267">
        <v>7.8</v>
      </c>
      <c r="K59" s="267"/>
      <c r="L59" s="267"/>
      <c r="M59" s="286"/>
      <c r="N59" s="286"/>
      <c r="O59" s="286"/>
      <c r="P59" s="267"/>
      <c r="Q59" s="124"/>
      <c r="R59" s="124"/>
      <c r="S59" s="124"/>
      <c r="T59" s="124"/>
      <c r="U59" s="124"/>
      <c r="V59" s="124"/>
      <c r="W59" s="124"/>
      <c r="X59" s="124"/>
      <c r="Y59" s="124"/>
    </row>
    <row r="60" spans="1:25">
      <c r="A60" s="281"/>
      <c r="B60" s="281"/>
      <c r="C60" s="282" t="s">
        <v>30</v>
      </c>
      <c r="D60" s="287" t="s">
        <v>6</v>
      </c>
      <c r="E60" s="284">
        <f>(0.0276+0.015)*1.25</f>
        <v>5.3249999999999999E-2</v>
      </c>
      <c r="F60" s="284">
        <f>F58*E60</f>
        <v>10.65</v>
      </c>
      <c r="G60" s="286"/>
      <c r="H60" s="286"/>
      <c r="I60" s="286"/>
      <c r="J60" s="286"/>
      <c r="K60" s="286"/>
      <c r="L60" s="286"/>
      <c r="M60" s="285">
        <v>4</v>
      </c>
      <c r="N60" s="285"/>
      <c r="O60" s="285"/>
      <c r="P60" s="267"/>
      <c r="Q60" s="124"/>
      <c r="R60" s="124"/>
      <c r="S60" s="124"/>
      <c r="T60" s="124"/>
      <c r="U60" s="124"/>
      <c r="V60" s="124"/>
      <c r="W60" s="124"/>
      <c r="X60" s="124"/>
      <c r="Y60" s="124"/>
    </row>
    <row r="61" spans="1:25">
      <c r="A61" s="276"/>
      <c r="B61" s="277"/>
      <c r="C61" s="262" t="s">
        <v>126</v>
      </c>
      <c r="D61" s="278"/>
      <c r="E61" s="279"/>
      <c r="F61" s="280"/>
      <c r="G61" s="280"/>
      <c r="H61" s="280"/>
      <c r="I61" s="227"/>
      <c r="J61" s="280"/>
      <c r="K61" s="280"/>
      <c r="L61" s="227"/>
      <c r="M61" s="280"/>
      <c r="N61" s="280"/>
      <c r="O61" s="227"/>
      <c r="P61" s="280"/>
      <c r="Q61" s="124"/>
      <c r="R61" s="124"/>
      <c r="S61" s="124"/>
      <c r="T61" s="124"/>
      <c r="U61" s="124"/>
      <c r="V61" s="124"/>
      <c r="W61" s="124"/>
      <c r="X61" s="124"/>
      <c r="Y61" s="124"/>
    </row>
    <row r="62" spans="1:25">
      <c r="A62" s="287"/>
      <c r="B62" s="287"/>
      <c r="C62" s="288" t="s">
        <v>131</v>
      </c>
      <c r="D62" s="283" t="s">
        <v>33</v>
      </c>
      <c r="E62" s="284">
        <v>0.25</v>
      </c>
      <c r="F62" s="284">
        <f>E62*F58</f>
        <v>50</v>
      </c>
      <c r="G62" s="285">
        <v>1.28</v>
      </c>
      <c r="H62" s="285"/>
      <c r="I62" s="267"/>
      <c r="J62" s="285"/>
      <c r="K62" s="285"/>
      <c r="L62" s="285"/>
      <c r="M62" s="286"/>
      <c r="N62" s="286"/>
      <c r="O62" s="286"/>
      <c r="P62" s="267"/>
      <c r="Q62" s="124"/>
      <c r="R62" s="124"/>
      <c r="S62" s="124"/>
      <c r="T62" s="124"/>
      <c r="U62" s="124"/>
      <c r="V62" s="124"/>
      <c r="W62" s="124"/>
      <c r="X62" s="124"/>
      <c r="Y62" s="124"/>
    </row>
    <row r="63" spans="1:25">
      <c r="A63" s="287"/>
      <c r="B63" s="287"/>
      <c r="C63" s="288" t="s">
        <v>132</v>
      </c>
      <c r="D63" s="283" t="s">
        <v>33</v>
      </c>
      <c r="E63" s="284">
        <v>0.3</v>
      </c>
      <c r="F63" s="284">
        <f>E63*F58</f>
        <v>60</v>
      </c>
      <c r="G63" s="285">
        <v>3.98</v>
      </c>
      <c r="H63" s="285"/>
      <c r="I63" s="267"/>
      <c r="J63" s="285"/>
      <c r="K63" s="285"/>
      <c r="L63" s="285"/>
      <c r="M63" s="286"/>
      <c r="N63" s="286"/>
      <c r="O63" s="286"/>
      <c r="P63" s="267"/>
      <c r="Q63" s="124"/>
      <c r="R63" s="124"/>
      <c r="S63" s="124"/>
      <c r="T63" s="124"/>
      <c r="U63" s="124"/>
      <c r="V63" s="124"/>
      <c r="W63" s="124"/>
      <c r="X63" s="124"/>
      <c r="Y63" s="124"/>
    </row>
    <row r="64" spans="1:25">
      <c r="A64" s="287"/>
      <c r="B64" s="287"/>
      <c r="C64" s="288" t="s">
        <v>133</v>
      </c>
      <c r="D64" s="283" t="s">
        <v>33</v>
      </c>
      <c r="E64" s="284">
        <v>2</v>
      </c>
      <c r="F64" s="284">
        <f>E64*F58</f>
        <v>400</v>
      </c>
      <c r="G64" s="285">
        <v>5.49</v>
      </c>
      <c r="H64" s="285"/>
      <c r="I64" s="267"/>
      <c r="J64" s="285"/>
      <c r="K64" s="285"/>
      <c r="L64" s="285"/>
      <c r="M64" s="286"/>
      <c r="N64" s="286"/>
      <c r="O64" s="286"/>
      <c r="P64" s="267"/>
      <c r="Q64" s="124"/>
      <c r="R64" s="124"/>
      <c r="S64" s="124"/>
      <c r="T64" s="124"/>
      <c r="U64" s="124"/>
      <c r="V64" s="124"/>
      <c r="W64" s="124"/>
      <c r="X64" s="124"/>
      <c r="Y64" s="124"/>
    </row>
    <row r="65" spans="1:25">
      <c r="A65" s="287"/>
      <c r="B65" s="287"/>
      <c r="C65" s="282" t="s">
        <v>134</v>
      </c>
      <c r="D65" s="275" t="s">
        <v>135</v>
      </c>
      <c r="E65" s="284">
        <v>1.05</v>
      </c>
      <c r="F65" s="284">
        <f>E65*F58</f>
        <v>210</v>
      </c>
      <c r="G65" s="285">
        <v>2.41</v>
      </c>
      <c r="H65" s="285"/>
      <c r="I65" s="267"/>
      <c r="J65" s="285"/>
      <c r="K65" s="285"/>
      <c r="L65" s="285"/>
      <c r="M65" s="286"/>
      <c r="N65" s="286"/>
      <c r="O65" s="286"/>
      <c r="P65" s="267"/>
      <c r="Q65" s="124"/>
      <c r="R65" s="124"/>
      <c r="S65" s="124"/>
      <c r="T65" s="124"/>
      <c r="U65" s="124"/>
      <c r="V65" s="124"/>
      <c r="W65" s="124"/>
      <c r="X65" s="124"/>
      <c r="Y65" s="124"/>
    </row>
    <row r="66" spans="1:25">
      <c r="A66" s="287"/>
      <c r="B66" s="287"/>
      <c r="C66" s="282" t="s">
        <v>29</v>
      </c>
      <c r="D66" s="287" t="s">
        <v>6</v>
      </c>
      <c r="E66" s="284">
        <f>(0.0372+0.0228)</f>
        <v>0.06</v>
      </c>
      <c r="F66" s="284">
        <f>F58*E66</f>
        <v>12</v>
      </c>
      <c r="G66" s="285">
        <v>4</v>
      </c>
      <c r="H66" s="285"/>
      <c r="I66" s="267"/>
      <c r="J66" s="285"/>
      <c r="K66" s="285"/>
      <c r="L66" s="285"/>
      <c r="M66" s="286"/>
      <c r="N66" s="286"/>
      <c r="O66" s="286"/>
      <c r="P66" s="267"/>
      <c r="Q66" s="124"/>
      <c r="R66" s="124"/>
      <c r="S66" s="124"/>
      <c r="T66" s="124"/>
      <c r="U66" s="124"/>
      <c r="V66" s="124"/>
      <c r="W66" s="124"/>
      <c r="X66" s="124"/>
      <c r="Y66" s="124"/>
    </row>
    <row r="67" spans="1:25" ht="27">
      <c r="A67" s="270">
        <v>15</v>
      </c>
      <c r="B67" s="265"/>
      <c r="C67" s="271" t="s">
        <v>136</v>
      </c>
      <c r="D67" s="272" t="s">
        <v>130</v>
      </c>
      <c r="E67" s="377"/>
      <c r="F67" s="227">
        <v>200</v>
      </c>
      <c r="G67" s="274"/>
      <c r="H67" s="274"/>
      <c r="I67" s="274"/>
      <c r="J67" s="274"/>
      <c r="K67" s="274"/>
      <c r="L67" s="274"/>
      <c r="M67" s="274"/>
      <c r="N67" s="274"/>
      <c r="O67" s="274"/>
      <c r="P67" s="274"/>
      <c r="Q67" s="124"/>
      <c r="R67" s="124"/>
      <c r="S67" s="124"/>
      <c r="T67" s="124"/>
      <c r="U67" s="124"/>
      <c r="V67" s="124"/>
      <c r="W67" s="124"/>
      <c r="X67" s="124"/>
      <c r="Y67" s="124"/>
    </row>
    <row r="68" spans="1:25">
      <c r="A68" s="281"/>
      <c r="B68" s="281"/>
      <c r="C68" s="282" t="s">
        <v>24</v>
      </c>
      <c r="D68" s="283" t="s">
        <v>125</v>
      </c>
      <c r="E68" s="284">
        <f>0.478*1.2</f>
        <v>0.5736</v>
      </c>
      <c r="F68" s="284">
        <f>F67*E68</f>
        <v>114.72</v>
      </c>
      <c r="G68" s="285"/>
      <c r="H68" s="285"/>
      <c r="I68" s="285"/>
      <c r="J68" s="267">
        <v>7.8</v>
      </c>
      <c r="K68" s="267"/>
      <c r="L68" s="267"/>
      <c r="M68" s="286"/>
      <c r="N68" s="286"/>
      <c r="O68" s="286"/>
      <c r="P68" s="267"/>
      <c r="Q68" s="124"/>
      <c r="R68" s="124"/>
      <c r="S68" s="124"/>
      <c r="T68" s="124"/>
      <c r="U68" s="124"/>
      <c r="V68" s="124"/>
      <c r="W68" s="124"/>
      <c r="X68" s="124"/>
      <c r="Y68" s="124"/>
    </row>
    <row r="69" spans="1:25">
      <c r="A69" s="281"/>
      <c r="B69" s="281"/>
      <c r="C69" s="282" t="s">
        <v>30</v>
      </c>
      <c r="D69" s="287" t="s">
        <v>6</v>
      </c>
      <c r="E69" s="284">
        <f>0.0333*1.2</f>
        <v>3.9960000000000002E-2</v>
      </c>
      <c r="F69" s="284">
        <f>F67*E69</f>
        <v>7.9920000000000009</v>
      </c>
      <c r="G69" s="286"/>
      <c r="H69" s="286"/>
      <c r="I69" s="286"/>
      <c r="J69" s="286"/>
      <c r="K69" s="286"/>
      <c r="L69" s="286"/>
      <c r="M69" s="285">
        <v>4</v>
      </c>
      <c r="N69" s="285"/>
      <c r="O69" s="285"/>
      <c r="P69" s="267"/>
      <c r="Q69" s="124"/>
      <c r="R69" s="124"/>
      <c r="S69" s="124"/>
      <c r="T69" s="124"/>
      <c r="U69" s="124"/>
      <c r="V69" s="124"/>
      <c r="W69" s="124"/>
      <c r="X69" s="124"/>
      <c r="Y69" s="124"/>
    </row>
    <row r="70" spans="1:25">
      <c r="A70" s="276"/>
      <c r="B70" s="277"/>
      <c r="C70" s="262" t="s">
        <v>126</v>
      </c>
      <c r="D70" s="278"/>
      <c r="E70" s="279"/>
      <c r="F70" s="280"/>
      <c r="G70" s="280"/>
      <c r="H70" s="280"/>
      <c r="I70" s="227"/>
      <c r="J70" s="280"/>
      <c r="K70" s="280"/>
      <c r="L70" s="227"/>
      <c r="M70" s="280"/>
      <c r="N70" s="280"/>
      <c r="O70" s="227"/>
      <c r="P70" s="280"/>
      <c r="Q70" s="124"/>
      <c r="R70" s="124"/>
      <c r="S70" s="124"/>
      <c r="T70" s="124"/>
      <c r="U70" s="124"/>
      <c r="V70" s="124"/>
      <c r="W70" s="124"/>
      <c r="X70" s="124"/>
      <c r="Y70" s="124"/>
    </row>
    <row r="71" spans="1:25">
      <c r="A71" s="287"/>
      <c r="B71" s="287"/>
      <c r="C71" s="282" t="s">
        <v>137</v>
      </c>
      <c r="D71" s="275" t="s">
        <v>138</v>
      </c>
      <c r="E71" s="289">
        <v>2.2000000000000002E-2</v>
      </c>
      <c r="F71" s="284">
        <f>E71*F67</f>
        <v>4.4000000000000004</v>
      </c>
      <c r="G71" s="286">
        <v>470</v>
      </c>
      <c r="H71" s="286"/>
      <c r="I71" s="267"/>
      <c r="J71" s="286"/>
      <c r="K71" s="286"/>
      <c r="L71" s="285"/>
      <c r="M71" s="285"/>
      <c r="N71" s="285"/>
      <c r="O71" s="286"/>
      <c r="P71" s="267"/>
      <c r="Q71" s="124"/>
      <c r="R71" s="124"/>
      <c r="S71" s="124"/>
      <c r="T71" s="124"/>
      <c r="U71" s="124"/>
      <c r="V71" s="124"/>
      <c r="W71" s="124"/>
      <c r="X71" s="124"/>
      <c r="Y71" s="124"/>
    </row>
    <row r="72" spans="1:25">
      <c r="A72" s="287"/>
      <c r="B72" s="287"/>
      <c r="C72" s="282" t="s">
        <v>139</v>
      </c>
      <c r="D72" s="275" t="s">
        <v>135</v>
      </c>
      <c r="E72" s="289">
        <v>1.05</v>
      </c>
      <c r="F72" s="284">
        <f>E72*F67</f>
        <v>210</v>
      </c>
      <c r="G72" s="286">
        <v>5.95</v>
      </c>
      <c r="H72" s="286"/>
      <c r="I72" s="267"/>
      <c r="J72" s="286"/>
      <c r="K72" s="286"/>
      <c r="L72" s="285"/>
      <c r="M72" s="285"/>
      <c r="N72" s="285"/>
      <c r="O72" s="286"/>
      <c r="P72" s="267"/>
      <c r="Q72" s="124"/>
      <c r="R72" s="124"/>
      <c r="S72" s="124"/>
      <c r="T72" s="124"/>
      <c r="U72" s="124"/>
      <c r="V72" s="124"/>
      <c r="W72" s="124"/>
      <c r="X72" s="124"/>
      <c r="Y72" s="124"/>
    </row>
    <row r="73" spans="1:25">
      <c r="A73" s="287"/>
      <c r="B73" s="287"/>
      <c r="C73" s="282" t="s">
        <v>140</v>
      </c>
      <c r="D73" s="287" t="s">
        <v>97</v>
      </c>
      <c r="E73" s="289">
        <v>0.06</v>
      </c>
      <c r="F73" s="284">
        <f>E73*F67</f>
        <v>12</v>
      </c>
      <c r="G73" s="286">
        <v>18</v>
      </c>
      <c r="H73" s="286"/>
      <c r="I73" s="267"/>
      <c r="J73" s="286"/>
      <c r="K73" s="286"/>
      <c r="L73" s="285"/>
      <c r="M73" s="285"/>
      <c r="N73" s="285"/>
      <c r="O73" s="286"/>
      <c r="P73" s="267"/>
      <c r="Q73" s="124"/>
      <c r="R73" s="124"/>
      <c r="S73" s="124"/>
      <c r="T73" s="124"/>
      <c r="U73" s="124"/>
      <c r="V73" s="124"/>
      <c r="W73" s="124"/>
      <c r="X73" s="124"/>
      <c r="Y73" s="124"/>
    </row>
    <row r="74" spans="1:25">
      <c r="A74" s="287"/>
      <c r="B74" s="287"/>
      <c r="C74" s="282" t="s">
        <v>141</v>
      </c>
      <c r="D74" s="287" t="s">
        <v>37</v>
      </c>
      <c r="E74" s="289">
        <v>1.1000000000000001</v>
      </c>
      <c r="F74" s="284">
        <f>E74*F67</f>
        <v>220.00000000000003</v>
      </c>
      <c r="G74" s="286">
        <v>27</v>
      </c>
      <c r="H74" s="286"/>
      <c r="I74" s="267"/>
      <c r="J74" s="286"/>
      <c r="K74" s="286"/>
      <c r="L74" s="285"/>
      <c r="M74" s="285"/>
      <c r="N74" s="285"/>
      <c r="O74" s="286"/>
      <c r="P74" s="267"/>
      <c r="Q74" s="124"/>
      <c r="R74" s="124"/>
      <c r="S74" s="124"/>
      <c r="T74" s="124"/>
      <c r="U74" s="124"/>
      <c r="V74" s="124"/>
      <c r="W74" s="124"/>
      <c r="X74" s="124"/>
      <c r="Y74" s="124"/>
    </row>
    <row r="75" spans="1:25">
      <c r="A75" s="287"/>
      <c r="B75" s="287"/>
      <c r="C75" s="282" t="s">
        <v>29</v>
      </c>
      <c r="D75" s="287" t="s">
        <v>6</v>
      </c>
      <c r="E75" s="289">
        <v>7.6799999999999993E-2</v>
      </c>
      <c r="F75" s="284">
        <f>F67*E75</f>
        <v>15.36</v>
      </c>
      <c r="G75" s="286">
        <v>4</v>
      </c>
      <c r="H75" s="286"/>
      <c r="I75" s="267"/>
      <c r="J75" s="286"/>
      <c r="K75" s="286"/>
      <c r="L75" s="285"/>
      <c r="M75" s="285"/>
      <c r="N75" s="285"/>
      <c r="O75" s="286"/>
      <c r="P75" s="267"/>
      <c r="Q75" s="124"/>
      <c r="R75" s="124"/>
      <c r="S75" s="124"/>
      <c r="T75" s="124"/>
      <c r="U75" s="124"/>
      <c r="V75" s="124"/>
      <c r="W75" s="124"/>
      <c r="X75" s="124"/>
      <c r="Y75" s="124"/>
    </row>
    <row r="76" spans="1:25">
      <c r="A76" s="270">
        <v>17</v>
      </c>
      <c r="B76" s="290"/>
      <c r="C76" s="271" t="s">
        <v>150</v>
      </c>
      <c r="D76" s="272" t="s">
        <v>25</v>
      </c>
      <c r="E76" s="377"/>
      <c r="F76" s="227">
        <v>28</v>
      </c>
      <c r="G76" s="274"/>
      <c r="H76" s="274"/>
      <c r="I76" s="274"/>
      <c r="J76" s="274"/>
      <c r="K76" s="274"/>
      <c r="L76" s="274"/>
      <c r="M76" s="274"/>
      <c r="N76" s="274"/>
      <c r="O76" s="274"/>
      <c r="P76" s="274"/>
      <c r="Q76" s="124"/>
      <c r="R76" s="124"/>
      <c r="S76" s="124"/>
      <c r="T76" s="124"/>
      <c r="U76" s="124"/>
      <c r="V76" s="124"/>
      <c r="W76" s="124"/>
      <c r="X76" s="124"/>
      <c r="Y76" s="124"/>
    </row>
    <row r="77" spans="1:25">
      <c r="A77" s="270"/>
      <c r="B77" s="379"/>
      <c r="C77" s="291" t="s">
        <v>24</v>
      </c>
      <c r="D77" s="262" t="s">
        <v>142</v>
      </c>
      <c r="E77" s="273">
        <v>1</v>
      </c>
      <c r="F77" s="274">
        <f>F76*E77</f>
        <v>28</v>
      </c>
      <c r="G77" s="267">
        <v>187.5</v>
      </c>
      <c r="H77" s="267"/>
      <c r="I77" s="267"/>
      <c r="J77" s="267"/>
      <c r="K77" s="267"/>
      <c r="L77" s="267"/>
      <c r="M77" s="267"/>
      <c r="N77" s="267"/>
      <c r="O77" s="267"/>
      <c r="P77" s="267"/>
      <c r="Q77" s="124"/>
      <c r="R77" s="124"/>
      <c r="S77" s="124"/>
      <c r="T77" s="124"/>
      <c r="U77" s="124"/>
      <c r="V77" s="124"/>
      <c r="W77" s="124"/>
      <c r="X77" s="124"/>
      <c r="Y77" s="124"/>
    </row>
    <row r="78" spans="1:25">
      <c r="A78" s="310"/>
      <c r="B78" s="379"/>
      <c r="C78" s="291" t="s">
        <v>90</v>
      </c>
      <c r="D78" s="262" t="s">
        <v>142</v>
      </c>
      <c r="E78" s="273">
        <v>1</v>
      </c>
      <c r="F78" s="248">
        <f>F76*E78</f>
        <v>28</v>
      </c>
      <c r="G78" s="267"/>
      <c r="H78" s="267"/>
      <c r="I78" s="267"/>
      <c r="J78" s="267"/>
      <c r="K78" s="267"/>
      <c r="L78" s="267"/>
      <c r="M78" s="267">
        <v>8.4700000000000006</v>
      </c>
      <c r="N78" s="267"/>
      <c r="O78" s="267"/>
      <c r="P78" s="267"/>
      <c r="Q78" s="124"/>
      <c r="R78" s="124"/>
      <c r="S78" s="124"/>
      <c r="T78" s="124"/>
      <c r="U78" s="124"/>
      <c r="V78" s="124"/>
      <c r="W78" s="124"/>
      <c r="X78" s="124"/>
      <c r="Y78" s="124"/>
    </row>
    <row r="79" spans="1:25">
      <c r="A79" s="310"/>
      <c r="B79" s="268"/>
      <c r="C79" s="262" t="s">
        <v>126</v>
      </c>
      <c r="D79" s="310"/>
      <c r="E79" s="248"/>
      <c r="F79" s="267"/>
      <c r="G79" s="267"/>
      <c r="H79" s="267"/>
      <c r="I79" s="267"/>
      <c r="J79" s="267"/>
      <c r="K79" s="267"/>
      <c r="L79" s="267"/>
      <c r="M79" s="267"/>
      <c r="N79" s="267"/>
      <c r="O79" s="267"/>
      <c r="P79" s="267"/>
      <c r="Q79" s="124"/>
      <c r="R79" s="124"/>
      <c r="S79" s="124"/>
      <c r="T79" s="124"/>
      <c r="U79" s="124"/>
      <c r="V79" s="124"/>
      <c r="W79" s="124"/>
      <c r="X79" s="124"/>
      <c r="Y79" s="124"/>
    </row>
    <row r="80" spans="1:25">
      <c r="A80" s="310"/>
      <c r="B80" s="380"/>
      <c r="C80" s="378" t="s">
        <v>143</v>
      </c>
      <c r="D80" s="262" t="s">
        <v>142</v>
      </c>
      <c r="E80" s="273">
        <v>1.0149999999999999</v>
      </c>
      <c r="F80" s="248">
        <f>F76*E80</f>
        <v>28.419999999999998</v>
      </c>
      <c r="G80" s="267"/>
      <c r="H80" s="267"/>
      <c r="I80" s="267"/>
      <c r="J80" s="267">
        <v>129.66</v>
      </c>
      <c r="K80" s="267"/>
      <c r="L80" s="267"/>
      <c r="M80" s="267"/>
      <c r="N80" s="267"/>
      <c r="O80" s="267"/>
      <c r="P80" s="267"/>
      <c r="Q80" s="124"/>
      <c r="R80" s="124"/>
      <c r="S80" s="124"/>
      <c r="T80" s="124"/>
      <c r="U80" s="124"/>
      <c r="V80" s="124"/>
      <c r="W80" s="124"/>
      <c r="X80" s="124"/>
      <c r="Y80" s="124"/>
    </row>
    <row r="81" spans="1:25" ht="27">
      <c r="A81" s="310"/>
      <c r="B81" s="380"/>
      <c r="C81" s="378" t="s">
        <v>144</v>
      </c>
      <c r="D81" s="262" t="s">
        <v>145</v>
      </c>
      <c r="E81" s="273">
        <v>1.6</v>
      </c>
      <c r="F81" s="248">
        <f>F76*E81</f>
        <v>44.800000000000004</v>
      </c>
      <c r="G81" s="267"/>
      <c r="H81" s="267"/>
      <c r="I81" s="267"/>
      <c r="J81" s="267">
        <v>20.329999999999998</v>
      </c>
      <c r="K81" s="267"/>
      <c r="L81" s="267"/>
      <c r="M81" s="267"/>
      <c r="N81" s="267"/>
      <c r="O81" s="267"/>
      <c r="P81" s="267"/>
      <c r="Q81" s="124"/>
      <c r="R81" s="124"/>
      <c r="S81" s="124"/>
      <c r="T81" s="124"/>
      <c r="U81" s="124"/>
      <c r="V81" s="124"/>
      <c r="W81" s="124"/>
      <c r="X81" s="124"/>
      <c r="Y81" s="124"/>
    </row>
    <row r="82" spans="1:25">
      <c r="A82" s="310"/>
      <c r="B82" s="380"/>
      <c r="C82" s="378" t="s">
        <v>146</v>
      </c>
      <c r="D82" s="262" t="s">
        <v>142</v>
      </c>
      <c r="E82" s="273">
        <v>1.83E-2</v>
      </c>
      <c r="F82" s="248">
        <f>F76*E82</f>
        <v>0.51239999999999997</v>
      </c>
      <c r="G82" s="267"/>
      <c r="H82" s="267"/>
      <c r="I82" s="267"/>
      <c r="J82" s="267">
        <v>677.96</v>
      </c>
      <c r="K82" s="267"/>
      <c r="L82" s="267"/>
      <c r="M82" s="267"/>
      <c r="N82" s="267"/>
      <c r="O82" s="267"/>
      <c r="P82" s="267"/>
      <c r="Q82" s="124"/>
      <c r="R82" s="124"/>
      <c r="S82" s="124"/>
      <c r="T82" s="124"/>
      <c r="U82" s="124"/>
      <c r="V82" s="124"/>
      <c r="W82" s="124"/>
      <c r="X82" s="124"/>
      <c r="Y82" s="124"/>
    </row>
    <row r="83" spans="1:25">
      <c r="A83" s="310"/>
      <c r="B83" s="277"/>
      <c r="C83" s="378" t="s">
        <v>147</v>
      </c>
      <c r="D83" s="262" t="s">
        <v>27</v>
      </c>
      <c r="E83" s="273" t="s">
        <v>148</v>
      </c>
      <c r="F83" s="248">
        <f>0.1*F76</f>
        <v>2.8000000000000003</v>
      </c>
      <c r="G83" s="267"/>
      <c r="H83" s="267"/>
      <c r="I83" s="267"/>
      <c r="J83" s="267">
        <v>2766.1</v>
      </c>
      <c r="K83" s="267"/>
      <c r="L83" s="267"/>
      <c r="M83" s="267"/>
      <c r="N83" s="267"/>
      <c r="O83" s="267"/>
      <c r="P83" s="267"/>
      <c r="Q83" s="124"/>
      <c r="R83" s="124"/>
      <c r="S83" s="124"/>
      <c r="T83" s="124"/>
      <c r="U83" s="124"/>
      <c r="V83" s="124"/>
      <c r="W83" s="124"/>
      <c r="X83" s="124"/>
      <c r="Y83" s="124"/>
    </row>
    <row r="84" spans="1:25">
      <c r="A84" s="310"/>
      <c r="B84" s="277"/>
      <c r="C84" s="378" t="s">
        <v>149</v>
      </c>
      <c r="D84" s="262" t="s">
        <v>27</v>
      </c>
      <c r="E84" s="273" t="s">
        <v>148</v>
      </c>
      <c r="F84" s="248">
        <f>0.2*F76</f>
        <v>5.6000000000000005</v>
      </c>
      <c r="G84" s="267"/>
      <c r="H84" s="267"/>
      <c r="I84" s="267"/>
      <c r="J84" s="267">
        <v>2576.27</v>
      </c>
      <c r="K84" s="267"/>
      <c r="L84" s="267"/>
      <c r="M84" s="267"/>
      <c r="N84" s="267"/>
      <c r="O84" s="267"/>
      <c r="P84" s="267"/>
      <c r="Q84" s="124"/>
      <c r="R84" s="124"/>
      <c r="S84" s="124"/>
      <c r="T84" s="124"/>
      <c r="U84" s="124"/>
      <c r="V84" s="124"/>
      <c r="W84" s="124"/>
      <c r="X84" s="124"/>
      <c r="Y84" s="124"/>
    </row>
    <row r="85" spans="1:25">
      <c r="A85" s="310"/>
      <c r="B85" s="380"/>
      <c r="C85" s="378" t="s">
        <v>105</v>
      </c>
      <c r="D85" s="262" t="s">
        <v>6</v>
      </c>
      <c r="E85" s="273">
        <v>0.4</v>
      </c>
      <c r="F85" s="248">
        <f>F76*E85</f>
        <v>11.200000000000001</v>
      </c>
      <c r="G85" s="267"/>
      <c r="H85" s="267"/>
      <c r="I85" s="267"/>
      <c r="J85" s="267">
        <v>4</v>
      </c>
      <c r="K85" s="267"/>
      <c r="L85" s="267"/>
      <c r="M85" s="267"/>
      <c r="N85" s="267"/>
      <c r="O85" s="267"/>
      <c r="P85" s="267"/>
      <c r="Q85" s="124"/>
      <c r="R85" s="124"/>
      <c r="S85" s="124"/>
      <c r="T85" s="124"/>
      <c r="U85" s="124"/>
      <c r="V85" s="124"/>
      <c r="W85" s="124"/>
      <c r="X85" s="124"/>
      <c r="Y85" s="124"/>
    </row>
    <row r="86" spans="1:25">
      <c r="A86" s="270">
        <v>18</v>
      </c>
      <c r="B86" s="290"/>
      <c r="C86" s="271" t="s">
        <v>151</v>
      </c>
      <c r="D86" s="272" t="s">
        <v>25</v>
      </c>
      <c r="E86" s="377"/>
      <c r="F86" s="227">
        <v>28</v>
      </c>
      <c r="G86" s="274"/>
      <c r="H86" s="274"/>
      <c r="I86" s="274"/>
      <c r="J86" s="274"/>
      <c r="K86" s="274"/>
      <c r="L86" s="274"/>
      <c r="M86" s="274"/>
      <c r="N86" s="274"/>
      <c r="O86" s="274"/>
      <c r="P86" s="274"/>
      <c r="Q86" s="124"/>
      <c r="R86" s="124"/>
      <c r="S86" s="124"/>
      <c r="T86" s="124"/>
      <c r="U86" s="124"/>
      <c r="V86" s="124"/>
      <c r="W86" s="124"/>
      <c r="X86" s="124"/>
      <c r="Y86" s="124"/>
    </row>
    <row r="87" spans="1:25">
      <c r="A87" s="270"/>
      <c r="B87" s="379"/>
      <c r="C87" s="291" t="s">
        <v>24</v>
      </c>
      <c r="D87" s="262" t="s">
        <v>142</v>
      </c>
      <c r="E87" s="273">
        <v>1</v>
      </c>
      <c r="F87" s="274">
        <f>F86*E87</f>
        <v>28</v>
      </c>
      <c r="G87" s="267">
        <v>150</v>
      </c>
      <c r="H87" s="267"/>
      <c r="I87" s="267"/>
      <c r="J87" s="267"/>
      <c r="K87" s="267"/>
      <c r="L87" s="267"/>
      <c r="M87" s="267"/>
      <c r="N87" s="267"/>
      <c r="O87" s="267"/>
      <c r="P87" s="267"/>
      <c r="Q87" s="124"/>
      <c r="R87" s="124"/>
      <c r="S87" s="124"/>
      <c r="T87" s="124"/>
      <c r="U87" s="124"/>
      <c r="V87" s="124"/>
      <c r="W87" s="124"/>
      <c r="X87" s="124"/>
      <c r="Y87" s="124"/>
    </row>
    <row r="88" spans="1:25">
      <c r="A88" s="310"/>
      <c r="B88" s="379"/>
      <c r="C88" s="291" t="s">
        <v>90</v>
      </c>
      <c r="D88" s="262" t="s">
        <v>142</v>
      </c>
      <c r="E88" s="273">
        <v>1</v>
      </c>
      <c r="F88" s="248">
        <f>F86*E88</f>
        <v>28</v>
      </c>
      <c r="G88" s="267"/>
      <c r="H88" s="267"/>
      <c r="I88" s="267"/>
      <c r="J88" s="267"/>
      <c r="K88" s="267"/>
      <c r="L88" s="267"/>
      <c r="M88" s="267">
        <v>8.4700000000000006</v>
      </c>
      <c r="N88" s="267"/>
      <c r="O88" s="267"/>
      <c r="P88" s="267"/>
      <c r="Q88" s="124"/>
      <c r="R88" s="124"/>
      <c r="S88" s="124"/>
      <c r="T88" s="124"/>
      <c r="U88" s="124"/>
      <c r="V88" s="124"/>
      <c r="W88" s="124"/>
      <c r="X88" s="124"/>
      <c r="Y88" s="124"/>
    </row>
    <row r="89" spans="1:25">
      <c r="A89" s="310"/>
      <c r="B89" s="268"/>
      <c r="C89" s="262" t="s">
        <v>126</v>
      </c>
      <c r="D89" s="310"/>
      <c r="E89" s="248"/>
      <c r="F89" s="267"/>
      <c r="G89" s="267"/>
      <c r="H89" s="267"/>
      <c r="I89" s="267"/>
      <c r="J89" s="267"/>
      <c r="K89" s="267"/>
      <c r="L89" s="267"/>
      <c r="M89" s="267"/>
      <c r="N89" s="267"/>
      <c r="O89" s="267"/>
      <c r="P89" s="267"/>
      <c r="Q89" s="124"/>
      <c r="R89" s="124"/>
      <c r="S89" s="124"/>
      <c r="T89" s="124"/>
      <c r="U89" s="124"/>
      <c r="V89" s="124"/>
      <c r="W89" s="124"/>
      <c r="X89" s="124"/>
      <c r="Y89" s="124"/>
    </row>
    <row r="90" spans="1:25">
      <c r="A90" s="310"/>
      <c r="B90" s="380"/>
      <c r="C90" s="378" t="s">
        <v>143</v>
      </c>
      <c r="D90" s="262" t="s">
        <v>142</v>
      </c>
      <c r="E90" s="273">
        <v>1.0149999999999999</v>
      </c>
      <c r="F90" s="248">
        <f>F86*E90</f>
        <v>28.419999999999998</v>
      </c>
      <c r="G90" s="267"/>
      <c r="H90" s="267"/>
      <c r="I90" s="267"/>
      <c r="J90" s="267">
        <v>129.66</v>
      </c>
      <c r="K90" s="267"/>
      <c r="L90" s="267"/>
      <c r="M90" s="267"/>
      <c r="N90" s="267"/>
      <c r="O90" s="267"/>
      <c r="P90" s="267"/>
      <c r="Q90" s="124"/>
      <c r="R90" s="124"/>
      <c r="S90" s="124"/>
      <c r="T90" s="124"/>
      <c r="U90" s="124"/>
      <c r="V90" s="124"/>
      <c r="W90" s="124"/>
      <c r="X90" s="124"/>
      <c r="Y90" s="124"/>
    </row>
    <row r="91" spans="1:25" ht="27">
      <c r="A91" s="310"/>
      <c r="B91" s="380"/>
      <c r="C91" s="378" t="s">
        <v>144</v>
      </c>
      <c r="D91" s="262" t="s">
        <v>145</v>
      </c>
      <c r="E91" s="273">
        <v>2.42</v>
      </c>
      <c r="F91" s="248">
        <f>F86*E91</f>
        <v>67.759999999999991</v>
      </c>
      <c r="G91" s="267"/>
      <c r="H91" s="267"/>
      <c r="I91" s="267"/>
      <c r="J91" s="267">
        <v>20.329999999999998</v>
      </c>
      <c r="K91" s="267"/>
      <c r="L91" s="267"/>
      <c r="M91" s="267"/>
      <c r="N91" s="267"/>
      <c r="O91" s="267"/>
      <c r="P91" s="267"/>
      <c r="Q91" s="124"/>
      <c r="R91" s="124"/>
      <c r="S91" s="124"/>
      <c r="T91" s="124"/>
      <c r="U91" s="124"/>
      <c r="V91" s="124"/>
      <c r="W91" s="124"/>
      <c r="X91" s="124"/>
      <c r="Y91" s="124"/>
    </row>
    <row r="92" spans="1:25">
      <c r="A92" s="310"/>
      <c r="B92" s="380"/>
      <c r="C92" s="378" t="s">
        <v>146</v>
      </c>
      <c r="D92" s="262" t="s">
        <v>142</v>
      </c>
      <c r="E92" s="273">
        <f>0.0581+0.0067</f>
        <v>6.4799999999999996E-2</v>
      </c>
      <c r="F92" s="248">
        <f>F86*E92</f>
        <v>1.8144</v>
      </c>
      <c r="G92" s="267"/>
      <c r="H92" s="267"/>
      <c r="I92" s="267"/>
      <c r="J92" s="267">
        <v>677.96</v>
      </c>
      <c r="K92" s="267"/>
      <c r="L92" s="267"/>
      <c r="M92" s="267"/>
      <c r="N92" s="267"/>
      <c r="O92" s="267"/>
      <c r="P92" s="267"/>
      <c r="Q92" s="124"/>
      <c r="R92" s="124"/>
      <c r="S92" s="124"/>
      <c r="T92" s="124"/>
      <c r="U92" s="124"/>
      <c r="V92" s="124"/>
      <c r="W92" s="124"/>
      <c r="X92" s="124"/>
      <c r="Y92" s="124"/>
    </row>
    <row r="93" spans="1:25">
      <c r="A93" s="310"/>
      <c r="B93" s="277"/>
      <c r="C93" s="378" t="s">
        <v>147</v>
      </c>
      <c r="D93" s="262" t="s">
        <v>27</v>
      </c>
      <c r="E93" s="273" t="s">
        <v>148</v>
      </c>
      <c r="F93" s="248">
        <f>0.1*F86</f>
        <v>2.8000000000000003</v>
      </c>
      <c r="G93" s="267"/>
      <c r="H93" s="267"/>
      <c r="I93" s="267"/>
      <c r="J93" s="267">
        <v>2766.1</v>
      </c>
      <c r="K93" s="267"/>
      <c r="L93" s="267"/>
      <c r="M93" s="267"/>
      <c r="N93" s="267"/>
      <c r="O93" s="267"/>
      <c r="P93" s="267"/>
      <c r="Q93" s="124"/>
      <c r="R93" s="124"/>
      <c r="S93" s="124"/>
      <c r="T93" s="124"/>
      <c r="U93" s="124"/>
      <c r="V93" s="124"/>
      <c r="W93" s="124"/>
      <c r="X93" s="124"/>
      <c r="Y93" s="124"/>
    </row>
    <row r="94" spans="1:25">
      <c r="A94" s="310"/>
      <c r="B94" s="277"/>
      <c r="C94" s="378" t="s">
        <v>149</v>
      </c>
      <c r="D94" s="262" t="s">
        <v>27</v>
      </c>
      <c r="E94" s="273" t="s">
        <v>148</v>
      </c>
      <c r="F94" s="248">
        <f>0.2*F86</f>
        <v>5.6000000000000005</v>
      </c>
      <c r="G94" s="267"/>
      <c r="H94" s="267"/>
      <c r="I94" s="267"/>
      <c r="J94" s="267">
        <v>2576.27</v>
      </c>
      <c r="K94" s="267"/>
      <c r="L94" s="267"/>
      <c r="M94" s="267"/>
      <c r="N94" s="267"/>
      <c r="O94" s="267"/>
      <c r="P94" s="267"/>
      <c r="Q94" s="124"/>
      <c r="R94" s="124"/>
      <c r="S94" s="124"/>
      <c r="T94" s="124"/>
      <c r="U94" s="124"/>
      <c r="V94" s="124"/>
      <c r="W94" s="124"/>
      <c r="X94" s="124"/>
      <c r="Y94" s="124"/>
    </row>
    <row r="95" spans="1:25">
      <c r="A95" s="310"/>
      <c r="B95" s="277"/>
      <c r="C95" s="295" t="s">
        <v>34</v>
      </c>
      <c r="D95" s="278" t="s">
        <v>33</v>
      </c>
      <c r="E95" s="279">
        <v>1.5</v>
      </c>
      <c r="F95" s="280">
        <f>E95*F86</f>
        <v>42</v>
      </c>
      <c r="G95" s="267"/>
      <c r="H95" s="267"/>
      <c r="I95" s="267"/>
      <c r="J95" s="267">
        <v>6.35</v>
      </c>
      <c r="K95" s="267"/>
      <c r="L95" s="267"/>
      <c r="M95" s="267"/>
      <c r="N95" s="267"/>
      <c r="O95" s="267"/>
      <c r="P95" s="267"/>
      <c r="Q95" s="124"/>
      <c r="R95" s="124"/>
      <c r="S95" s="124"/>
      <c r="T95" s="124"/>
      <c r="U95" s="124"/>
      <c r="V95" s="124"/>
      <c r="W95" s="124"/>
      <c r="X95" s="124"/>
      <c r="Y95" s="124"/>
    </row>
    <row r="96" spans="1:25">
      <c r="A96" s="310"/>
      <c r="B96" s="380"/>
      <c r="C96" s="378" t="s">
        <v>105</v>
      </c>
      <c r="D96" s="262" t="s">
        <v>6</v>
      </c>
      <c r="E96" s="273">
        <v>0.6</v>
      </c>
      <c r="F96" s="248">
        <f>F86*E96</f>
        <v>16.8</v>
      </c>
      <c r="G96" s="267"/>
      <c r="H96" s="267"/>
      <c r="I96" s="267"/>
      <c r="J96" s="267">
        <v>4</v>
      </c>
      <c r="K96" s="267"/>
      <c r="L96" s="267"/>
      <c r="M96" s="267"/>
      <c r="N96" s="267"/>
      <c r="O96" s="267"/>
      <c r="P96" s="267"/>
      <c r="Q96" s="124"/>
      <c r="R96" s="124"/>
      <c r="S96" s="124"/>
      <c r="T96" s="124"/>
      <c r="U96" s="124"/>
      <c r="V96" s="124"/>
      <c r="W96" s="124"/>
      <c r="X96" s="124"/>
      <c r="Y96" s="124"/>
    </row>
    <row r="97" spans="1:25">
      <c r="A97" s="270">
        <v>19</v>
      </c>
      <c r="B97" s="290"/>
      <c r="C97" s="271" t="s">
        <v>152</v>
      </c>
      <c r="D97" s="272" t="s">
        <v>25</v>
      </c>
      <c r="E97" s="377"/>
      <c r="F97" s="227">
        <v>35</v>
      </c>
      <c r="G97" s="274"/>
      <c r="H97" s="274"/>
      <c r="I97" s="274"/>
      <c r="J97" s="274"/>
      <c r="K97" s="274"/>
      <c r="L97" s="274"/>
      <c r="M97" s="274"/>
      <c r="N97" s="274"/>
      <c r="O97" s="274"/>
      <c r="P97" s="274"/>
      <c r="Q97" s="124"/>
      <c r="R97" s="124"/>
      <c r="S97" s="124"/>
      <c r="T97" s="124"/>
      <c r="U97" s="124"/>
      <c r="V97" s="124"/>
      <c r="W97" s="124"/>
      <c r="X97" s="124"/>
      <c r="Y97" s="124"/>
    </row>
    <row r="98" spans="1:25">
      <c r="A98" s="270"/>
      <c r="B98" s="379"/>
      <c r="C98" s="291" t="s">
        <v>24</v>
      </c>
      <c r="D98" s="262" t="s">
        <v>142</v>
      </c>
      <c r="E98" s="273">
        <v>1</v>
      </c>
      <c r="F98" s="274">
        <f>F97*E98</f>
        <v>35</v>
      </c>
      <c r="G98" s="267">
        <v>150</v>
      </c>
      <c r="H98" s="267"/>
      <c r="I98" s="267"/>
      <c r="J98" s="267"/>
      <c r="K98" s="267"/>
      <c r="L98" s="267"/>
      <c r="M98" s="267"/>
      <c r="N98" s="267"/>
      <c r="O98" s="267"/>
      <c r="P98" s="267"/>
      <c r="Q98" s="124"/>
      <c r="R98" s="124"/>
      <c r="S98" s="124"/>
      <c r="T98" s="124"/>
      <c r="U98" s="124"/>
      <c r="V98" s="124"/>
      <c r="W98" s="124"/>
      <c r="X98" s="124"/>
      <c r="Y98" s="124"/>
    </row>
    <row r="99" spans="1:25">
      <c r="A99" s="310"/>
      <c r="B99" s="379"/>
      <c r="C99" s="291" t="s">
        <v>90</v>
      </c>
      <c r="D99" s="262" t="s">
        <v>142</v>
      </c>
      <c r="E99" s="273">
        <v>1</v>
      </c>
      <c r="F99" s="248">
        <f>F97*E99</f>
        <v>35</v>
      </c>
      <c r="G99" s="267"/>
      <c r="H99" s="267"/>
      <c r="I99" s="267"/>
      <c r="J99" s="267"/>
      <c r="K99" s="267"/>
      <c r="L99" s="267"/>
      <c r="M99" s="267">
        <v>8.4700000000000006</v>
      </c>
      <c r="N99" s="267"/>
      <c r="O99" s="267"/>
      <c r="P99" s="267"/>
      <c r="Q99" s="124"/>
      <c r="R99" s="124"/>
      <c r="S99" s="124"/>
      <c r="T99" s="124"/>
      <c r="U99" s="124"/>
      <c r="V99" s="124"/>
      <c r="W99" s="124"/>
      <c r="X99" s="124"/>
      <c r="Y99" s="124"/>
    </row>
    <row r="100" spans="1:25">
      <c r="A100" s="310"/>
      <c r="B100" s="268"/>
      <c r="C100" s="262" t="s">
        <v>126</v>
      </c>
      <c r="D100" s="310"/>
      <c r="E100" s="248"/>
      <c r="F100" s="267"/>
      <c r="G100" s="267"/>
      <c r="H100" s="267"/>
      <c r="I100" s="267"/>
      <c r="J100" s="267"/>
      <c r="K100" s="267"/>
      <c r="L100" s="267"/>
      <c r="M100" s="267"/>
      <c r="N100" s="267"/>
      <c r="O100" s="267"/>
      <c r="P100" s="267"/>
      <c r="Q100" s="124"/>
      <c r="R100" s="124"/>
      <c r="S100" s="124"/>
      <c r="T100" s="124"/>
      <c r="U100" s="124"/>
      <c r="V100" s="124"/>
      <c r="W100" s="124"/>
      <c r="X100" s="124"/>
      <c r="Y100" s="124"/>
    </row>
    <row r="101" spans="1:25">
      <c r="A101" s="310"/>
      <c r="B101" s="380"/>
      <c r="C101" s="378" t="s">
        <v>143</v>
      </c>
      <c r="D101" s="262" t="s">
        <v>142</v>
      </c>
      <c r="E101" s="273">
        <v>1.0149999999999999</v>
      </c>
      <c r="F101" s="248">
        <f>F97*E101</f>
        <v>35.524999999999999</v>
      </c>
      <c r="G101" s="267"/>
      <c r="H101" s="267"/>
      <c r="I101" s="267"/>
      <c r="J101" s="267">
        <v>129.66</v>
      </c>
      <c r="K101" s="267"/>
      <c r="L101" s="267"/>
      <c r="M101" s="267"/>
      <c r="N101" s="267"/>
      <c r="O101" s="267"/>
      <c r="P101" s="267"/>
      <c r="Q101" s="124"/>
      <c r="R101" s="124"/>
      <c r="S101" s="124"/>
      <c r="T101" s="124"/>
      <c r="U101" s="124"/>
      <c r="V101" s="124"/>
      <c r="W101" s="124"/>
      <c r="X101" s="124"/>
      <c r="Y101" s="124"/>
    </row>
    <row r="102" spans="1:25" ht="27">
      <c r="A102" s="310"/>
      <c r="B102" s="380"/>
      <c r="C102" s="378" t="s">
        <v>144</v>
      </c>
      <c r="D102" s="262" t="s">
        <v>145</v>
      </c>
      <c r="E102" s="273">
        <v>1.84</v>
      </c>
      <c r="F102" s="248">
        <f>F97*E102</f>
        <v>64.400000000000006</v>
      </c>
      <c r="G102" s="267"/>
      <c r="H102" s="267"/>
      <c r="I102" s="267"/>
      <c r="J102" s="267">
        <v>20.329999999999998</v>
      </c>
      <c r="K102" s="267"/>
      <c r="L102" s="267"/>
      <c r="M102" s="267"/>
      <c r="N102" s="267"/>
      <c r="O102" s="267"/>
      <c r="P102" s="267"/>
      <c r="Q102" s="124"/>
      <c r="R102" s="124"/>
      <c r="S102" s="124"/>
      <c r="T102" s="124"/>
      <c r="U102" s="124"/>
      <c r="V102" s="124"/>
      <c r="W102" s="124"/>
      <c r="X102" s="124"/>
      <c r="Y102" s="124"/>
    </row>
    <row r="103" spans="1:25">
      <c r="A103" s="310"/>
      <c r="B103" s="380"/>
      <c r="C103" s="378" t="s">
        <v>146</v>
      </c>
      <c r="D103" s="262" t="s">
        <v>142</v>
      </c>
      <c r="E103" s="273">
        <f>0.0034+0.0391</f>
        <v>4.2500000000000003E-2</v>
      </c>
      <c r="F103" s="248">
        <f>F97*E103</f>
        <v>1.4875</v>
      </c>
      <c r="G103" s="267"/>
      <c r="H103" s="267"/>
      <c r="I103" s="267"/>
      <c r="J103" s="267">
        <v>677.96</v>
      </c>
      <c r="K103" s="267"/>
      <c r="L103" s="267"/>
      <c r="M103" s="267"/>
      <c r="N103" s="267"/>
      <c r="O103" s="267"/>
      <c r="P103" s="267"/>
      <c r="Q103" s="124"/>
      <c r="R103" s="124"/>
      <c r="S103" s="124"/>
      <c r="T103" s="124"/>
      <c r="U103" s="124"/>
      <c r="V103" s="124"/>
      <c r="W103" s="124"/>
      <c r="X103" s="124"/>
      <c r="Y103" s="124"/>
    </row>
    <row r="104" spans="1:25">
      <c r="A104" s="310"/>
      <c r="B104" s="277"/>
      <c r="C104" s="378" t="s">
        <v>147</v>
      </c>
      <c r="D104" s="262" t="s">
        <v>27</v>
      </c>
      <c r="E104" s="273" t="s">
        <v>148</v>
      </c>
      <c r="F104" s="248">
        <f>0.1*F97</f>
        <v>3.5</v>
      </c>
      <c r="G104" s="267"/>
      <c r="H104" s="267"/>
      <c r="I104" s="267"/>
      <c r="J104" s="267">
        <v>2766.1</v>
      </c>
      <c r="K104" s="267"/>
      <c r="L104" s="267"/>
      <c r="M104" s="267"/>
      <c r="N104" s="267"/>
      <c r="O104" s="267"/>
      <c r="P104" s="267"/>
      <c r="Q104" s="124"/>
      <c r="R104" s="124"/>
      <c r="S104" s="124"/>
      <c r="T104" s="124"/>
      <c r="U104" s="124"/>
      <c r="V104" s="124"/>
      <c r="W104" s="124"/>
      <c r="X104" s="124"/>
      <c r="Y104" s="124"/>
    </row>
    <row r="105" spans="1:25">
      <c r="A105" s="310"/>
      <c r="B105" s="277"/>
      <c r="C105" s="378" t="s">
        <v>149</v>
      </c>
      <c r="D105" s="262" t="s">
        <v>27</v>
      </c>
      <c r="E105" s="273" t="s">
        <v>148</v>
      </c>
      <c r="F105" s="248">
        <f>0.2*F97</f>
        <v>7</v>
      </c>
      <c r="G105" s="267"/>
      <c r="H105" s="267"/>
      <c r="I105" s="267"/>
      <c r="J105" s="267">
        <v>2576.27</v>
      </c>
      <c r="K105" s="267"/>
      <c r="L105" s="267"/>
      <c r="M105" s="267"/>
      <c r="N105" s="267"/>
      <c r="O105" s="267"/>
      <c r="P105" s="267"/>
      <c r="Q105" s="124"/>
      <c r="R105" s="124"/>
      <c r="S105" s="124"/>
      <c r="T105" s="124"/>
      <c r="U105" s="124"/>
      <c r="V105" s="124"/>
      <c r="W105" s="124"/>
      <c r="X105" s="124"/>
      <c r="Y105" s="124"/>
    </row>
    <row r="106" spans="1:25">
      <c r="A106" s="310"/>
      <c r="B106" s="380"/>
      <c r="C106" s="378" t="s">
        <v>82</v>
      </c>
      <c r="D106" s="310" t="s">
        <v>33</v>
      </c>
      <c r="E106" s="273">
        <v>2.2000000000000002</v>
      </c>
      <c r="F106" s="248">
        <f>E106*F97</f>
        <v>77</v>
      </c>
      <c r="G106" s="267"/>
      <c r="H106" s="267"/>
      <c r="I106" s="267"/>
      <c r="J106" s="267">
        <v>3.6</v>
      </c>
      <c r="K106" s="267"/>
      <c r="L106" s="267"/>
      <c r="M106" s="267"/>
      <c r="N106" s="267"/>
      <c r="O106" s="267"/>
      <c r="P106" s="267"/>
      <c r="Q106" s="124"/>
      <c r="R106" s="124"/>
      <c r="S106" s="124"/>
      <c r="T106" s="124"/>
      <c r="U106" s="124"/>
      <c r="V106" s="124"/>
      <c r="W106" s="124"/>
      <c r="X106" s="124"/>
      <c r="Y106" s="124"/>
    </row>
    <row r="107" spans="1:25">
      <c r="A107" s="310"/>
      <c r="B107" s="277"/>
      <c r="C107" s="295" t="s">
        <v>34</v>
      </c>
      <c r="D107" s="278" t="s">
        <v>33</v>
      </c>
      <c r="E107" s="279">
        <v>1</v>
      </c>
      <c r="F107" s="280">
        <f>E107*F97</f>
        <v>35</v>
      </c>
      <c r="G107" s="267"/>
      <c r="H107" s="267"/>
      <c r="I107" s="267"/>
      <c r="J107" s="267">
        <v>6.35</v>
      </c>
      <c r="K107" s="267"/>
      <c r="L107" s="267"/>
      <c r="M107" s="267"/>
      <c r="N107" s="267"/>
      <c r="O107" s="267"/>
      <c r="P107" s="267"/>
      <c r="Q107" s="124"/>
      <c r="R107" s="124"/>
      <c r="S107" s="124"/>
      <c r="T107" s="124"/>
      <c r="U107" s="124"/>
      <c r="V107" s="124"/>
      <c r="W107" s="124"/>
      <c r="X107" s="124"/>
      <c r="Y107" s="124"/>
    </row>
    <row r="108" spans="1:25">
      <c r="A108" s="310"/>
      <c r="B108" s="380"/>
      <c r="C108" s="378" t="s">
        <v>105</v>
      </c>
      <c r="D108" s="262" t="s">
        <v>6</v>
      </c>
      <c r="E108" s="273">
        <v>0.46</v>
      </c>
      <c r="F108" s="248">
        <f>F97*E108</f>
        <v>16.100000000000001</v>
      </c>
      <c r="G108" s="267"/>
      <c r="H108" s="267"/>
      <c r="I108" s="267"/>
      <c r="J108" s="267">
        <v>4</v>
      </c>
      <c r="K108" s="267"/>
      <c r="L108" s="267"/>
      <c r="M108" s="267"/>
      <c r="N108" s="267"/>
      <c r="O108" s="267"/>
      <c r="P108" s="267"/>
      <c r="Q108" s="124"/>
      <c r="R108" s="124"/>
      <c r="S108" s="124"/>
      <c r="T108" s="124"/>
      <c r="U108" s="124"/>
      <c r="V108" s="124"/>
      <c r="W108" s="124"/>
      <c r="X108" s="124"/>
      <c r="Y108" s="124"/>
    </row>
    <row r="109" spans="1:25">
      <c r="A109" s="270">
        <v>21</v>
      </c>
      <c r="B109" s="290"/>
      <c r="C109" s="271" t="s">
        <v>153</v>
      </c>
      <c r="D109" s="272" t="s">
        <v>25</v>
      </c>
      <c r="E109" s="377"/>
      <c r="F109" s="227">
        <v>9</v>
      </c>
      <c r="G109" s="274"/>
      <c r="H109" s="274"/>
      <c r="I109" s="274"/>
      <c r="J109" s="274"/>
      <c r="K109" s="274"/>
      <c r="L109" s="274"/>
      <c r="M109" s="274"/>
      <c r="N109" s="274"/>
      <c r="O109" s="274"/>
      <c r="P109" s="274"/>
      <c r="Q109" s="124"/>
      <c r="R109" s="124"/>
      <c r="S109" s="124"/>
      <c r="T109" s="124"/>
      <c r="U109" s="124"/>
      <c r="V109" s="124"/>
      <c r="W109" s="124"/>
      <c r="X109" s="124"/>
      <c r="Y109" s="124"/>
    </row>
    <row r="110" spans="1:25">
      <c r="A110" s="270"/>
      <c r="B110" s="379"/>
      <c r="C110" s="291" t="s">
        <v>24</v>
      </c>
      <c r="D110" s="262" t="s">
        <v>142</v>
      </c>
      <c r="E110" s="273">
        <v>1</v>
      </c>
      <c r="F110" s="274">
        <f>F109*E110</f>
        <v>9</v>
      </c>
      <c r="G110" s="267">
        <v>150</v>
      </c>
      <c r="H110" s="267"/>
      <c r="I110" s="267"/>
      <c r="J110" s="267"/>
      <c r="K110" s="267"/>
      <c r="L110" s="267"/>
      <c r="M110" s="267"/>
      <c r="N110" s="267"/>
      <c r="O110" s="267"/>
      <c r="P110" s="267"/>
      <c r="Q110" s="124"/>
      <c r="R110" s="124"/>
      <c r="S110" s="124"/>
      <c r="T110" s="124"/>
      <c r="U110" s="124"/>
      <c r="V110" s="124"/>
      <c r="W110" s="124"/>
      <c r="X110" s="124"/>
      <c r="Y110" s="124"/>
    </row>
    <row r="111" spans="1:25">
      <c r="A111" s="310"/>
      <c r="B111" s="379"/>
      <c r="C111" s="291" t="s">
        <v>90</v>
      </c>
      <c r="D111" s="262" t="s">
        <v>142</v>
      </c>
      <c r="E111" s="273">
        <v>1</v>
      </c>
      <c r="F111" s="248">
        <f>F109*E111</f>
        <v>9</v>
      </c>
      <c r="G111" s="267"/>
      <c r="H111" s="267"/>
      <c r="I111" s="267"/>
      <c r="J111" s="267"/>
      <c r="K111" s="267"/>
      <c r="L111" s="267"/>
      <c r="M111" s="267">
        <v>8.4700000000000006</v>
      </c>
      <c r="N111" s="267"/>
      <c r="O111" s="267"/>
      <c r="P111" s="267"/>
      <c r="Q111" s="124"/>
      <c r="R111" s="124"/>
      <c r="S111" s="124"/>
      <c r="T111" s="124"/>
      <c r="U111" s="124"/>
      <c r="V111" s="124"/>
      <c r="W111" s="124"/>
      <c r="X111" s="124"/>
      <c r="Y111" s="124"/>
    </row>
    <row r="112" spans="1:25">
      <c r="A112" s="310"/>
      <c r="B112" s="268"/>
      <c r="C112" s="262" t="s">
        <v>126</v>
      </c>
      <c r="D112" s="310"/>
      <c r="E112" s="248"/>
      <c r="F112" s="267"/>
      <c r="G112" s="267"/>
      <c r="H112" s="267"/>
      <c r="I112" s="267"/>
      <c r="J112" s="267"/>
      <c r="K112" s="267"/>
      <c r="L112" s="267"/>
      <c r="M112" s="267"/>
      <c r="N112" s="267"/>
      <c r="O112" s="267"/>
      <c r="P112" s="267"/>
      <c r="Q112" s="124"/>
      <c r="R112" s="124"/>
      <c r="S112" s="124"/>
      <c r="T112" s="124"/>
      <c r="U112" s="124"/>
      <c r="V112" s="124"/>
      <c r="W112" s="124"/>
      <c r="X112" s="124"/>
      <c r="Y112" s="124"/>
    </row>
    <row r="113" spans="1:25">
      <c r="A113" s="310"/>
      <c r="B113" s="380"/>
      <c r="C113" s="378" t="s">
        <v>143</v>
      </c>
      <c r="D113" s="262" t="s">
        <v>142</v>
      </c>
      <c r="E113" s="273">
        <v>1.0149999999999999</v>
      </c>
      <c r="F113" s="248">
        <f>F109*E113</f>
        <v>9.1349999999999998</v>
      </c>
      <c r="G113" s="267"/>
      <c r="H113" s="267"/>
      <c r="I113" s="267"/>
      <c r="J113" s="267">
        <v>129.66</v>
      </c>
      <c r="K113" s="267"/>
      <c r="L113" s="267"/>
      <c r="M113" s="267"/>
      <c r="N113" s="267"/>
      <c r="O113" s="267"/>
      <c r="P113" s="267"/>
      <c r="Q113" s="124"/>
      <c r="R113" s="124"/>
      <c r="S113" s="124"/>
      <c r="T113" s="124"/>
      <c r="U113" s="124"/>
      <c r="V113" s="124"/>
      <c r="W113" s="124"/>
      <c r="X113" s="124"/>
      <c r="Y113" s="124"/>
    </row>
    <row r="114" spans="1:25" ht="27">
      <c r="A114" s="310"/>
      <c r="B114" s="380"/>
      <c r="C114" s="378" t="s">
        <v>144</v>
      </c>
      <c r="D114" s="262" t="s">
        <v>145</v>
      </c>
      <c r="E114" s="273">
        <v>2.0499999999999998</v>
      </c>
      <c r="F114" s="248">
        <f>F109*E114</f>
        <v>18.45</v>
      </c>
      <c r="G114" s="267"/>
      <c r="H114" s="267"/>
      <c r="I114" s="267"/>
      <c r="J114" s="267">
        <v>20.329999999999998</v>
      </c>
      <c r="K114" s="267"/>
      <c r="L114" s="267"/>
      <c r="M114" s="267"/>
      <c r="N114" s="267"/>
      <c r="O114" s="267"/>
      <c r="P114" s="267"/>
      <c r="Q114" s="124"/>
      <c r="R114" s="124"/>
      <c r="S114" s="124"/>
      <c r="T114" s="124"/>
      <c r="U114" s="124"/>
      <c r="V114" s="124"/>
      <c r="W114" s="124"/>
      <c r="X114" s="124"/>
      <c r="Y114" s="124"/>
    </row>
    <row r="115" spans="1:25">
      <c r="A115" s="310"/>
      <c r="B115" s="380"/>
      <c r="C115" s="378" t="s">
        <v>146</v>
      </c>
      <c r="D115" s="262" t="s">
        <v>142</v>
      </c>
      <c r="E115" s="273">
        <f>0.003+0.0278</f>
        <v>3.0799999999999998E-2</v>
      </c>
      <c r="F115" s="248">
        <f>F109*E115</f>
        <v>0.2772</v>
      </c>
      <c r="G115" s="267"/>
      <c r="H115" s="267"/>
      <c r="I115" s="267"/>
      <c r="J115" s="267">
        <v>677.96</v>
      </c>
      <c r="K115" s="267"/>
      <c r="L115" s="267"/>
      <c r="M115" s="267"/>
      <c r="N115" s="267"/>
      <c r="O115" s="267"/>
      <c r="P115" s="267"/>
      <c r="Q115" s="124"/>
      <c r="R115" s="124"/>
      <c r="S115" s="124"/>
      <c r="T115" s="124"/>
      <c r="U115" s="124"/>
      <c r="V115" s="124"/>
      <c r="W115" s="124"/>
      <c r="X115" s="124"/>
      <c r="Y115" s="124"/>
    </row>
    <row r="116" spans="1:25">
      <c r="A116" s="310"/>
      <c r="B116" s="277"/>
      <c r="C116" s="378" t="s">
        <v>147</v>
      </c>
      <c r="D116" s="262" t="s">
        <v>27</v>
      </c>
      <c r="E116" s="273" t="s">
        <v>148</v>
      </c>
      <c r="F116" s="248">
        <f>0.1*F109</f>
        <v>0.9</v>
      </c>
      <c r="G116" s="267"/>
      <c r="H116" s="267"/>
      <c r="I116" s="267"/>
      <c r="J116" s="267">
        <v>2766.1</v>
      </c>
      <c r="K116" s="267"/>
      <c r="L116" s="267"/>
      <c r="M116" s="267"/>
      <c r="N116" s="267"/>
      <c r="O116" s="267"/>
      <c r="P116" s="267"/>
      <c r="Q116" s="124"/>
      <c r="R116" s="124"/>
      <c r="S116" s="124"/>
      <c r="T116" s="124"/>
      <c r="U116" s="124"/>
      <c r="V116" s="124"/>
      <c r="W116" s="124"/>
      <c r="X116" s="124"/>
      <c r="Y116" s="124"/>
    </row>
    <row r="117" spans="1:25">
      <c r="A117" s="310"/>
      <c r="B117" s="277"/>
      <c r="C117" s="378" t="s">
        <v>149</v>
      </c>
      <c r="D117" s="262" t="s">
        <v>27</v>
      </c>
      <c r="E117" s="273" t="s">
        <v>148</v>
      </c>
      <c r="F117" s="248">
        <f>0.2*F109</f>
        <v>1.8</v>
      </c>
      <c r="G117" s="267"/>
      <c r="H117" s="267"/>
      <c r="I117" s="267"/>
      <c r="J117" s="267">
        <v>2576.27</v>
      </c>
      <c r="K117" s="267"/>
      <c r="L117" s="267"/>
      <c r="M117" s="267"/>
      <c r="N117" s="267"/>
      <c r="O117" s="267"/>
      <c r="P117" s="267"/>
      <c r="Q117" s="124"/>
      <c r="R117" s="124"/>
      <c r="S117" s="124"/>
      <c r="T117" s="124"/>
      <c r="U117" s="124"/>
      <c r="V117" s="124"/>
      <c r="W117" s="124"/>
      <c r="X117" s="124"/>
      <c r="Y117" s="124"/>
    </row>
    <row r="118" spans="1:25">
      <c r="A118" s="310"/>
      <c r="B118" s="277"/>
      <c r="C118" s="295" t="s">
        <v>34</v>
      </c>
      <c r="D118" s="278" t="s">
        <v>33</v>
      </c>
      <c r="E118" s="279">
        <v>1.7</v>
      </c>
      <c r="F118" s="280">
        <f>E118*F109</f>
        <v>15.299999999999999</v>
      </c>
      <c r="G118" s="267"/>
      <c r="H118" s="267"/>
      <c r="I118" s="267"/>
      <c r="J118" s="267">
        <v>6.35</v>
      </c>
      <c r="K118" s="267"/>
      <c r="L118" s="267"/>
      <c r="M118" s="267"/>
      <c r="N118" s="267"/>
      <c r="O118" s="267"/>
      <c r="P118" s="267"/>
      <c r="Q118" s="124"/>
      <c r="R118" s="124"/>
      <c r="S118" s="124"/>
      <c r="T118" s="124"/>
      <c r="U118" s="124"/>
      <c r="V118" s="124"/>
      <c r="W118" s="124"/>
      <c r="X118" s="124"/>
      <c r="Y118" s="124"/>
    </row>
    <row r="119" spans="1:25">
      <c r="A119" s="310"/>
      <c r="B119" s="380"/>
      <c r="C119" s="378" t="s">
        <v>105</v>
      </c>
      <c r="D119" s="262" t="s">
        <v>6</v>
      </c>
      <c r="E119" s="273">
        <v>0.7</v>
      </c>
      <c r="F119" s="248">
        <f>F109*E119</f>
        <v>6.3</v>
      </c>
      <c r="G119" s="267"/>
      <c r="H119" s="267"/>
      <c r="I119" s="267"/>
      <c r="J119" s="267">
        <v>4</v>
      </c>
      <c r="K119" s="267"/>
      <c r="L119" s="267"/>
      <c r="M119" s="267"/>
      <c r="N119" s="267"/>
      <c r="O119" s="267"/>
      <c r="P119" s="267"/>
      <c r="Q119" s="124"/>
      <c r="R119" s="124"/>
      <c r="S119" s="124"/>
      <c r="T119" s="124"/>
      <c r="U119" s="124"/>
      <c r="V119" s="124"/>
      <c r="W119" s="124"/>
      <c r="X119" s="124"/>
      <c r="Y119" s="124"/>
    </row>
    <row r="120" spans="1:25" ht="31.5">
      <c r="A120" s="381">
        <v>18</v>
      </c>
      <c r="B120" s="382"/>
      <c r="C120" s="338" t="s">
        <v>177</v>
      </c>
      <c r="D120" s="373" t="s">
        <v>213</v>
      </c>
      <c r="E120" s="383" t="s">
        <v>178</v>
      </c>
      <c r="F120" s="323">
        <v>1.2</v>
      </c>
      <c r="G120" s="324"/>
      <c r="H120" s="324"/>
      <c r="I120" s="325"/>
      <c r="J120" s="324"/>
      <c r="K120" s="324"/>
      <c r="L120" s="324"/>
      <c r="M120" s="324"/>
      <c r="N120" s="324"/>
      <c r="O120" s="325"/>
      <c r="P120" s="325"/>
      <c r="Q120" s="124"/>
      <c r="R120" s="124"/>
      <c r="S120" s="124"/>
      <c r="T120" s="124"/>
      <c r="U120" s="124"/>
      <c r="V120" s="124"/>
      <c r="W120" s="124"/>
      <c r="X120" s="124"/>
      <c r="Y120" s="124"/>
    </row>
    <row r="121" spans="1:25">
      <c r="A121" s="249"/>
      <c r="B121" s="254"/>
      <c r="C121" s="384" t="s">
        <v>179</v>
      </c>
      <c r="D121" s="169" t="s">
        <v>87</v>
      </c>
      <c r="E121" s="170">
        <v>100</v>
      </c>
      <c r="F121" s="172">
        <f>F120*E121</f>
        <v>120</v>
      </c>
      <c r="G121" s="304">
        <v>150</v>
      </c>
      <c r="H121" s="304"/>
      <c r="I121" s="325"/>
      <c r="J121" s="303"/>
      <c r="K121" s="303"/>
      <c r="L121" s="324"/>
      <c r="M121" s="171"/>
      <c r="N121" s="171"/>
      <c r="O121" s="325"/>
      <c r="P121" s="325"/>
      <c r="Q121" s="124"/>
      <c r="R121" s="124"/>
      <c r="S121" s="124"/>
      <c r="T121" s="124"/>
      <c r="U121" s="124"/>
      <c r="V121" s="124"/>
      <c r="W121" s="124"/>
      <c r="X121" s="124"/>
      <c r="Y121" s="124"/>
    </row>
    <row r="122" spans="1:25">
      <c r="A122" s="249"/>
      <c r="B122" s="251"/>
      <c r="C122" s="385" t="s">
        <v>180</v>
      </c>
      <c r="D122" s="169" t="s">
        <v>87</v>
      </c>
      <c r="E122" s="170">
        <v>101.5</v>
      </c>
      <c r="F122" s="172">
        <f>F120*E122</f>
        <v>121.8</v>
      </c>
      <c r="G122" s="304"/>
      <c r="H122" s="304"/>
      <c r="I122" s="325"/>
      <c r="J122" s="303"/>
      <c r="K122" s="303"/>
      <c r="L122" s="324"/>
      <c r="M122" s="172">
        <v>8.4700000000000006</v>
      </c>
      <c r="N122" s="172"/>
      <c r="O122" s="325"/>
      <c r="P122" s="325"/>
      <c r="Q122" s="124"/>
      <c r="R122" s="124"/>
      <c r="S122" s="124"/>
      <c r="T122" s="124"/>
      <c r="U122" s="124"/>
      <c r="V122" s="124"/>
      <c r="W122" s="124"/>
      <c r="X122" s="124"/>
      <c r="Y122" s="124"/>
    </row>
    <row r="123" spans="1:25">
      <c r="A123" s="249"/>
      <c r="B123" s="251"/>
      <c r="C123" s="242" t="s">
        <v>181</v>
      </c>
      <c r="D123" s="169" t="s">
        <v>87</v>
      </c>
      <c r="E123" s="173">
        <v>1.0149999999999999</v>
      </c>
      <c r="F123" s="174">
        <f>F121*E123</f>
        <v>121.79999999999998</v>
      </c>
      <c r="G123" s="304"/>
      <c r="H123" s="304"/>
      <c r="I123" s="325"/>
      <c r="J123" s="303">
        <v>129.66</v>
      </c>
      <c r="K123" s="303"/>
      <c r="L123" s="324"/>
      <c r="M123" s="171"/>
      <c r="N123" s="171"/>
      <c r="O123" s="325"/>
      <c r="P123" s="325"/>
      <c r="Q123" s="124"/>
      <c r="R123" s="124"/>
      <c r="S123" s="124"/>
      <c r="T123" s="124"/>
      <c r="U123" s="124"/>
      <c r="V123" s="124"/>
      <c r="W123" s="124"/>
      <c r="X123" s="124"/>
      <c r="Y123" s="124"/>
    </row>
    <row r="124" spans="1:25">
      <c r="A124" s="249"/>
      <c r="B124" s="251"/>
      <c r="C124" s="242" t="s">
        <v>182</v>
      </c>
      <c r="D124" s="169" t="s">
        <v>122</v>
      </c>
      <c r="E124" s="170" t="s">
        <v>148</v>
      </c>
      <c r="F124" s="386">
        <f>0.1*F120</f>
        <v>0.12</v>
      </c>
      <c r="G124" s="386"/>
      <c r="H124" s="386"/>
      <c r="I124" s="325"/>
      <c r="J124" s="326">
        <v>2766.1</v>
      </c>
      <c r="K124" s="326"/>
      <c r="L124" s="324"/>
      <c r="M124" s="171"/>
      <c r="N124" s="171"/>
      <c r="O124" s="325"/>
      <c r="P124" s="325"/>
      <c r="Q124" s="124"/>
      <c r="R124" s="124"/>
      <c r="S124" s="124"/>
      <c r="T124" s="124"/>
      <c r="U124" s="124"/>
      <c r="V124" s="124"/>
      <c r="W124" s="124"/>
      <c r="X124" s="124"/>
      <c r="Y124" s="124"/>
    </row>
    <row r="125" spans="1:25">
      <c r="A125" s="249"/>
      <c r="B125" s="251"/>
      <c r="C125" s="242" t="s">
        <v>183</v>
      </c>
      <c r="D125" s="169" t="s">
        <v>122</v>
      </c>
      <c r="E125" s="170" t="s">
        <v>148</v>
      </c>
      <c r="F125" s="176">
        <f>0.02*F120</f>
        <v>2.4E-2</v>
      </c>
      <c r="G125" s="304"/>
      <c r="H125" s="304"/>
      <c r="I125" s="325"/>
      <c r="J125" s="303">
        <v>2576.27</v>
      </c>
      <c r="K125" s="303"/>
      <c r="L125" s="324"/>
      <c r="M125" s="171"/>
      <c r="N125" s="171"/>
      <c r="O125" s="325"/>
      <c r="P125" s="325"/>
      <c r="Q125" s="124"/>
      <c r="R125" s="124"/>
      <c r="S125" s="124"/>
      <c r="T125" s="124"/>
      <c r="U125" s="124"/>
      <c r="V125" s="124"/>
      <c r="W125" s="124"/>
      <c r="X125" s="124"/>
      <c r="Y125" s="124"/>
    </row>
    <row r="126" spans="1:25">
      <c r="A126" s="249"/>
      <c r="B126" s="247"/>
      <c r="C126" s="242" t="s">
        <v>184</v>
      </c>
      <c r="D126" s="169" t="s">
        <v>97</v>
      </c>
      <c r="E126" s="170">
        <v>3</v>
      </c>
      <c r="F126" s="172">
        <f>(F124+F125)*E126</f>
        <v>0.43199999999999994</v>
      </c>
      <c r="G126" s="304"/>
      <c r="H126" s="304"/>
      <c r="I126" s="325"/>
      <c r="J126" s="327">
        <v>2.54</v>
      </c>
      <c r="K126" s="327"/>
      <c r="L126" s="324"/>
      <c r="M126" s="171"/>
      <c r="N126" s="171"/>
      <c r="O126" s="325"/>
      <c r="P126" s="325"/>
      <c r="Q126" s="124"/>
      <c r="R126" s="124"/>
      <c r="S126" s="124"/>
      <c r="T126" s="124"/>
      <c r="U126" s="124"/>
      <c r="V126" s="124"/>
      <c r="W126" s="124"/>
      <c r="X126" s="124"/>
      <c r="Y126" s="124"/>
    </row>
    <row r="127" spans="1:25">
      <c r="A127" s="249"/>
      <c r="B127" s="253"/>
      <c r="C127" s="242" t="s">
        <v>185</v>
      </c>
      <c r="D127" s="169" t="s">
        <v>33</v>
      </c>
      <c r="E127" s="170">
        <v>6</v>
      </c>
      <c r="F127" s="172">
        <f>(F124+F125)*E127</f>
        <v>0.86399999999999988</v>
      </c>
      <c r="G127" s="304"/>
      <c r="H127" s="304"/>
      <c r="I127" s="325"/>
      <c r="J127" s="303">
        <v>2.33</v>
      </c>
      <c r="K127" s="303"/>
      <c r="L127" s="324"/>
      <c r="M127" s="171"/>
      <c r="N127" s="171"/>
      <c r="O127" s="325"/>
      <c r="P127" s="325"/>
      <c r="Q127" s="124"/>
      <c r="R127" s="124"/>
      <c r="S127" s="124"/>
      <c r="T127" s="124"/>
      <c r="U127" s="124"/>
      <c r="V127" s="124"/>
      <c r="W127" s="124"/>
      <c r="X127" s="124"/>
      <c r="Y127" s="124"/>
    </row>
    <row r="128" spans="1:25" ht="25.5">
      <c r="A128" s="249"/>
      <c r="B128" s="253"/>
      <c r="C128" s="242" t="s">
        <v>144</v>
      </c>
      <c r="D128" s="169" t="s">
        <v>88</v>
      </c>
      <c r="E128" s="175">
        <v>137</v>
      </c>
      <c r="F128" s="172">
        <f>F120*E128</f>
        <v>164.4</v>
      </c>
      <c r="G128" s="304"/>
      <c r="H128" s="304"/>
      <c r="I128" s="325"/>
      <c r="J128" s="303">
        <v>20.329999999999998</v>
      </c>
      <c r="K128" s="303"/>
      <c r="L128" s="324"/>
      <c r="M128" s="171"/>
      <c r="N128" s="171"/>
      <c r="O128" s="325"/>
      <c r="P128" s="325"/>
      <c r="Q128" s="124"/>
      <c r="R128" s="124"/>
      <c r="S128" s="124"/>
      <c r="T128" s="124"/>
      <c r="U128" s="124"/>
      <c r="V128" s="124"/>
      <c r="W128" s="124"/>
      <c r="X128" s="124"/>
      <c r="Y128" s="124"/>
    </row>
    <row r="129" spans="1:25">
      <c r="A129" s="249"/>
      <c r="B129" s="251"/>
      <c r="C129" s="242" t="s">
        <v>186</v>
      </c>
      <c r="D129" s="169" t="s">
        <v>87</v>
      </c>
      <c r="E129" s="170">
        <v>3.66</v>
      </c>
      <c r="F129" s="328">
        <f>F120*E129</f>
        <v>4.3920000000000003</v>
      </c>
      <c r="G129" s="304"/>
      <c r="H129" s="304"/>
      <c r="I129" s="325"/>
      <c r="J129" s="303">
        <v>677.96</v>
      </c>
      <c r="K129" s="303"/>
      <c r="L129" s="324"/>
      <c r="M129" s="171"/>
      <c r="N129" s="171"/>
      <c r="O129" s="325"/>
      <c r="P129" s="325"/>
      <c r="Q129" s="124"/>
      <c r="R129" s="124"/>
      <c r="S129" s="124"/>
      <c r="T129" s="124"/>
      <c r="U129" s="124"/>
      <c r="V129" s="124"/>
      <c r="W129" s="124"/>
      <c r="X129" s="124"/>
      <c r="Y129" s="124"/>
    </row>
    <row r="130" spans="1:25">
      <c r="A130" s="249"/>
      <c r="B130" s="253"/>
      <c r="C130" s="242" t="s">
        <v>187</v>
      </c>
      <c r="D130" s="169" t="s">
        <v>33</v>
      </c>
      <c r="E130" s="170">
        <v>7</v>
      </c>
      <c r="F130" s="172">
        <f>F129*E130</f>
        <v>30.744000000000003</v>
      </c>
      <c r="G130" s="304"/>
      <c r="H130" s="304"/>
      <c r="I130" s="325"/>
      <c r="J130" s="303">
        <v>3.64</v>
      </c>
      <c r="K130" s="303"/>
      <c r="L130" s="324"/>
      <c r="M130" s="171"/>
      <c r="N130" s="171"/>
      <c r="O130" s="325"/>
      <c r="P130" s="325"/>
      <c r="Q130" s="124"/>
      <c r="R130" s="124"/>
      <c r="S130" s="124"/>
      <c r="T130" s="124"/>
      <c r="U130" s="124"/>
      <c r="V130" s="124"/>
      <c r="W130" s="124"/>
      <c r="X130" s="124"/>
      <c r="Y130" s="124"/>
    </row>
    <row r="131" spans="1:25" ht="67.5">
      <c r="A131" s="270">
        <v>6</v>
      </c>
      <c r="B131" s="290"/>
      <c r="C131" s="271" t="s">
        <v>160</v>
      </c>
      <c r="D131" s="272" t="s">
        <v>130</v>
      </c>
      <c r="E131" s="377"/>
      <c r="F131" s="227">
        <v>100</v>
      </c>
      <c r="G131" s="274"/>
      <c r="H131" s="274"/>
      <c r="I131" s="274"/>
      <c r="J131" s="274"/>
      <c r="K131" s="274"/>
      <c r="L131" s="274"/>
      <c r="M131" s="274"/>
      <c r="N131" s="274"/>
      <c r="O131" s="274"/>
      <c r="P131" s="274"/>
      <c r="Q131" s="124"/>
      <c r="R131" s="124"/>
      <c r="S131" s="124"/>
      <c r="T131" s="124"/>
      <c r="U131" s="124"/>
      <c r="V131" s="124"/>
      <c r="W131" s="124"/>
      <c r="X131" s="124"/>
      <c r="Y131" s="124"/>
    </row>
    <row r="132" spans="1:25">
      <c r="A132" s="387"/>
      <c r="B132" s="116"/>
      <c r="C132" s="378" t="s">
        <v>103</v>
      </c>
      <c r="D132" s="310" t="s">
        <v>65</v>
      </c>
      <c r="E132" s="273">
        <f>7.92*1.15*1.25</f>
        <v>11.384999999999998</v>
      </c>
      <c r="F132" s="274">
        <f>E132*F131</f>
        <v>1138.4999999999998</v>
      </c>
      <c r="G132" s="267">
        <v>7.8</v>
      </c>
      <c r="H132" s="267"/>
      <c r="I132" s="267"/>
      <c r="J132" s="267"/>
      <c r="K132" s="267"/>
      <c r="L132" s="267"/>
      <c r="M132" s="267"/>
      <c r="N132" s="267"/>
      <c r="O132" s="267"/>
      <c r="P132" s="267"/>
      <c r="Q132" s="124"/>
      <c r="R132" s="124"/>
      <c r="S132" s="124"/>
      <c r="T132" s="124"/>
      <c r="U132" s="124"/>
      <c r="V132" s="124"/>
      <c r="W132" s="124"/>
      <c r="X132" s="124"/>
      <c r="Y132" s="124"/>
    </row>
    <row r="133" spans="1:25">
      <c r="A133" s="387"/>
      <c r="B133" s="116"/>
      <c r="C133" s="378" t="s">
        <v>161</v>
      </c>
      <c r="D133" s="310" t="s">
        <v>76</v>
      </c>
      <c r="E133" s="273">
        <f>0.21*1.15*1.25</f>
        <v>0.30187499999999995</v>
      </c>
      <c r="F133" s="274">
        <f>E133*F131</f>
        <v>30.187499999999996</v>
      </c>
      <c r="G133" s="267"/>
      <c r="H133" s="267"/>
      <c r="I133" s="267"/>
      <c r="J133" s="267"/>
      <c r="K133" s="267"/>
      <c r="L133" s="267"/>
      <c r="M133" s="267">
        <v>0.21</v>
      </c>
      <c r="N133" s="267"/>
      <c r="O133" s="267"/>
      <c r="P133" s="267"/>
      <c r="Q133" s="124"/>
      <c r="R133" s="124"/>
      <c r="S133" s="124"/>
      <c r="T133" s="124"/>
      <c r="U133" s="124"/>
      <c r="V133" s="124"/>
      <c r="W133" s="124"/>
      <c r="X133" s="124"/>
      <c r="Y133" s="124"/>
    </row>
    <row r="134" spans="1:25">
      <c r="A134" s="310"/>
      <c r="B134" s="116"/>
      <c r="C134" s="262" t="s">
        <v>126</v>
      </c>
      <c r="D134" s="310"/>
      <c r="E134" s="248"/>
      <c r="F134" s="267"/>
      <c r="G134" s="267"/>
      <c r="H134" s="267"/>
      <c r="I134" s="267"/>
      <c r="J134" s="267"/>
      <c r="K134" s="267"/>
      <c r="L134" s="267"/>
      <c r="M134" s="267"/>
      <c r="N134" s="267"/>
      <c r="O134" s="267"/>
      <c r="P134" s="267"/>
      <c r="Q134" s="124"/>
      <c r="R134" s="124"/>
      <c r="S134" s="124"/>
      <c r="T134" s="124"/>
      <c r="U134" s="124"/>
      <c r="V134" s="124"/>
      <c r="W134" s="124"/>
      <c r="X134" s="124"/>
      <c r="Y134" s="124"/>
    </row>
    <row r="135" spans="1:25">
      <c r="A135" s="387"/>
      <c r="B135" s="116"/>
      <c r="C135" s="378" t="s">
        <v>162</v>
      </c>
      <c r="D135" s="310" t="s">
        <v>138</v>
      </c>
      <c r="E135" s="273">
        <v>5.1999999999999998E-2</v>
      </c>
      <c r="F135" s="274">
        <f>E135*F131</f>
        <v>5.2</v>
      </c>
      <c r="G135" s="267"/>
      <c r="H135" s="267"/>
      <c r="I135" s="267"/>
      <c r="J135" s="267">
        <v>677.96</v>
      </c>
      <c r="K135" s="267"/>
      <c r="L135" s="267"/>
      <c r="M135" s="267"/>
      <c r="N135" s="267"/>
      <c r="O135" s="267"/>
      <c r="P135" s="267"/>
      <c r="Q135" s="124"/>
      <c r="R135" s="124"/>
      <c r="S135" s="124"/>
      <c r="T135" s="124"/>
      <c r="U135" s="124"/>
      <c r="V135" s="124"/>
      <c r="W135" s="124"/>
      <c r="X135" s="124"/>
      <c r="Y135" s="124"/>
    </row>
    <row r="136" spans="1:25">
      <c r="A136" s="387"/>
      <c r="B136" s="116"/>
      <c r="C136" s="378" t="s">
        <v>45</v>
      </c>
      <c r="D136" s="310" t="s">
        <v>33</v>
      </c>
      <c r="E136" s="273">
        <v>0.3</v>
      </c>
      <c r="F136" s="274">
        <f>E136*F131</f>
        <v>30</v>
      </c>
      <c r="G136" s="267"/>
      <c r="H136" s="267"/>
      <c r="I136" s="267"/>
      <c r="J136" s="267">
        <v>3.64</v>
      </c>
      <c r="K136" s="267"/>
      <c r="L136" s="267"/>
      <c r="M136" s="267"/>
      <c r="N136" s="267"/>
      <c r="O136" s="267"/>
      <c r="P136" s="267"/>
      <c r="Q136" s="124"/>
      <c r="R136" s="124"/>
      <c r="S136" s="124"/>
      <c r="T136" s="124"/>
      <c r="U136" s="124"/>
      <c r="V136" s="124"/>
      <c r="W136" s="124"/>
      <c r="X136" s="124"/>
      <c r="Y136" s="124"/>
    </row>
    <row r="137" spans="1:25" ht="67.5">
      <c r="A137" s="117">
        <v>33</v>
      </c>
      <c r="B137" s="292"/>
      <c r="C137" s="271" t="s">
        <v>154</v>
      </c>
      <c r="D137" s="293" t="s">
        <v>155</v>
      </c>
      <c r="E137" s="119"/>
      <c r="F137" s="315">
        <v>70</v>
      </c>
      <c r="G137" s="269"/>
      <c r="H137" s="269"/>
      <c r="I137" s="317"/>
      <c r="J137" s="267"/>
      <c r="K137" s="267"/>
      <c r="L137" s="317"/>
      <c r="M137" s="311"/>
      <c r="N137" s="311"/>
      <c r="O137" s="311"/>
      <c r="P137" s="311"/>
      <c r="Q137" s="124"/>
      <c r="R137" s="124"/>
      <c r="S137" s="124"/>
      <c r="T137" s="124"/>
      <c r="U137" s="124"/>
      <c r="V137" s="124"/>
      <c r="W137" s="124"/>
      <c r="X137" s="124"/>
      <c r="Y137" s="124"/>
    </row>
    <row r="138" spans="1:25">
      <c r="A138" s="276"/>
      <c r="B138" s="268"/>
      <c r="C138" s="295" t="s">
        <v>96</v>
      </c>
      <c r="D138" s="278" t="s">
        <v>65</v>
      </c>
      <c r="E138" s="279">
        <f>32.6*1.5*1.25</f>
        <v>61.125000000000007</v>
      </c>
      <c r="F138" s="280">
        <f>E138*F137</f>
        <v>4278.7500000000009</v>
      </c>
      <c r="G138" s="280">
        <v>7.8</v>
      </c>
      <c r="H138" s="280"/>
      <c r="I138" s="280"/>
      <c r="J138" s="280"/>
      <c r="K138" s="280"/>
      <c r="L138" s="280"/>
      <c r="M138" s="280"/>
      <c r="N138" s="280"/>
      <c r="O138" s="280"/>
      <c r="P138" s="280"/>
      <c r="Q138" s="124"/>
      <c r="R138" s="124"/>
      <c r="S138" s="124"/>
      <c r="T138" s="124"/>
      <c r="U138" s="124"/>
      <c r="V138" s="124"/>
      <c r="W138" s="124"/>
      <c r="X138" s="124"/>
      <c r="Y138" s="124"/>
    </row>
    <row r="139" spans="1:25">
      <c r="A139" s="276"/>
      <c r="B139" s="278"/>
      <c r="C139" s="295" t="s">
        <v>156</v>
      </c>
      <c r="D139" s="278" t="s">
        <v>76</v>
      </c>
      <c r="E139" s="279">
        <f>0.06*1.5*1.25</f>
        <v>0.11249999999999999</v>
      </c>
      <c r="F139" s="279">
        <f>E139*F137</f>
        <v>7.8749999999999991</v>
      </c>
      <c r="G139" s="280"/>
      <c r="H139" s="280"/>
      <c r="I139" s="280"/>
      <c r="J139" s="280"/>
      <c r="K139" s="280"/>
      <c r="L139" s="280"/>
      <c r="M139" s="280">
        <v>7.62</v>
      </c>
      <c r="N139" s="280"/>
      <c r="O139" s="279"/>
      <c r="P139" s="280"/>
      <c r="Q139" s="124"/>
      <c r="R139" s="124"/>
      <c r="S139" s="124"/>
      <c r="T139" s="124"/>
      <c r="U139" s="124"/>
      <c r="V139" s="124"/>
      <c r="W139" s="124"/>
      <c r="X139" s="124"/>
      <c r="Y139" s="124"/>
    </row>
    <row r="140" spans="1:25">
      <c r="A140" s="310"/>
      <c r="B140" s="268"/>
      <c r="C140" s="262" t="s">
        <v>126</v>
      </c>
      <c r="D140" s="310"/>
      <c r="E140" s="248"/>
      <c r="F140" s="267"/>
      <c r="G140" s="267"/>
      <c r="H140" s="267"/>
      <c r="I140" s="267"/>
      <c r="J140" s="267"/>
      <c r="K140" s="267"/>
      <c r="L140" s="267"/>
      <c r="M140" s="267"/>
      <c r="N140" s="267"/>
      <c r="O140" s="267"/>
      <c r="P140" s="267"/>
      <c r="Q140" s="124"/>
      <c r="R140" s="124"/>
      <c r="S140" s="124"/>
      <c r="T140" s="124"/>
      <c r="U140" s="124"/>
      <c r="V140" s="124"/>
      <c r="W140" s="124"/>
      <c r="X140" s="124"/>
      <c r="Y140" s="124"/>
    </row>
    <row r="141" spans="1:25">
      <c r="A141" s="310"/>
      <c r="B141" s="380"/>
      <c r="C141" s="378" t="s">
        <v>157</v>
      </c>
      <c r="D141" s="262" t="s">
        <v>28</v>
      </c>
      <c r="E141" s="248">
        <v>390</v>
      </c>
      <c r="F141" s="267">
        <f>E141*F137</f>
        <v>27300</v>
      </c>
      <c r="G141" s="267"/>
      <c r="H141" s="267"/>
      <c r="I141" s="267"/>
      <c r="J141" s="267">
        <v>1.05</v>
      </c>
      <c r="K141" s="267"/>
      <c r="L141" s="267"/>
      <c r="M141" s="267"/>
      <c r="N141" s="267"/>
      <c r="O141" s="267"/>
      <c r="P141" s="267"/>
      <c r="Q141" s="124"/>
      <c r="R141" s="124"/>
      <c r="S141" s="124"/>
      <c r="T141" s="124"/>
      <c r="U141" s="124"/>
      <c r="V141" s="124"/>
      <c r="W141" s="124"/>
      <c r="X141" s="124"/>
      <c r="Y141" s="124"/>
    </row>
    <row r="142" spans="1:25">
      <c r="A142" s="310"/>
      <c r="B142" s="380"/>
      <c r="C142" s="378" t="s">
        <v>158</v>
      </c>
      <c r="D142" s="310" t="s">
        <v>122</v>
      </c>
      <c r="E142" s="273">
        <f>0.033+0.016</f>
        <v>4.9000000000000002E-2</v>
      </c>
      <c r="F142" s="248">
        <f>E142*F137</f>
        <v>3.43</v>
      </c>
      <c r="G142" s="267"/>
      <c r="H142" s="267"/>
      <c r="I142" s="267"/>
      <c r="J142" s="267">
        <v>192</v>
      </c>
      <c r="K142" s="267"/>
      <c r="L142" s="267"/>
      <c r="M142" s="267"/>
      <c r="N142" s="267"/>
      <c r="O142" s="267"/>
      <c r="P142" s="267"/>
      <c r="Q142" s="124"/>
      <c r="R142" s="124"/>
      <c r="S142" s="124"/>
      <c r="T142" s="124"/>
      <c r="U142" s="124"/>
      <c r="V142" s="124"/>
      <c r="W142" s="124"/>
      <c r="X142" s="124"/>
      <c r="Y142" s="124"/>
    </row>
    <row r="143" spans="1:25">
      <c r="A143" s="310"/>
      <c r="B143" s="380"/>
      <c r="C143" s="378" t="s">
        <v>99</v>
      </c>
      <c r="D143" s="310" t="s">
        <v>159</v>
      </c>
      <c r="E143" s="273">
        <v>0.23</v>
      </c>
      <c r="F143" s="248">
        <f>E143*F137</f>
        <v>16.100000000000001</v>
      </c>
      <c r="G143" s="267"/>
      <c r="H143" s="267"/>
      <c r="I143" s="267"/>
      <c r="J143" s="267">
        <v>42.37</v>
      </c>
      <c r="K143" s="267"/>
      <c r="L143" s="267"/>
      <c r="M143" s="267"/>
      <c r="N143" s="267"/>
      <c r="O143" s="267"/>
      <c r="P143" s="267"/>
      <c r="Q143" s="124"/>
      <c r="R143" s="124"/>
      <c r="S143" s="124"/>
      <c r="T143" s="124"/>
      <c r="U143" s="124"/>
      <c r="V143" s="124"/>
      <c r="W143" s="124"/>
      <c r="X143" s="124"/>
      <c r="Y143" s="124"/>
    </row>
    <row r="144" spans="1:25">
      <c r="A144" s="310"/>
      <c r="B144" s="380"/>
      <c r="C144" s="378" t="s">
        <v>100</v>
      </c>
      <c r="D144" s="310" t="s">
        <v>159</v>
      </c>
      <c r="E144" s="248">
        <v>1</v>
      </c>
      <c r="F144" s="267">
        <f>E144*F137</f>
        <v>70</v>
      </c>
      <c r="G144" s="267"/>
      <c r="H144" s="267"/>
      <c r="I144" s="267"/>
      <c r="J144" s="267">
        <v>2.82</v>
      </c>
      <c r="K144" s="267"/>
      <c r="L144" s="267"/>
      <c r="M144" s="267"/>
      <c r="N144" s="267"/>
      <c r="O144" s="267"/>
      <c r="P144" s="267"/>
      <c r="Q144" s="124"/>
      <c r="R144" s="124"/>
      <c r="S144" s="124"/>
      <c r="T144" s="124"/>
      <c r="U144" s="124"/>
      <c r="V144" s="124"/>
      <c r="W144" s="124"/>
      <c r="X144" s="124"/>
      <c r="Y144" s="124"/>
    </row>
    <row r="145" spans="1:25" ht="67.5">
      <c r="A145" s="270">
        <v>41</v>
      </c>
      <c r="B145" s="265"/>
      <c r="C145" s="312" t="s">
        <v>188</v>
      </c>
      <c r="D145" s="313" t="s">
        <v>155</v>
      </c>
      <c r="E145" s="388"/>
      <c r="F145" s="389">
        <v>45</v>
      </c>
      <c r="G145" s="390"/>
      <c r="H145" s="390"/>
      <c r="I145" s="390"/>
      <c r="J145" s="390"/>
      <c r="K145" s="390"/>
      <c r="L145" s="390"/>
      <c r="M145" s="390"/>
      <c r="N145" s="390"/>
      <c r="O145" s="390"/>
      <c r="P145" s="390"/>
      <c r="Q145" s="124"/>
      <c r="R145" s="124"/>
      <c r="S145" s="124"/>
      <c r="T145" s="124"/>
      <c r="U145" s="124"/>
      <c r="V145" s="124"/>
      <c r="W145" s="124"/>
      <c r="X145" s="124"/>
      <c r="Y145" s="124"/>
    </row>
    <row r="146" spans="1:25">
      <c r="A146" s="310"/>
      <c r="B146" s="268"/>
      <c r="C146" s="291" t="s">
        <v>96</v>
      </c>
      <c r="D146" s="262" t="s">
        <v>65</v>
      </c>
      <c r="E146" s="248">
        <f>32.6*1.5*1.25</f>
        <v>61.125000000000007</v>
      </c>
      <c r="F146" s="267">
        <f>E146*F145</f>
        <v>2750.6250000000005</v>
      </c>
      <c r="G146" s="267">
        <v>7.8</v>
      </c>
      <c r="H146" s="267"/>
      <c r="I146" s="267"/>
      <c r="J146" s="267"/>
      <c r="K146" s="267"/>
      <c r="L146" s="267"/>
      <c r="M146" s="267"/>
      <c r="N146" s="267"/>
      <c r="O146" s="267"/>
      <c r="P146" s="267"/>
      <c r="Q146" s="124"/>
      <c r="R146" s="124"/>
      <c r="S146" s="124"/>
      <c r="T146" s="124"/>
      <c r="U146" s="124"/>
      <c r="V146" s="124"/>
      <c r="W146" s="124"/>
      <c r="X146" s="124"/>
      <c r="Y146" s="124"/>
    </row>
    <row r="147" spans="1:25">
      <c r="A147" s="270"/>
      <c r="B147" s="380"/>
      <c r="C147" s="291" t="s">
        <v>156</v>
      </c>
      <c r="D147" s="266" t="s">
        <v>76</v>
      </c>
      <c r="E147" s="273">
        <f>0.06*1.5*1.25</f>
        <v>0.11249999999999999</v>
      </c>
      <c r="F147" s="274">
        <f>E147*F145</f>
        <v>5.0624999999999991</v>
      </c>
      <c r="G147" s="267"/>
      <c r="H147" s="267"/>
      <c r="I147" s="267"/>
      <c r="J147" s="267"/>
      <c r="K147" s="267"/>
      <c r="L147" s="267"/>
      <c r="M147" s="267">
        <v>7.62</v>
      </c>
      <c r="N147" s="267"/>
      <c r="O147" s="267"/>
      <c r="P147" s="267"/>
      <c r="Q147" s="124"/>
      <c r="R147" s="124"/>
      <c r="S147" s="124"/>
      <c r="T147" s="124"/>
      <c r="U147" s="124"/>
      <c r="V147" s="124"/>
      <c r="W147" s="124"/>
      <c r="X147" s="124"/>
      <c r="Y147" s="124"/>
    </row>
    <row r="148" spans="1:25">
      <c r="A148" s="310"/>
      <c r="B148" s="268"/>
      <c r="C148" s="262" t="s">
        <v>126</v>
      </c>
      <c r="D148" s="310"/>
      <c r="E148" s="248"/>
      <c r="F148" s="267"/>
      <c r="G148" s="267"/>
      <c r="H148" s="267"/>
      <c r="I148" s="267"/>
      <c r="J148" s="267"/>
      <c r="K148" s="267"/>
      <c r="L148" s="267"/>
      <c r="M148" s="267"/>
      <c r="N148" s="267"/>
      <c r="O148" s="267"/>
      <c r="P148" s="267"/>
      <c r="Q148" s="124"/>
      <c r="R148" s="124"/>
      <c r="S148" s="124"/>
      <c r="T148" s="124"/>
      <c r="U148" s="124"/>
      <c r="V148" s="124"/>
      <c r="W148" s="124"/>
      <c r="X148" s="124"/>
      <c r="Y148" s="124"/>
    </row>
    <row r="149" spans="1:25">
      <c r="A149" s="310"/>
      <c r="B149" s="380"/>
      <c r="C149" s="378" t="s">
        <v>83</v>
      </c>
      <c r="D149" s="262" t="s">
        <v>28</v>
      </c>
      <c r="E149" s="248">
        <f>1/0.208/0.208/0.048</f>
        <v>481.53969428007889</v>
      </c>
      <c r="F149" s="267">
        <f>E149*F145</f>
        <v>21669.28624260355</v>
      </c>
      <c r="G149" s="267"/>
      <c r="H149" s="267"/>
      <c r="I149" s="267"/>
      <c r="J149" s="267">
        <v>2.11</v>
      </c>
      <c r="K149" s="267"/>
      <c r="L149" s="267"/>
      <c r="M149" s="267"/>
      <c r="N149" s="267"/>
      <c r="O149" s="267"/>
      <c r="P149" s="267"/>
      <c r="Q149" s="124"/>
      <c r="R149" s="124"/>
      <c r="S149" s="124"/>
      <c r="T149" s="124"/>
      <c r="U149" s="124"/>
      <c r="V149" s="124"/>
      <c r="W149" s="124"/>
      <c r="X149" s="124"/>
      <c r="Y149" s="124"/>
    </row>
    <row r="150" spans="1:25">
      <c r="A150" s="387"/>
      <c r="B150" s="380"/>
      <c r="C150" s="378" t="s">
        <v>158</v>
      </c>
      <c r="D150" s="310" t="s">
        <v>122</v>
      </c>
      <c r="E150" s="273">
        <f>0.033+0.016</f>
        <v>4.9000000000000002E-2</v>
      </c>
      <c r="F150" s="248">
        <f>E150*F145</f>
        <v>2.2050000000000001</v>
      </c>
      <c r="G150" s="267"/>
      <c r="H150" s="267"/>
      <c r="I150" s="267"/>
      <c r="J150" s="267">
        <v>192</v>
      </c>
      <c r="K150" s="267"/>
      <c r="L150" s="267"/>
      <c r="M150" s="267"/>
      <c r="N150" s="267"/>
      <c r="O150" s="267"/>
      <c r="P150" s="267"/>
      <c r="Q150" s="124"/>
      <c r="R150" s="124"/>
      <c r="S150" s="124"/>
      <c r="T150" s="124"/>
      <c r="U150" s="124"/>
      <c r="V150" s="124"/>
      <c r="W150" s="124"/>
      <c r="X150" s="124"/>
      <c r="Y150" s="124"/>
    </row>
    <row r="151" spans="1:25">
      <c r="A151" s="310"/>
      <c r="B151" s="380"/>
      <c r="C151" s="378" t="s">
        <v>99</v>
      </c>
      <c r="D151" s="310" t="s">
        <v>159</v>
      </c>
      <c r="E151" s="273">
        <v>0.23</v>
      </c>
      <c r="F151" s="248">
        <f>E151*F145</f>
        <v>10.35</v>
      </c>
      <c r="G151" s="267"/>
      <c r="H151" s="267"/>
      <c r="I151" s="267"/>
      <c r="J151" s="267">
        <v>42.37</v>
      </c>
      <c r="K151" s="267"/>
      <c r="L151" s="267"/>
      <c r="M151" s="267"/>
      <c r="N151" s="267"/>
      <c r="O151" s="267"/>
      <c r="P151" s="267"/>
      <c r="Q151" s="124"/>
      <c r="R151" s="124"/>
      <c r="S151" s="124"/>
      <c r="T151" s="124"/>
      <c r="U151" s="124"/>
      <c r="V151" s="124"/>
      <c r="W151" s="124"/>
      <c r="X151" s="124"/>
      <c r="Y151" s="124"/>
    </row>
    <row r="152" spans="1:25">
      <c r="A152" s="310"/>
      <c r="B152" s="380"/>
      <c r="C152" s="378" t="s">
        <v>100</v>
      </c>
      <c r="D152" s="310" t="s">
        <v>159</v>
      </c>
      <c r="E152" s="248">
        <v>1</v>
      </c>
      <c r="F152" s="267">
        <f>E152*F145</f>
        <v>45</v>
      </c>
      <c r="G152" s="267"/>
      <c r="H152" s="267"/>
      <c r="I152" s="267"/>
      <c r="J152" s="267">
        <v>2.82</v>
      </c>
      <c r="K152" s="267"/>
      <c r="L152" s="267"/>
      <c r="M152" s="267"/>
      <c r="N152" s="267"/>
      <c r="O152" s="267"/>
      <c r="P152" s="267"/>
      <c r="Q152" s="124"/>
      <c r="R152" s="124"/>
      <c r="S152" s="124"/>
      <c r="T152" s="124"/>
      <c r="U152" s="124"/>
      <c r="V152" s="124"/>
      <c r="W152" s="124"/>
      <c r="X152" s="124"/>
      <c r="Y152" s="124"/>
    </row>
    <row r="153" spans="1:25" ht="54">
      <c r="A153" s="388">
        <v>10</v>
      </c>
      <c r="B153" s="313"/>
      <c r="C153" s="312" t="s">
        <v>165</v>
      </c>
      <c r="D153" s="313" t="s">
        <v>155</v>
      </c>
      <c r="E153" s="388"/>
      <c r="F153" s="389">
        <v>70</v>
      </c>
      <c r="G153" s="390"/>
      <c r="H153" s="390"/>
      <c r="I153" s="390"/>
      <c r="J153" s="390"/>
      <c r="K153" s="390"/>
      <c r="L153" s="390"/>
      <c r="M153" s="390"/>
      <c r="N153" s="390"/>
      <c r="O153" s="390"/>
      <c r="P153" s="390"/>
      <c r="Q153" s="124"/>
      <c r="R153" s="124"/>
      <c r="S153" s="124"/>
      <c r="T153" s="124"/>
      <c r="U153" s="124"/>
      <c r="V153" s="124"/>
      <c r="W153" s="124"/>
      <c r="X153" s="124"/>
      <c r="Y153" s="124"/>
    </row>
    <row r="154" spans="1:25">
      <c r="A154" s="310"/>
      <c r="B154" s="268"/>
      <c r="C154" s="378" t="s">
        <v>163</v>
      </c>
      <c r="D154" s="262" t="s">
        <v>65</v>
      </c>
      <c r="E154" s="248">
        <f>7.42/0.6005</f>
        <v>12.356369691923396</v>
      </c>
      <c r="F154" s="267">
        <f>E154*F153</f>
        <v>864.94587843463773</v>
      </c>
      <c r="G154" s="267">
        <v>13.5</v>
      </c>
      <c r="H154" s="267"/>
      <c r="I154" s="267"/>
      <c r="J154" s="267"/>
      <c r="K154" s="267"/>
      <c r="L154" s="267"/>
      <c r="M154" s="267"/>
      <c r="N154" s="267"/>
      <c r="O154" s="267"/>
      <c r="P154" s="267"/>
      <c r="Q154" s="124"/>
      <c r="R154" s="124"/>
      <c r="S154" s="124"/>
      <c r="T154" s="124"/>
      <c r="U154" s="124"/>
      <c r="V154" s="124"/>
      <c r="W154" s="124"/>
      <c r="X154" s="124"/>
      <c r="Y154" s="124"/>
    </row>
    <row r="155" spans="1:25">
      <c r="A155" s="310"/>
      <c r="B155" s="268"/>
      <c r="C155" s="378" t="s">
        <v>30</v>
      </c>
      <c r="D155" s="262" t="s">
        <v>6</v>
      </c>
      <c r="E155" s="248">
        <v>0.78</v>
      </c>
      <c r="F155" s="267">
        <f>E155*F153</f>
        <v>54.6</v>
      </c>
      <c r="G155" s="267"/>
      <c r="H155" s="267"/>
      <c r="I155" s="267"/>
      <c r="J155" s="267"/>
      <c r="K155" s="267"/>
      <c r="L155" s="267"/>
      <c r="M155" s="267">
        <v>4</v>
      </c>
      <c r="N155" s="267"/>
      <c r="O155" s="267"/>
      <c r="P155" s="267"/>
      <c r="Q155" s="124"/>
      <c r="R155" s="124"/>
      <c r="S155" s="124"/>
      <c r="T155" s="124"/>
      <c r="U155" s="124"/>
      <c r="V155" s="124"/>
      <c r="W155" s="124"/>
      <c r="X155" s="124"/>
      <c r="Y155" s="124"/>
    </row>
    <row r="156" spans="1:25">
      <c r="A156" s="310"/>
      <c r="B156" s="268"/>
      <c r="C156" s="262" t="s">
        <v>126</v>
      </c>
      <c r="D156" s="310"/>
      <c r="E156" s="248"/>
      <c r="F156" s="267"/>
      <c r="G156" s="267"/>
      <c r="H156" s="267"/>
      <c r="I156" s="267"/>
      <c r="J156" s="267"/>
      <c r="K156" s="267"/>
      <c r="L156" s="267"/>
      <c r="M156" s="267"/>
      <c r="N156" s="267"/>
      <c r="O156" s="267"/>
      <c r="P156" s="267"/>
      <c r="Q156" s="124"/>
      <c r="R156" s="124"/>
      <c r="S156" s="124"/>
      <c r="T156" s="124"/>
      <c r="U156" s="124"/>
      <c r="V156" s="124"/>
      <c r="W156" s="124"/>
      <c r="X156" s="124"/>
      <c r="Y156" s="124"/>
    </row>
    <row r="157" spans="1:25">
      <c r="A157" s="310"/>
      <c r="B157" s="380"/>
      <c r="C157" s="378" t="s">
        <v>157</v>
      </c>
      <c r="D157" s="262" t="s">
        <v>28</v>
      </c>
      <c r="E157" s="248">
        <v>384</v>
      </c>
      <c r="F157" s="267">
        <f>E157*F153</f>
        <v>26880</v>
      </c>
      <c r="G157" s="267"/>
      <c r="H157" s="267"/>
      <c r="I157" s="267"/>
      <c r="J157" s="267">
        <v>1.05</v>
      </c>
      <c r="K157" s="267"/>
      <c r="L157" s="267"/>
      <c r="M157" s="267"/>
      <c r="N157" s="267"/>
      <c r="O157" s="267"/>
      <c r="P157" s="267"/>
      <c r="Q157" s="124"/>
      <c r="R157" s="124"/>
      <c r="S157" s="124"/>
      <c r="T157" s="124"/>
      <c r="U157" s="124"/>
      <c r="V157" s="124"/>
      <c r="W157" s="124"/>
      <c r="X157" s="124"/>
      <c r="Y157" s="124"/>
    </row>
    <row r="158" spans="1:25">
      <c r="A158" s="387"/>
      <c r="B158" s="380"/>
      <c r="C158" s="378" t="s">
        <v>164</v>
      </c>
      <c r="D158" s="262" t="s">
        <v>138</v>
      </c>
      <c r="E158" s="248">
        <v>0.23</v>
      </c>
      <c r="F158" s="248">
        <f>E158*F153</f>
        <v>16.100000000000001</v>
      </c>
      <c r="G158" s="267"/>
      <c r="H158" s="267"/>
      <c r="I158" s="267"/>
      <c r="J158" s="267">
        <v>109.46</v>
      </c>
      <c r="K158" s="267"/>
      <c r="L158" s="267"/>
      <c r="M158" s="267"/>
      <c r="N158" s="267"/>
      <c r="O158" s="267"/>
      <c r="P158" s="267"/>
      <c r="Q158" s="124"/>
      <c r="R158" s="124"/>
      <c r="S158" s="124"/>
      <c r="T158" s="124"/>
      <c r="U158" s="124"/>
      <c r="V158" s="124"/>
      <c r="W158" s="124"/>
      <c r="X158" s="124"/>
      <c r="Y158" s="124"/>
    </row>
    <row r="159" spans="1:25">
      <c r="A159" s="310"/>
      <c r="B159" s="380"/>
      <c r="C159" s="378" t="s">
        <v>98</v>
      </c>
      <c r="D159" s="262" t="s">
        <v>6</v>
      </c>
      <c r="E159" s="248">
        <v>0.17</v>
      </c>
      <c r="F159" s="267">
        <f>E159*F153</f>
        <v>11.9</v>
      </c>
      <c r="G159" s="267"/>
      <c r="H159" s="267"/>
      <c r="I159" s="267"/>
      <c r="J159" s="267">
        <v>4</v>
      </c>
      <c r="K159" s="267"/>
      <c r="L159" s="267"/>
      <c r="M159" s="267"/>
      <c r="N159" s="267"/>
      <c r="O159" s="267"/>
      <c r="P159" s="267"/>
      <c r="Q159" s="124"/>
      <c r="R159" s="124"/>
      <c r="S159" s="124"/>
      <c r="T159" s="124"/>
      <c r="U159" s="124"/>
      <c r="V159" s="124"/>
      <c r="W159" s="124"/>
      <c r="X159" s="124"/>
      <c r="Y159" s="124"/>
    </row>
    <row r="160" spans="1:25" ht="67.5">
      <c r="A160" s="117">
        <v>31</v>
      </c>
      <c r="B160" s="292"/>
      <c r="C160" s="271" t="s">
        <v>191</v>
      </c>
      <c r="D160" s="293" t="s">
        <v>155</v>
      </c>
      <c r="E160" s="119"/>
      <c r="F160" s="315">
        <v>40</v>
      </c>
      <c r="G160" s="269"/>
      <c r="H160" s="269"/>
      <c r="I160" s="317"/>
      <c r="J160" s="267"/>
      <c r="K160" s="267"/>
      <c r="L160" s="317"/>
      <c r="M160" s="311"/>
      <c r="N160" s="311"/>
      <c r="O160" s="311"/>
      <c r="P160" s="311"/>
      <c r="Q160" s="124"/>
      <c r="R160" s="124"/>
      <c r="S160" s="124"/>
      <c r="T160" s="124"/>
      <c r="U160" s="124"/>
      <c r="V160" s="124"/>
      <c r="W160" s="124"/>
      <c r="X160" s="124"/>
      <c r="Y160" s="124"/>
    </row>
    <row r="161" spans="1:25">
      <c r="A161" s="276"/>
      <c r="B161" s="268"/>
      <c r="C161" s="295" t="s">
        <v>163</v>
      </c>
      <c r="D161" s="278" t="s">
        <v>65</v>
      </c>
      <c r="E161" s="279">
        <f>7.42/0.6005</f>
        <v>12.356369691923396</v>
      </c>
      <c r="F161" s="280">
        <f>E161*F160</f>
        <v>494.25478767693585</v>
      </c>
      <c r="G161" s="280">
        <v>15</v>
      </c>
      <c r="H161" s="280"/>
      <c r="I161" s="280"/>
      <c r="J161" s="280"/>
      <c r="K161" s="280"/>
      <c r="L161" s="280"/>
      <c r="M161" s="280"/>
      <c r="N161" s="280"/>
      <c r="O161" s="280"/>
      <c r="P161" s="280"/>
      <c r="Q161" s="124"/>
      <c r="R161" s="124"/>
      <c r="S161" s="124"/>
      <c r="T161" s="124"/>
      <c r="U161" s="124"/>
      <c r="V161" s="124"/>
      <c r="W161" s="124"/>
      <c r="X161" s="124"/>
      <c r="Y161" s="124"/>
    </row>
    <row r="162" spans="1:25">
      <c r="A162" s="276"/>
      <c r="B162" s="268"/>
      <c r="C162" s="295" t="s">
        <v>30</v>
      </c>
      <c r="D162" s="278" t="s">
        <v>6</v>
      </c>
      <c r="E162" s="279">
        <v>0.78</v>
      </c>
      <c r="F162" s="279">
        <f>E162*F160</f>
        <v>31.200000000000003</v>
      </c>
      <c r="G162" s="280"/>
      <c r="H162" s="280"/>
      <c r="I162" s="280"/>
      <c r="J162" s="280"/>
      <c r="K162" s="280"/>
      <c r="L162" s="280"/>
      <c r="M162" s="280">
        <v>4</v>
      </c>
      <c r="N162" s="280"/>
      <c r="O162" s="279"/>
      <c r="P162" s="280"/>
      <c r="Q162" s="124"/>
      <c r="R162" s="124"/>
      <c r="S162" s="124"/>
      <c r="T162" s="124"/>
      <c r="U162" s="124"/>
      <c r="V162" s="124"/>
      <c r="W162" s="124"/>
      <c r="X162" s="124"/>
      <c r="Y162" s="124"/>
    </row>
    <row r="163" spans="1:25">
      <c r="A163" s="310"/>
      <c r="B163" s="268"/>
      <c r="C163" s="262" t="s">
        <v>126</v>
      </c>
      <c r="D163" s="310"/>
      <c r="E163" s="248"/>
      <c r="F163" s="267"/>
      <c r="G163" s="267"/>
      <c r="H163" s="267"/>
      <c r="I163" s="267"/>
      <c r="J163" s="267"/>
      <c r="K163" s="267"/>
      <c r="L163" s="267"/>
      <c r="M163" s="267"/>
      <c r="N163" s="267"/>
      <c r="O163" s="267"/>
      <c r="P163" s="267"/>
      <c r="Q163" s="124"/>
      <c r="R163" s="124"/>
      <c r="S163" s="124"/>
      <c r="T163" s="124"/>
      <c r="U163" s="124"/>
      <c r="V163" s="124"/>
      <c r="W163" s="124"/>
      <c r="X163" s="124"/>
      <c r="Y163" s="124"/>
    </row>
    <row r="164" spans="1:25">
      <c r="A164" s="276"/>
      <c r="B164" s="380"/>
      <c r="C164" s="378" t="s">
        <v>83</v>
      </c>
      <c r="D164" s="262" t="s">
        <v>28</v>
      </c>
      <c r="E164" s="248">
        <f>1/0.208/0.208/0.048</f>
        <v>481.53969428007889</v>
      </c>
      <c r="F164" s="330">
        <f>E164*F160</f>
        <v>19261.587771203154</v>
      </c>
      <c r="G164" s="280"/>
      <c r="H164" s="280"/>
      <c r="I164" s="280"/>
      <c r="J164" s="267">
        <v>2.11</v>
      </c>
      <c r="K164" s="267"/>
      <c r="L164" s="280"/>
      <c r="M164" s="280"/>
      <c r="N164" s="280"/>
      <c r="O164" s="280"/>
      <c r="P164" s="280"/>
      <c r="Q164" s="124"/>
      <c r="R164" s="124"/>
      <c r="S164" s="124"/>
      <c r="T164" s="124"/>
      <c r="U164" s="124"/>
      <c r="V164" s="124"/>
      <c r="W164" s="124"/>
      <c r="X164" s="124"/>
      <c r="Y164" s="124"/>
    </row>
    <row r="165" spans="1:25">
      <c r="A165" s="276"/>
      <c r="B165" s="278"/>
      <c r="C165" s="378" t="s">
        <v>158</v>
      </c>
      <c r="D165" s="278" t="s">
        <v>138</v>
      </c>
      <c r="E165" s="279">
        <v>0.23</v>
      </c>
      <c r="F165" s="330">
        <f>E165*F160</f>
        <v>9.2000000000000011</v>
      </c>
      <c r="G165" s="280"/>
      <c r="H165" s="280"/>
      <c r="I165" s="280"/>
      <c r="J165" s="280"/>
      <c r="K165" s="280"/>
      <c r="L165" s="280"/>
      <c r="M165" s="280"/>
      <c r="N165" s="280"/>
      <c r="O165" s="280"/>
      <c r="P165" s="280"/>
      <c r="Q165" s="124"/>
      <c r="R165" s="124"/>
      <c r="S165" s="124"/>
      <c r="T165" s="124"/>
      <c r="U165" s="124"/>
      <c r="V165" s="124"/>
      <c r="W165" s="124"/>
      <c r="X165" s="124"/>
      <c r="Y165" s="124"/>
    </row>
    <row r="166" spans="1:25">
      <c r="A166" s="276"/>
      <c r="B166" s="278"/>
      <c r="C166" s="295" t="s">
        <v>189</v>
      </c>
      <c r="D166" s="278" t="s">
        <v>138</v>
      </c>
      <c r="E166" s="279">
        <f>121/100</f>
        <v>1.21</v>
      </c>
      <c r="F166" s="330">
        <f>E166*F165</f>
        <v>11.132000000000001</v>
      </c>
      <c r="G166" s="280"/>
      <c r="H166" s="280"/>
      <c r="I166" s="280"/>
      <c r="J166" s="280">
        <v>42.37</v>
      </c>
      <c r="K166" s="280"/>
      <c r="L166" s="280"/>
      <c r="M166" s="280"/>
      <c r="N166" s="280"/>
      <c r="O166" s="280"/>
      <c r="P166" s="280"/>
      <c r="Q166" s="124"/>
      <c r="R166" s="124"/>
      <c r="S166" s="124"/>
      <c r="T166" s="124"/>
      <c r="U166" s="124"/>
      <c r="V166" s="124"/>
      <c r="W166" s="124"/>
      <c r="X166" s="124"/>
      <c r="Y166" s="124"/>
    </row>
    <row r="167" spans="1:25">
      <c r="A167" s="276"/>
      <c r="B167" s="278"/>
      <c r="C167" s="295" t="s">
        <v>190</v>
      </c>
      <c r="D167" s="278" t="s">
        <v>122</v>
      </c>
      <c r="E167" s="279">
        <f>30.4/100</f>
        <v>0.30399999999999999</v>
      </c>
      <c r="F167" s="330">
        <f>E167*F165</f>
        <v>2.7968000000000002</v>
      </c>
      <c r="G167" s="280"/>
      <c r="H167" s="280"/>
      <c r="I167" s="280"/>
      <c r="J167" s="280">
        <v>198</v>
      </c>
      <c r="K167" s="280"/>
      <c r="L167" s="280"/>
      <c r="M167" s="280"/>
      <c r="N167" s="280"/>
      <c r="O167" s="280"/>
      <c r="P167" s="280"/>
      <c r="Q167" s="124"/>
      <c r="R167" s="124"/>
      <c r="S167" s="124"/>
      <c r="T167" s="124"/>
      <c r="U167" s="124"/>
      <c r="V167" s="124"/>
      <c r="W167" s="124"/>
      <c r="X167" s="124"/>
      <c r="Y167" s="124"/>
    </row>
    <row r="168" spans="1:25">
      <c r="A168" s="310"/>
      <c r="B168" s="380"/>
      <c r="C168" s="378" t="s">
        <v>98</v>
      </c>
      <c r="D168" s="278" t="s">
        <v>6</v>
      </c>
      <c r="E168" s="279">
        <v>0.17</v>
      </c>
      <c r="F168" s="248">
        <f>E168*F160</f>
        <v>6.8000000000000007</v>
      </c>
      <c r="G168" s="267"/>
      <c r="H168" s="267"/>
      <c r="I168" s="267"/>
      <c r="J168" s="267">
        <v>4</v>
      </c>
      <c r="K168" s="267"/>
      <c r="L168" s="267"/>
      <c r="M168" s="267"/>
      <c r="N168" s="267"/>
      <c r="O168" s="267"/>
      <c r="P168" s="267"/>
      <c r="Q168" s="124"/>
      <c r="R168" s="124"/>
      <c r="S168" s="124"/>
      <c r="T168" s="124"/>
      <c r="U168" s="124"/>
      <c r="V168" s="124"/>
      <c r="W168" s="124"/>
      <c r="X168" s="124"/>
      <c r="Y168" s="124"/>
    </row>
    <row r="169" spans="1:25" ht="31.5">
      <c r="A169" s="329">
        <v>11</v>
      </c>
      <c r="B169" s="329"/>
      <c r="C169" s="338" t="s">
        <v>80</v>
      </c>
      <c r="D169" s="329" t="s">
        <v>73</v>
      </c>
      <c r="E169" s="391"/>
      <c r="F169" s="392">
        <v>2</v>
      </c>
      <c r="G169" s="296"/>
      <c r="H169" s="296"/>
      <c r="I169" s="296"/>
      <c r="J169" s="296"/>
      <c r="K169" s="296"/>
      <c r="L169" s="296"/>
      <c r="M169" s="296"/>
      <c r="N169" s="296"/>
      <c r="O169" s="296"/>
      <c r="P169" s="256"/>
      <c r="Q169" s="124"/>
      <c r="R169" s="124"/>
      <c r="S169" s="124"/>
      <c r="T169" s="124"/>
      <c r="U169" s="124"/>
      <c r="V169" s="124"/>
      <c r="W169" s="124"/>
      <c r="X169" s="124"/>
      <c r="Y169" s="124"/>
    </row>
    <row r="170" spans="1:25">
      <c r="A170" s="297"/>
      <c r="B170" s="297"/>
      <c r="C170" s="298" t="s">
        <v>74</v>
      </c>
      <c r="D170" s="299" t="s">
        <v>65</v>
      </c>
      <c r="E170" s="296">
        <v>54.7</v>
      </c>
      <c r="F170" s="296">
        <f>E170*F169</f>
        <v>109.4</v>
      </c>
      <c r="G170" s="296">
        <v>11.9</v>
      </c>
      <c r="H170" s="296"/>
      <c r="I170" s="296"/>
      <c r="J170" s="296"/>
      <c r="K170" s="296"/>
      <c r="L170" s="296"/>
      <c r="M170" s="296"/>
      <c r="N170" s="296"/>
      <c r="O170" s="296"/>
      <c r="P170" s="256"/>
      <c r="Q170" s="124"/>
      <c r="R170" s="124"/>
      <c r="S170" s="124"/>
      <c r="T170" s="124"/>
      <c r="U170" s="124"/>
      <c r="V170" s="124"/>
      <c r="W170" s="124"/>
      <c r="X170" s="124"/>
      <c r="Y170" s="124"/>
    </row>
    <row r="171" spans="1:25">
      <c r="A171" s="297"/>
      <c r="B171" s="297"/>
      <c r="C171" s="298" t="s">
        <v>75</v>
      </c>
      <c r="D171" s="299" t="s">
        <v>76</v>
      </c>
      <c r="E171" s="296">
        <v>27.4</v>
      </c>
      <c r="F171" s="296">
        <f>E171*F169</f>
        <v>54.8</v>
      </c>
      <c r="G171" s="296"/>
      <c r="H171" s="296"/>
      <c r="I171" s="296"/>
      <c r="J171" s="296"/>
      <c r="K171" s="296"/>
      <c r="L171" s="296"/>
      <c r="M171" s="296">
        <v>6.3</v>
      </c>
      <c r="N171" s="296"/>
      <c r="O171" s="296"/>
      <c r="P171" s="256"/>
      <c r="Q171" s="124"/>
      <c r="R171" s="124"/>
      <c r="S171" s="124"/>
      <c r="T171" s="124"/>
      <c r="U171" s="124"/>
      <c r="V171" s="124"/>
      <c r="W171" s="124"/>
      <c r="X171" s="124"/>
      <c r="Y171" s="124"/>
    </row>
    <row r="172" spans="1:25">
      <c r="A172" s="297"/>
      <c r="B172" s="297"/>
      <c r="C172" s="298" t="s">
        <v>68</v>
      </c>
      <c r="D172" s="299" t="s">
        <v>6</v>
      </c>
      <c r="E172" s="296">
        <v>0.03</v>
      </c>
      <c r="F172" s="296">
        <f>E172*F169</f>
        <v>0.06</v>
      </c>
      <c r="G172" s="296"/>
      <c r="H172" s="296"/>
      <c r="I172" s="296"/>
      <c r="J172" s="296"/>
      <c r="K172" s="296"/>
      <c r="L172" s="296"/>
      <c r="M172" s="296">
        <v>4</v>
      </c>
      <c r="N172" s="296"/>
      <c r="O172" s="296"/>
      <c r="P172" s="256"/>
      <c r="Q172" s="124"/>
      <c r="R172" s="124"/>
      <c r="S172" s="124"/>
      <c r="T172" s="124"/>
      <c r="U172" s="124"/>
      <c r="V172" s="124"/>
      <c r="W172" s="124"/>
      <c r="X172" s="124"/>
      <c r="Y172" s="124"/>
    </row>
    <row r="173" spans="1:25">
      <c r="A173" s="297"/>
      <c r="B173" s="297"/>
      <c r="C173" s="298" t="s">
        <v>77</v>
      </c>
      <c r="D173" s="299" t="s">
        <v>28</v>
      </c>
      <c r="E173" s="300">
        <v>2.52</v>
      </c>
      <c r="F173" s="296">
        <f>E173*F169</f>
        <v>5.04</v>
      </c>
      <c r="G173" s="296"/>
      <c r="H173" s="296"/>
      <c r="I173" s="296"/>
      <c r="J173" s="296">
        <v>162.35</v>
      </c>
      <c r="K173" s="296"/>
      <c r="L173" s="296"/>
      <c r="M173" s="296"/>
      <c r="N173" s="296"/>
      <c r="O173" s="296"/>
      <c r="P173" s="256"/>
      <c r="Q173" s="124"/>
      <c r="R173" s="124"/>
      <c r="S173" s="124"/>
      <c r="T173" s="124"/>
      <c r="U173" s="124"/>
      <c r="V173" s="124"/>
      <c r="W173" s="124"/>
      <c r="X173" s="124"/>
      <c r="Y173" s="124"/>
    </row>
    <row r="174" spans="1:25">
      <c r="A174" s="297"/>
      <c r="B174" s="297"/>
      <c r="C174" s="298" t="s">
        <v>78</v>
      </c>
      <c r="D174" s="299" t="s">
        <v>6</v>
      </c>
      <c r="E174" s="296">
        <v>0.36</v>
      </c>
      <c r="F174" s="296">
        <f>E174*F169</f>
        <v>0.72</v>
      </c>
      <c r="G174" s="296"/>
      <c r="H174" s="296"/>
      <c r="I174" s="296"/>
      <c r="J174" s="296">
        <v>4</v>
      </c>
      <c r="K174" s="296"/>
      <c r="L174" s="296"/>
      <c r="M174" s="296"/>
      <c r="N174" s="296"/>
      <c r="O174" s="296"/>
      <c r="P174" s="256"/>
      <c r="Q174" s="124"/>
      <c r="R174" s="124"/>
      <c r="S174" s="124"/>
      <c r="T174" s="124"/>
      <c r="U174" s="124"/>
      <c r="V174" s="124"/>
      <c r="W174" s="124"/>
      <c r="X174" s="124"/>
      <c r="Y174" s="124"/>
    </row>
    <row r="175" spans="1:25" ht="31.5">
      <c r="A175" s="301">
        <v>26</v>
      </c>
      <c r="B175" s="233"/>
      <c r="C175" s="338" t="s">
        <v>166</v>
      </c>
      <c r="D175" s="233" t="s">
        <v>88</v>
      </c>
      <c r="E175" s="234"/>
      <c r="F175" s="235">
        <v>400</v>
      </c>
      <c r="G175" s="302"/>
      <c r="H175" s="302"/>
      <c r="I175" s="302"/>
      <c r="J175" s="302"/>
      <c r="K175" s="302"/>
      <c r="L175" s="302"/>
      <c r="M175" s="302"/>
      <c r="N175" s="302"/>
      <c r="O175" s="236"/>
      <c r="P175" s="303"/>
      <c r="Q175" s="124"/>
      <c r="R175" s="124"/>
      <c r="S175" s="124"/>
      <c r="T175" s="124"/>
      <c r="U175" s="124"/>
      <c r="V175" s="124"/>
      <c r="W175" s="124"/>
      <c r="X175" s="124"/>
      <c r="Y175" s="124"/>
    </row>
    <row r="176" spans="1:25">
      <c r="A176" s="237"/>
      <c r="B176" s="247"/>
      <c r="C176" s="239" t="s">
        <v>96</v>
      </c>
      <c r="D176" s="243" t="s">
        <v>88</v>
      </c>
      <c r="E176" s="236">
        <v>1</v>
      </c>
      <c r="F176" s="236">
        <f>E176*F175</f>
        <v>400</v>
      </c>
      <c r="G176" s="236">
        <v>3.75</v>
      </c>
      <c r="H176" s="236"/>
      <c r="I176" s="236"/>
      <c r="J176" s="302"/>
      <c r="K176" s="302"/>
      <c r="L176" s="302"/>
      <c r="M176" s="302"/>
      <c r="N176" s="302"/>
      <c r="O176" s="236"/>
      <c r="P176" s="303"/>
      <c r="Q176" s="124"/>
      <c r="R176" s="124"/>
      <c r="S176" s="124"/>
      <c r="T176" s="124"/>
      <c r="U176" s="124"/>
      <c r="V176" s="124"/>
      <c r="W176" s="124"/>
      <c r="X176" s="124"/>
      <c r="Y176" s="124"/>
    </row>
    <row r="177" spans="1:25">
      <c r="A177" s="237"/>
      <c r="B177" s="238"/>
      <c r="C177" s="239" t="s">
        <v>30</v>
      </c>
      <c r="D177" s="240" t="s">
        <v>6</v>
      </c>
      <c r="E177" s="241">
        <v>5.0000000000000001E-3</v>
      </c>
      <c r="F177" s="241">
        <f>E177*F175</f>
        <v>2</v>
      </c>
      <c r="G177" s="302"/>
      <c r="H177" s="302"/>
      <c r="I177" s="236"/>
      <c r="J177" s="302"/>
      <c r="K177" s="302"/>
      <c r="L177" s="302"/>
      <c r="M177" s="302">
        <v>4</v>
      </c>
      <c r="N177" s="302"/>
      <c r="O177" s="236"/>
      <c r="P177" s="303"/>
      <c r="Q177" s="124"/>
      <c r="R177" s="124"/>
      <c r="S177" s="124"/>
      <c r="T177" s="124"/>
      <c r="U177" s="124"/>
      <c r="V177" s="124"/>
      <c r="W177" s="124"/>
      <c r="X177" s="124"/>
      <c r="Y177" s="124"/>
    </row>
    <row r="178" spans="1:25">
      <c r="A178" s="237"/>
      <c r="B178" s="245"/>
      <c r="C178" s="242" t="s">
        <v>167</v>
      </c>
      <c r="D178" s="169" t="s">
        <v>27</v>
      </c>
      <c r="E178" s="175">
        <f>14*0.899/1000</f>
        <v>1.2586E-2</v>
      </c>
      <c r="F178" s="176">
        <f>E178*F175</f>
        <v>5.0343999999999998</v>
      </c>
      <c r="G178" s="304"/>
      <c r="H178" s="304"/>
      <c r="I178" s="171"/>
      <c r="J178" s="305">
        <v>2576.27</v>
      </c>
      <c r="K178" s="305"/>
      <c r="L178" s="172"/>
      <c r="M178" s="171"/>
      <c r="N178" s="171"/>
      <c r="O178" s="171"/>
      <c r="P178" s="303"/>
      <c r="Q178" s="124"/>
      <c r="R178" s="124"/>
      <c r="S178" s="124"/>
      <c r="T178" s="124"/>
      <c r="U178" s="124"/>
      <c r="V178" s="124"/>
      <c r="W178" s="124"/>
      <c r="X178" s="124"/>
      <c r="Y178" s="124"/>
    </row>
    <row r="179" spans="1:25">
      <c r="A179" s="237"/>
      <c r="B179" s="238"/>
      <c r="C179" s="242" t="s">
        <v>168</v>
      </c>
      <c r="D179" s="169" t="s">
        <v>28</v>
      </c>
      <c r="E179" s="170">
        <v>6</v>
      </c>
      <c r="F179" s="172">
        <f>E179*F175</f>
        <v>2400</v>
      </c>
      <c r="G179" s="304"/>
      <c r="H179" s="304"/>
      <c r="I179" s="171"/>
      <c r="J179" s="306">
        <v>1.1399999999999999</v>
      </c>
      <c r="K179" s="306"/>
      <c r="L179" s="172"/>
      <c r="M179" s="171"/>
      <c r="N179" s="171"/>
      <c r="O179" s="171"/>
      <c r="P179" s="303"/>
      <c r="Q179" s="124"/>
      <c r="R179" s="124"/>
      <c r="S179" s="124"/>
      <c r="T179" s="124"/>
      <c r="U179" s="124"/>
      <c r="V179" s="124"/>
      <c r="W179" s="124"/>
      <c r="X179" s="124"/>
      <c r="Y179" s="124"/>
    </row>
    <row r="180" spans="1:25">
      <c r="A180" s="237"/>
      <c r="B180" s="238"/>
      <c r="C180" s="242" t="s">
        <v>101</v>
      </c>
      <c r="D180" s="169" t="s">
        <v>33</v>
      </c>
      <c r="E180" s="169">
        <v>1E-3</v>
      </c>
      <c r="F180" s="171">
        <f>E180*F175</f>
        <v>0.4</v>
      </c>
      <c r="G180" s="304"/>
      <c r="H180" s="304"/>
      <c r="I180" s="171"/>
      <c r="J180" s="303">
        <v>0.41</v>
      </c>
      <c r="K180" s="303"/>
      <c r="L180" s="174"/>
      <c r="M180" s="171"/>
      <c r="N180" s="171"/>
      <c r="O180" s="171"/>
      <c r="P180" s="303"/>
      <c r="Q180" s="124"/>
      <c r="R180" s="124"/>
      <c r="S180" s="124"/>
      <c r="T180" s="124"/>
      <c r="U180" s="124"/>
      <c r="V180" s="124"/>
      <c r="W180" s="124"/>
      <c r="X180" s="124"/>
      <c r="Y180" s="124"/>
    </row>
    <row r="181" spans="1:25">
      <c r="A181" s="237"/>
      <c r="B181" s="253"/>
      <c r="C181" s="242" t="s">
        <v>169</v>
      </c>
      <c r="D181" s="169" t="s">
        <v>33</v>
      </c>
      <c r="E181" s="173">
        <v>9.1999999999999998E-2</v>
      </c>
      <c r="F181" s="171">
        <f>E181*F175</f>
        <v>36.799999999999997</v>
      </c>
      <c r="G181" s="304"/>
      <c r="H181" s="304"/>
      <c r="I181" s="171"/>
      <c r="J181" s="307">
        <v>2.33</v>
      </c>
      <c r="K181" s="307"/>
      <c r="L181" s="172"/>
      <c r="M181" s="171"/>
      <c r="N181" s="171"/>
      <c r="O181" s="171"/>
      <c r="P181" s="303"/>
      <c r="Q181" s="124"/>
      <c r="R181" s="124"/>
      <c r="S181" s="124"/>
      <c r="T181" s="124"/>
      <c r="U181" s="124"/>
      <c r="V181" s="124"/>
      <c r="W181" s="124"/>
      <c r="X181" s="124"/>
      <c r="Y181" s="124"/>
    </row>
    <row r="182" spans="1:25">
      <c r="A182" s="169"/>
      <c r="B182" s="252"/>
      <c r="C182" s="242" t="s">
        <v>98</v>
      </c>
      <c r="D182" s="240" t="s">
        <v>6</v>
      </c>
      <c r="E182" s="246">
        <v>4.0000000000000001E-3</v>
      </c>
      <c r="F182" s="171">
        <f>E182*F175</f>
        <v>1.6</v>
      </c>
      <c r="G182" s="304"/>
      <c r="H182" s="304"/>
      <c r="I182" s="308"/>
      <c r="J182" s="309">
        <v>4</v>
      </c>
      <c r="K182" s="309"/>
      <c r="L182" s="174"/>
      <c r="M182" s="308"/>
      <c r="N182" s="308"/>
      <c r="O182" s="308"/>
      <c r="P182" s="303"/>
      <c r="Q182" s="124"/>
      <c r="R182" s="124"/>
      <c r="S182" s="124"/>
      <c r="T182" s="124"/>
      <c r="U182" s="124"/>
      <c r="V182" s="124"/>
      <c r="W182" s="124"/>
      <c r="X182" s="124"/>
      <c r="Y182" s="124"/>
    </row>
    <row r="183" spans="1:25" ht="27">
      <c r="A183" s="270">
        <v>4</v>
      </c>
      <c r="B183" s="290"/>
      <c r="C183" s="271" t="s">
        <v>170</v>
      </c>
      <c r="D183" s="272" t="s">
        <v>27</v>
      </c>
      <c r="E183" s="377"/>
      <c r="F183" s="227">
        <v>35</v>
      </c>
      <c r="G183" s="274"/>
      <c r="H183" s="274"/>
      <c r="I183" s="274"/>
      <c r="J183" s="274"/>
      <c r="K183" s="274"/>
      <c r="L183" s="274"/>
      <c r="M183" s="274"/>
      <c r="N183" s="274"/>
      <c r="O183" s="274"/>
      <c r="P183" s="274"/>
      <c r="Q183" s="124"/>
      <c r="R183" s="124"/>
      <c r="S183" s="124"/>
      <c r="T183" s="124"/>
      <c r="U183" s="124"/>
      <c r="V183" s="124"/>
      <c r="W183" s="124"/>
      <c r="X183" s="124"/>
      <c r="Y183" s="124"/>
    </row>
    <row r="184" spans="1:25">
      <c r="A184" s="387"/>
      <c r="B184" s="393"/>
      <c r="C184" s="378" t="s">
        <v>24</v>
      </c>
      <c r="D184" s="310" t="s">
        <v>27</v>
      </c>
      <c r="E184" s="273">
        <v>1</v>
      </c>
      <c r="F184" s="274">
        <f>F183*E184</f>
        <v>35</v>
      </c>
      <c r="G184" s="267">
        <v>1250</v>
      </c>
      <c r="H184" s="267"/>
      <c r="I184" s="267"/>
      <c r="J184" s="267"/>
      <c r="K184" s="267"/>
      <c r="L184" s="267"/>
      <c r="M184" s="267">
        <v>96</v>
      </c>
      <c r="N184" s="267"/>
      <c r="O184" s="267"/>
      <c r="P184" s="267"/>
      <c r="Q184" s="124"/>
      <c r="R184" s="124"/>
      <c r="S184" s="124"/>
      <c r="T184" s="124"/>
      <c r="U184" s="124"/>
      <c r="V184" s="124"/>
      <c r="W184" s="124"/>
      <c r="X184" s="124"/>
      <c r="Y184" s="124"/>
    </row>
    <row r="185" spans="1:25">
      <c r="A185" s="310"/>
      <c r="B185" s="116"/>
      <c r="C185" s="262" t="s">
        <v>126</v>
      </c>
      <c r="D185" s="310"/>
      <c r="E185" s="248"/>
      <c r="F185" s="267"/>
      <c r="G185" s="267"/>
      <c r="H185" s="267"/>
      <c r="I185" s="267"/>
      <c r="J185" s="267"/>
      <c r="K185" s="267"/>
      <c r="L185" s="267"/>
      <c r="M185" s="267"/>
      <c r="N185" s="267"/>
      <c r="O185" s="267"/>
      <c r="P185" s="267"/>
      <c r="Q185" s="124"/>
      <c r="R185" s="124"/>
      <c r="S185" s="124"/>
      <c r="T185" s="124"/>
      <c r="U185" s="124"/>
      <c r="V185" s="124"/>
      <c r="W185" s="124"/>
      <c r="X185" s="124"/>
      <c r="Y185" s="124"/>
    </row>
    <row r="186" spans="1:25">
      <c r="A186" s="387"/>
      <c r="B186" s="393"/>
      <c r="C186" s="378" t="s">
        <v>171</v>
      </c>
      <c r="D186" s="310" t="s">
        <v>27</v>
      </c>
      <c r="E186" s="273">
        <v>1.05</v>
      </c>
      <c r="F186" s="274">
        <f>F183*E186</f>
        <v>36.75</v>
      </c>
      <c r="G186" s="267"/>
      <c r="H186" s="267"/>
      <c r="I186" s="267"/>
      <c r="J186" s="267">
        <v>3118.64</v>
      </c>
      <c r="K186" s="267"/>
      <c r="L186" s="267"/>
      <c r="M186" s="267"/>
      <c r="N186" s="267"/>
      <c r="O186" s="267"/>
      <c r="P186" s="267"/>
      <c r="Q186" s="124"/>
      <c r="R186" s="124"/>
      <c r="S186" s="124"/>
      <c r="T186" s="124"/>
      <c r="U186" s="124"/>
      <c r="V186" s="124"/>
      <c r="W186" s="124"/>
      <c r="X186" s="124"/>
      <c r="Y186" s="124"/>
    </row>
    <row r="187" spans="1:25">
      <c r="A187" s="387"/>
      <c r="B187" s="393"/>
      <c r="C187" s="378" t="s">
        <v>34</v>
      </c>
      <c r="D187" s="310" t="s">
        <v>33</v>
      </c>
      <c r="E187" s="273">
        <v>12</v>
      </c>
      <c r="F187" s="274">
        <f>E187*F183</f>
        <v>420</v>
      </c>
      <c r="G187" s="267"/>
      <c r="H187" s="267"/>
      <c r="I187" s="267"/>
      <c r="J187" s="267">
        <v>6.35</v>
      </c>
      <c r="K187" s="267"/>
      <c r="L187" s="267"/>
      <c r="M187" s="267"/>
      <c r="N187" s="267"/>
      <c r="O187" s="267"/>
      <c r="P187" s="267"/>
      <c r="Q187" s="124"/>
      <c r="R187" s="124"/>
      <c r="S187" s="124"/>
      <c r="T187" s="124"/>
      <c r="U187" s="124"/>
      <c r="V187" s="124"/>
      <c r="W187" s="124"/>
      <c r="X187" s="124"/>
      <c r="Y187" s="124"/>
    </row>
    <row r="188" spans="1:25">
      <c r="A188" s="387"/>
      <c r="B188" s="393"/>
      <c r="C188" s="378" t="s">
        <v>172</v>
      </c>
      <c r="D188" s="310" t="s">
        <v>28</v>
      </c>
      <c r="E188" s="273">
        <v>5</v>
      </c>
      <c r="F188" s="274">
        <f>E188*F183</f>
        <v>175</v>
      </c>
      <c r="G188" s="267"/>
      <c r="H188" s="267"/>
      <c r="I188" s="267"/>
      <c r="J188" s="267">
        <v>2.8</v>
      </c>
      <c r="K188" s="267"/>
      <c r="L188" s="267"/>
      <c r="M188" s="267"/>
      <c r="N188" s="267"/>
      <c r="O188" s="267"/>
      <c r="P188" s="267"/>
      <c r="Q188" s="124"/>
      <c r="R188" s="124"/>
      <c r="S188" s="124"/>
      <c r="T188" s="124"/>
      <c r="U188" s="124"/>
      <c r="V188" s="124"/>
      <c r="W188" s="124"/>
      <c r="X188" s="124"/>
      <c r="Y188" s="124"/>
    </row>
    <row r="189" spans="1:25">
      <c r="A189" s="270">
        <v>5</v>
      </c>
      <c r="B189" s="290"/>
      <c r="C189" s="271" t="s">
        <v>92</v>
      </c>
      <c r="D189" s="272" t="s">
        <v>27</v>
      </c>
      <c r="E189" s="377"/>
      <c r="F189" s="227">
        <f>F183</f>
        <v>35</v>
      </c>
      <c r="G189" s="274"/>
      <c r="H189" s="274"/>
      <c r="I189" s="274"/>
      <c r="J189" s="274"/>
      <c r="K189" s="274"/>
      <c r="L189" s="274"/>
      <c r="M189" s="274"/>
      <c r="N189" s="274"/>
      <c r="O189" s="274"/>
      <c r="P189" s="274"/>
      <c r="Q189" s="124"/>
      <c r="R189" s="124"/>
      <c r="S189" s="124"/>
      <c r="T189" s="124"/>
      <c r="U189" s="124"/>
      <c r="V189" s="124"/>
      <c r="W189" s="124"/>
      <c r="X189" s="124"/>
      <c r="Y189" s="124"/>
    </row>
    <row r="190" spans="1:25">
      <c r="A190" s="387"/>
      <c r="B190" s="393"/>
      <c r="C190" s="378" t="s">
        <v>24</v>
      </c>
      <c r="D190" s="310" t="s">
        <v>65</v>
      </c>
      <c r="E190" s="273">
        <v>33.200000000000003</v>
      </c>
      <c r="F190" s="274">
        <f>F189*E190</f>
        <v>1162</v>
      </c>
      <c r="G190" s="267">
        <v>6</v>
      </c>
      <c r="H190" s="267"/>
      <c r="I190" s="267"/>
      <c r="J190" s="267"/>
      <c r="K190" s="267"/>
      <c r="L190" s="267"/>
      <c r="M190" s="267"/>
      <c r="N190" s="267"/>
      <c r="O190" s="267"/>
      <c r="P190" s="267"/>
      <c r="Q190" s="124"/>
      <c r="R190" s="124"/>
      <c r="S190" s="124"/>
      <c r="T190" s="124"/>
      <c r="U190" s="124"/>
      <c r="V190" s="124"/>
      <c r="W190" s="124"/>
      <c r="X190" s="124"/>
      <c r="Y190" s="124"/>
    </row>
    <row r="191" spans="1:25">
      <c r="A191" s="387"/>
      <c r="B191" s="393"/>
      <c r="C191" s="378" t="s">
        <v>104</v>
      </c>
      <c r="D191" s="310" t="s">
        <v>6</v>
      </c>
      <c r="E191" s="273">
        <v>9.61</v>
      </c>
      <c r="F191" s="274">
        <f>F189*E191</f>
        <v>336.34999999999997</v>
      </c>
      <c r="G191" s="267"/>
      <c r="H191" s="267"/>
      <c r="I191" s="267"/>
      <c r="J191" s="267"/>
      <c r="K191" s="267"/>
      <c r="L191" s="267"/>
      <c r="M191" s="267">
        <v>4</v>
      </c>
      <c r="N191" s="267"/>
      <c r="O191" s="267"/>
      <c r="P191" s="267"/>
      <c r="Q191" s="124"/>
      <c r="R191" s="124"/>
      <c r="S191" s="124"/>
      <c r="T191" s="124"/>
      <c r="U191" s="124"/>
      <c r="V191" s="124"/>
      <c r="W191" s="124"/>
      <c r="X191" s="124"/>
      <c r="Y191" s="124"/>
    </row>
    <row r="192" spans="1:25">
      <c r="A192" s="310"/>
      <c r="B192" s="116"/>
      <c r="C192" s="262" t="s">
        <v>126</v>
      </c>
      <c r="D192" s="310"/>
      <c r="E192" s="248"/>
      <c r="F192" s="267"/>
      <c r="G192" s="267"/>
      <c r="H192" s="267"/>
      <c r="I192" s="267"/>
      <c r="J192" s="267"/>
      <c r="K192" s="267"/>
      <c r="L192" s="267"/>
      <c r="M192" s="267"/>
      <c r="N192" s="267"/>
      <c r="O192" s="267"/>
      <c r="P192" s="267"/>
      <c r="Q192" s="124"/>
      <c r="R192" s="124"/>
      <c r="S192" s="124"/>
      <c r="T192" s="124"/>
      <c r="U192" s="124"/>
      <c r="V192" s="124"/>
      <c r="W192" s="124"/>
      <c r="X192" s="124"/>
      <c r="Y192" s="124"/>
    </row>
    <row r="193" spans="1:25">
      <c r="A193" s="387"/>
      <c r="B193" s="393"/>
      <c r="C193" s="378" t="s">
        <v>89</v>
      </c>
      <c r="D193" s="310" t="s">
        <v>32</v>
      </c>
      <c r="E193" s="273">
        <v>8.1</v>
      </c>
      <c r="F193" s="274">
        <f>E193*F189</f>
        <v>283.5</v>
      </c>
      <c r="G193" s="267"/>
      <c r="H193" s="267"/>
      <c r="I193" s="267"/>
      <c r="J193" s="267">
        <v>25.42</v>
      </c>
      <c r="K193" s="267"/>
      <c r="L193" s="267"/>
      <c r="M193" s="267"/>
      <c r="N193" s="267"/>
      <c r="O193" s="267"/>
      <c r="P193" s="267"/>
      <c r="Q193" s="124"/>
      <c r="R193" s="124"/>
      <c r="S193" s="124"/>
      <c r="T193" s="124"/>
      <c r="U193" s="124"/>
      <c r="V193" s="124"/>
      <c r="W193" s="124"/>
      <c r="X193" s="124"/>
      <c r="Y193" s="124"/>
    </row>
    <row r="194" spans="1:25">
      <c r="A194" s="387"/>
      <c r="B194" s="310"/>
      <c r="C194" s="378" t="s">
        <v>105</v>
      </c>
      <c r="D194" s="310" t="s">
        <v>6</v>
      </c>
      <c r="E194" s="273">
        <v>0.09</v>
      </c>
      <c r="F194" s="274">
        <f>E194*F189</f>
        <v>3.15</v>
      </c>
      <c r="G194" s="267"/>
      <c r="H194" s="267"/>
      <c r="I194" s="267"/>
      <c r="J194" s="267">
        <v>4</v>
      </c>
      <c r="K194" s="267"/>
      <c r="L194" s="267"/>
      <c r="M194" s="267"/>
      <c r="N194" s="267"/>
      <c r="O194" s="267"/>
      <c r="P194" s="267"/>
      <c r="Q194" s="124"/>
      <c r="R194" s="124"/>
      <c r="S194" s="124"/>
      <c r="T194" s="124"/>
      <c r="U194" s="124"/>
      <c r="V194" s="124"/>
      <c r="W194" s="124"/>
      <c r="X194" s="124"/>
      <c r="Y194" s="124"/>
    </row>
    <row r="195" spans="1:25" ht="27">
      <c r="A195" s="270">
        <v>35</v>
      </c>
      <c r="B195" s="265"/>
      <c r="C195" s="271" t="s">
        <v>192</v>
      </c>
      <c r="D195" s="272" t="s">
        <v>28</v>
      </c>
      <c r="E195" s="377"/>
      <c r="F195" s="227">
        <v>30</v>
      </c>
      <c r="G195" s="274"/>
      <c r="H195" s="274"/>
      <c r="I195" s="274"/>
      <c r="J195" s="274"/>
      <c r="K195" s="274"/>
      <c r="L195" s="274"/>
      <c r="M195" s="274"/>
      <c r="N195" s="274"/>
      <c r="O195" s="274"/>
      <c r="P195" s="274"/>
      <c r="Q195" s="124"/>
      <c r="R195" s="124"/>
      <c r="S195" s="124"/>
      <c r="T195" s="124"/>
      <c r="U195" s="124"/>
      <c r="V195" s="124"/>
      <c r="W195" s="124"/>
      <c r="X195" s="124"/>
      <c r="Y195" s="124"/>
    </row>
    <row r="196" spans="1:25">
      <c r="A196" s="310"/>
      <c r="B196" s="268"/>
      <c r="C196" s="378" t="s">
        <v>103</v>
      </c>
      <c r="D196" s="310" t="s">
        <v>65</v>
      </c>
      <c r="E196" s="248">
        <f>66/100</f>
        <v>0.66</v>
      </c>
      <c r="F196" s="267">
        <f>E196*F195</f>
        <v>19.8</v>
      </c>
      <c r="G196" s="267">
        <v>6</v>
      </c>
      <c r="H196" s="267"/>
      <c r="I196" s="267"/>
      <c r="J196" s="267"/>
      <c r="K196" s="267"/>
      <c r="L196" s="267"/>
      <c r="M196" s="267"/>
      <c r="N196" s="267"/>
      <c r="O196" s="267"/>
      <c r="P196" s="267"/>
      <c r="Q196" s="124"/>
      <c r="R196" s="124"/>
      <c r="S196" s="124"/>
      <c r="T196" s="124"/>
      <c r="U196" s="124"/>
      <c r="V196" s="124"/>
      <c r="W196" s="124"/>
      <c r="X196" s="124"/>
      <c r="Y196" s="124"/>
    </row>
    <row r="197" spans="1:25">
      <c r="A197" s="310"/>
      <c r="B197" s="380"/>
      <c r="C197" s="378" t="s">
        <v>104</v>
      </c>
      <c r="D197" s="310" t="s">
        <v>6</v>
      </c>
      <c r="E197" s="248">
        <f>40/100</f>
        <v>0.4</v>
      </c>
      <c r="F197" s="267">
        <f>E197*F195</f>
        <v>12</v>
      </c>
      <c r="G197" s="267"/>
      <c r="H197" s="267"/>
      <c r="I197" s="267"/>
      <c r="J197" s="267"/>
      <c r="K197" s="267"/>
      <c r="L197" s="267"/>
      <c r="M197" s="267">
        <v>4</v>
      </c>
      <c r="N197" s="267"/>
      <c r="O197" s="267"/>
      <c r="P197" s="267"/>
      <c r="Q197" s="124"/>
      <c r="R197" s="124"/>
      <c r="S197" s="124"/>
      <c r="T197" s="124"/>
      <c r="U197" s="124"/>
      <c r="V197" s="124"/>
      <c r="W197" s="124"/>
      <c r="X197" s="124"/>
      <c r="Y197" s="124"/>
    </row>
    <row r="198" spans="1:25" ht="25.5">
      <c r="A198" s="228">
        <v>217.1</v>
      </c>
      <c r="B198" s="225"/>
      <c r="C198" s="224" t="s">
        <v>193</v>
      </c>
      <c r="D198" s="249" t="s">
        <v>87</v>
      </c>
      <c r="E198" s="226"/>
      <c r="F198" s="227">
        <v>12</v>
      </c>
      <c r="G198" s="261"/>
      <c r="H198" s="261"/>
      <c r="I198" s="285"/>
      <c r="J198" s="261"/>
      <c r="K198" s="261"/>
      <c r="L198" s="317"/>
      <c r="M198" s="261"/>
      <c r="N198" s="261"/>
      <c r="O198" s="285"/>
      <c r="P198" s="285"/>
      <c r="Q198" s="124"/>
      <c r="R198" s="124"/>
      <c r="S198" s="124"/>
      <c r="T198" s="124"/>
      <c r="U198" s="124"/>
      <c r="V198" s="124"/>
      <c r="W198" s="124"/>
      <c r="X198" s="124"/>
      <c r="Y198" s="124"/>
    </row>
    <row r="199" spans="1:25">
      <c r="A199" s="228"/>
      <c r="B199" s="229"/>
      <c r="C199" s="164" t="s">
        <v>96</v>
      </c>
      <c r="D199" s="165" t="s">
        <v>65</v>
      </c>
      <c r="E199" s="331">
        <v>23.8</v>
      </c>
      <c r="F199" s="166">
        <f>E199*F198</f>
        <v>285.60000000000002</v>
      </c>
      <c r="G199" s="167">
        <v>7.81</v>
      </c>
      <c r="H199" s="167"/>
      <c r="I199" s="285"/>
      <c r="J199" s="261"/>
      <c r="K199" s="261"/>
      <c r="L199" s="317"/>
      <c r="M199" s="261"/>
      <c r="N199" s="261"/>
      <c r="O199" s="285"/>
      <c r="P199" s="285"/>
      <c r="Q199" s="124"/>
      <c r="R199" s="124"/>
      <c r="S199" s="124"/>
      <c r="T199" s="124"/>
      <c r="U199" s="124"/>
      <c r="V199" s="124"/>
      <c r="W199" s="124"/>
      <c r="X199" s="124"/>
      <c r="Y199" s="124"/>
    </row>
    <row r="200" spans="1:25">
      <c r="A200" s="228"/>
      <c r="B200" s="229"/>
      <c r="C200" s="164" t="s">
        <v>68</v>
      </c>
      <c r="D200" s="165" t="s">
        <v>6</v>
      </c>
      <c r="E200" s="331">
        <v>2.1</v>
      </c>
      <c r="F200" s="331">
        <f>E200*F198</f>
        <v>25.200000000000003</v>
      </c>
      <c r="G200" s="261"/>
      <c r="H200" s="261"/>
      <c r="I200" s="285"/>
      <c r="J200" s="261"/>
      <c r="K200" s="261"/>
      <c r="L200" s="317"/>
      <c r="M200" s="261">
        <v>4</v>
      </c>
      <c r="N200" s="261"/>
      <c r="O200" s="285"/>
      <c r="P200" s="285"/>
      <c r="Q200" s="124"/>
      <c r="R200" s="124"/>
      <c r="S200" s="124"/>
      <c r="T200" s="124"/>
      <c r="U200" s="124"/>
      <c r="V200" s="124"/>
      <c r="W200" s="124"/>
      <c r="X200" s="124"/>
      <c r="Y200" s="124"/>
    </row>
    <row r="201" spans="1:25">
      <c r="A201" s="228"/>
      <c r="B201" s="252"/>
      <c r="C201" s="168" t="s">
        <v>194</v>
      </c>
      <c r="D201" s="169" t="s">
        <v>87</v>
      </c>
      <c r="E201" s="170">
        <v>1.05</v>
      </c>
      <c r="F201" s="172">
        <f>E201*F198</f>
        <v>12.600000000000001</v>
      </c>
      <c r="G201" s="332"/>
      <c r="H201" s="332"/>
      <c r="I201" s="285"/>
      <c r="J201" s="333">
        <v>1550</v>
      </c>
      <c r="K201" s="333"/>
      <c r="L201" s="317"/>
      <c r="M201" s="171"/>
      <c r="N201" s="171"/>
      <c r="O201" s="285"/>
      <c r="P201" s="285"/>
      <c r="Q201" s="124"/>
      <c r="R201" s="124"/>
      <c r="S201" s="124"/>
      <c r="T201" s="124"/>
      <c r="U201" s="124"/>
      <c r="V201" s="124"/>
      <c r="W201" s="124"/>
      <c r="X201" s="124"/>
      <c r="Y201" s="124"/>
    </row>
    <row r="202" spans="1:25">
      <c r="A202" s="228"/>
      <c r="B202" s="334"/>
      <c r="C202" s="168" t="s">
        <v>44</v>
      </c>
      <c r="D202" s="169" t="s">
        <v>88</v>
      </c>
      <c r="E202" s="175">
        <v>3.3799999999999997E-2</v>
      </c>
      <c r="F202" s="176">
        <f>E202*F198</f>
        <v>0.40559999999999996</v>
      </c>
      <c r="G202" s="332"/>
      <c r="H202" s="332"/>
      <c r="I202" s="285"/>
      <c r="J202" s="333">
        <v>2.37</v>
      </c>
      <c r="K202" s="333"/>
      <c r="L202" s="317"/>
      <c r="M202" s="171"/>
      <c r="N202" s="171"/>
      <c r="O202" s="285"/>
      <c r="P202" s="285"/>
      <c r="Q202" s="124"/>
      <c r="R202" s="124"/>
      <c r="S202" s="124"/>
      <c r="T202" s="124"/>
      <c r="U202" s="124"/>
      <c r="V202" s="124"/>
      <c r="W202" s="124"/>
      <c r="X202" s="124"/>
      <c r="Y202" s="124"/>
    </row>
    <row r="203" spans="1:25">
      <c r="A203" s="169"/>
      <c r="B203" s="230"/>
      <c r="C203" s="168" t="s">
        <v>46</v>
      </c>
      <c r="D203" s="169" t="s">
        <v>33</v>
      </c>
      <c r="E203" s="173">
        <v>7.1999999999999995E-2</v>
      </c>
      <c r="F203" s="171">
        <f>E203*F198</f>
        <v>0.86399999999999988</v>
      </c>
      <c r="G203" s="332"/>
      <c r="H203" s="332"/>
      <c r="I203" s="285"/>
      <c r="J203" s="174">
        <v>2.76</v>
      </c>
      <c r="K203" s="174"/>
      <c r="L203" s="317"/>
      <c r="M203" s="308"/>
      <c r="N203" s="308"/>
      <c r="O203" s="285"/>
      <c r="P203" s="285"/>
      <c r="Q203" s="124"/>
      <c r="R203" s="124"/>
      <c r="S203" s="124"/>
      <c r="T203" s="124"/>
      <c r="U203" s="124"/>
      <c r="V203" s="124"/>
      <c r="W203" s="124"/>
      <c r="X203" s="124"/>
      <c r="Y203" s="124"/>
    </row>
    <row r="204" spans="1:25">
      <c r="A204" s="169"/>
      <c r="B204" s="252"/>
      <c r="C204" s="168" t="s">
        <v>102</v>
      </c>
      <c r="D204" s="165" t="s">
        <v>6</v>
      </c>
      <c r="E204" s="174">
        <v>3.44E-2</v>
      </c>
      <c r="F204" s="171">
        <f>E204*F198</f>
        <v>0.4128</v>
      </c>
      <c r="G204" s="332"/>
      <c r="H204" s="332"/>
      <c r="I204" s="285"/>
      <c r="J204" s="309">
        <v>4</v>
      </c>
      <c r="K204" s="309"/>
      <c r="L204" s="317"/>
      <c r="M204" s="308"/>
      <c r="N204" s="308"/>
      <c r="O204" s="285"/>
      <c r="P204" s="285"/>
      <c r="Q204" s="124"/>
      <c r="R204" s="124"/>
      <c r="S204" s="124"/>
      <c r="T204" s="124"/>
      <c r="U204" s="124"/>
      <c r="V204" s="124"/>
      <c r="W204" s="124"/>
      <c r="X204" s="124"/>
      <c r="Y204" s="124"/>
    </row>
    <row r="205" spans="1:25">
      <c r="A205" s="394">
        <v>19</v>
      </c>
      <c r="B205" s="394"/>
      <c r="C205" s="395" t="s">
        <v>72</v>
      </c>
      <c r="D205" s="394" t="s">
        <v>25</v>
      </c>
      <c r="E205" s="396"/>
      <c r="F205" s="396">
        <v>20</v>
      </c>
      <c r="G205" s="397"/>
      <c r="H205" s="397"/>
      <c r="I205" s="397"/>
      <c r="J205" s="397"/>
      <c r="K205" s="397"/>
      <c r="L205" s="397"/>
      <c r="M205" s="256"/>
      <c r="N205" s="256"/>
      <c r="O205" s="257"/>
      <c r="P205" s="256"/>
      <c r="Q205" s="124"/>
      <c r="R205" s="124"/>
      <c r="S205" s="124"/>
      <c r="T205" s="124"/>
      <c r="U205" s="124"/>
      <c r="V205" s="124"/>
      <c r="W205" s="124"/>
      <c r="X205" s="124"/>
      <c r="Y205" s="124"/>
    </row>
    <row r="206" spans="1:25">
      <c r="A206" s="257"/>
      <c r="B206" s="257"/>
      <c r="C206" s="257" t="s">
        <v>24</v>
      </c>
      <c r="D206" s="257" t="s">
        <v>87</v>
      </c>
      <c r="E206" s="255">
        <v>1</v>
      </c>
      <c r="F206" s="255">
        <f>F205*E206</f>
        <v>20</v>
      </c>
      <c r="G206" s="256">
        <v>175</v>
      </c>
      <c r="H206" s="256"/>
      <c r="I206" s="256"/>
      <c r="J206" s="398"/>
      <c r="K206" s="398"/>
      <c r="L206" s="398"/>
      <c r="M206" s="398"/>
      <c r="N206" s="398"/>
      <c r="O206" s="398"/>
      <c r="P206" s="256"/>
      <c r="Q206" s="124"/>
      <c r="R206" s="124"/>
      <c r="S206" s="124"/>
      <c r="T206" s="124"/>
      <c r="U206" s="124"/>
      <c r="V206" s="124"/>
      <c r="W206" s="124"/>
      <c r="X206" s="124"/>
      <c r="Y206" s="124"/>
    </row>
    <row r="207" spans="1:25">
      <c r="A207" s="257"/>
      <c r="B207" s="257"/>
      <c r="C207" s="257" t="s">
        <v>90</v>
      </c>
      <c r="D207" s="257" t="s">
        <v>87</v>
      </c>
      <c r="E207" s="255">
        <v>1</v>
      </c>
      <c r="F207" s="255">
        <f>F205*E207</f>
        <v>20</v>
      </c>
      <c r="G207" s="397"/>
      <c r="H207" s="397"/>
      <c r="I207" s="398"/>
      <c r="J207" s="398"/>
      <c r="K207" s="398"/>
      <c r="L207" s="398"/>
      <c r="M207" s="256">
        <v>8.4700000000000006</v>
      </c>
      <c r="N207" s="256"/>
      <c r="O207" s="256"/>
      <c r="P207" s="256"/>
      <c r="Q207" s="124"/>
      <c r="R207" s="124"/>
      <c r="S207" s="124"/>
      <c r="T207" s="124"/>
      <c r="U207" s="124"/>
      <c r="V207" s="124"/>
      <c r="W207" s="124"/>
      <c r="X207" s="124"/>
      <c r="Y207" s="124"/>
    </row>
    <row r="208" spans="1:25">
      <c r="A208" s="257"/>
      <c r="B208" s="287"/>
      <c r="C208" s="257" t="s">
        <v>69</v>
      </c>
      <c r="D208" s="257" t="s">
        <v>25</v>
      </c>
      <c r="E208" s="255">
        <v>1.0149999999999999</v>
      </c>
      <c r="F208" s="255">
        <f>F205*E208</f>
        <v>20.299999999999997</v>
      </c>
      <c r="G208" s="397"/>
      <c r="H208" s="397"/>
      <c r="I208" s="398"/>
      <c r="J208" s="256">
        <v>129.66</v>
      </c>
      <c r="K208" s="256"/>
      <c r="L208" s="256"/>
      <c r="M208" s="398"/>
      <c r="N208" s="398"/>
      <c r="O208" s="398"/>
      <c r="P208" s="256"/>
      <c r="Q208" s="124"/>
      <c r="R208" s="124"/>
      <c r="S208" s="124"/>
      <c r="T208" s="124"/>
      <c r="U208" s="124"/>
      <c r="V208" s="124"/>
      <c r="W208" s="124"/>
      <c r="X208" s="124"/>
      <c r="Y208" s="124"/>
    </row>
    <row r="209" spans="1:25">
      <c r="A209" s="257"/>
      <c r="B209" s="257"/>
      <c r="C209" s="257" t="s">
        <v>62</v>
      </c>
      <c r="D209" s="257" t="s">
        <v>31</v>
      </c>
      <c r="E209" s="255">
        <v>1.4</v>
      </c>
      <c r="F209" s="255">
        <f>F205*E209</f>
        <v>28</v>
      </c>
      <c r="G209" s="397"/>
      <c r="H209" s="397"/>
      <c r="I209" s="398"/>
      <c r="J209" s="303">
        <v>20.329999999999998</v>
      </c>
      <c r="K209" s="303"/>
      <c r="L209" s="256"/>
      <c r="M209" s="398"/>
      <c r="N209" s="398"/>
      <c r="O209" s="398"/>
      <c r="P209" s="256"/>
      <c r="Q209" s="124"/>
      <c r="R209" s="124"/>
      <c r="S209" s="124"/>
      <c r="T209" s="124"/>
      <c r="U209" s="124"/>
      <c r="V209" s="124"/>
      <c r="W209" s="124"/>
      <c r="X209" s="124"/>
      <c r="Y209" s="124"/>
    </row>
    <row r="210" spans="1:25" ht="31.5">
      <c r="A210" s="177"/>
      <c r="B210" s="177"/>
      <c r="C210" s="177" t="s">
        <v>63</v>
      </c>
      <c r="D210" s="177" t="s">
        <v>25</v>
      </c>
      <c r="E210" s="259">
        <v>1.4500000000000001E-2</v>
      </c>
      <c r="F210" s="179">
        <f>F205*E210</f>
        <v>0.29000000000000004</v>
      </c>
      <c r="G210" s="399"/>
      <c r="H210" s="399"/>
      <c r="I210" s="400"/>
      <c r="J210" s="180">
        <v>677.96</v>
      </c>
      <c r="K210" s="180"/>
      <c r="L210" s="180"/>
      <c r="M210" s="400"/>
      <c r="N210" s="400"/>
      <c r="O210" s="400"/>
      <c r="P210" s="256"/>
      <c r="Q210" s="124"/>
      <c r="R210" s="124"/>
      <c r="S210" s="124"/>
      <c r="T210" s="124"/>
      <c r="U210" s="124"/>
      <c r="V210" s="124"/>
      <c r="W210" s="124"/>
      <c r="X210" s="124"/>
      <c r="Y210" s="124"/>
    </row>
    <row r="211" spans="1:25">
      <c r="A211" s="257"/>
      <c r="B211" s="257"/>
      <c r="C211" s="257" t="s">
        <v>34</v>
      </c>
      <c r="D211" s="257" t="s">
        <v>32</v>
      </c>
      <c r="E211" s="258">
        <v>2.5</v>
      </c>
      <c r="F211" s="255">
        <f>F205*E211</f>
        <v>50</v>
      </c>
      <c r="G211" s="397"/>
      <c r="H211" s="397"/>
      <c r="I211" s="398"/>
      <c r="J211" s="256">
        <v>6.35</v>
      </c>
      <c r="K211" s="256"/>
      <c r="L211" s="256"/>
      <c r="M211" s="398"/>
      <c r="N211" s="398"/>
      <c r="O211" s="398"/>
      <c r="P211" s="256"/>
      <c r="Q211" s="124"/>
      <c r="R211" s="124"/>
      <c r="S211" s="124"/>
      <c r="T211" s="124"/>
      <c r="U211" s="124"/>
      <c r="V211" s="124"/>
      <c r="W211" s="124"/>
      <c r="X211" s="124"/>
      <c r="Y211" s="124"/>
    </row>
    <row r="212" spans="1:25">
      <c r="A212" s="257"/>
      <c r="B212" s="257"/>
      <c r="C212" s="257" t="s">
        <v>70</v>
      </c>
      <c r="D212" s="257" t="s">
        <v>27</v>
      </c>
      <c r="E212" s="401" t="s">
        <v>38</v>
      </c>
      <c r="F212" s="255">
        <f>0.02*F205</f>
        <v>0.4</v>
      </c>
      <c r="G212" s="335"/>
      <c r="H212" s="335"/>
      <c r="I212" s="335"/>
      <c r="J212" s="402">
        <v>2766.1</v>
      </c>
      <c r="K212" s="402"/>
      <c r="L212" s="256"/>
      <c r="M212" s="336"/>
      <c r="N212" s="336"/>
      <c r="O212" s="336"/>
      <c r="P212" s="256"/>
      <c r="Q212" s="124"/>
      <c r="R212" s="124"/>
      <c r="S212" s="124"/>
      <c r="T212" s="124"/>
      <c r="U212" s="124"/>
      <c r="V212" s="124"/>
      <c r="W212" s="124"/>
      <c r="X212" s="124"/>
      <c r="Y212" s="124"/>
    </row>
    <row r="213" spans="1:25">
      <c r="A213" s="257"/>
      <c r="B213" s="257"/>
      <c r="C213" s="403" t="s">
        <v>71</v>
      </c>
      <c r="D213" s="257" t="s">
        <v>27</v>
      </c>
      <c r="E213" s="331" t="s">
        <v>38</v>
      </c>
      <c r="F213" s="255">
        <f>0.1*F205</f>
        <v>2</v>
      </c>
      <c r="G213" s="402"/>
      <c r="H213" s="402"/>
      <c r="I213" s="257"/>
      <c r="J213" s="256">
        <v>2576.27</v>
      </c>
      <c r="K213" s="256"/>
      <c r="L213" s="257"/>
      <c r="M213" s="335"/>
      <c r="N213" s="335"/>
      <c r="O213" s="335"/>
      <c r="P213" s="256"/>
      <c r="Q213" s="124"/>
      <c r="R213" s="124"/>
      <c r="S213" s="124"/>
      <c r="T213" s="124"/>
      <c r="U213" s="124"/>
      <c r="V213" s="124"/>
      <c r="W213" s="124"/>
      <c r="X213" s="124"/>
      <c r="Y213" s="124"/>
    </row>
    <row r="214" spans="1:25">
      <c r="A214" s="257"/>
      <c r="B214" s="257"/>
      <c r="C214" s="257" t="s">
        <v>29</v>
      </c>
      <c r="D214" s="257" t="s">
        <v>6</v>
      </c>
      <c r="E214" s="255">
        <v>0.74</v>
      </c>
      <c r="F214" s="255">
        <f>F205*E214</f>
        <v>14.8</v>
      </c>
      <c r="G214" s="397"/>
      <c r="H214" s="397"/>
      <c r="I214" s="398"/>
      <c r="J214" s="256">
        <v>4</v>
      </c>
      <c r="K214" s="256"/>
      <c r="L214" s="256"/>
      <c r="M214" s="398"/>
      <c r="N214" s="398"/>
      <c r="O214" s="398"/>
      <c r="P214" s="256"/>
      <c r="Q214" s="124"/>
      <c r="R214" s="124"/>
      <c r="S214" s="124"/>
      <c r="T214" s="124"/>
      <c r="U214" s="124"/>
      <c r="V214" s="124"/>
      <c r="W214" s="124"/>
      <c r="X214" s="124"/>
      <c r="Y214" s="124"/>
    </row>
    <row r="215" spans="1:25">
      <c r="A215" s="270">
        <v>6</v>
      </c>
      <c r="B215" s="290"/>
      <c r="C215" s="271" t="s">
        <v>195</v>
      </c>
      <c r="D215" s="272" t="s">
        <v>25</v>
      </c>
      <c r="E215" s="377"/>
      <c r="F215" s="227">
        <v>25</v>
      </c>
      <c r="G215" s="274"/>
      <c r="H215" s="274"/>
      <c r="I215" s="274"/>
      <c r="J215" s="274"/>
      <c r="K215" s="274"/>
      <c r="L215" s="274"/>
      <c r="M215" s="274"/>
      <c r="N215" s="274"/>
      <c r="O215" s="274"/>
      <c r="P215" s="274"/>
      <c r="Q215" s="124"/>
      <c r="R215" s="124"/>
      <c r="S215" s="124"/>
      <c r="T215" s="124"/>
      <c r="U215" s="124"/>
      <c r="V215" s="124"/>
      <c r="W215" s="124"/>
      <c r="X215" s="124"/>
      <c r="Y215" s="124"/>
    </row>
    <row r="216" spans="1:25">
      <c r="A216" s="387"/>
      <c r="B216" s="379"/>
      <c r="C216" s="291" t="s">
        <v>24</v>
      </c>
      <c r="D216" s="262" t="s">
        <v>142</v>
      </c>
      <c r="E216" s="273">
        <v>1</v>
      </c>
      <c r="F216" s="274">
        <f>F215*E216</f>
        <v>25</v>
      </c>
      <c r="G216" s="166">
        <v>187.5</v>
      </c>
      <c r="H216" s="166"/>
      <c r="I216" s="267"/>
      <c r="J216" s="267"/>
      <c r="K216" s="267"/>
      <c r="L216" s="267"/>
      <c r="M216" s="267"/>
      <c r="N216" s="267"/>
      <c r="O216" s="267"/>
      <c r="P216" s="267"/>
      <c r="Q216" s="124"/>
      <c r="R216" s="124"/>
      <c r="S216" s="124"/>
      <c r="T216" s="124"/>
      <c r="U216" s="124"/>
      <c r="V216" s="124"/>
      <c r="W216" s="124"/>
      <c r="X216" s="124"/>
      <c r="Y216" s="124"/>
    </row>
    <row r="217" spans="1:25">
      <c r="A217" s="387"/>
      <c r="B217" s="379"/>
      <c r="C217" s="291" t="s">
        <v>90</v>
      </c>
      <c r="D217" s="262" t="s">
        <v>142</v>
      </c>
      <c r="E217" s="273">
        <v>1</v>
      </c>
      <c r="F217" s="248">
        <f>F215*E217</f>
        <v>25</v>
      </c>
      <c r="G217" s="267"/>
      <c r="H217" s="267"/>
      <c r="I217" s="267"/>
      <c r="J217" s="267"/>
      <c r="K217" s="267"/>
      <c r="L217" s="267"/>
      <c r="M217" s="267">
        <v>8.4700000000000006</v>
      </c>
      <c r="N217" s="267"/>
      <c r="O217" s="267"/>
      <c r="P217" s="267"/>
      <c r="Q217" s="124"/>
      <c r="R217" s="124"/>
      <c r="S217" s="124"/>
      <c r="T217" s="124"/>
      <c r="U217" s="124"/>
      <c r="V217" s="124"/>
      <c r="W217" s="124"/>
      <c r="X217" s="124"/>
      <c r="Y217" s="124"/>
    </row>
    <row r="218" spans="1:25">
      <c r="A218" s="387"/>
      <c r="B218" s="268"/>
      <c r="C218" s="262" t="s">
        <v>126</v>
      </c>
      <c r="D218" s="310"/>
      <c r="E218" s="248"/>
      <c r="F218" s="267"/>
      <c r="G218" s="267"/>
      <c r="H218" s="267"/>
      <c r="I218" s="267"/>
      <c r="J218" s="267"/>
      <c r="K218" s="267"/>
      <c r="L218" s="267"/>
      <c r="M218" s="267"/>
      <c r="N218" s="267"/>
      <c r="O218" s="267"/>
      <c r="P218" s="267"/>
      <c r="Q218" s="124"/>
      <c r="R218" s="124"/>
      <c r="S218" s="124"/>
      <c r="T218" s="124"/>
      <c r="U218" s="124"/>
      <c r="V218" s="124"/>
      <c r="W218" s="124"/>
      <c r="X218" s="124"/>
      <c r="Y218" s="124"/>
    </row>
    <row r="219" spans="1:25">
      <c r="A219" s="387"/>
      <c r="B219" s="380"/>
      <c r="C219" s="378" t="s">
        <v>143</v>
      </c>
      <c r="D219" s="262" t="s">
        <v>142</v>
      </c>
      <c r="E219" s="273">
        <v>1.0149999999999999</v>
      </c>
      <c r="F219" s="248">
        <f>F215*E219</f>
        <v>25.374999999999996</v>
      </c>
      <c r="G219" s="267"/>
      <c r="H219" s="267"/>
      <c r="I219" s="267"/>
      <c r="J219" s="267">
        <v>129.66</v>
      </c>
      <c r="K219" s="267"/>
      <c r="L219" s="267"/>
      <c r="M219" s="267"/>
      <c r="N219" s="267"/>
      <c r="O219" s="267"/>
      <c r="P219" s="267"/>
      <c r="Q219" s="124"/>
      <c r="R219" s="124"/>
      <c r="S219" s="124"/>
      <c r="T219" s="124"/>
      <c r="U219" s="124"/>
      <c r="V219" s="124"/>
      <c r="W219" s="124"/>
      <c r="X219" s="124"/>
      <c r="Y219" s="124"/>
    </row>
    <row r="220" spans="1:25" ht="27">
      <c r="A220" s="387"/>
      <c r="B220" s="380"/>
      <c r="C220" s="378" t="s">
        <v>144</v>
      </c>
      <c r="D220" s="262" t="s">
        <v>145</v>
      </c>
      <c r="E220" s="273">
        <v>2.42</v>
      </c>
      <c r="F220" s="248">
        <f>F215*E220</f>
        <v>60.5</v>
      </c>
      <c r="G220" s="267"/>
      <c r="H220" s="267"/>
      <c r="I220" s="267"/>
      <c r="J220" s="267">
        <v>20.329999999999998</v>
      </c>
      <c r="K220" s="267"/>
      <c r="L220" s="267"/>
      <c r="M220" s="267"/>
      <c r="N220" s="267"/>
      <c r="O220" s="267"/>
      <c r="P220" s="267"/>
      <c r="Q220" s="124"/>
      <c r="R220" s="124"/>
      <c r="S220" s="124"/>
      <c r="T220" s="124"/>
      <c r="U220" s="124"/>
      <c r="V220" s="124"/>
      <c r="W220" s="124"/>
      <c r="X220" s="124"/>
      <c r="Y220" s="124"/>
    </row>
    <row r="221" spans="1:25">
      <c r="A221" s="387"/>
      <c r="B221" s="380"/>
      <c r="C221" s="378" t="s">
        <v>146</v>
      </c>
      <c r="D221" s="262" t="s">
        <v>142</v>
      </c>
      <c r="E221" s="273">
        <f>0.0576+0.016</f>
        <v>7.3599999999999999E-2</v>
      </c>
      <c r="F221" s="248">
        <f>F215*E221</f>
        <v>1.8399999999999999</v>
      </c>
      <c r="G221" s="267"/>
      <c r="H221" s="267"/>
      <c r="I221" s="267"/>
      <c r="J221" s="267">
        <v>677.96</v>
      </c>
      <c r="K221" s="267"/>
      <c r="L221" s="267"/>
      <c r="M221" s="267"/>
      <c r="N221" s="267"/>
      <c r="O221" s="267"/>
      <c r="P221" s="267"/>
      <c r="Q221" s="124"/>
      <c r="R221" s="124"/>
      <c r="S221" s="124"/>
      <c r="T221" s="124"/>
      <c r="U221" s="124"/>
      <c r="V221" s="124"/>
      <c r="W221" s="124"/>
      <c r="X221" s="124"/>
      <c r="Y221" s="124"/>
    </row>
    <row r="222" spans="1:25">
      <c r="A222" s="387"/>
      <c r="B222" s="277"/>
      <c r="C222" s="378" t="s">
        <v>147</v>
      </c>
      <c r="D222" s="262" t="s">
        <v>27</v>
      </c>
      <c r="E222" s="273" t="s">
        <v>148</v>
      </c>
      <c r="F222" s="248">
        <f>0.02*F215</f>
        <v>0.5</v>
      </c>
      <c r="G222" s="267"/>
      <c r="H222" s="267"/>
      <c r="I222" s="267"/>
      <c r="J222" s="267">
        <v>2766.1</v>
      </c>
      <c r="K222" s="267"/>
      <c r="L222" s="267"/>
      <c r="M222" s="267"/>
      <c r="N222" s="267"/>
      <c r="O222" s="267"/>
      <c r="P222" s="267"/>
      <c r="Q222" s="124"/>
      <c r="R222" s="124"/>
      <c r="S222" s="124"/>
      <c r="T222" s="124"/>
      <c r="U222" s="124"/>
      <c r="V222" s="124"/>
      <c r="W222" s="124"/>
      <c r="X222" s="124"/>
      <c r="Y222" s="124"/>
    </row>
    <row r="223" spans="1:25">
      <c r="A223" s="387"/>
      <c r="B223" s="277"/>
      <c r="C223" s="378" t="s">
        <v>149</v>
      </c>
      <c r="D223" s="262" t="s">
        <v>27</v>
      </c>
      <c r="E223" s="273" t="s">
        <v>148</v>
      </c>
      <c r="F223" s="248">
        <f>0.1*F215</f>
        <v>2.5</v>
      </c>
      <c r="G223" s="267"/>
      <c r="H223" s="267"/>
      <c r="I223" s="267"/>
      <c r="J223" s="267">
        <v>2576.27</v>
      </c>
      <c r="K223" s="267"/>
      <c r="L223" s="267"/>
      <c r="M223" s="267"/>
      <c r="N223" s="267"/>
      <c r="O223" s="267"/>
      <c r="P223" s="267"/>
      <c r="Q223" s="124"/>
      <c r="R223" s="124"/>
      <c r="S223" s="124"/>
      <c r="T223" s="124"/>
      <c r="U223" s="124"/>
      <c r="V223" s="124"/>
      <c r="W223" s="124"/>
      <c r="X223" s="124"/>
      <c r="Y223" s="124"/>
    </row>
    <row r="224" spans="1:25">
      <c r="A224" s="387"/>
      <c r="B224" s="277"/>
      <c r="C224" s="295" t="s">
        <v>34</v>
      </c>
      <c r="D224" s="278" t="s">
        <v>33</v>
      </c>
      <c r="E224" s="279">
        <v>2.5</v>
      </c>
      <c r="F224" s="280">
        <f>E224*F215</f>
        <v>62.5</v>
      </c>
      <c r="G224" s="267"/>
      <c r="H224" s="267"/>
      <c r="I224" s="267"/>
      <c r="J224" s="267">
        <v>6.35</v>
      </c>
      <c r="K224" s="267"/>
      <c r="L224" s="267"/>
      <c r="M224" s="267"/>
      <c r="N224" s="267"/>
      <c r="O224" s="267"/>
      <c r="P224" s="267"/>
      <c r="Q224" s="124"/>
      <c r="R224" s="124"/>
      <c r="S224" s="124"/>
      <c r="T224" s="124"/>
      <c r="U224" s="124"/>
      <c r="V224" s="124"/>
      <c r="W224" s="124"/>
      <c r="X224" s="124"/>
      <c r="Y224" s="124"/>
    </row>
    <row r="225" spans="1:25">
      <c r="A225" s="387"/>
      <c r="B225" s="380"/>
      <c r="C225" s="378" t="s">
        <v>105</v>
      </c>
      <c r="D225" s="262" t="s">
        <v>6</v>
      </c>
      <c r="E225" s="273">
        <v>0.6</v>
      </c>
      <c r="F225" s="248">
        <f>F215*E225</f>
        <v>15</v>
      </c>
      <c r="G225" s="267"/>
      <c r="H225" s="267"/>
      <c r="I225" s="267"/>
      <c r="J225" s="267">
        <v>4</v>
      </c>
      <c r="K225" s="267"/>
      <c r="L225" s="267"/>
      <c r="M225" s="267"/>
      <c r="N225" s="267"/>
      <c r="O225" s="267"/>
      <c r="P225" s="267"/>
      <c r="Q225" s="124"/>
      <c r="R225" s="124"/>
      <c r="S225" s="124"/>
      <c r="T225" s="124"/>
      <c r="U225" s="124"/>
      <c r="V225" s="124"/>
      <c r="W225" s="124"/>
      <c r="X225" s="124"/>
      <c r="Y225" s="124"/>
    </row>
    <row r="226" spans="1:25" ht="31.5">
      <c r="A226" s="178">
        <v>1</v>
      </c>
      <c r="B226" s="178"/>
      <c r="C226" s="338" t="s">
        <v>202</v>
      </c>
      <c r="D226" s="178" t="s">
        <v>25</v>
      </c>
      <c r="E226" s="264"/>
      <c r="F226" s="264">
        <v>8</v>
      </c>
      <c r="G226" s="399"/>
      <c r="H226" s="399"/>
      <c r="I226" s="399"/>
      <c r="J226" s="180"/>
      <c r="K226" s="180"/>
      <c r="L226" s="177"/>
      <c r="M226" s="399"/>
      <c r="N226" s="399"/>
      <c r="O226" s="399"/>
      <c r="P226" s="404"/>
      <c r="Q226" s="124"/>
      <c r="R226" s="124"/>
      <c r="S226" s="124"/>
      <c r="T226" s="124"/>
      <c r="U226" s="124"/>
      <c r="V226" s="124"/>
      <c r="W226" s="124"/>
      <c r="X226" s="124"/>
      <c r="Y226" s="124"/>
    </row>
    <row r="227" spans="1:25">
      <c r="A227" s="257"/>
      <c r="B227" s="405"/>
      <c r="C227" s="257" t="s">
        <v>196</v>
      </c>
      <c r="D227" s="177" t="s">
        <v>25</v>
      </c>
      <c r="E227" s="255">
        <v>1</v>
      </c>
      <c r="F227" s="255">
        <f>F226*E227</f>
        <v>8</v>
      </c>
      <c r="G227" s="256">
        <v>187.5</v>
      </c>
      <c r="H227" s="256"/>
      <c r="I227" s="256"/>
      <c r="J227" s="398"/>
      <c r="K227" s="398"/>
      <c r="L227" s="398"/>
      <c r="M227" s="398"/>
      <c r="N227" s="398"/>
      <c r="O227" s="398"/>
      <c r="P227" s="404"/>
      <c r="Q227" s="124"/>
      <c r="R227" s="124"/>
      <c r="S227" s="124"/>
      <c r="T227" s="124"/>
      <c r="U227" s="124"/>
      <c r="V227" s="124"/>
      <c r="W227" s="124"/>
      <c r="X227" s="124"/>
      <c r="Y227" s="124"/>
    </row>
    <row r="228" spans="1:25">
      <c r="A228" s="257"/>
      <c r="B228" s="257"/>
      <c r="C228" s="257" t="s">
        <v>197</v>
      </c>
      <c r="D228" s="257" t="s">
        <v>6</v>
      </c>
      <c r="E228" s="255">
        <f>1.25*1.12</f>
        <v>1.4000000000000001</v>
      </c>
      <c r="F228" s="255">
        <f>F226*E228</f>
        <v>11.200000000000001</v>
      </c>
      <c r="G228" s="397"/>
      <c r="H228" s="397"/>
      <c r="I228" s="398"/>
      <c r="J228" s="398"/>
      <c r="K228" s="398"/>
      <c r="L228" s="398"/>
      <c r="M228" s="256">
        <v>4</v>
      </c>
      <c r="N228" s="256"/>
      <c r="O228" s="256"/>
      <c r="P228" s="404"/>
      <c r="Q228" s="124"/>
      <c r="R228" s="124"/>
      <c r="S228" s="124"/>
      <c r="T228" s="124"/>
      <c r="U228" s="124"/>
      <c r="V228" s="124"/>
      <c r="W228" s="124"/>
      <c r="X228" s="124"/>
      <c r="Y228" s="124"/>
    </row>
    <row r="229" spans="1:25">
      <c r="A229" s="257"/>
      <c r="B229" s="257"/>
      <c r="C229" s="257" t="s">
        <v>198</v>
      </c>
      <c r="D229" s="257" t="s">
        <v>25</v>
      </c>
      <c r="E229" s="255">
        <v>1.0149999999999999</v>
      </c>
      <c r="F229" s="255">
        <f>F226*E229</f>
        <v>8.1199999999999992</v>
      </c>
      <c r="G229" s="397"/>
      <c r="H229" s="397"/>
      <c r="I229" s="398"/>
      <c r="J229" s="256">
        <v>129.66</v>
      </c>
      <c r="K229" s="256"/>
      <c r="L229" s="256"/>
      <c r="M229" s="172">
        <v>8.4700000000000006</v>
      </c>
      <c r="N229" s="172"/>
      <c r="O229" s="398"/>
      <c r="P229" s="404"/>
      <c r="Q229" s="124"/>
      <c r="R229" s="124"/>
      <c r="S229" s="124"/>
      <c r="T229" s="124"/>
      <c r="U229" s="124"/>
      <c r="V229" s="124"/>
      <c r="W229" s="124"/>
      <c r="X229" s="124"/>
      <c r="Y229" s="124"/>
    </row>
    <row r="230" spans="1:25">
      <c r="A230" s="257"/>
      <c r="B230" s="257"/>
      <c r="C230" s="257" t="s">
        <v>62</v>
      </c>
      <c r="D230" s="257" t="s">
        <v>31</v>
      </c>
      <c r="E230" s="255">
        <v>2.9</v>
      </c>
      <c r="F230" s="255">
        <f>F226*E230</f>
        <v>23.2</v>
      </c>
      <c r="G230" s="397"/>
      <c r="H230" s="397"/>
      <c r="I230" s="398"/>
      <c r="J230" s="256">
        <v>20.34</v>
      </c>
      <c r="K230" s="256"/>
      <c r="L230" s="256"/>
      <c r="M230" s="398"/>
      <c r="N230" s="398"/>
      <c r="O230" s="398"/>
      <c r="P230" s="404"/>
      <c r="Q230" s="124"/>
      <c r="R230" s="124"/>
      <c r="S230" s="124"/>
      <c r="T230" s="124"/>
      <c r="U230" s="124"/>
      <c r="V230" s="124"/>
      <c r="W230" s="124"/>
      <c r="X230" s="124"/>
      <c r="Y230" s="124"/>
    </row>
    <row r="231" spans="1:25">
      <c r="A231" s="257"/>
      <c r="B231" s="257"/>
      <c r="C231" s="257" t="s">
        <v>199</v>
      </c>
      <c r="D231" s="257" t="s">
        <v>25</v>
      </c>
      <c r="E231" s="258">
        <v>3.78E-2</v>
      </c>
      <c r="F231" s="255">
        <f>F226*E231</f>
        <v>0.3024</v>
      </c>
      <c r="G231" s="397"/>
      <c r="H231" s="397"/>
      <c r="I231" s="398"/>
      <c r="J231" s="256">
        <v>677.96</v>
      </c>
      <c r="K231" s="256"/>
      <c r="L231" s="256"/>
      <c r="M231" s="398"/>
      <c r="N231" s="398"/>
      <c r="O231" s="398"/>
      <c r="P231" s="404"/>
      <c r="Q231" s="124"/>
      <c r="R231" s="124"/>
      <c r="S231" s="124"/>
      <c r="T231" s="124"/>
      <c r="U231" s="124"/>
      <c r="V231" s="124"/>
      <c r="W231" s="124"/>
      <c r="X231" s="124"/>
      <c r="Y231" s="124"/>
    </row>
    <row r="232" spans="1:25">
      <c r="A232" s="257"/>
      <c r="B232" s="257"/>
      <c r="C232" s="257" t="s">
        <v>34</v>
      </c>
      <c r="D232" s="257" t="s">
        <v>33</v>
      </c>
      <c r="E232" s="255">
        <v>2.2999999999999998</v>
      </c>
      <c r="F232" s="255">
        <f>F226*E232</f>
        <v>18.399999999999999</v>
      </c>
      <c r="G232" s="397"/>
      <c r="H232" s="397"/>
      <c r="I232" s="398"/>
      <c r="J232" s="256">
        <v>6.35</v>
      </c>
      <c r="K232" s="256"/>
      <c r="L232" s="256"/>
      <c r="M232" s="398"/>
      <c r="N232" s="398"/>
      <c r="O232" s="398"/>
      <c r="P232" s="404"/>
      <c r="Q232" s="124"/>
      <c r="R232" s="124"/>
      <c r="S232" s="124"/>
      <c r="T232" s="124"/>
      <c r="U232" s="124"/>
      <c r="V232" s="124"/>
      <c r="W232" s="124"/>
      <c r="X232" s="124"/>
      <c r="Y232" s="124"/>
    </row>
    <row r="233" spans="1:25">
      <c r="A233" s="257"/>
      <c r="B233" s="257"/>
      <c r="C233" s="257" t="s">
        <v>200</v>
      </c>
      <c r="D233" s="257" t="s">
        <v>27</v>
      </c>
      <c r="E233" s="401" t="s">
        <v>38</v>
      </c>
      <c r="F233" s="258">
        <f>0.02*F226</f>
        <v>0.16</v>
      </c>
      <c r="G233" s="397"/>
      <c r="H233" s="397"/>
      <c r="I233" s="398"/>
      <c r="J233" s="406">
        <v>2766.1</v>
      </c>
      <c r="K233" s="406"/>
      <c r="L233" s="256"/>
      <c r="M233" s="398"/>
      <c r="N233" s="398"/>
      <c r="O233" s="398"/>
      <c r="P233" s="404"/>
      <c r="Q233" s="124"/>
      <c r="R233" s="124"/>
      <c r="S233" s="124"/>
      <c r="T233" s="124"/>
      <c r="U233" s="124"/>
      <c r="V233" s="124"/>
      <c r="W233" s="124"/>
      <c r="X233" s="124"/>
      <c r="Y233" s="124"/>
    </row>
    <row r="234" spans="1:25">
      <c r="A234" s="257"/>
      <c r="B234" s="257"/>
      <c r="C234" s="257" t="s">
        <v>201</v>
      </c>
      <c r="D234" s="257" t="s">
        <v>27</v>
      </c>
      <c r="E234" s="401" t="s">
        <v>38</v>
      </c>
      <c r="F234" s="258">
        <f>0.1*F226</f>
        <v>0.8</v>
      </c>
      <c r="G234" s="397"/>
      <c r="H234" s="397"/>
      <c r="I234" s="398"/>
      <c r="J234" s="406">
        <v>2576.27</v>
      </c>
      <c r="K234" s="406"/>
      <c r="L234" s="256"/>
      <c r="M234" s="398"/>
      <c r="N234" s="398"/>
      <c r="O234" s="398"/>
      <c r="P234" s="404"/>
      <c r="Q234" s="124"/>
      <c r="R234" s="124"/>
      <c r="S234" s="124"/>
      <c r="T234" s="124"/>
      <c r="U234" s="124"/>
      <c r="V234" s="124"/>
      <c r="W234" s="124"/>
      <c r="X234" s="124"/>
      <c r="Y234" s="124"/>
    </row>
    <row r="235" spans="1:25">
      <c r="A235" s="257"/>
      <c r="B235" s="257"/>
      <c r="C235" s="257" t="s">
        <v>29</v>
      </c>
      <c r="D235" s="257" t="s">
        <v>6</v>
      </c>
      <c r="E235" s="255">
        <v>0.95</v>
      </c>
      <c r="F235" s="255">
        <f>F226*E235</f>
        <v>7.6</v>
      </c>
      <c r="G235" s="397"/>
      <c r="H235" s="397"/>
      <c r="I235" s="398"/>
      <c r="J235" s="256">
        <v>4</v>
      </c>
      <c r="K235" s="256"/>
      <c r="L235" s="256"/>
      <c r="M235" s="398"/>
      <c r="N235" s="398"/>
      <c r="O235" s="398"/>
      <c r="P235" s="404"/>
      <c r="Q235" s="124"/>
      <c r="R235" s="124"/>
      <c r="S235" s="124"/>
      <c r="T235" s="124"/>
      <c r="U235" s="124"/>
      <c r="V235" s="124"/>
      <c r="W235" s="124"/>
      <c r="X235" s="124"/>
      <c r="Y235" s="124"/>
    </row>
    <row r="236" spans="1:25">
      <c r="A236" s="394">
        <v>22</v>
      </c>
      <c r="B236" s="394"/>
      <c r="C236" s="395" t="s">
        <v>67</v>
      </c>
      <c r="D236" s="178" t="s">
        <v>85</v>
      </c>
      <c r="E236" s="396"/>
      <c r="F236" s="396">
        <v>2000</v>
      </c>
      <c r="G236" s="256"/>
      <c r="H236" s="256"/>
      <c r="I236" s="256"/>
      <c r="J236" s="398"/>
      <c r="K236" s="398"/>
      <c r="L236" s="398"/>
      <c r="M236" s="398"/>
      <c r="N236" s="398"/>
      <c r="O236" s="398"/>
      <c r="P236" s="404"/>
      <c r="Q236" s="124"/>
      <c r="R236" s="124"/>
      <c r="S236" s="124"/>
      <c r="T236" s="124"/>
      <c r="U236" s="124"/>
      <c r="V236" s="124"/>
      <c r="W236" s="124"/>
      <c r="X236" s="124"/>
      <c r="Y236" s="124"/>
    </row>
    <row r="237" spans="1:25">
      <c r="A237" s="257"/>
      <c r="B237" s="257"/>
      <c r="C237" s="257" t="s">
        <v>106</v>
      </c>
      <c r="D237" s="257" t="s">
        <v>85</v>
      </c>
      <c r="E237" s="255">
        <v>1</v>
      </c>
      <c r="F237" s="255">
        <f>E237*F236</f>
        <v>2000</v>
      </c>
      <c r="G237" s="397">
        <v>5</v>
      </c>
      <c r="H237" s="397"/>
      <c r="I237" s="398"/>
      <c r="J237" s="398"/>
      <c r="K237" s="398"/>
      <c r="L237" s="398"/>
      <c r="M237" s="256"/>
      <c r="N237" s="256"/>
      <c r="O237" s="256"/>
      <c r="P237" s="404"/>
      <c r="Q237" s="124"/>
      <c r="R237" s="124"/>
      <c r="S237" s="124"/>
      <c r="T237" s="124"/>
      <c r="U237" s="124"/>
      <c r="V237" s="124"/>
      <c r="W237" s="124"/>
      <c r="X237" s="124"/>
      <c r="Y237" s="124"/>
    </row>
    <row r="238" spans="1:25">
      <c r="A238" s="257"/>
      <c r="B238" s="257"/>
      <c r="C238" s="257" t="s">
        <v>107</v>
      </c>
      <c r="D238" s="257" t="s">
        <v>6</v>
      </c>
      <c r="E238" s="255">
        <f>0.0041+0.003</f>
        <v>7.1000000000000004E-3</v>
      </c>
      <c r="F238" s="255">
        <f>E238*F236</f>
        <v>14.200000000000001</v>
      </c>
      <c r="G238" s="397"/>
      <c r="H238" s="397"/>
      <c r="I238" s="398"/>
      <c r="J238" s="256"/>
      <c r="K238" s="256"/>
      <c r="L238" s="256"/>
      <c r="M238" s="172">
        <v>4</v>
      </c>
      <c r="N238" s="172"/>
      <c r="O238" s="398"/>
      <c r="P238" s="404"/>
      <c r="Q238" s="124"/>
      <c r="R238" s="124"/>
      <c r="S238" s="124"/>
      <c r="T238" s="124"/>
      <c r="U238" s="124"/>
      <c r="V238" s="124"/>
      <c r="W238" s="124"/>
      <c r="X238" s="124"/>
      <c r="Y238" s="124"/>
    </row>
    <row r="239" spans="1:25">
      <c r="A239" s="257"/>
      <c r="B239" s="257"/>
      <c r="C239" s="257" t="s">
        <v>108</v>
      </c>
      <c r="D239" s="257" t="s">
        <v>33</v>
      </c>
      <c r="E239" s="255">
        <v>0.9</v>
      </c>
      <c r="F239" s="255">
        <f>E239*F236</f>
        <v>1800</v>
      </c>
      <c r="G239" s="397"/>
      <c r="H239" s="397"/>
      <c r="I239" s="398"/>
      <c r="J239" s="256">
        <v>6</v>
      </c>
      <c r="K239" s="256"/>
      <c r="L239" s="256"/>
      <c r="M239" s="398"/>
      <c r="N239" s="398"/>
      <c r="O239" s="398"/>
      <c r="P239" s="404"/>
      <c r="Q239" s="124"/>
      <c r="R239" s="124"/>
      <c r="S239" s="124"/>
      <c r="T239" s="124"/>
      <c r="U239" s="124"/>
      <c r="V239" s="124"/>
      <c r="W239" s="124"/>
      <c r="X239" s="124"/>
      <c r="Y239" s="124"/>
    </row>
    <row r="240" spans="1:25">
      <c r="A240" s="257"/>
      <c r="B240" s="257"/>
      <c r="C240" s="257" t="s">
        <v>109</v>
      </c>
      <c r="D240" s="257" t="s">
        <v>33</v>
      </c>
      <c r="E240" s="258">
        <v>0.32400000000000001</v>
      </c>
      <c r="F240" s="255">
        <f>E240*F236</f>
        <v>648</v>
      </c>
      <c r="G240" s="397"/>
      <c r="H240" s="397"/>
      <c r="I240" s="398"/>
      <c r="J240" s="256">
        <v>6</v>
      </c>
      <c r="K240" s="256"/>
      <c r="L240" s="256"/>
      <c r="M240" s="398"/>
      <c r="N240" s="398"/>
      <c r="O240" s="398"/>
      <c r="P240" s="404"/>
      <c r="Q240" s="124"/>
      <c r="R240" s="124"/>
      <c r="S240" s="124"/>
      <c r="T240" s="124"/>
      <c r="U240" s="124"/>
      <c r="V240" s="124"/>
      <c r="W240" s="124"/>
      <c r="X240" s="124"/>
      <c r="Y240" s="124"/>
    </row>
    <row r="241" spans="1:25">
      <c r="A241" s="257"/>
      <c r="B241" s="257"/>
      <c r="C241" s="257" t="s">
        <v>102</v>
      </c>
      <c r="D241" s="257" t="s">
        <v>6</v>
      </c>
      <c r="E241" s="255">
        <v>4.0000000000000002E-4</v>
      </c>
      <c r="F241" s="255">
        <f>E241*F236</f>
        <v>0.8</v>
      </c>
      <c r="G241" s="397"/>
      <c r="H241" s="397"/>
      <c r="I241" s="398"/>
      <c r="J241" s="256">
        <v>4</v>
      </c>
      <c r="K241" s="256"/>
      <c r="L241" s="256"/>
      <c r="M241" s="398"/>
      <c r="N241" s="398"/>
      <c r="O241" s="398"/>
      <c r="P241" s="404"/>
      <c r="Q241" s="124"/>
      <c r="R241" s="124"/>
      <c r="S241" s="124"/>
      <c r="T241" s="124"/>
      <c r="U241" s="124"/>
      <c r="V241" s="124"/>
      <c r="W241" s="124"/>
      <c r="X241" s="124"/>
      <c r="Y241" s="124"/>
    </row>
    <row r="242" spans="1:25" ht="25.5">
      <c r="A242" s="237">
        <v>154</v>
      </c>
      <c r="B242" s="233"/>
      <c r="C242" s="232" t="s">
        <v>203</v>
      </c>
      <c r="D242" s="249" t="s">
        <v>87</v>
      </c>
      <c r="E242" s="234"/>
      <c r="F242" s="235">
        <v>35</v>
      </c>
      <c r="G242" s="302"/>
      <c r="H242" s="302"/>
      <c r="I242" s="302"/>
      <c r="J242" s="302"/>
      <c r="K242" s="302"/>
      <c r="L242" s="302"/>
      <c r="M242" s="302"/>
      <c r="N242" s="302"/>
      <c r="O242" s="236"/>
      <c r="P242" s="370"/>
      <c r="Q242" s="124"/>
      <c r="R242" s="124"/>
      <c r="S242" s="124"/>
      <c r="T242" s="124"/>
      <c r="U242" s="124"/>
      <c r="V242" s="124"/>
      <c r="W242" s="124"/>
      <c r="X242" s="124"/>
      <c r="Y242" s="124"/>
    </row>
    <row r="243" spans="1:25">
      <c r="A243" s="237"/>
      <c r="B243" s="238"/>
      <c r="C243" s="239" t="s">
        <v>96</v>
      </c>
      <c r="D243" s="240" t="s">
        <v>65</v>
      </c>
      <c r="E243" s="337">
        <v>23.8</v>
      </c>
      <c r="F243" s="337">
        <f>E243*F242</f>
        <v>833</v>
      </c>
      <c r="G243" s="250">
        <v>7.81</v>
      </c>
      <c r="H243" s="250"/>
      <c r="I243" s="236"/>
      <c r="J243" s="302"/>
      <c r="K243" s="302"/>
      <c r="L243" s="302"/>
      <c r="M243" s="302"/>
      <c r="N243" s="302"/>
      <c r="O243" s="236"/>
      <c r="P243" s="236"/>
      <c r="Q243" s="124"/>
      <c r="R243" s="124"/>
      <c r="S243" s="124"/>
      <c r="T243" s="124"/>
      <c r="U243" s="124"/>
      <c r="V243" s="124"/>
      <c r="W243" s="124"/>
      <c r="X243" s="124"/>
      <c r="Y243" s="124"/>
    </row>
    <row r="244" spans="1:25">
      <c r="A244" s="237"/>
      <c r="B244" s="238"/>
      <c r="C244" s="239" t="s">
        <v>68</v>
      </c>
      <c r="D244" s="240" t="s">
        <v>6</v>
      </c>
      <c r="E244" s="236">
        <v>2.1</v>
      </c>
      <c r="F244" s="236">
        <f>E244*F242</f>
        <v>73.5</v>
      </c>
      <c r="G244" s="302"/>
      <c r="H244" s="302"/>
      <c r="I244" s="236"/>
      <c r="J244" s="302"/>
      <c r="K244" s="302"/>
      <c r="L244" s="302"/>
      <c r="M244" s="302">
        <v>4</v>
      </c>
      <c r="N244" s="302"/>
      <c r="O244" s="236"/>
      <c r="P244" s="236"/>
      <c r="Q244" s="124"/>
      <c r="R244" s="124"/>
      <c r="S244" s="124"/>
      <c r="T244" s="124"/>
      <c r="U244" s="124"/>
      <c r="V244" s="124"/>
      <c r="W244" s="124"/>
      <c r="X244" s="124"/>
      <c r="Y244" s="124"/>
    </row>
    <row r="245" spans="1:25">
      <c r="A245" s="169"/>
      <c r="B245" s="339"/>
      <c r="C245" s="242" t="s">
        <v>204</v>
      </c>
      <c r="D245" s="169" t="s">
        <v>87</v>
      </c>
      <c r="E245" s="173">
        <v>1.05</v>
      </c>
      <c r="F245" s="171">
        <f>E245*F242</f>
        <v>36.75</v>
      </c>
      <c r="G245" s="304"/>
      <c r="H245" s="304"/>
      <c r="I245" s="171"/>
      <c r="J245" s="303">
        <v>677.96</v>
      </c>
      <c r="K245" s="303"/>
      <c r="L245" s="172"/>
      <c r="M245" s="171"/>
      <c r="N245" s="171"/>
      <c r="O245" s="171"/>
      <c r="P245" s="236"/>
      <c r="Q245" s="124"/>
      <c r="R245" s="124"/>
      <c r="S245" s="124"/>
      <c r="T245" s="124"/>
      <c r="U245" s="124"/>
      <c r="V245" s="124"/>
      <c r="W245" s="124"/>
      <c r="X245" s="124"/>
      <c r="Y245" s="124"/>
    </row>
    <row r="246" spans="1:25">
      <c r="A246" s="169"/>
      <c r="B246" s="253"/>
      <c r="C246" s="242" t="s">
        <v>45</v>
      </c>
      <c r="D246" s="169" t="s">
        <v>33</v>
      </c>
      <c r="E246" s="170">
        <v>7.2</v>
      </c>
      <c r="F246" s="172">
        <f>E246*F242</f>
        <v>252</v>
      </c>
      <c r="G246" s="304"/>
      <c r="H246" s="304"/>
      <c r="I246" s="171"/>
      <c r="J246" s="303">
        <v>3.64</v>
      </c>
      <c r="K246" s="303"/>
      <c r="L246" s="172"/>
      <c r="M246" s="171"/>
      <c r="N246" s="171"/>
      <c r="O246" s="171"/>
      <c r="P246" s="236"/>
      <c r="Q246" s="124"/>
      <c r="R246" s="124"/>
      <c r="S246" s="124"/>
      <c r="T246" s="124"/>
      <c r="U246" s="124"/>
      <c r="V246" s="124"/>
      <c r="W246" s="124"/>
      <c r="X246" s="124"/>
      <c r="Y246" s="124"/>
    </row>
    <row r="247" spans="1:25">
      <c r="A247" s="169"/>
      <c r="B247" s="407"/>
      <c r="C247" s="242" t="s">
        <v>205</v>
      </c>
      <c r="D247" s="169" t="s">
        <v>97</v>
      </c>
      <c r="E247" s="170" t="s">
        <v>148</v>
      </c>
      <c r="F247" s="172">
        <f>15*F242</f>
        <v>525</v>
      </c>
      <c r="G247" s="304"/>
      <c r="H247" s="304"/>
      <c r="I247" s="171"/>
      <c r="J247" s="303">
        <v>1.69</v>
      </c>
      <c r="K247" s="303"/>
      <c r="L247" s="172"/>
      <c r="M247" s="171"/>
      <c r="N247" s="171"/>
      <c r="O247" s="171"/>
      <c r="P247" s="236"/>
      <c r="Q247" s="124"/>
      <c r="R247" s="124"/>
      <c r="S247" s="124"/>
      <c r="T247" s="124"/>
      <c r="U247" s="124"/>
      <c r="V247" s="124"/>
      <c r="W247" s="124"/>
      <c r="X247" s="124"/>
      <c r="Y247" s="124"/>
    </row>
    <row r="248" spans="1:25">
      <c r="A248" s="169"/>
      <c r="B248" s="407"/>
      <c r="C248" s="242" t="s">
        <v>206</v>
      </c>
      <c r="D248" s="169" t="s">
        <v>97</v>
      </c>
      <c r="E248" s="170" t="s">
        <v>148</v>
      </c>
      <c r="F248" s="172">
        <f>15*F242</f>
        <v>525</v>
      </c>
      <c r="G248" s="304"/>
      <c r="H248" s="304"/>
      <c r="I248" s="171"/>
      <c r="J248" s="303">
        <v>2.88</v>
      </c>
      <c r="K248" s="303"/>
      <c r="L248" s="172"/>
      <c r="M248" s="171"/>
      <c r="N248" s="171"/>
      <c r="O248" s="171"/>
      <c r="P248" s="236"/>
      <c r="Q248" s="124"/>
      <c r="R248" s="124"/>
      <c r="S248" s="124"/>
      <c r="T248" s="124"/>
      <c r="U248" s="124"/>
      <c r="V248" s="124"/>
      <c r="W248" s="124"/>
      <c r="X248" s="124"/>
      <c r="Y248" s="124"/>
    </row>
    <row r="249" spans="1:25">
      <c r="A249" s="169"/>
      <c r="B249" s="253"/>
      <c r="C249" s="242" t="s">
        <v>46</v>
      </c>
      <c r="D249" s="169" t="s">
        <v>33</v>
      </c>
      <c r="E249" s="170">
        <v>4.38</v>
      </c>
      <c r="F249" s="172">
        <f>E249*F242</f>
        <v>153.29999999999998</v>
      </c>
      <c r="G249" s="304"/>
      <c r="H249" s="304"/>
      <c r="I249" s="171"/>
      <c r="J249" s="306">
        <v>2.76</v>
      </c>
      <c r="K249" s="306"/>
      <c r="L249" s="172"/>
      <c r="M249" s="171"/>
      <c r="N249" s="171"/>
      <c r="O249" s="171"/>
      <c r="P249" s="172"/>
      <c r="Q249" s="124"/>
      <c r="R249" s="124"/>
      <c r="S249" s="124"/>
      <c r="T249" s="124"/>
      <c r="U249" s="124"/>
      <c r="V249" s="124"/>
      <c r="W249" s="124"/>
      <c r="X249" s="124"/>
      <c r="Y249" s="124"/>
    </row>
    <row r="250" spans="1:25">
      <c r="A250" s="169"/>
      <c r="B250" s="252"/>
      <c r="C250" s="242" t="s">
        <v>207</v>
      </c>
      <c r="D250" s="169" t="s">
        <v>88</v>
      </c>
      <c r="E250" s="170">
        <v>3.38</v>
      </c>
      <c r="F250" s="172">
        <f>E250*F242</f>
        <v>118.3</v>
      </c>
      <c r="G250" s="304"/>
      <c r="H250" s="304"/>
      <c r="I250" s="171"/>
      <c r="J250" s="303">
        <v>2.34</v>
      </c>
      <c r="K250" s="303"/>
      <c r="L250" s="172"/>
      <c r="M250" s="171"/>
      <c r="N250" s="171"/>
      <c r="O250" s="171"/>
      <c r="P250" s="172"/>
      <c r="Q250" s="124"/>
      <c r="R250" s="124"/>
      <c r="S250" s="124"/>
      <c r="T250" s="124"/>
      <c r="U250" s="124"/>
      <c r="V250" s="124"/>
      <c r="W250" s="124"/>
      <c r="X250" s="124"/>
      <c r="Y250" s="124"/>
    </row>
    <row r="251" spans="1:25">
      <c r="A251" s="169"/>
      <c r="B251" s="252"/>
      <c r="C251" s="239" t="s">
        <v>98</v>
      </c>
      <c r="D251" s="240" t="s">
        <v>6</v>
      </c>
      <c r="E251" s="170">
        <v>3.44</v>
      </c>
      <c r="F251" s="172">
        <f>E251*F242</f>
        <v>120.39999999999999</v>
      </c>
      <c r="G251" s="304"/>
      <c r="H251" s="304"/>
      <c r="I251" s="171"/>
      <c r="J251" s="303">
        <v>4</v>
      </c>
      <c r="K251" s="303"/>
      <c r="L251" s="172"/>
      <c r="M251" s="171"/>
      <c r="N251" s="171"/>
      <c r="O251" s="171"/>
      <c r="P251" s="172"/>
      <c r="Q251" s="124"/>
      <c r="R251" s="124"/>
      <c r="S251" s="124"/>
      <c r="T251" s="124"/>
      <c r="U251" s="124"/>
      <c r="V251" s="124"/>
      <c r="W251" s="124"/>
      <c r="X251" s="124"/>
      <c r="Y251" s="124"/>
    </row>
    <row r="252" spans="1:25" ht="25.5">
      <c r="A252" s="237">
        <v>155</v>
      </c>
      <c r="B252" s="233"/>
      <c r="C252" s="232" t="s">
        <v>208</v>
      </c>
      <c r="D252" s="249" t="s">
        <v>88</v>
      </c>
      <c r="E252" s="234"/>
      <c r="F252" s="235">
        <v>300</v>
      </c>
      <c r="G252" s="302"/>
      <c r="H252" s="302"/>
      <c r="I252" s="302"/>
      <c r="J252" s="302"/>
      <c r="K252" s="302"/>
      <c r="L252" s="302"/>
      <c r="M252" s="302"/>
      <c r="N252" s="302"/>
      <c r="O252" s="236"/>
      <c r="P252" s="370"/>
      <c r="Q252" s="124"/>
      <c r="R252" s="124"/>
      <c r="S252" s="124"/>
      <c r="T252" s="124"/>
      <c r="U252" s="124"/>
      <c r="V252" s="124"/>
      <c r="W252" s="124"/>
      <c r="X252" s="124"/>
      <c r="Y252" s="124"/>
    </row>
    <row r="253" spans="1:25">
      <c r="A253" s="237"/>
      <c r="B253" s="238"/>
      <c r="C253" s="239" t="s">
        <v>96</v>
      </c>
      <c r="D253" s="240" t="s">
        <v>65</v>
      </c>
      <c r="E253" s="236">
        <v>0.75</v>
      </c>
      <c r="F253" s="236">
        <f>E253*F252</f>
        <v>225</v>
      </c>
      <c r="G253" s="337">
        <v>6</v>
      </c>
      <c r="H253" s="337"/>
      <c r="I253" s="236"/>
      <c r="J253" s="302"/>
      <c r="K253" s="302"/>
      <c r="L253" s="302"/>
      <c r="M253" s="302"/>
      <c r="N253" s="302"/>
      <c r="O253" s="236"/>
      <c r="P253" s="236"/>
      <c r="Q253" s="124"/>
      <c r="R253" s="124"/>
      <c r="S253" s="124"/>
      <c r="T253" s="124"/>
      <c r="U253" s="124"/>
      <c r="V253" s="124"/>
      <c r="W253" s="124"/>
      <c r="X253" s="124"/>
      <c r="Y253" s="124"/>
    </row>
    <row r="254" spans="1:25">
      <c r="A254" s="169"/>
      <c r="B254" s="339"/>
      <c r="C254" s="242" t="s">
        <v>209</v>
      </c>
      <c r="D254" s="169" t="s">
        <v>87</v>
      </c>
      <c r="E254" s="173">
        <f>1*0.04*1.05</f>
        <v>4.2000000000000003E-2</v>
      </c>
      <c r="F254" s="174">
        <f>E254*F252</f>
        <v>12.600000000000001</v>
      </c>
      <c r="G254" s="304"/>
      <c r="H254" s="304"/>
      <c r="I254" s="171"/>
      <c r="J254" s="303">
        <v>677.96</v>
      </c>
      <c r="K254" s="303"/>
      <c r="L254" s="172"/>
      <c r="M254" s="171"/>
      <c r="N254" s="171"/>
      <c r="O254" s="171"/>
      <c r="P254" s="172"/>
      <c r="Q254" s="124"/>
      <c r="R254" s="124"/>
      <c r="S254" s="124"/>
      <c r="T254" s="124"/>
      <c r="U254" s="124"/>
      <c r="V254" s="124"/>
      <c r="W254" s="124"/>
      <c r="X254" s="124"/>
      <c r="Y254" s="124"/>
    </row>
    <row r="255" spans="1:25">
      <c r="A255" s="169"/>
      <c r="B255" s="253"/>
      <c r="C255" s="242" t="s">
        <v>45</v>
      </c>
      <c r="D255" s="169" t="s">
        <v>33</v>
      </c>
      <c r="E255" s="173">
        <v>0.23300000000000001</v>
      </c>
      <c r="F255" s="174">
        <f>E255*F252</f>
        <v>69.900000000000006</v>
      </c>
      <c r="G255" s="304"/>
      <c r="H255" s="304"/>
      <c r="I255" s="171"/>
      <c r="J255" s="303">
        <v>3.64</v>
      </c>
      <c r="K255" s="303"/>
      <c r="L255" s="172"/>
      <c r="M255" s="171"/>
      <c r="N255" s="171"/>
      <c r="O255" s="171"/>
      <c r="P255" s="172"/>
      <c r="Q255" s="124"/>
      <c r="R255" s="124"/>
      <c r="S255" s="124"/>
      <c r="T255" s="124"/>
      <c r="U255" s="124"/>
      <c r="V255" s="124"/>
      <c r="W255" s="124"/>
      <c r="X255" s="124"/>
      <c r="Y255" s="124"/>
    </row>
    <row r="256" spans="1:25" ht="38.25">
      <c r="A256" s="237">
        <v>156</v>
      </c>
      <c r="B256" s="233"/>
      <c r="C256" s="232" t="s">
        <v>210</v>
      </c>
      <c r="D256" s="249" t="s">
        <v>97</v>
      </c>
      <c r="E256" s="234"/>
      <c r="F256" s="235">
        <v>25</v>
      </c>
      <c r="G256" s="302"/>
      <c r="H256" s="302"/>
      <c r="I256" s="302"/>
      <c r="J256" s="302"/>
      <c r="K256" s="302"/>
      <c r="L256" s="302"/>
      <c r="M256" s="302"/>
      <c r="N256" s="302"/>
      <c r="O256" s="236"/>
      <c r="P256" s="370"/>
      <c r="Q256" s="124"/>
      <c r="R256" s="124"/>
      <c r="S256" s="124"/>
      <c r="T256" s="124"/>
      <c r="U256" s="124"/>
      <c r="V256" s="124"/>
      <c r="W256" s="124"/>
      <c r="X256" s="124"/>
      <c r="Y256" s="124"/>
    </row>
    <row r="257" spans="1:25">
      <c r="A257" s="237"/>
      <c r="B257" s="408"/>
      <c r="C257" s="239" t="s">
        <v>211</v>
      </c>
      <c r="D257" s="240" t="s">
        <v>212</v>
      </c>
      <c r="E257" s="236">
        <v>1</v>
      </c>
      <c r="F257" s="236">
        <f>E257*F256</f>
        <v>25</v>
      </c>
      <c r="G257" s="337">
        <v>150</v>
      </c>
      <c r="H257" s="337"/>
      <c r="I257" s="236"/>
      <c r="J257" s="302"/>
      <c r="K257" s="302"/>
      <c r="L257" s="302"/>
      <c r="M257" s="302"/>
      <c r="N257" s="302"/>
      <c r="O257" s="236"/>
      <c r="P257" s="236"/>
      <c r="Q257" s="124"/>
      <c r="R257" s="124"/>
      <c r="S257" s="124"/>
      <c r="T257" s="124"/>
      <c r="U257" s="124"/>
      <c r="V257" s="124"/>
      <c r="W257" s="124"/>
      <c r="X257" s="124"/>
      <c r="Y257" s="124"/>
    </row>
    <row r="258" spans="1:25">
      <c r="A258" s="237"/>
      <c r="B258" s="238"/>
      <c r="C258" s="239" t="s">
        <v>68</v>
      </c>
      <c r="D258" s="240" t="s">
        <v>6</v>
      </c>
      <c r="E258" s="236">
        <v>0.33</v>
      </c>
      <c r="F258" s="236">
        <f>E258*F256</f>
        <v>8.25</v>
      </c>
      <c r="G258" s="302"/>
      <c r="H258" s="302"/>
      <c r="I258" s="236"/>
      <c r="J258" s="302"/>
      <c r="K258" s="302"/>
      <c r="L258" s="302"/>
      <c r="M258" s="302">
        <v>4</v>
      </c>
      <c r="N258" s="302"/>
      <c r="O258" s="236"/>
      <c r="P258" s="236"/>
      <c r="Q258" s="124"/>
      <c r="R258" s="124"/>
      <c r="S258" s="124"/>
      <c r="T258" s="124"/>
      <c r="U258" s="124"/>
      <c r="V258" s="124"/>
      <c r="W258" s="124"/>
      <c r="X258" s="124"/>
      <c r="Y258" s="124"/>
    </row>
    <row r="259" spans="1:25">
      <c r="A259" s="169"/>
      <c r="B259" s="339"/>
      <c r="C259" s="242" t="s">
        <v>204</v>
      </c>
      <c r="D259" s="169" t="s">
        <v>87</v>
      </c>
      <c r="E259" s="173">
        <v>0.22</v>
      </c>
      <c r="F259" s="171">
        <f>E259*F256</f>
        <v>5.5</v>
      </c>
      <c r="G259" s="304"/>
      <c r="H259" s="304"/>
      <c r="I259" s="171"/>
      <c r="J259" s="303">
        <v>677.96</v>
      </c>
      <c r="K259" s="303"/>
      <c r="L259" s="172"/>
      <c r="M259" s="171"/>
      <c r="N259" s="171"/>
      <c r="O259" s="171"/>
      <c r="P259" s="236"/>
      <c r="Q259" s="124"/>
      <c r="R259" s="124"/>
      <c r="S259" s="124"/>
      <c r="T259" s="124"/>
      <c r="U259" s="124"/>
      <c r="V259" s="124"/>
      <c r="W259" s="124"/>
      <c r="X259" s="124"/>
      <c r="Y259" s="124"/>
    </row>
    <row r="260" spans="1:25">
      <c r="A260" s="169"/>
      <c r="B260" s="253"/>
      <c r="C260" s="242" t="s">
        <v>45</v>
      </c>
      <c r="D260" s="169" t="s">
        <v>33</v>
      </c>
      <c r="E260" s="170"/>
      <c r="F260" s="172">
        <v>1.6</v>
      </c>
      <c r="G260" s="304"/>
      <c r="H260" s="304"/>
      <c r="I260" s="171"/>
      <c r="J260" s="303">
        <v>3.64</v>
      </c>
      <c r="K260" s="303"/>
      <c r="L260" s="172"/>
      <c r="M260" s="171"/>
      <c r="N260" s="171"/>
      <c r="O260" s="171"/>
      <c r="P260" s="236"/>
      <c r="Q260" s="124"/>
      <c r="R260" s="124"/>
      <c r="S260" s="124"/>
      <c r="T260" s="124"/>
      <c r="U260" s="124"/>
      <c r="V260" s="124"/>
      <c r="W260" s="124"/>
      <c r="X260" s="124"/>
      <c r="Y260" s="124"/>
    </row>
    <row r="261" spans="1:25" ht="17.25" thickBot="1">
      <c r="A261" s="409"/>
      <c r="B261" s="410"/>
      <c r="C261" s="411" t="s">
        <v>98</v>
      </c>
      <c r="D261" s="412" t="s">
        <v>6</v>
      </c>
      <c r="E261" s="413">
        <v>0.5</v>
      </c>
      <c r="F261" s="414">
        <f>E261*F256</f>
        <v>12.5</v>
      </c>
      <c r="G261" s="415"/>
      <c r="H261" s="415"/>
      <c r="I261" s="416"/>
      <c r="J261" s="417">
        <v>4</v>
      </c>
      <c r="K261" s="417"/>
      <c r="L261" s="414"/>
      <c r="M261" s="416"/>
      <c r="N261" s="416"/>
      <c r="O261" s="416"/>
      <c r="P261" s="414"/>
      <c r="Q261" s="124"/>
      <c r="R261" s="124"/>
      <c r="S261" s="124"/>
      <c r="T261" s="124"/>
      <c r="U261" s="124"/>
      <c r="V261" s="124"/>
      <c r="W261" s="124"/>
      <c r="X261" s="124"/>
      <c r="Y261" s="124"/>
    </row>
    <row r="262" spans="1:25">
      <c r="A262" s="340"/>
      <c r="B262" s="341"/>
      <c r="C262" s="342" t="s">
        <v>15</v>
      </c>
      <c r="D262" s="343"/>
      <c r="E262" s="344"/>
      <c r="F262" s="345"/>
      <c r="G262" s="346"/>
      <c r="H262" s="346"/>
      <c r="I262" s="347"/>
      <c r="J262" s="348"/>
      <c r="K262" s="348"/>
      <c r="L262" s="347"/>
      <c r="M262" s="349"/>
      <c r="N262" s="349"/>
      <c r="O262" s="347"/>
      <c r="P262" s="350"/>
    </row>
    <row r="263" spans="1:25" ht="21.75" customHeight="1">
      <c r="A263" s="351"/>
      <c r="B263" s="104"/>
      <c r="C263" s="105" t="s">
        <v>95</v>
      </c>
      <c r="D263" s="106"/>
      <c r="E263" s="107"/>
      <c r="F263" s="108"/>
      <c r="G263" s="109"/>
      <c r="H263" s="109"/>
      <c r="I263" s="110"/>
      <c r="J263" s="111"/>
      <c r="K263" s="111"/>
      <c r="L263" s="110"/>
      <c r="M263" s="112"/>
      <c r="N263" s="112"/>
      <c r="O263" s="110"/>
      <c r="P263" s="418"/>
    </row>
    <row r="264" spans="1:25">
      <c r="A264" s="351"/>
      <c r="B264" s="104"/>
      <c r="C264" s="114" t="s">
        <v>15</v>
      </c>
      <c r="D264" s="104"/>
      <c r="E264" s="107"/>
      <c r="F264" s="108"/>
      <c r="G264" s="109"/>
      <c r="H264" s="109"/>
      <c r="I264" s="110"/>
      <c r="J264" s="111"/>
      <c r="K264" s="111"/>
      <c r="L264" s="110"/>
      <c r="M264" s="112"/>
      <c r="N264" s="112"/>
      <c r="O264" s="110"/>
      <c r="P264" s="418"/>
    </row>
    <row r="265" spans="1:25">
      <c r="A265" s="352"/>
      <c r="B265" s="181"/>
      <c r="C265" s="181" t="s">
        <v>43</v>
      </c>
      <c r="D265" s="419"/>
      <c r="E265" s="182"/>
      <c r="F265" s="182"/>
      <c r="G265" s="183"/>
      <c r="H265" s="183"/>
      <c r="I265" s="184"/>
      <c r="J265" s="184"/>
      <c r="K265" s="184"/>
      <c r="L265" s="184"/>
      <c r="M265" s="184"/>
      <c r="N265" s="184"/>
      <c r="O265" s="184"/>
      <c r="P265" s="420"/>
    </row>
    <row r="266" spans="1:25">
      <c r="A266" s="353"/>
      <c r="B266" s="118"/>
      <c r="C266" s="118" t="s">
        <v>15</v>
      </c>
      <c r="D266" s="118"/>
      <c r="E266" s="118"/>
      <c r="F266" s="118"/>
      <c r="G266" s="118"/>
      <c r="H266" s="118"/>
      <c r="I266" s="120"/>
      <c r="J266" s="120"/>
      <c r="K266" s="120"/>
      <c r="L266" s="120"/>
      <c r="M266" s="120"/>
      <c r="N266" s="120"/>
      <c r="O266" s="120"/>
      <c r="P266" s="420"/>
    </row>
    <row r="267" spans="1:25">
      <c r="A267" s="352"/>
      <c r="B267" s="181"/>
      <c r="C267" s="181" t="s">
        <v>26</v>
      </c>
      <c r="D267" s="419"/>
      <c r="E267" s="182"/>
      <c r="F267" s="182"/>
      <c r="G267" s="183"/>
      <c r="H267" s="183"/>
      <c r="I267" s="184"/>
      <c r="J267" s="184"/>
      <c r="K267" s="184"/>
      <c r="L267" s="184"/>
      <c r="M267" s="184"/>
      <c r="N267" s="184"/>
      <c r="O267" s="184"/>
      <c r="P267" s="420"/>
    </row>
    <row r="268" spans="1:25" ht="17.25" thickBot="1">
      <c r="A268" s="354"/>
      <c r="B268" s="355"/>
      <c r="C268" s="355" t="s">
        <v>15</v>
      </c>
      <c r="D268" s="355"/>
      <c r="E268" s="355"/>
      <c r="F268" s="355"/>
      <c r="G268" s="355"/>
      <c r="H268" s="355"/>
      <c r="I268" s="356"/>
      <c r="J268" s="356"/>
      <c r="K268" s="356"/>
      <c r="L268" s="356"/>
      <c r="M268" s="356"/>
      <c r="N268" s="356"/>
      <c r="O268" s="356"/>
      <c r="P268" s="421"/>
      <c r="R268" s="462"/>
    </row>
    <row r="269" spans="1:25">
      <c r="A269" s="185"/>
      <c r="B269" s="185"/>
      <c r="C269" s="186"/>
      <c r="D269" s="186"/>
      <c r="E269" s="187"/>
      <c r="F269" s="188"/>
      <c r="G269" s="189"/>
      <c r="H269" s="189"/>
      <c r="I269" s="190"/>
      <c r="J269" s="190"/>
      <c r="K269" s="190"/>
      <c r="L269" s="190"/>
      <c r="M269" s="190"/>
      <c r="N269" s="190"/>
      <c r="O269" s="190"/>
      <c r="P269" s="191"/>
    </row>
    <row r="270" spans="1:25">
      <c r="A270" s="185"/>
      <c r="B270" s="185"/>
      <c r="C270" s="186"/>
      <c r="D270" s="186"/>
      <c r="E270" s="187"/>
      <c r="F270" s="188"/>
      <c r="G270" s="189"/>
      <c r="H270" s="189"/>
      <c r="I270" s="190"/>
      <c r="J270" s="190"/>
      <c r="K270" s="190"/>
      <c r="L270" s="190"/>
      <c r="M270" s="190"/>
      <c r="N270" s="190"/>
      <c r="O270" s="190"/>
      <c r="P270" s="191"/>
    </row>
    <row r="271" spans="1:25">
      <c r="A271" s="115"/>
      <c r="B271" s="121"/>
      <c r="C271" s="121"/>
      <c r="D271" s="115"/>
      <c r="E271" s="115"/>
      <c r="F271" s="122"/>
      <c r="G271" s="121"/>
      <c r="H271" s="121"/>
      <c r="I271" s="121"/>
      <c r="J271" s="192"/>
      <c r="K271" s="192"/>
      <c r="L271" s="121"/>
      <c r="M271" s="121"/>
      <c r="N271" s="121"/>
      <c r="O271" s="121"/>
      <c r="P271" s="121"/>
    </row>
    <row r="272" spans="1:25">
      <c r="A272" s="193"/>
      <c r="B272" s="193"/>
      <c r="C272" s="193"/>
      <c r="D272" s="193"/>
      <c r="E272" s="194"/>
      <c r="F272" s="195"/>
      <c r="G272" s="196"/>
      <c r="H272" s="196"/>
      <c r="I272" s="196"/>
      <c r="J272" s="197"/>
      <c r="K272" s="197"/>
      <c r="L272" s="193"/>
      <c r="M272" s="196"/>
      <c r="N272" s="196"/>
      <c r="O272" s="196"/>
      <c r="P272" s="197"/>
    </row>
    <row r="273" spans="1:16">
      <c r="A273" s="193"/>
      <c r="B273" s="193"/>
      <c r="C273" s="193"/>
      <c r="D273" s="193"/>
      <c r="E273" s="194"/>
      <c r="F273" s="195"/>
      <c r="G273" s="196"/>
      <c r="H273" s="196"/>
      <c r="I273" s="196"/>
      <c r="J273" s="197"/>
      <c r="K273" s="197"/>
      <c r="L273" s="193"/>
      <c r="M273" s="196"/>
      <c r="N273" s="196"/>
      <c r="O273" s="196"/>
      <c r="P273" s="197"/>
    </row>
    <row r="274" spans="1:16">
      <c r="A274" s="193"/>
      <c r="B274" s="198"/>
      <c r="C274" s="193"/>
      <c r="D274" s="193"/>
      <c r="E274" s="195"/>
      <c r="F274" s="195"/>
      <c r="G274" s="197"/>
      <c r="H274" s="197"/>
      <c r="I274" s="193"/>
      <c r="J274" s="196"/>
      <c r="K274" s="196"/>
      <c r="L274" s="193"/>
      <c r="M274" s="196"/>
      <c r="N274" s="196"/>
      <c r="O274" s="193"/>
      <c r="P274" s="199"/>
    </row>
    <row r="275" spans="1:16">
      <c r="A275" s="193"/>
      <c r="B275" s="193"/>
      <c r="C275" s="193"/>
      <c r="D275" s="193"/>
      <c r="E275" s="195"/>
      <c r="F275" s="195"/>
      <c r="G275" s="197"/>
      <c r="H275" s="197"/>
      <c r="I275" s="196"/>
      <c r="J275" s="196"/>
      <c r="K275" s="196"/>
      <c r="L275" s="196"/>
      <c r="M275" s="196"/>
      <c r="N275" s="196"/>
      <c r="O275" s="196"/>
      <c r="P275" s="196"/>
    </row>
    <row r="276" spans="1:16">
      <c r="A276" s="193"/>
      <c r="B276" s="193"/>
      <c r="C276" s="193"/>
      <c r="D276" s="193"/>
      <c r="E276" s="195"/>
      <c r="F276" s="195"/>
      <c r="G276" s="197"/>
      <c r="H276" s="197"/>
      <c r="I276" s="196"/>
      <c r="J276" s="196"/>
      <c r="K276" s="196"/>
      <c r="L276" s="196"/>
      <c r="M276" s="196"/>
      <c r="N276" s="196"/>
      <c r="O276" s="196"/>
      <c r="P276" s="196"/>
    </row>
    <row r="277" spans="1:16">
      <c r="A277" s="193"/>
      <c r="B277" s="198"/>
      <c r="C277" s="193"/>
      <c r="D277" s="193"/>
      <c r="E277" s="195"/>
      <c r="F277" s="195"/>
      <c r="G277" s="197"/>
      <c r="H277" s="197"/>
      <c r="I277" s="193"/>
      <c r="J277" s="196"/>
      <c r="K277" s="196"/>
      <c r="L277" s="193"/>
      <c r="M277" s="196"/>
      <c r="N277" s="196"/>
      <c r="O277" s="193"/>
      <c r="P277" s="199"/>
    </row>
    <row r="278" spans="1:16">
      <c r="A278" s="193"/>
      <c r="B278" s="193"/>
      <c r="C278" s="193"/>
      <c r="D278" s="193"/>
      <c r="E278" s="195"/>
      <c r="F278" s="195"/>
      <c r="G278" s="197"/>
      <c r="H278" s="197"/>
      <c r="I278" s="196"/>
      <c r="J278" s="196"/>
      <c r="K278" s="196"/>
      <c r="L278" s="196"/>
      <c r="M278" s="196"/>
      <c r="N278" s="196"/>
      <c r="O278" s="196"/>
      <c r="P278" s="196"/>
    </row>
    <row r="279" spans="1:16">
      <c r="A279" s="193"/>
      <c r="B279" s="198"/>
      <c r="C279" s="193"/>
      <c r="D279" s="193"/>
      <c r="E279" s="195"/>
      <c r="F279" s="195"/>
      <c r="G279" s="197"/>
      <c r="H279" s="197"/>
      <c r="I279" s="193"/>
      <c r="J279" s="196"/>
      <c r="K279" s="196"/>
      <c r="L279" s="193"/>
      <c r="M279" s="196"/>
      <c r="N279" s="196"/>
      <c r="O279" s="193"/>
      <c r="P279" s="199"/>
    </row>
    <row r="280" spans="1:16">
      <c r="A280" s="193"/>
      <c r="B280" s="193"/>
      <c r="C280" s="193"/>
      <c r="D280" s="193"/>
      <c r="E280" s="195"/>
      <c r="F280" s="195"/>
      <c r="G280" s="197"/>
      <c r="H280" s="197"/>
      <c r="I280" s="196"/>
      <c r="J280" s="196"/>
      <c r="K280" s="196"/>
      <c r="L280" s="196"/>
      <c r="M280" s="196"/>
      <c r="N280" s="196"/>
      <c r="O280" s="196"/>
      <c r="P280" s="196"/>
    </row>
    <row r="281" spans="1:16">
      <c r="A281" s="193"/>
      <c r="B281" s="198"/>
      <c r="C281" s="193"/>
      <c r="D281" s="193"/>
      <c r="E281" s="195"/>
      <c r="F281" s="195"/>
      <c r="G281" s="197"/>
      <c r="H281" s="197"/>
      <c r="I281" s="193"/>
      <c r="J281" s="196"/>
      <c r="K281" s="196"/>
      <c r="L281" s="193"/>
      <c r="M281" s="196"/>
      <c r="N281" s="196"/>
      <c r="O281" s="193"/>
      <c r="P281" s="199"/>
    </row>
    <row r="282" spans="1:16">
      <c r="A282" s="193"/>
      <c r="B282" s="193"/>
      <c r="C282" s="193"/>
      <c r="D282" s="193"/>
      <c r="E282" s="195"/>
      <c r="F282" s="195"/>
      <c r="G282" s="197"/>
      <c r="H282" s="197"/>
      <c r="I282" s="196"/>
      <c r="J282" s="196"/>
      <c r="K282" s="196"/>
      <c r="L282" s="196"/>
      <c r="M282" s="196"/>
      <c r="N282" s="196"/>
      <c r="O282" s="196"/>
      <c r="P282" s="196"/>
    </row>
    <row r="283" spans="1:16">
      <c r="A283" s="193"/>
      <c r="B283" s="200"/>
      <c r="C283" s="201"/>
      <c r="D283" s="193"/>
      <c r="E283" s="195"/>
      <c r="F283" s="195"/>
      <c r="G283" s="197"/>
      <c r="H283" s="197"/>
      <c r="I283" s="193"/>
      <c r="J283" s="196"/>
      <c r="K283" s="196"/>
      <c r="L283" s="193"/>
      <c r="M283" s="196"/>
      <c r="N283" s="196"/>
      <c r="O283" s="193"/>
      <c r="P283" s="199"/>
    </row>
    <row r="284" spans="1:16">
      <c r="A284" s="193"/>
      <c r="B284" s="193"/>
      <c r="C284" s="193"/>
      <c r="D284" s="193"/>
      <c r="E284" s="195"/>
      <c r="F284" s="195"/>
      <c r="G284" s="197"/>
      <c r="H284" s="197"/>
      <c r="I284" s="196"/>
      <c r="J284" s="196"/>
      <c r="K284" s="196"/>
      <c r="L284" s="196"/>
      <c r="M284" s="196"/>
      <c r="N284" s="196"/>
      <c r="O284" s="196"/>
      <c r="P284" s="196"/>
    </row>
    <row r="285" spans="1:16">
      <c r="A285" s="193"/>
      <c r="B285" s="200"/>
      <c r="C285" s="201"/>
      <c r="D285" s="193"/>
      <c r="E285" s="195"/>
      <c r="F285" s="195"/>
      <c r="G285" s="197"/>
      <c r="H285" s="197"/>
      <c r="I285" s="193"/>
      <c r="J285" s="196"/>
      <c r="K285" s="196"/>
      <c r="L285" s="193"/>
      <c r="M285" s="196"/>
      <c r="N285" s="196"/>
      <c r="O285" s="193"/>
      <c r="P285" s="199"/>
    </row>
    <row r="286" spans="1:16">
      <c r="A286" s="193"/>
      <c r="B286" s="193"/>
      <c r="C286" s="193"/>
      <c r="D286" s="193"/>
      <c r="E286" s="195"/>
      <c r="F286" s="195"/>
      <c r="G286" s="197"/>
      <c r="H286" s="197"/>
      <c r="I286" s="196"/>
      <c r="J286" s="196"/>
      <c r="K286" s="196"/>
      <c r="L286" s="196"/>
      <c r="M286" s="196"/>
      <c r="N286" s="196"/>
      <c r="O286" s="196"/>
      <c r="P286" s="196"/>
    </row>
    <row r="287" spans="1:16">
      <c r="A287" s="193"/>
      <c r="B287" s="200"/>
      <c r="C287" s="201"/>
      <c r="D287" s="193"/>
      <c r="E287" s="195"/>
      <c r="F287" s="195"/>
      <c r="G287" s="197"/>
      <c r="H287" s="197"/>
      <c r="I287" s="193"/>
      <c r="J287" s="196"/>
      <c r="K287" s="196"/>
      <c r="L287" s="193"/>
      <c r="M287" s="196"/>
      <c r="N287" s="196"/>
      <c r="O287" s="193"/>
      <c r="P287" s="199"/>
    </row>
    <row r="288" spans="1:16">
      <c r="A288" s="193"/>
      <c r="B288" s="193"/>
      <c r="C288" s="193"/>
      <c r="D288" s="193"/>
      <c r="E288" s="195"/>
      <c r="F288" s="195"/>
      <c r="G288" s="197"/>
      <c r="H288" s="197"/>
      <c r="I288" s="196"/>
      <c r="J288" s="196"/>
      <c r="K288" s="196"/>
      <c r="L288" s="196"/>
      <c r="M288" s="196"/>
      <c r="N288" s="196"/>
      <c r="O288" s="196"/>
      <c r="P288" s="196"/>
    </row>
    <row r="289" spans="1:16">
      <c r="A289" s="202"/>
      <c r="B289" s="202"/>
      <c r="C289" s="202"/>
      <c r="D289" s="202"/>
      <c r="E289" s="202"/>
      <c r="F289" s="202"/>
      <c r="G289" s="202"/>
      <c r="H289" s="202"/>
      <c r="I289" s="202"/>
      <c r="J289" s="202"/>
      <c r="K289" s="202"/>
      <c r="L289" s="202"/>
      <c r="M289" s="202"/>
      <c r="N289" s="202"/>
      <c r="O289" s="202"/>
      <c r="P289" s="202"/>
    </row>
    <row r="290" spans="1:16">
      <c r="A290" s="202"/>
      <c r="B290" s="202"/>
      <c r="C290" s="202"/>
      <c r="D290" s="202"/>
      <c r="E290" s="202"/>
      <c r="F290" s="202"/>
      <c r="G290" s="202"/>
      <c r="H290" s="202"/>
      <c r="I290" s="202"/>
      <c r="J290" s="202"/>
      <c r="K290" s="202"/>
      <c r="L290" s="202"/>
      <c r="M290" s="202"/>
      <c r="N290" s="202"/>
      <c r="O290" s="202"/>
      <c r="P290" s="202"/>
    </row>
    <row r="291" spans="1:16">
      <c r="A291" s="203"/>
      <c r="B291" s="203"/>
      <c r="C291" s="203"/>
      <c r="D291" s="203"/>
      <c r="E291" s="203"/>
      <c r="F291" s="203"/>
      <c r="G291" s="203"/>
      <c r="H291" s="203"/>
      <c r="I291" s="203"/>
      <c r="J291" s="203"/>
      <c r="K291" s="203"/>
      <c r="L291" s="203"/>
      <c r="M291" s="203"/>
      <c r="N291" s="203"/>
      <c r="O291" s="203"/>
      <c r="P291" s="203"/>
    </row>
    <row r="292" spans="1:16">
      <c r="A292" s="193"/>
      <c r="B292" s="200"/>
      <c r="C292" s="201"/>
      <c r="D292" s="193"/>
      <c r="E292" s="195"/>
      <c r="F292" s="195"/>
      <c r="G292" s="197"/>
      <c r="H292" s="197"/>
      <c r="I292" s="193"/>
      <c r="J292" s="196"/>
      <c r="K292" s="196"/>
      <c r="L292" s="193"/>
      <c r="M292" s="196"/>
      <c r="N292" s="196"/>
      <c r="O292" s="193"/>
      <c r="P292" s="199"/>
    </row>
    <row r="293" spans="1:16">
      <c r="A293" s="193"/>
      <c r="B293" s="193"/>
      <c r="C293" s="193"/>
      <c r="D293" s="193"/>
      <c r="E293" s="195"/>
      <c r="F293" s="195"/>
      <c r="G293" s="197"/>
      <c r="H293" s="197"/>
      <c r="I293" s="196"/>
      <c r="J293" s="196"/>
      <c r="K293" s="196"/>
      <c r="L293" s="196"/>
      <c r="M293" s="196"/>
      <c r="N293" s="196"/>
      <c r="O293" s="196"/>
      <c r="P293" s="196"/>
    </row>
    <row r="294" spans="1:16">
      <c r="A294" s="193"/>
      <c r="B294" s="200"/>
      <c r="C294" s="201"/>
      <c r="D294" s="193"/>
      <c r="E294" s="195"/>
      <c r="F294" s="195"/>
      <c r="G294" s="197"/>
      <c r="H294" s="197"/>
      <c r="I294" s="193"/>
      <c r="J294" s="196"/>
      <c r="K294" s="196"/>
      <c r="L294" s="193"/>
      <c r="M294" s="196"/>
      <c r="N294" s="196"/>
      <c r="O294" s="193"/>
      <c r="P294" s="199"/>
    </row>
    <row r="295" spans="1:16">
      <c r="A295" s="193"/>
      <c r="B295" s="193"/>
      <c r="C295" s="193"/>
      <c r="D295" s="193"/>
      <c r="E295" s="195"/>
      <c r="F295" s="195"/>
      <c r="G295" s="197"/>
      <c r="H295" s="197"/>
      <c r="I295" s="196"/>
      <c r="J295" s="196"/>
      <c r="K295" s="196"/>
      <c r="L295" s="196"/>
      <c r="M295" s="196"/>
      <c r="N295" s="196"/>
      <c r="O295" s="196"/>
      <c r="P295" s="196"/>
    </row>
    <row r="296" spans="1:16">
      <c r="A296" s="193"/>
      <c r="B296" s="200"/>
      <c r="C296" s="201"/>
      <c r="D296" s="193"/>
      <c r="E296" s="195"/>
      <c r="F296" s="195"/>
      <c r="G296" s="197"/>
      <c r="H296" s="197"/>
      <c r="I296" s="193"/>
      <c r="J296" s="196"/>
      <c r="K296" s="196"/>
      <c r="L296" s="193"/>
      <c r="M296" s="196"/>
      <c r="N296" s="196"/>
      <c r="O296" s="193"/>
      <c r="P296" s="199"/>
    </row>
    <row r="297" spans="1:16">
      <c r="A297" s="193"/>
      <c r="B297" s="193"/>
      <c r="C297" s="193"/>
      <c r="D297" s="193"/>
      <c r="E297" s="195"/>
      <c r="F297" s="195"/>
      <c r="G297" s="197"/>
      <c r="H297" s="197"/>
      <c r="I297" s="196"/>
      <c r="J297" s="196"/>
      <c r="K297" s="196"/>
      <c r="L297" s="196"/>
      <c r="M297" s="196"/>
      <c r="N297" s="196"/>
      <c r="O297" s="196"/>
      <c r="P297" s="196"/>
    </row>
    <row r="298" spans="1:16">
      <c r="A298" s="193"/>
      <c r="B298" s="200"/>
      <c r="C298" s="201"/>
      <c r="D298" s="193"/>
      <c r="E298" s="195"/>
      <c r="F298" s="195"/>
      <c r="G298" s="197"/>
      <c r="H298" s="197"/>
      <c r="I298" s="193"/>
      <c r="J298" s="196"/>
      <c r="K298" s="196"/>
      <c r="L298" s="193"/>
      <c r="M298" s="196"/>
      <c r="N298" s="196"/>
      <c r="O298" s="193"/>
      <c r="P298" s="199"/>
    </row>
    <row r="299" spans="1:16">
      <c r="A299" s="193"/>
      <c r="B299" s="193"/>
      <c r="C299" s="193"/>
      <c r="D299" s="193"/>
      <c r="E299" s="195"/>
      <c r="F299" s="195"/>
      <c r="G299" s="197"/>
      <c r="H299" s="197"/>
      <c r="I299" s="196"/>
      <c r="J299" s="196"/>
      <c r="K299" s="196"/>
      <c r="L299" s="196"/>
      <c r="M299" s="196"/>
      <c r="N299" s="196"/>
      <c r="O299" s="196"/>
      <c r="P299" s="196"/>
    </row>
    <row r="300" spans="1:16">
      <c r="A300" s="193"/>
      <c r="B300" s="200"/>
      <c r="C300" s="201"/>
      <c r="D300" s="193"/>
      <c r="E300" s="195"/>
      <c r="F300" s="195"/>
      <c r="G300" s="197"/>
      <c r="H300" s="197"/>
      <c r="I300" s="193"/>
      <c r="J300" s="196"/>
      <c r="K300" s="196"/>
      <c r="L300" s="193"/>
      <c r="M300" s="196"/>
      <c r="N300" s="196"/>
      <c r="O300" s="193"/>
      <c r="P300" s="199"/>
    </row>
    <row r="301" spans="1:16">
      <c r="A301" s="193"/>
      <c r="B301" s="193"/>
      <c r="C301" s="193"/>
      <c r="D301" s="193"/>
      <c r="E301" s="195"/>
      <c r="F301" s="195"/>
      <c r="G301" s="197"/>
      <c r="H301" s="197"/>
      <c r="I301" s="196"/>
      <c r="J301" s="196"/>
      <c r="K301" s="196"/>
      <c r="L301" s="196"/>
      <c r="M301" s="196"/>
      <c r="N301" s="196"/>
      <c r="O301" s="196"/>
      <c r="P301" s="196"/>
    </row>
    <row r="302" spans="1:16">
      <c r="A302" s="193"/>
      <c r="B302" s="200"/>
      <c r="C302" s="201"/>
      <c r="D302" s="193"/>
      <c r="E302" s="195"/>
      <c r="F302" s="195"/>
      <c r="G302" s="197"/>
      <c r="H302" s="197"/>
      <c r="I302" s="193"/>
      <c r="J302" s="196"/>
      <c r="K302" s="196"/>
      <c r="L302" s="193"/>
      <c r="M302" s="196"/>
      <c r="N302" s="196"/>
      <c r="O302" s="193"/>
      <c r="P302" s="199"/>
    </row>
    <row r="303" spans="1:16">
      <c r="A303" s="193"/>
      <c r="B303" s="193"/>
      <c r="C303" s="193"/>
      <c r="D303" s="193"/>
      <c r="E303" s="195"/>
      <c r="F303" s="195"/>
      <c r="G303" s="197"/>
      <c r="H303" s="197"/>
      <c r="I303" s="196"/>
      <c r="J303" s="196"/>
      <c r="K303" s="196"/>
      <c r="L303" s="196"/>
      <c r="M303" s="196"/>
      <c r="N303" s="196"/>
      <c r="O303" s="196"/>
      <c r="P303" s="196"/>
    </row>
    <row r="304" spans="1:16">
      <c r="A304" s="193"/>
      <c r="B304" s="200"/>
      <c r="C304" s="201"/>
      <c r="D304" s="193"/>
      <c r="E304" s="195"/>
      <c r="F304" s="195"/>
      <c r="G304" s="197"/>
      <c r="H304" s="197"/>
      <c r="I304" s="193"/>
      <c r="J304" s="196"/>
      <c r="K304" s="196"/>
      <c r="L304" s="193"/>
      <c r="M304" s="196"/>
      <c r="N304" s="196"/>
      <c r="O304" s="193"/>
      <c r="P304" s="199"/>
    </row>
    <row r="305" spans="1:16">
      <c r="A305" s="193"/>
      <c r="B305" s="193"/>
      <c r="C305" s="193"/>
      <c r="D305" s="193"/>
      <c r="E305" s="195"/>
      <c r="F305" s="195"/>
      <c r="G305" s="197"/>
      <c r="H305" s="197"/>
      <c r="I305" s="196"/>
      <c r="J305" s="196"/>
      <c r="K305" s="196"/>
      <c r="L305" s="196"/>
      <c r="M305" s="196"/>
      <c r="N305" s="196"/>
      <c r="O305" s="196"/>
      <c r="P305" s="196"/>
    </row>
    <row r="306" spans="1:16">
      <c r="A306" s="193"/>
      <c r="B306" s="200"/>
      <c r="C306" s="201"/>
      <c r="D306" s="193"/>
      <c r="E306" s="195"/>
      <c r="F306" s="195"/>
      <c r="G306" s="197"/>
      <c r="H306" s="197"/>
      <c r="I306" s="193"/>
      <c r="J306" s="196"/>
      <c r="K306" s="196"/>
      <c r="L306" s="193"/>
      <c r="M306" s="196"/>
      <c r="N306" s="196"/>
      <c r="O306" s="193"/>
      <c r="P306" s="199"/>
    </row>
    <row r="307" spans="1:16">
      <c r="A307" s="193"/>
      <c r="B307" s="193"/>
      <c r="C307" s="193"/>
      <c r="D307" s="193"/>
      <c r="E307" s="195"/>
      <c r="F307" s="195"/>
      <c r="G307" s="197"/>
      <c r="H307" s="197"/>
      <c r="I307" s="196"/>
      <c r="J307" s="196"/>
      <c r="K307" s="196"/>
      <c r="L307" s="196"/>
      <c r="M307" s="196"/>
      <c r="N307" s="196"/>
      <c r="O307" s="196"/>
      <c r="P307" s="196"/>
    </row>
    <row r="308" spans="1:16">
      <c r="A308" s="193"/>
      <c r="B308" s="200"/>
      <c r="C308" s="201"/>
      <c r="D308" s="193"/>
      <c r="E308" s="195"/>
      <c r="F308" s="195"/>
      <c r="G308" s="197"/>
      <c r="H308" s="197"/>
      <c r="I308" s="193"/>
      <c r="J308" s="196"/>
      <c r="K308" s="196"/>
      <c r="L308" s="193"/>
      <c r="M308" s="196"/>
      <c r="N308" s="196"/>
      <c r="O308" s="193"/>
      <c r="P308" s="199"/>
    </row>
    <row r="309" spans="1:16">
      <c r="A309" s="193"/>
      <c r="B309" s="193"/>
      <c r="C309" s="193"/>
      <c r="D309" s="193"/>
      <c r="E309" s="195"/>
      <c r="F309" s="195"/>
      <c r="G309" s="197"/>
      <c r="H309" s="197"/>
      <c r="I309" s="196"/>
      <c r="J309" s="196"/>
      <c r="K309" s="196"/>
      <c r="L309" s="196"/>
      <c r="M309" s="196"/>
      <c r="N309" s="196"/>
      <c r="O309" s="196"/>
      <c r="P309" s="196"/>
    </row>
    <row r="310" spans="1:16">
      <c r="A310" s="193"/>
      <c r="B310" s="200"/>
      <c r="C310" s="201"/>
      <c r="D310" s="193"/>
      <c r="E310" s="195"/>
      <c r="F310" s="195"/>
      <c r="G310" s="197"/>
      <c r="H310" s="197"/>
      <c r="I310" s="193"/>
      <c r="J310" s="204"/>
      <c r="K310" s="204"/>
      <c r="L310" s="193"/>
      <c r="M310" s="196"/>
      <c r="N310" s="196"/>
      <c r="O310" s="193"/>
      <c r="P310" s="199"/>
    </row>
    <row r="311" spans="1:16">
      <c r="A311" s="193"/>
      <c r="B311" s="193"/>
      <c r="C311" s="193"/>
      <c r="D311" s="193"/>
      <c r="E311" s="195"/>
      <c r="F311" s="195"/>
      <c r="G311" s="197"/>
      <c r="H311" s="197"/>
      <c r="I311" s="196"/>
      <c r="J311" s="196"/>
      <c r="K311" s="196"/>
      <c r="L311" s="196"/>
      <c r="M311" s="196"/>
      <c r="N311" s="196"/>
      <c r="O311" s="196"/>
      <c r="P311" s="196"/>
    </row>
    <row r="312" spans="1:16">
      <c r="A312" s="193"/>
      <c r="B312" s="200"/>
      <c r="C312" s="201"/>
      <c r="D312" s="193"/>
      <c r="E312" s="195"/>
      <c r="F312" s="195"/>
      <c r="G312" s="197"/>
      <c r="H312" s="197"/>
      <c r="I312" s="193"/>
      <c r="J312" s="204"/>
      <c r="K312" s="204"/>
      <c r="L312" s="193"/>
      <c r="M312" s="196"/>
      <c r="N312" s="196"/>
      <c r="O312" s="193"/>
      <c r="P312" s="199"/>
    </row>
    <row r="313" spans="1:16">
      <c r="A313" s="193"/>
      <c r="B313" s="193"/>
      <c r="C313" s="193"/>
      <c r="D313" s="193"/>
      <c r="E313" s="195"/>
      <c r="F313" s="195"/>
      <c r="G313" s="197"/>
      <c r="H313" s="197"/>
      <c r="I313" s="196"/>
      <c r="J313" s="196"/>
      <c r="K313" s="196"/>
      <c r="L313" s="196"/>
      <c r="M313" s="196"/>
      <c r="N313" s="196"/>
      <c r="O313" s="196"/>
      <c r="P313" s="196"/>
    </row>
    <row r="314" spans="1:16">
      <c r="A314" s="193"/>
      <c r="B314" s="200"/>
      <c r="C314" s="201"/>
      <c r="D314" s="193"/>
      <c r="E314" s="195"/>
      <c r="F314" s="195"/>
      <c r="G314" s="197"/>
      <c r="H314" s="197"/>
      <c r="I314" s="193"/>
      <c r="J314" s="196"/>
      <c r="K314" s="196"/>
      <c r="L314" s="193"/>
      <c r="M314" s="196"/>
      <c r="N314" s="196"/>
      <c r="O314" s="193"/>
      <c r="P314" s="199"/>
    </row>
    <row r="315" spans="1:16">
      <c r="A315" s="203"/>
      <c r="B315" s="203"/>
      <c r="C315" s="203"/>
      <c r="D315" s="203"/>
      <c r="E315" s="203"/>
      <c r="F315" s="203"/>
      <c r="G315" s="203"/>
      <c r="H315" s="203"/>
      <c r="I315" s="203"/>
      <c r="J315" s="203"/>
      <c r="K315" s="203"/>
      <c r="L315" s="203"/>
      <c r="M315" s="203"/>
      <c r="N315" s="203"/>
      <c r="O315" s="203"/>
      <c r="P315" s="203"/>
    </row>
    <row r="316" spans="1:16">
      <c r="A316" s="193"/>
      <c r="B316" s="193"/>
      <c r="C316" s="193"/>
      <c r="D316" s="193"/>
      <c r="E316" s="195"/>
      <c r="F316" s="195"/>
      <c r="G316" s="197"/>
      <c r="H316" s="197"/>
      <c r="I316" s="205"/>
      <c r="J316" s="196"/>
      <c r="K316" s="196"/>
      <c r="L316" s="205"/>
      <c r="M316" s="196"/>
      <c r="N316" s="196"/>
      <c r="O316" s="205"/>
      <c r="P316" s="205"/>
    </row>
    <row r="511" spans="1:16">
      <c r="A511" s="206"/>
      <c r="B511" s="206"/>
      <c r="C511" s="206"/>
      <c r="D511" s="206"/>
      <c r="E511" s="207"/>
      <c r="F511" s="207"/>
      <c r="G511" s="208"/>
      <c r="H511" s="208"/>
      <c r="I511" s="208"/>
      <c r="J511" s="209"/>
      <c r="K511" s="209"/>
      <c r="L511" s="206"/>
      <c r="M511" s="208"/>
      <c r="N511" s="208"/>
      <c r="O511" s="208"/>
      <c r="P511" s="210"/>
    </row>
    <row r="512" spans="1:16">
      <c r="A512" s="206"/>
      <c r="B512" s="206"/>
      <c r="C512" s="206"/>
      <c r="D512" s="206"/>
      <c r="E512" s="207"/>
      <c r="F512" s="207"/>
      <c r="G512" s="208"/>
      <c r="H512" s="208"/>
      <c r="I512" s="208"/>
      <c r="J512" s="209"/>
      <c r="K512" s="209"/>
      <c r="L512" s="206"/>
      <c r="M512" s="208"/>
      <c r="N512" s="208"/>
      <c r="O512" s="208"/>
      <c r="P512" s="211"/>
    </row>
    <row r="513" spans="1:16">
      <c r="A513" s="206"/>
      <c r="B513" s="206"/>
      <c r="C513" s="206"/>
      <c r="D513" s="206"/>
      <c r="E513" s="212"/>
      <c r="F513" s="213"/>
      <c r="G513" s="208"/>
      <c r="H513" s="208"/>
      <c r="I513" s="208"/>
      <c r="J513" s="209"/>
      <c r="K513" s="209"/>
      <c r="L513" s="206"/>
      <c r="M513" s="208"/>
      <c r="N513" s="208"/>
      <c r="O513" s="208"/>
      <c r="P513" s="214"/>
    </row>
    <row r="514" spans="1:16">
      <c r="A514" s="206"/>
      <c r="B514" s="206"/>
      <c r="C514" s="206"/>
      <c r="D514" s="206"/>
      <c r="E514" s="212"/>
      <c r="F514" s="213"/>
      <c r="G514" s="208"/>
      <c r="H514" s="208"/>
      <c r="I514" s="208"/>
      <c r="J514" s="209"/>
      <c r="K514" s="209"/>
      <c r="L514" s="206"/>
      <c r="M514" s="208"/>
      <c r="N514" s="208"/>
      <c r="O514" s="208"/>
      <c r="P514" s="210"/>
    </row>
    <row r="515" spans="1:16">
      <c r="A515" s="206"/>
      <c r="B515" s="206"/>
      <c r="C515" s="206"/>
      <c r="D515" s="206"/>
      <c r="E515" s="207"/>
      <c r="F515" s="207"/>
      <c r="G515" s="208"/>
      <c r="H515" s="208"/>
      <c r="I515" s="208"/>
      <c r="J515" s="209"/>
      <c r="K515" s="209"/>
      <c r="L515" s="206"/>
      <c r="M515" s="208"/>
      <c r="N515" s="208"/>
      <c r="O515" s="208"/>
      <c r="P515" s="210"/>
    </row>
    <row r="516" spans="1:16">
      <c r="A516" s="206"/>
      <c r="B516" s="206"/>
      <c r="C516" s="206"/>
      <c r="D516" s="206"/>
      <c r="E516" s="207"/>
      <c r="F516" s="207"/>
      <c r="G516" s="208"/>
      <c r="H516" s="208"/>
      <c r="I516" s="208"/>
      <c r="J516" s="208"/>
      <c r="K516" s="208"/>
      <c r="L516" s="208"/>
      <c r="M516" s="208"/>
      <c r="N516" s="208"/>
      <c r="O516" s="208"/>
      <c r="P516" s="208"/>
    </row>
    <row r="517" spans="1:16">
      <c r="A517" s="206"/>
      <c r="B517" s="206"/>
      <c r="C517" s="215"/>
      <c r="D517" s="206"/>
      <c r="E517" s="207"/>
      <c r="F517" s="207"/>
      <c r="G517" s="208"/>
      <c r="H517" s="208"/>
      <c r="I517" s="208"/>
      <c r="J517" s="208"/>
      <c r="K517" s="208"/>
      <c r="L517" s="208"/>
      <c r="M517" s="208"/>
      <c r="N517" s="208"/>
      <c r="O517" s="208"/>
      <c r="P517" s="208"/>
    </row>
    <row r="518" spans="1:16">
      <c r="A518" s="206"/>
      <c r="B518" s="206"/>
      <c r="C518" s="206"/>
      <c r="D518" s="206"/>
      <c r="E518" s="207"/>
      <c r="F518" s="207"/>
      <c r="G518" s="210"/>
      <c r="H518" s="210"/>
      <c r="I518" s="206"/>
      <c r="J518" s="208"/>
      <c r="K518" s="208"/>
      <c r="L518" s="208"/>
      <c r="M518" s="208"/>
      <c r="N518" s="208"/>
      <c r="O518" s="208"/>
      <c r="P518" s="214"/>
    </row>
    <row r="519" spans="1:16">
      <c r="A519" s="206"/>
      <c r="B519" s="206"/>
      <c r="C519" s="206"/>
      <c r="D519" s="206"/>
      <c r="E519" s="207"/>
      <c r="F519" s="207"/>
      <c r="G519" s="208"/>
      <c r="H519" s="208"/>
      <c r="I519" s="208"/>
      <c r="J519" s="208"/>
      <c r="K519" s="208"/>
      <c r="L519" s="208"/>
      <c r="M519" s="210"/>
      <c r="N519" s="210"/>
      <c r="O519" s="206"/>
      <c r="P519" s="210"/>
    </row>
    <row r="520" spans="1:16">
      <c r="A520" s="206"/>
      <c r="B520" s="206"/>
      <c r="C520" s="206"/>
      <c r="D520" s="206"/>
      <c r="E520" s="207"/>
      <c r="F520" s="207"/>
      <c r="G520" s="208"/>
      <c r="H520" s="208"/>
      <c r="I520" s="208"/>
      <c r="J520" s="209"/>
      <c r="K520" s="209"/>
      <c r="L520" s="206"/>
      <c r="M520" s="208"/>
      <c r="N520" s="208"/>
      <c r="O520" s="208"/>
      <c r="P520" s="211"/>
    </row>
    <row r="521" spans="1:16">
      <c r="A521" s="206"/>
      <c r="B521" s="206"/>
      <c r="C521" s="206"/>
      <c r="D521" s="206"/>
      <c r="E521" s="207"/>
      <c r="F521" s="207"/>
      <c r="G521" s="208"/>
      <c r="H521" s="208"/>
      <c r="I521" s="208"/>
      <c r="J521" s="209"/>
      <c r="K521" s="209"/>
      <c r="L521" s="206"/>
      <c r="M521" s="208"/>
      <c r="N521" s="208"/>
      <c r="O521" s="208"/>
      <c r="P521" s="211"/>
    </row>
    <row r="522" spans="1:16">
      <c r="A522" s="206"/>
      <c r="B522" s="206"/>
      <c r="C522" s="206"/>
      <c r="D522" s="206"/>
      <c r="E522" s="213"/>
      <c r="F522" s="207"/>
      <c r="G522" s="208"/>
      <c r="H522" s="208"/>
      <c r="I522" s="208"/>
      <c r="J522" s="209"/>
      <c r="K522" s="209"/>
      <c r="L522" s="206"/>
      <c r="M522" s="208"/>
      <c r="N522" s="208"/>
      <c r="O522" s="208"/>
      <c r="P522" s="210"/>
    </row>
    <row r="523" spans="1:16">
      <c r="A523" s="206"/>
      <c r="B523" s="206"/>
      <c r="C523" s="206"/>
      <c r="D523" s="206"/>
      <c r="E523" s="213"/>
      <c r="F523" s="207"/>
      <c r="G523" s="208"/>
      <c r="H523" s="208"/>
      <c r="I523" s="208"/>
      <c r="J523" s="209"/>
      <c r="K523" s="209"/>
      <c r="L523" s="206"/>
      <c r="M523" s="208"/>
      <c r="N523" s="208"/>
      <c r="O523" s="208"/>
      <c r="P523" s="214"/>
    </row>
    <row r="524" spans="1:16">
      <c r="A524" s="206"/>
      <c r="B524" s="206"/>
      <c r="C524" s="206"/>
      <c r="D524" s="206"/>
      <c r="E524" s="213"/>
      <c r="F524" s="207"/>
      <c r="G524" s="208"/>
      <c r="H524" s="208"/>
      <c r="I524" s="208"/>
      <c r="J524" s="209"/>
      <c r="K524" s="209"/>
      <c r="L524" s="206"/>
      <c r="M524" s="208"/>
      <c r="N524" s="208"/>
      <c r="O524" s="208"/>
      <c r="P524" s="210"/>
    </row>
    <row r="525" spans="1:16">
      <c r="A525" s="206"/>
      <c r="B525" s="216"/>
      <c r="C525" s="206"/>
      <c r="D525" s="206"/>
      <c r="E525" s="207"/>
      <c r="F525" s="207"/>
      <c r="G525" s="208"/>
      <c r="H525" s="208"/>
      <c r="I525" s="208"/>
      <c r="J525" s="209"/>
      <c r="K525" s="209"/>
      <c r="L525" s="206"/>
      <c r="M525" s="208"/>
      <c r="N525" s="208"/>
      <c r="O525" s="208"/>
      <c r="P525" s="211"/>
    </row>
    <row r="526" spans="1:16">
      <c r="A526" s="206"/>
      <c r="B526" s="206"/>
      <c r="C526" s="206"/>
      <c r="D526" s="206"/>
      <c r="E526" s="212"/>
      <c r="F526" s="213"/>
      <c r="G526" s="208"/>
      <c r="H526" s="208"/>
      <c r="I526" s="208"/>
      <c r="J526" s="209"/>
      <c r="K526" s="209"/>
      <c r="L526" s="206"/>
      <c r="M526" s="208"/>
      <c r="N526" s="208"/>
      <c r="O526" s="208"/>
      <c r="P526" s="214"/>
    </row>
    <row r="527" spans="1:16">
      <c r="A527" s="206"/>
      <c r="B527" s="206"/>
      <c r="C527" s="206"/>
      <c r="D527" s="206"/>
      <c r="E527" s="212"/>
      <c r="F527" s="213"/>
      <c r="G527" s="208"/>
      <c r="H527" s="208"/>
      <c r="I527" s="208"/>
      <c r="J527" s="209"/>
      <c r="K527" s="209"/>
      <c r="L527" s="206"/>
      <c r="M527" s="208"/>
      <c r="N527" s="208"/>
      <c r="O527" s="208"/>
      <c r="P527" s="210"/>
    </row>
    <row r="528" spans="1:16">
      <c r="A528" s="206"/>
      <c r="B528" s="206"/>
      <c r="C528" s="206"/>
      <c r="D528" s="206"/>
      <c r="E528" s="207"/>
      <c r="F528" s="207"/>
      <c r="G528" s="208"/>
      <c r="H528" s="208"/>
      <c r="I528" s="208"/>
      <c r="J528" s="209"/>
      <c r="K528" s="209"/>
      <c r="L528" s="206"/>
      <c r="M528" s="208"/>
      <c r="N528" s="208"/>
      <c r="O528" s="208"/>
      <c r="P528" s="210"/>
    </row>
    <row r="529" spans="1:16">
      <c r="A529" s="206"/>
      <c r="B529" s="206"/>
      <c r="C529" s="206"/>
      <c r="D529" s="206"/>
      <c r="E529" s="206"/>
      <c r="F529" s="206"/>
      <c r="G529" s="208"/>
      <c r="H529" s="208"/>
      <c r="I529" s="208"/>
      <c r="J529" s="208"/>
      <c r="K529" s="208"/>
      <c r="L529" s="208"/>
      <c r="M529" s="208"/>
      <c r="N529" s="208"/>
      <c r="O529" s="208"/>
      <c r="P529" s="208"/>
    </row>
    <row r="530" spans="1:16">
      <c r="A530" s="206"/>
      <c r="B530" s="206"/>
      <c r="C530" s="215"/>
      <c r="D530" s="217"/>
      <c r="E530" s="207"/>
      <c r="F530" s="207"/>
      <c r="G530" s="208"/>
      <c r="H530" s="208"/>
      <c r="I530" s="208"/>
      <c r="J530" s="208"/>
      <c r="K530" s="208"/>
      <c r="L530" s="208"/>
      <c r="M530" s="208"/>
      <c r="N530" s="208"/>
      <c r="O530" s="208"/>
      <c r="P530" s="208"/>
    </row>
    <row r="531" spans="1:16">
      <c r="A531" s="206"/>
      <c r="B531" s="206"/>
      <c r="C531" s="206"/>
      <c r="D531" s="206"/>
      <c r="E531" s="207"/>
      <c r="F531" s="207"/>
      <c r="G531" s="210"/>
      <c r="H531" s="210"/>
      <c r="I531" s="206"/>
      <c r="J531" s="208"/>
      <c r="K531" s="208"/>
      <c r="L531" s="208"/>
      <c r="M531" s="208"/>
      <c r="N531" s="208"/>
      <c r="O531" s="208"/>
      <c r="P531" s="214"/>
    </row>
    <row r="532" spans="1:16">
      <c r="A532" s="206"/>
      <c r="B532" s="206"/>
      <c r="C532" s="206"/>
      <c r="D532" s="206"/>
      <c r="E532" s="207"/>
      <c r="F532" s="207"/>
      <c r="G532" s="208"/>
      <c r="H532" s="208"/>
      <c r="I532" s="208"/>
      <c r="J532" s="208"/>
      <c r="K532" s="208"/>
      <c r="L532" s="208"/>
      <c r="M532" s="210"/>
      <c r="N532" s="210"/>
      <c r="O532" s="206"/>
      <c r="P532" s="210"/>
    </row>
    <row r="533" spans="1:16">
      <c r="A533" s="206"/>
      <c r="B533" s="206"/>
      <c r="C533" s="206"/>
      <c r="D533" s="206"/>
      <c r="E533" s="207"/>
      <c r="F533" s="207"/>
      <c r="G533" s="210"/>
      <c r="H533" s="210"/>
      <c r="I533" s="211"/>
      <c r="J533" s="209"/>
      <c r="K533" s="209"/>
      <c r="L533" s="206"/>
      <c r="M533" s="208"/>
      <c r="N533" s="208"/>
      <c r="O533" s="208"/>
      <c r="P533" s="211"/>
    </row>
    <row r="534" spans="1:16">
      <c r="A534" s="139"/>
      <c r="B534" s="139"/>
      <c r="C534" s="139"/>
      <c r="D534" s="139"/>
      <c r="E534" s="139"/>
      <c r="F534" s="139"/>
      <c r="G534" s="139"/>
      <c r="H534" s="139"/>
      <c r="I534" s="139"/>
      <c r="J534" s="139"/>
      <c r="K534" s="139"/>
      <c r="L534" s="139"/>
      <c r="M534" s="139"/>
      <c r="N534" s="139"/>
      <c r="O534" s="139"/>
      <c r="P534" s="139"/>
    </row>
    <row r="535" spans="1:16">
      <c r="A535" s="206"/>
      <c r="B535" s="206"/>
      <c r="C535" s="206"/>
      <c r="D535" s="206"/>
      <c r="E535" s="207"/>
      <c r="F535" s="207"/>
      <c r="G535" s="210"/>
      <c r="H535" s="210"/>
      <c r="I535" s="211"/>
      <c r="J535" s="209"/>
      <c r="K535" s="209"/>
      <c r="L535" s="206"/>
      <c r="M535" s="208"/>
      <c r="N535" s="208"/>
      <c r="O535" s="208"/>
      <c r="P535" s="211"/>
    </row>
    <row r="536" spans="1:16">
      <c r="A536" s="206"/>
      <c r="B536" s="206"/>
      <c r="C536" s="206"/>
      <c r="D536" s="206"/>
      <c r="E536" s="207"/>
      <c r="F536" s="207"/>
      <c r="G536" s="210"/>
      <c r="H536" s="210"/>
      <c r="I536" s="211"/>
      <c r="J536" s="209"/>
      <c r="K536" s="209"/>
      <c r="L536" s="206"/>
      <c r="M536" s="208"/>
      <c r="N536" s="208"/>
      <c r="O536" s="208"/>
      <c r="P536" s="210"/>
    </row>
    <row r="537" spans="1:16">
      <c r="A537" s="206"/>
      <c r="B537" s="206"/>
      <c r="C537" s="206"/>
      <c r="D537" s="206"/>
      <c r="E537" s="207"/>
      <c r="F537" s="207"/>
      <c r="G537" s="210"/>
      <c r="H537" s="210"/>
      <c r="I537" s="206"/>
      <c r="J537" s="209"/>
      <c r="K537" s="209"/>
      <c r="L537" s="206"/>
      <c r="M537" s="208"/>
      <c r="N537" s="208"/>
      <c r="O537" s="208"/>
      <c r="P537" s="214"/>
    </row>
    <row r="538" spans="1:16">
      <c r="A538" s="206"/>
      <c r="B538" s="206"/>
      <c r="C538" s="215"/>
      <c r="D538" s="217"/>
      <c r="E538" s="207"/>
      <c r="F538" s="207"/>
      <c r="G538" s="208"/>
      <c r="H538" s="208"/>
      <c r="I538" s="208"/>
      <c r="J538" s="208"/>
      <c r="K538" s="208"/>
      <c r="L538" s="208"/>
      <c r="M538" s="208"/>
      <c r="N538" s="208"/>
      <c r="O538" s="208"/>
      <c r="P538" s="208"/>
    </row>
    <row r="539" spans="1:16">
      <c r="A539" s="206"/>
      <c r="B539" s="206"/>
      <c r="C539" s="206"/>
      <c r="D539" s="206"/>
      <c r="E539" s="207"/>
      <c r="F539" s="207"/>
      <c r="G539" s="210"/>
      <c r="H539" s="210"/>
      <c r="I539" s="206"/>
      <c r="J539" s="208"/>
      <c r="K539" s="208"/>
      <c r="L539" s="208"/>
      <c r="M539" s="208"/>
      <c r="N539" s="208"/>
      <c r="O539" s="208"/>
      <c r="P539" s="214"/>
    </row>
    <row r="540" spans="1:16">
      <c r="A540" s="206"/>
      <c r="B540" s="206"/>
      <c r="C540" s="206"/>
      <c r="D540" s="206"/>
      <c r="E540" s="207"/>
      <c r="F540" s="207"/>
      <c r="G540" s="208"/>
      <c r="H540" s="208"/>
      <c r="I540" s="208"/>
      <c r="J540" s="208"/>
      <c r="K540" s="208"/>
      <c r="L540" s="208"/>
      <c r="M540" s="210"/>
      <c r="N540" s="210"/>
      <c r="O540" s="206"/>
      <c r="P540" s="210"/>
    </row>
    <row r="541" spans="1:16">
      <c r="A541" s="206"/>
      <c r="B541" s="206"/>
      <c r="C541" s="206"/>
      <c r="D541" s="206"/>
      <c r="E541" s="207"/>
      <c r="F541" s="207"/>
      <c r="G541" s="210"/>
      <c r="H541" s="210"/>
      <c r="I541" s="211"/>
      <c r="J541" s="209"/>
      <c r="K541" s="209"/>
      <c r="L541" s="206"/>
      <c r="M541" s="208"/>
      <c r="N541" s="208"/>
      <c r="O541" s="208"/>
      <c r="P541" s="211"/>
    </row>
    <row r="542" spans="1:16">
      <c r="A542" s="206"/>
      <c r="B542" s="206"/>
      <c r="C542" s="206"/>
      <c r="D542" s="206"/>
      <c r="E542" s="207"/>
      <c r="F542" s="207"/>
      <c r="G542" s="210"/>
      <c r="H542" s="210"/>
      <c r="I542" s="211"/>
      <c r="J542" s="209"/>
      <c r="K542" s="209"/>
      <c r="L542" s="206"/>
      <c r="M542" s="208"/>
      <c r="N542" s="208"/>
      <c r="O542" s="208"/>
      <c r="P542" s="211"/>
    </row>
    <row r="543" spans="1:16">
      <c r="A543" s="206"/>
      <c r="B543" s="206"/>
      <c r="C543" s="206"/>
      <c r="D543" s="206"/>
      <c r="E543" s="207"/>
      <c r="F543" s="207"/>
      <c r="G543" s="210"/>
      <c r="H543" s="210"/>
      <c r="I543" s="211"/>
      <c r="J543" s="209"/>
      <c r="K543" s="209"/>
      <c r="L543" s="206"/>
      <c r="M543" s="208"/>
      <c r="N543" s="208"/>
      <c r="O543" s="208"/>
      <c r="P543" s="210"/>
    </row>
    <row r="544" spans="1:16">
      <c r="A544" s="206"/>
      <c r="B544" s="206"/>
      <c r="C544" s="206"/>
      <c r="D544" s="206"/>
      <c r="E544" s="207"/>
      <c r="F544" s="207"/>
      <c r="G544" s="210"/>
      <c r="H544" s="210"/>
      <c r="I544" s="206"/>
      <c r="J544" s="209"/>
      <c r="K544" s="209"/>
      <c r="L544" s="206"/>
      <c r="M544" s="208"/>
      <c r="N544" s="208"/>
      <c r="O544" s="208"/>
      <c r="P544" s="214"/>
    </row>
    <row r="545" spans="1:16">
      <c r="A545" s="206"/>
      <c r="B545" s="206"/>
      <c r="C545" s="215"/>
      <c r="D545" s="217"/>
      <c r="E545" s="207"/>
      <c r="F545" s="207"/>
      <c r="G545" s="208"/>
      <c r="H545" s="208"/>
      <c r="I545" s="208"/>
      <c r="J545" s="208"/>
      <c r="K545" s="208"/>
      <c r="L545" s="208"/>
      <c r="M545" s="208"/>
      <c r="N545" s="208"/>
      <c r="O545" s="208"/>
      <c r="P545" s="208"/>
    </row>
    <row r="546" spans="1:16">
      <c r="A546" s="206"/>
      <c r="B546" s="206"/>
      <c r="C546" s="206"/>
      <c r="D546" s="206"/>
      <c r="E546" s="207"/>
      <c r="F546" s="207"/>
      <c r="G546" s="210"/>
      <c r="H546" s="210"/>
      <c r="I546" s="206"/>
      <c r="J546" s="208"/>
      <c r="K546" s="208"/>
      <c r="L546" s="208"/>
      <c r="M546" s="208"/>
      <c r="N546" s="208"/>
      <c r="O546" s="208"/>
      <c r="P546" s="214"/>
    </row>
    <row r="547" spans="1:16">
      <c r="A547" s="206"/>
      <c r="B547" s="206"/>
      <c r="C547" s="206"/>
      <c r="D547" s="206"/>
      <c r="E547" s="207"/>
      <c r="F547" s="207"/>
      <c r="G547" s="208"/>
      <c r="H547" s="208"/>
      <c r="I547" s="208"/>
      <c r="J547" s="208"/>
      <c r="K547" s="208"/>
      <c r="L547" s="208"/>
      <c r="M547" s="210"/>
      <c r="N547" s="210"/>
      <c r="O547" s="206"/>
      <c r="P547" s="210"/>
    </row>
    <row r="548" spans="1:16">
      <c r="A548" s="206"/>
      <c r="B548" s="206"/>
      <c r="C548" s="206"/>
      <c r="D548" s="206"/>
      <c r="E548" s="207"/>
      <c r="F548" s="207"/>
      <c r="G548" s="210"/>
      <c r="H548" s="210"/>
      <c r="I548" s="211"/>
      <c r="J548" s="209"/>
      <c r="K548" s="209"/>
      <c r="L548" s="206"/>
      <c r="M548" s="208"/>
      <c r="N548" s="208"/>
      <c r="O548" s="208"/>
      <c r="P548" s="211"/>
    </row>
    <row r="549" spans="1:16">
      <c r="A549" s="206"/>
      <c r="B549" s="206"/>
      <c r="C549" s="206"/>
      <c r="D549" s="206"/>
      <c r="E549" s="207"/>
      <c r="F549" s="207"/>
      <c r="G549" s="210"/>
      <c r="H549" s="210"/>
      <c r="I549" s="211"/>
      <c r="J549" s="209"/>
      <c r="K549" s="209"/>
      <c r="L549" s="206"/>
      <c r="M549" s="208"/>
      <c r="N549" s="208"/>
      <c r="O549" s="208"/>
      <c r="P549" s="211"/>
    </row>
    <row r="550" spans="1:16">
      <c r="A550" s="206"/>
      <c r="B550" s="206"/>
      <c r="C550" s="206"/>
      <c r="D550" s="206"/>
      <c r="E550" s="207"/>
      <c r="F550" s="207"/>
      <c r="G550" s="210"/>
      <c r="H550" s="210"/>
      <c r="I550" s="211"/>
      <c r="J550" s="209"/>
      <c r="K550" s="209"/>
      <c r="L550" s="206"/>
      <c r="M550" s="208"/>
      <c r="N550" s="208"/>
      <c r="O550" s="208"/>
      <c r="P550" s="210"/>
    </row>
    <row r="551" spans="1:16">
      <c r="A551" s="206"/>
      <c r="B551" s="206"/>
      <c r="C551" s="206"/>
      <c r="D551" s="206"/>
      <c r="E551" s="207"/>
      <c r="F551" s="207"/>
      <c r="G551" s="210"/>
      <c r="H551" s="210"/>
      <c r="I551" s="206"/>
      <c r="J551" s="209"/>
      <c r="K551" s="209"/>
      <c r="L551" s="206"/>
      <c r="M551" s="208"/>
      <c r="N551" s="208"/>
      <c r="O551" s="208"/>
      <c r="P551" s="214"/>
    </row>
    <row r="552" spans="1:16">
      <c r="A552" s="206"/>
      <c r="B552" s="206"/>
      <c r="C552" s="206"/>
      <c r="D552" s="206"/>
      <c r="E552" s="207"/>
      <c r="F552" s="207"/>
      <c r="G552" s="210"/>
      <c r="H552" s="210"/>
      <c r="I552" s="218"/>
      <c r="J552" s="208"/>
      <c r="K552" s="208"/>
      <c r="L552" s="218"/>
      <c r="M552" s="208"/>
      <c r="N552" s="208"/>
      <c r="O552" s="218"/>
      <c r="P552" s="218"/>
    </row>
    <row r="553" spans="1:16">
      <c r="A553" s="206"/>
      <c r="B553" s="206"/>
      <c r="C553" s="206"/>
      <c r="D553" s="206"/>
      <c r="E553" s="207"/>
      <c r="F553" s="207"/>
      <c r="G553" s="210"/>
      <c r="H553" s="210"/>
      <c r="I553" s="208"/>
      <c r="J553" s="208"/>
      <c r="K553" s="208"/>
      <c r="L553" s="208"/>
      <c r="M553" s="208"/>
      <c r="N553" s="208"/>
      <c r="O553" s="208"/>
      <c r="P553" s="208"/>
    </row>
    <row r="554" spans="1:16">
      <c r="A554" s="206"/>
      <c r="B554" s="206"/>
      <c r="C554" s="206"/>
      <c r="D554" s="206"/>
      <c r="E554" s="207"/>
      <c r="F554" s="207"/>
      <c r="G554" s="210"/>
      <c r="H554" s="210"/>
      <c r="I554" s="208"/>
      <c r="J554" s="208"/>
      <c r="K554" s="208"/>
      <c r="L554" s="208"/>
      <c r="M554" s="208"/>
      <c r="N554" s="208"/>
      <c r="O554" s="208"/>
      <c r="P554" s="208"/>
    </row>
    <row r="555" spans="1:16">
      <c r="A555" s="206"/>
      <c r="B555" s="206"/>
      <c r="C555" s="206"/>
      <c r="D555" s="206"/>
      <c r="E555" s="207"/>
      <c r="F555" s="207"/>
      <c r="G555" s="210"/>
      <c r="H555" s="210"/>
      <c r="I555" s="208"/>
      <c r="J555" s="208"/>
      <c r="K555" s="208"/>
      <c r="L555" s="208"/>
      <c r="M555" s="208"/>
      <c r="N555" s="208"/>
      <c r="O555" s="208"/>
      <c r="P555" s="208"/>
    </row>
    <row r="556" spans="1:16">
      <c r="A556" s="206"/>
      <c r="B556" s="206"/>
      <c r="C556" s="206"/>
      <c r="D556" s="206"/>
      <c r="E556" s="206"/>
      <c r="F556" s="206"/>
      <c r="G556" s="208"/>
      <c r="H556" s="208"/>
      <c r="I556" s="208"/>
      <c r="J556" s="208"/>
      <c r="K556" s="208"/>
      <c r="L556" s="208"/>
      <c r="M556" s="208"/>
      <c r="N556" s="208"/>
      <c r="O556" s="208"/>
      <c r="P556" s="208"/>
    </row>
    <row r="557" spans="1:16">
      <c r="A557" s="206"/>
      <c r="B557" s="206"/>
      <c r="C557" s="206"/>
      <c r="D557" s="206"/>
      <c r="E557" s="207"/>
      <c r="F557" s="207"/>
      <c r="G557" s="210"/>
      <c r="H557" s="210"/>
      <c r="I557" s="206"/>
      <c r="J557" s="208"/>
      <c r="K557" s="208"/>
      <c r="L557" s="208"/>
      <c r="M557" s="208"/>
      <c r="N557" s="208"/>
      <c r="O557" s="208"/>
      <c r="P557" s="214"/>
    </row>
    <row r="558" spans="1:16">
      <c r="A558" s="206"/>
      <c r="B558" s="206"/>
      <c r="C558" s="206"/>
      <c r="D558" s="206"/>
      <c r="E558" s="207"/>
      <c r="F558" s="207"/>
      <c r="G558" s="208"/>
      <c r="H558" s="208"/>
      <c r="I558" s="208"/>
      <c r="J558" s="208"/>
      <c r="K558" s="208"/>
      <c r="L558" s="208"/>
      <c r="M558" s="210"/>
      <c r="N558" s="210"/>
      <c r="O558" s="206"/>
      <c r="P558" s="210"/>
    </row>
    <row r="559" spans="1:16">
      <c r="A559" s="206"/>
      <c r="B559" s="206"/>
      <c r="C559" s="206"/>
      <c r="D559" s="206"/>
      <c r="E559" s="206"/>
      <c r="F559" s="207"/>
      <c r="G559" s="208"/>
      <c r="H559" s="208"/>
      <c r="I559" s="208"/>
      <c r="J559" s="209"/>
      <c r="K559" s="209"/>
      <c r="L559" s="206"/>
      <c r="M559" s="208"/>
      <c r="N559" s="208"/>
      <c r="O559" s="208"/>
      <c r="P559" s="211"/>
    </row>
    <row r="560" spans="1:16">
      <c r="A560" s="206"/>
      <c r="B560" s="206"/>
      <c r="C560" s="206"/>
      <c r="D560" s="206"/>
      <c r="E560" s="206"/>
      <c r="F560" s="207"/>
      <c r="G560" s="208"/>
      <c r="H560" s="208"/>
      <c r="I560" s="208"/>
      <c r="J560" s="209"/>
      <c r="K560" s="209"/>
      <c r="L560" s="206"/>
      <c r="M560" s="208"/>
      <c r="N560" s="208"/>
      <c r="O560" s="208"/>
      <c r="P560" s="211"/>
    </row>
    <row r="561" spans="1:16">
      <c r="A561" s="206"/>
      <c r="B561" s="206"/>
      <c r="C561" s="206"/>
      <c r="D561" s="206"/>
      <c r="E561" s="210"/>
      <c r="F561" s="207"/>
      <c r="G561" s="208"/>
      <c r="H561" s="208"/>
      <c r="I561" s="208"/>
      <c r="J561" s="219"/>
      <c r="K561" s="219"/>
      <c r="L561" s="206"/>
      <c r="M561" s="208"/>
      <c r="N561" s="208"/>
      <c r="O561" s="208"/>
      <c r="P561" s="210"/>
    </row>
    <row r="562" spans="1:16">
      <c r="A562" s="206"/>
      <c r="B562" s="206"/>
      <c r="C562" s="206"/>
      <c r="D562" s="206"/>
      <c r="E562" s="206"/>
      <c r="F562" s="207"/>
      <c r="G562" s="208"/>
      <c r="H562" s="208"/>
      <c r="I562" s="208"/>
      <c r="J562" s="124"/>
      <c r="K562" s="124"/>
      <c r="L562" s="206"/>
      <c r="M562" s="208"/>
      <c r="N562" s="208"/>
      <c r="O562" s="208"/>
      <c r="P562" s="214"/>
    </row>
    <row r="563" spans="1:16">
      <c r="A563" s="206"/>
      <c r="B563" s="206"/>
      <c r="C563" s="206"/>
      <c r="D563" s="206"/>
      <c r="E563" s="207"/>
      <c r="F563" s="207"/>
      <c r="G563" s="208"/>
      <c r="H563" s="208"/>
      <c r="I563" s="208"/>
      <c r="J563" s="209"/>
      <c r="K563" s="209"/>
      <c r="L563" s="206"/>
      <c r="M563" s="208"/>
      <c r="N563" s="208"/>
      <c r="O563" s="208"/>
      <c r="P563" s="210"/>
    </row>
    <row r="564" spans="1:16">
      <c r="A564" s="206"/>
      <c r="B564" s="206"/>
      <c r="C564" s="206"/>
      <c r="D564" s="206"/>
      <c r="E564" s="207"/>
      <c r="F564" s="207"/>
      <c r="G564" s="208"/>
      <c r="H564" s="208"/>
      <c r="I564" s="208"/>
      <c r="J564" s="209"/>
      <c r="K564" s="209"/>
      <c r="L564" s="206"/>
      <c r="M564" s="208"/>
      <c r="N564" s="208"/>
      <c r="O564" s="208"/>
      <c r="P564" s="211"/>
    </row>
    <row r="565" spans="1:16">
      <c r="A565" s="206"/>
      <c r="B565" s="206"/>
      <c r="C565" s="206"/>
      <c r="D565" s="206"/>
      <c r="E565" s="207"/>
      <c r="F565" s="207"/>
      <c r="G565" s="210"/>
      <c r="H565" s="210"/>
      <c r="I565" s="208"/>
      <c r="J565" s="208"/>
      <c r="K565" s="208"/>
      <c r="L565" s="208"/>
      <c r="M565" s="208"/>
      <c r="N565" s="208"/>
      <c r="O565" s="208"/>
      <c r="P565" s="208"/>
    </row>
    <row r="566" spans="1:16">
      <c r="A566" s="139"/>
      <c r="B566" s="139"/>
      <c r="C566" s="139"/>
      <c r="D566" s="139"/>
      <c r="E566" s="139"/>
      <c r="F566" s="139"/>
      <c r="G566" s="139"/>
      <c r="H566" s="139"/>
      <c r="I566" s="139"/>
      <c r="J566" s="139"/>
      <c r="K566" s="139"/>
      <c r="L566" s="139"/>
      <c r="M566" s="139"/>
      <c r="N566" s="139"/>
      <c r="O566" s="139"/>
      <c r="P566" s="139"/>
    </row>
    <row r="567" spans="1:16">
      <c r="A567" s="206"/>
      <c r="B567" s="216"/>
      <c r="C567" s="215"/>
      <c r="D567" s="206"/>
      <c r="E567" s="207"/>
      <c r="F567" s="220"/>
      <c r="G567" s="140"/>
      <c r="H567" s="140"/>
      <c r="I567" s="140"/>
      <c r="J567" s="209"/>
      <c r="K567" s="209"/>
      <c r="L567" s="206"/>
      <c r="M567" s="208"/>
      <c r="N567" s="208"/>
      <c r="O567" s="208"/>
      <c r="P567" s="210"/>
    </row>
    <row r="568" spans="1:16">
      <c r="A568" s="206"/>
      <c r="B568" s="216"/>
      <c r="C568" s="206"/>
      <c r="D568" s="206"/>
      <c r="E568" s="207"/>
      <c r="F568" s="207"/>
      <c r="G568" s="210"/>
      <c r="H568" s="210"/>
      <c r="I568" s="206"/>
      <c r="J568" s="208"/>
      <c r="K568" s="208"/>
      <c r="L568" s="208"/>
      <c r="M568" s="208"/>
      <c r="N568" s="208"/>
      <c r="O568" s="208"/>
      <c r="P568" s="214"/>
    </row>
    <row r="569" spans="1:16">
      <c r="A569" s="206"/>
      <c r="B569" s="206"/>
      <c r="C569" s="206"/>
      <c r="D569" s="206"/>
      <c r="E569" s="213"/>
      <c r="F569" s="207"/>
      <c r="G569" s="208"/>
      <c r="H569" s="208"/>
      <c r="I569" s="208"/>
      <c r="J569" s="208"/>
      <c r="K569" s="208"/>
      <c r="L569" s="208"/>
      <c r="M569" s="210"/>
      <c r="N569" s="210"/>
      <c r="O569" s="206"/>
      <c r="P569" s="210"/>
    </row>
    <row r="570" spans="1:16">
      <c r="A570" s="206"/>
      <c r="B570" s="206"/>
      <c r="C570" s="206"/>
      <c r="D570" s="206"/>
      <c r="E570" s="206"/>
      <c r="F570" s="207"/>
      <c r="G570" s="208"/>
      <c r="H570" s="208"/>
      <c r="I570" s="208"/>
      <c r="J570" s="209"/>
      <c r="K570" s="209"/>
      <c r="L570" s="206"/>
      <c r="M570" s="208"/>
      <c r="N570" s="208"/>
      <c r="O570" s="208"/>
      <c r="P570" s="214"/>
    </row>
    <row r="571" spans="1:16">
      <c r="A571" s="206"/>
      <c r="B571" s="206"/>
      <c r="C571" s="206"/>
      <c r="D571" s="206"/>
      <c r="E571" s="207"/>
      <c r="F571" s="207"/>
      <c r="G571" s="208"/>
      <c r="H571" s="208"/>
      <c r="I571" s="208"/>
      <c r="J571" s="209"/>
      <c r="K571" s="209"/>
      <c r="L571" s="206"/>
      <c r="M571" s="208"/>
      <c r="N571" s="208"/>
      <c r="O571" s="208"/>
      <c r="P571" s="210"/>
    </row>
    <row r="572" spans="1:16">
      <c r="A572" s="206"/>
      <c r="B572" s="206"/>
      <c r="C572" s="206"/>
      <c r="D572" s="206"/>
      <c r="E572" s="207"/>
      <c r="F572" s="207"/>
      <c r="G572" s="208"/>
      <c r="H572" s="208"/>
      <c r="I572" s="208"/>
      <c r="J572" s="209"/>
      <c r="K572" s="209"/>
      <c r="L572" s="206"/>
      <c r="M572" s="208"/>
      <c r="N572" s="208"/>
      <c r="O572" s="208"/>
      <c r="P572" s="210"/>
    </row>
    <row r="573" spans="1:16">
      <c r="A573" s="206"/>
      <c r="B573" s="206"/>
      <c r="C573" s="206"/>
      <c r="D573" s="206"/>
      <c r="E573" s="207"/>
      <c r="F573" s="207"/>
      <c r="G573" s="208"/>
      <c r="H573" s="208"/>
      <c r="I573" s="208"/>
      <c r="J573" s="209"/>
      <c r="K573" s="209"/>
      <c r="L573" s="206"/>
      <c r="M573" s="208"/>
      <c r="N573" s="208"/>
      <c r="O573" s="208"/>
      <c r="P573" s="210"/>
    </row>
    <row r="574" spans="1:16">
      <c r="A574" s="206"/>
      <c r="B574" s="206"/>
      <c r="C574" s="206"/>
      <c r="D574" s="206"/>
      <c r="E574" s="210"/>
      <c r="F574" s="207"/>
      <c r="G574" s="208"/>
      <c r="H574" s="208"/>
      <c r="I574" s="208"/>
      <c r="J574" s="219"/>
      <c r="K574" s="219"/>
      <c r="L574" s="206"/>
      <c r="M574" s="208"/>
      <c r="N574" s="208"/>
      <c r="O574" s="208"/>
      <c r="P574" s="210"/>
    </row>
    <row r="575" spans="1:16">
      <c r="A575" s="206"/>
      <c r="B575" s="206"/>
      <c r="C575" s="206"/>
      <c r="D575" s="206"/>
      <c r="E575" s="207"/>
      <c r="F575" s="207"/>
      <c r="G575" s="208"/>
      <c r="H575" s="208"/>
      <c r="I575" s="208"/>
      <c r="J575" s="209"/>
      <c r="K575" s="209"/>
      <c r="L575" s="206"/>
      <c r="M575" s="208"/>
      <c r="N575" s="208"/>
      <c r="O575" s="208"/>
      <c r="P575" s="210"/>
    </row>
    <row r="576" spans="1:16">
      <c r="A576" s="206"/>
      <c r="B576" s="206"/>
      <c r="C576" s="206"/>
      <c r="D576" s="206"/>
      <c r="E576" s="213"/>
      <c r="F576" s="207"/>
      <c r="G576" s="208"/>
      <c r="H576" s="208"/>
      <c r="I576" s="208"/>
      <c r="J576" s="209"/>
      <c r="K576" s="209"/>
      <c r="L576" s="206"/>
      <c r="M576" s="208"/>
      <c r="N576" s="208"/>
      <c r="O576" s="208"/>
      <c r="P576" s="210"/>
    </row>
    <row r="577" spans="1:16">
      <c r="A577" s="206"/>
      <c r="B577" s="206"/>
      <c r="C577" s="206"/>
      <c r="D577" s="206"/>
      <c r="E577" s="207"/>
      <c r="F577" s="207"/>
      <c r="G577" s="140"/>
      <c r="H577" s="140"/>
      <c r="I577" s="140"/>
      <c r="J577" s="209"/>
      <c r="K577" s="209"/>
      <c r="L577" s="206"/>
      <c r="M577" s="208"/>
      <c r="N577" s="208"/>
      <c r="O577" s="208"/>
      <c r="P577" s="210"/>
    </row>
    <row r="578" spans="1:16">
      <c r="A578" s="206"/>
      <c r="B578" s="206"/>
      <c r="C578" s="215"/>
      <c r="D578" s="206"/>
      <c r="E578" s="207"/>
      <c r="F578" s="213"/>
      <c r="G578" s="210"/>
      <c r="H578" s="210"/>
      <c r="I578" s="208"/>
      <c r="J578" s="208"/>
      <c r="K578" s="208"/>
      <c r="L578" s="208"/>
      <c r="M578" s="208"/>
      <c r="N578" s="208"/>
      <c r="O578" s="208"/>
      <c r="P578" s="208"/>
    </row>
    <row r="579" spans="1:16">
      <c r="A579" s="206"/>
      <c r="B579" s="206"/>
      <c r="C579" s="206"/>
      <c r="D579" s="206"/>
      <c r="E579" s="207"/>
      <c r="F579" s="207"/>
      <c r="G579" s="210"/>
      <c r="H579" s="210"/>
      <c r="I579" s="206"/>
      <c r="J579" s="208"/>
      <c r="K579" s="208"/>
      <c r="L579" s="208"/>
      <c r="M579" s="208"/>
      <c r="N579" s="208"/>
      <c r="O579" s="208"/>
      <c r="P579" s="210"/>
    </row>
    <row r="580" spans="1:16">
      <c r="A580" s="206"/>
      <c r="B580" s="206"/>
      <c r="C580" s="206"/>
      <c r="D580" s="206"/>
      <c r="E580" s="207"/>
      <c r="F580" s="207"/>
      <c r="G580" s="208"/>
      <c r="H580" s="208"/>
      <c r="I580" s="208"/>
      <c r="J580" s="208"/>
      <c r="K580" s="208"/>
      <c r="L580" s="208"/>
      <c r="M580" s="210"/>
      <c r="N580" s="210"/>
      <c r="O580" s="206"/>
      <c r="P580" s="210"/>
    </row>
    <row r="581" spans="1:16">
      <c r="A581" s="206"/>
      <c r="B581" s="206"/>
      <c r="C581" s="206"/>
      <c r="D581" s="206"/>
      <c r="E581" s="212"/>
      <c r="F581" s="213"/>
      <c r="G581" s="208"/>
      <c r="H581" s="208"/>
      <c r="I581" s="208"/>
      <c r="J581" s="210"/>
      <c r="K581" s="210"/>
      <c r="L581" s="206"/>
      <c r="M581" s="208"/>
      <c r="N581" s="208"/>
      <c r="O581" s="208"/>
      <c r="P581" s="210"/>
    </row>
    <row r="582" spans="1:16">
      <c r="A582" s="206"/>
      <c r="B582" s="206"/>
      <c r="C582" s="206"/>
      <c r="D582" s="206"/>
      <c r="E582" s="207"/>
      <c r="F582" s="207"/>
      <c r="G582" s="210"/>
      <c r="H582" s="210"/>
      <c r="I582" s="208"/>
      <c r="J582" s="210"/>
      <c r="K582" s="210"/>
      <c r="L582" s="206"/>
      <c r="M582" s="208"/>
      <c r="N582" s="208"/>
      <c r="O582" s="208"/>
      <c r="P582" s="210"/>
    </row>
    <row r="583" spans="1:16">
      <c r="A583" s="206"/>
      <c r="B583" s="206"/>
      <c r="C583" s="206"/>
      <c r="D583" s="206"/>
      <c r="E583" s="207"/>
      <c r="F583" s="207"/>
      <c r="G583" s="210"/>
      <c r="H583" s="210"/>
      <c r="I583" s="208"/>
      <c r="J583" s="208"/>
      <c r="K583" s="208"/>
      <c r="L583" s="208"/>
      <c r="M583" s="208"/>
      <c r="N583" s="208"/>
      <c r="O583" s="208"/>
      <c r="P583" s="208"/>
    </row>
    <row r="584" spans="1:16">
      <c r="A584" s="206"/>
      <c r="B584" s="217"/>
      <c r="C584" s="215"/>
      <c r="D584" s="206"/>
      <c r="E584" s="207"/>
      <c r="F584" s="207"/>
      <c r="G584" s="210"/>
      <c r="H584" s="210"/>
      <c r="I584" s="206"/>
      <c r="J584" s="208"/>
      <c r="K584" s="208"/>
      <c r="L584" s="206"/>
      <c r="M584" s="208"/>
      <c r="N584" s="208"/>
      <c r="O584" s="206"/>
      <c r="P584" s="211"/>
    </row>
    <row r="585" spans="1:16">
      <c r="A585" s="206"/>
      <c r="B585" s="206"/>
      <c r="C585" s="206"/>
      <c r="D585" s="206"/>
      <c r="E585" s="207"/>
      <c r="F585" s="207"/>
      <c r="G585" s="210"/>
      <c r="H585" s="210"/>
      <c r="I585" s="208"/>
      <c r="J585" s="208"/>
      <c r="K585" s="208"/>
      <c r="L585" s="208"/>
      <c r="M585" s="208"/>
      <c r="N585" s="208"/>
      <c r="O585" s="208"/>
      <c r="P585" s="208"/>
    </row>
    <row r="586" spans="1:16">
      <c r="A586" s="206"/>
      <c r="B586" s="206"/>
      <c r="C586" s="206"/>
      <c r="D586" s="206"/>
      <c r="E586" s="207"/>
      <c r="F586" s="207"/>
      <c r="G586" s="210"/>
      <c r="H586" s="210"/>
      <c r="I586" s="218"/>
      <c r="J586" s="208"/>
      <c r="K586" s="208"/>
      <c r="L586" s="218"/>
      <c r="M586" s="208"/>
      <c r="N586" s="208"/>
      <c r="O586" s="218"/>
      <c r="P586" s="218"/>
    </row>
    <row r="587" spans="1:16">
      <c r="A587" s="206"/>
      <c r="B587" s="206"/>
      <c r="C587" s="206"/>
      <c r="D587" s="206"/>
      <c r="E587" s="207"/>
      <c r="F587" s="207"/>
      <c r="G587" s="210"/>
      <c r="H587" s="210"/>
      <c r="I587" s="208"/>
      <c r="J587" s="208"/>
      <c r="K587" s="208"/>
      <c r="L587" s="208"/>
      <c r="M587" s="208"/>
      <c r="N587" s="208"/>
      <c r="O587" s="208"/>
      <c r="P587" s="208"/>
    </row>
    <row r="588" spans="1:16">
      <c r="A588" s="206"/>
      <c r="B588" s="206"/>
      <c r="C588" s="206"/>
      <c r="D588" s="206"/>
      <c r="E588" s="207"/>
      <c r="F588" s="207"/>
      <c r="G588" s="210"/>
      <c r="H588" s="210"/>
      <c r="I588" s="208"/>
      <c r="J588" s="208"/>
      <c r="K588" s="208"/>
      <c r="L588" s="208"/>
      <c r="M588" s="208"/>
      <c r="N588" s="208"/>
      <c r="O588" s="208"/>
      <c r="P588" s="208"/>
    </row>
    <row r="589" spans="1:16">
      <c r="A589" s="206"/>
      <c r="B589" s="206"/>
      <c r="C589" s="206"/>
      <c r="D589" s="206"/>
      <c r="E589" s="207"/>
      <c r="F589" s="207"/>
      <c r="G589" s="210"/>
      <c r="H589" s="210"/>
      <c r="I589" s="208"/>
      <c r="J589" s="208"/>
      <c r="K589" s="208"/>
      <c r="L589" s="208"/>
      <c r="M589" s="208"/>
      <c r="N589" s="208"/>
      <c r="O589" s="208"/>
      <c r="P589" s="208"/>
    </row>
    <row r="590" spans="1:16">
      <c r="A590" s="206"/>
      <c r="B590" s="217"/>
      <c r="C590" s="206"/>
      <c r="D590" s="206"/>
      <c r="E590" s="207"/>
      <c r="F590" s="207"/>
      <c r="G590" s="210"/>
      <c r="H590" s="210"/>
      <c r="I590" s="206"/>
      <c r="J590" s="208"/>
      <c r="K590" s="208"/>
      <c r="L590" s="206"/>
      <c r="M590" s="208"/>
      <c r="N590" s="208"/>
      <c r="O590" s="206"/>
      <c r="P590" s="211"/>
    </row>
    <row r="591" spans="1:16">
      <c r="A591" s="206"/>
      <c r="B591" s="206"/>
      <c r="C591" s="206"/>
      <c r="D591" s="206"/>
      <c r="E591" s="207"/>
      <c r="F591" s="207"/>
      <c r="G591" s="210"/>
      <c r="H591" s="210"/>
      <c r="I591" s="208"/>
      <c r="J591" s="208"/>
      <c r="K591" s="208"/>
      <c r="L591" s="208"/>
      <c r="M591" s="208"/>
      <c r="N591" s="208"/>
      <c r="O591" s="208"/>
      <c r="P591" s="208"/>
    </row>
    <row r="592" spans="1:16">
      <c r="A592" s="206"/>
      <c r="B592" s="217"/>
      <c r="C592" s="206"/>
      <c r="D592" s="206"/>
      <c r="E592" s="207"/>
      <c r="F592" s="207"/>
      <c r="G592" s="210"/>
      <c r="H592" s="210"/>
      <c r="I592" s="206"/>
      <c r="J592" s="208"/>
      <c r="K592" s="208"/>
      <c r="L592" s="206"/>
      <c r="M592" s="208"/>
      <c r="N592" s="208"/>
      <c r="O592" s="206"/>
      <c r="P592" s="211"/>
    </row>
    <row r="593" spans="1:16">
      <c r="A593" s="206"/>
      <c r="B593" s="206"/>
      <c r="C593" s="206"/>
      <c r="D593" s="206"/>
      <c r="E593" s="207"/>
      <c r="F593" s="207"/>
      <c r="G593" s="210"/>
      <c r="H593" s="210"/>
      <c r="I593" s="208"/>
      <c r="J593" s="208"/>
      <c r="K593" s="208"/>
      <c r="L593" s="208"/>
      <c r="M593" s="208"/>
      <c r="N593" s="208"/>
      <c r="O593" s="208"/>
      <c r="P593" s="208"/>
    </row>
    <row r="594" spans="1:16">
      <c r="A594" s="206"/>
      <c r="B594" s="217"/>
      <c r="C594" s="206"/>
      <c r="D594" s="206"/>
      <c r="E594" s="207"/>
      <c r="F594" s="207"/>
      <c r="G594" s="210"/>
      <c r="H594" s="210"/>
      <c r="I594" s="206"/>
      <c r="J594" s="221"/>
      <c r="K594" s="221"/>
      <c r="L594" s="206"/>
      <c r="M594" s="208"/>
      <c r="N594" s="208"/>
      <c r="O594" s="206"/>
      <c r="P594" s="211"/>
    </row>
    <row r="595" spans="1:16">
      <c r="A595" s="206"/>
      <c r="B595" s="206"/>
      <c r="C595" s="206"/>
      <c r="D595" s="206"/>
      <c r="E595" s="207"/>
      <c r="F595" s="207"/>
      <c r="G595" s="210"/>
      <c r="H595" s="210"/>
      <c r="I595" s="208"/>
      <c r="J595" s="208"/>
      <c r="K595" s="208"/>
      <c r="L595" s="208"/>
      <c r="M595" s="208"/>
      <c r="N595" s="208"/>
      <c r="O595" s="208"/>
      <c r="P595" s="208"/>
    </row>
    <row r="596" spans="1:16">
      <c r="A596" s="206"/>
      <c r="B596" s="217"/>
      <c r="C596" s="206"/>
      <c r="D596" s="206"/>
      <c r="E596" s="207"/>
      <c r="F596" s="207"/>
      <c r="G596" s="210"/>
      <c r="H596" s="210"/>
      <c r="I596" s="206"/>
      <c r="J596" s="208"/>
      <c r="K596" s="208"/>
      <c r="L596" s="206"/>
      <c r="M596" s="208"/>
      <c r="N596" s="208"/>
      <c r="O596" s="206"/>
      <c r="P596" s="211"/>
    </row>
    <row r="597" spans="1:16">
      <c r="A597" s="206"/>
      <c r="B597" s="206"/>
      <c r="C597" s="206"/>
      <c r="D597" s="206"/>
      <c r="E597" s="207"/>
      <c r="F597" s="207"/>
      <c r="G597" s="210"/>
      <c r="H597" s="210"/>
      <c r="I597" s="208"/>
      <c r="J597" s="208"/>
      <c r="K597" s="208"/>
      <c r="L597" s="208"/>
      <c r="M597" s="208"/>
      <c r="N597" s="208"/>
      <c r="O597" s="208"/>
      <c r="P597" s="208"/>
    </row>
    <row r="598" spans="1:16">
      <c r="A598" s="206"/>
      <c r="B598" s="217"/>
      <c r="C598" s="206"/>
      <c r="D598" s="206"/>
      <c r="E598" s="207"/>
      <c r="F598" s="207"/>
      <c r="G598" s="210"/>
      <c r="H598" s="210"/>
      <c r="I598" s="206"/>
      <c r="J598" s="208"/>
      <c r="K598" s="208"/>
      <c r="L598" s="206"/>
      <c r="M598" s="208"/>
      <c r="N598" s="208"/>
      <c r="O598" s="206"/>
      <c r="P598" s="211"/>
    </row>
    <row r="599" spans="1:16">
      <c r="A599" s="206"/>
      <c r="B599" s="206"/>
      <c r="C599" s="206"/>
      <c r="D599" s="206"/>
      <c r="E599" s="207"/>
      <c r="F599" s="207"/>
      <c r="G599" s="210"/>
      <c r="H599" s="210"/>
      <c r="I599" s="208"/>
      <c r="J599" s="208"/>
      <c r="K599" s="208"/>
      <c r="L599" s="208"/>
      <c r="M599" s="208"/>
      <c r="N599" s="208"/>
      <c r="O599" s="208"/>
      <c r="P599" s="208"/>
    </row>
    <row r="600" spans="1:16">
      <c r="A600" s="139"/>
      <c r="B600" s="139"/>
      <c r="C600" s="139"/>
      <c r="D600" s="139"/>
      <c r="E600" s="139"/>
      <c r="F600" s="139"/>
      <c r="G600" s="139"/>
      <c r="H600" s="139"/>
      <c r="I600" s="139"/>
      <c r="J600" s="139"/>
      <c r="K600" s="139"/>
      <c r="L600" s="139"/>
      <c r="M600" s="139"/>
      <c r="N600" s="139"/>
      <c r="O600" s="139"/>
      <c r="P600" s="139"/>
    </row>
    <row r="601" spans="1:16">
      <c r="A601" s="206"/>
      <c r="B601" s="217"/>
      <c r="C601" s="206"/>
      <c r="D601" s="206"/>
      <c r="E601" s="207"/>
      <c r="F601" s="207"/>
      <c r="G601" s="210"/>
      <c r="H601" s="210"/>
      <c r="I601" s="206"/>
      <c r="J601" s="208"/>
      <c r="K601" s="208"/>
      <c r="L601" s="206"/>
      <c r="M601" s="208"/>
      <c r="N601" s="208"/>
      <c r="O601" s="206"/>
      <c r="P601" s="211"/>
    </row>
    <row r="602" spans="1:16">
      <c r="A602" s="206"/>
      <c r="B602" s="206"/>
      <c r="C602" s="206"/>
      <c r="D602" s="206"/>
      <c r="E602" s="207"/>
      <c r="F602" s="207"/>
      <c r="G602" s="210"/>
      <c r="H602" s="210"/>
      <c r="I602" s="208"/>
      <c r="J602" s="208"/>
      <c r="K602" s="208"/>
      <c r="L602" s="208"/>
      <c r="M602" s="208"/>
      <c r="N602" s="208"/>
      <c r="O602" s="208"/>
      <c r="P602" s="208"/>
    </row>
    <row r="603" spans="1:16">
      <c r="A603" s="206"/>
      <c r="B603" s="217"/>
      <c r="C603" s="206"/>
      <c r="D603" s="206"/>
      <c r="E603" s="207"/>
      <c r="F603" s="207"/>
      <c r="G603" s="210"/>
      <c r="H603" s="210"/>
      <c r="I603" s="206"/>
      <c r="J603" s="208"/>
      <c r="K603" s="208"/>
      <c r="L603" s="206"/>
      <c r="M603" s="208"/>
      <c r="N603" s="208"/>
      <c r="O603" s="206"/>
      <c r="P603" s="211"/>
    </row>
    <row r="604" spans="1:16">
      <c r="A604" s="206"/>
      <c r="B604" s="206"/>
      <c r="C604" s="206"/>
      <c r="D604" s="206"/>
      <c r="E604" s="207"/>
      <c r="F604" s="207"/>
      <c r="G604" s="210"/>
      <c r="H604" s="210"/>
      <c r="I604" s="208"/>
      <c r="J604" s="208"/>
      <c r="K604" s="208"/>
      <c r="L604" s="208"/>
      <c r="M604" s="208"/>
      <c r="N604" s="208"/>
      <c r="O604" s="208"/>
      <c r="P604" s="208"/>
    </row>
    <row r="605" spans="1:16">
      <c r="A605" s="206"/>
      <c r="B605" s="217"/>
      <c r="C605" s="206"/>
      <c r="D605" s="206"/>
      <c r="E605" s="207"/>
      <c r="F605" s="207"/>
      <c r="G605" s="210"/>
      <c r="H605" s="210"/>
      <c r="I605" s="206"/>
      <c r="J605" s="208"/>
      <c r="K605" s="208"/>
      <c r="L605" s="206"/>
      <c r="M605" s="208"/>
      <c r="N605" s="208"/>
      <c r="O605" s="206"/>
      <c r="P605" s="211"/>
    </row>
    <row r="606" spans="1:16">
      <c r="A606" s="206"/>
      <c r="B606" s="206"/>
      <c r="C606" s="206"/>
      <c r="D606" s="206"/>
      <c r="E606" s="207"/>
      <c r="F606" s="207"/>
      <c r="G606" s="210"/>
      <c r="H606" s="210"/>
      <c r="I606" s="208"/>
      <c r="J606" s="208"/>
      <c r="K606" s="208"/>
      <c r="L606" s="208"/>
      <c r="M606" s="208"/>
      <c r="N606" s="208"/>
      <c r="O606" s="208"/>
      <c r="P606" s="208"/>
    </row>
    <row r="607" spans="1:16">
      <c r="A607" s="206"/>
      <c r="B607" s="217"/>
      <c r="C607" s="206"/>
      <c r="D607" s="206"/>
      <c r="E607" s="207"/>
      <c r="F607" s="207"/>
      <c r="G607" s="210"/>
      <c r="H607" s="210"/>
      <c r="I607" s="206"/>
      <c r="J607" s="208"/>
      <c r="K607" s="208"/>
      <c r="L607" s="206"/>
      <c r="M607" s="208"/>
      <c r="N607" s="208"/>
      <c r="O607" s="206"/>
      <c r="P607" s="211"/>
    </row>
    <row r="608" spans="1:16">
      <c r="A608" s="206"/>
      <c r="B608" s="206"/>
      <c r="C608" s="206"/>
      <c r="D608" s="206"/>
      <c r="E608" s="207"/>
      <c r="F608" s="207"/>
      <c r="G608" s="210"/>
      <c r="H608" s="210"/>
      <c r="I608" s="208"/>
      <c r="J608" s="208"/>
      <c r="K608" s="208"/>
      <c r="L608" s="208"/>
      <c r="M608" s="208"/>
      <c r="N608" s="208"/>
      <c r="O608" s="208"/>
      <c r="P608" s="208"/>
    </row>
    <row r="609" spans="1:16">
      <c r="A609" s="206"/>
      <c r="B609" s="217"/>
      <c r="C609" s="206"/>
      <c r="D609" s="206"/>
      <c r="E609" s="207"/>
      <c r="F609" s="207"/>
      <c r="G609" s="210"/>
      <c r="H609" s="210"/>
      <c r="I609" s="206"/>
      <c r="J609" s="208"/>
      <c r="K609" s="208"/>
      <c r="L609" s="206"/>
      <c r="M609" s="208"/>
      <c r="N609" s="208"/>
      <c r="O609" s="206"/>
      <c r="P609" s="211"/>
    </row>
    <row r="610" spans="1:16">
      <c r="A610" s="206"/>
      <c r="B610" s="206"/>
      <c r="C610" s="206"/>
      <c r="D610" s="206"/>
      <c r="E610" s="207"/>
      <c r="F610" s="207"/>
      <c r="G610" s="210"/>
      <c r="H610" s="210"/>
      <c r="I610" s="208"/>
      <c r="J610" s="208"/>
      <c r="K610" s="208"/>
      <c r="L610" s="208"/>
      <c r="M610" s="208"/>
      <c r="N610" s="208"/>
      <c r="O610" s="208"/>
      <c r="P610" s="208"/>
    </row>
    <row r="611" spans="1:16">
      <c r="A611" s="206"/>
      <c r="B611" s="217"/>
      <c r="C611" s="206"/>
      <c r="D611" s="206"/>
      <c r="E611" s="207"/>
      <c r="F611" s="207"/>
      <c r="G611" s="210"/>
      <c r="H611" s="210"/>
      <c r="I611" s="206"/>
      <c r="J611" s="208"/>
      <c r="K611" s="208"/>
      <c r="L611" s="206"/>
      <c r="M611" s="208"/>
      <c r="N611" s="208"/>
      <c r="O611" s="206"/>
      <c r="P611" s="211"/>
    </row>
    <row r="612" spans="1:16">
      <c r="A612" s="206"/>
      <c r="B612" s="206"/>
      <c r="C612" s="206"/>
      <c r="D612" s="206"/>
      <c r="E612" s="207"/>
      <c r="F612" s="207"/>
      <c r="G612" s="210"/>
      <c r="H612" s="210"/>
      <c r="I612" s="208"/>
      <c r="J612" s="208"/>
      <c r="K612" s="208"/>
      <c r="L612" s="208"/>
      <c r="M612" s="208"/>
      <c r="N612" s="208"/>
      <c r="O612" s="208"/>
      <c r="P612" s="208"/>
    </row>
    <row r="613" spans="1:16">
      <c r="A613" s="206"/>
      <c r="B613" s="217"/>
      <c r="C613" s="206"/>
      <c r="D613" s="206"/>
      <c r="E613" s="207"/>
      <c r="F613" s="207"/>
      <c r="G613" s="210"/>
      <c r="H613" s="210"/>
      <c r="I613" s="211"/>
      <c r="J613" s="210"/>
      <c r="K613" s="210"/>
      <c r="L613" s="206"/>
      <c r="M613" s="208"/>
      <c r="N613" s="208"/>
      <c r="O613" s="208"/>
      <c r="P613" s="214"/>
    </row>
    <row r="614" spans="1:16">
      <c r="A614" s="206"/>
      <c r="B614" s="206"/>
      <c r="C614" s="206"/>
      <c r="D614" s="206"/>
      <c r="E614" s="207"/>
      <c r="F614" s="207"/>
      <c r="G614" s="210"/>
      <c r="H614" s="210"/>
      <c r="I614" s="208"/>
      <c r="J614" s="208"/>
      <c r="K614" s="208"/>
      <c r="L614" s="208"/>
      <c r="M614" s="208"/>
      <c r="N614" s="208"/>
      <c r="O614" s="208"/>
      <c r="P614" s="208"/>
    </row>
    <row r="615" spans="1:16">
      <c r="A615" s="206"/>
      <c r="B615" s="217"/>
      <c r="C615" s="215"/>
      <c r="D615" s="206"/>
      <c r="E615" s="207"/>
      <c r="F615" s="207"/>
      <c r="G615" s="210"/>
      <c r="H615" s="210"/>
      <c r="I615" s="206"/>
      <c r="J615" s="208"/>
      <c r="K615" s="208"/>
      <c r="L615" s="206"/>
      <c r="M615" s="208"/>
      <c r="N615" s="208"/>
      <c r="O615" s="206"/>
      <c r="P615" s="211"/>
    </row>
    <row r="616" spans="1:16">
      <c r="A616" s="206"/>
      <c r="B616" s="206"/>
      <c r="C616" s="206"/>
      <c r="D616" s="206"/>
      <c r="E616" s="207"/>
      <c r="F616" s="207"/>
      <c r="G616" s="210"/>
      <c r="H616" s="210"/>
      <c r="I616" s="208"/>
      <c r="J616" s="208"/>
      <c r="K616" s="208"/>
      <c r="L616" s="208"/>
      <c r="M616" s="208"/>
      <c r="N616" s="208"/>
      <c r="O616" s="208"/>
      <c r="P616" s="208"/>
    </row>
    <row r="617" spans="1:16">
      <c r="A617" s="139"/>
      <c r="B617" s="139"/>
      <c r="C617" s="139"/>
      <c r="D617" s="139"/>
      <c r="E617" s="139"/>
      <c r="F617" s="139"/>
      <c r="G617" s="139"/>
      <c r="H617" s="139"/>
      <c r="I617" s="139"/>
      <c r="J617" s="139"/>
      <c r="K617" s="139"/>
      <c r="L617" s="139"/>
      <c r="M617" s="139"/>
      <c r="N617" s="139"/>
      <c r="O617" s="139"/>
      <c r="P617" s="139"/>
    </row>
    <row r="618" spans="1:16">
      <c r="A618" s="206"/>
      <c r="B618" s="217"/>
      <c r="C618" s="215"/>
      <c r="D618" s="206"/>
      <c r="E618" s="207"/>
      <c r="F618" s="207"/>
      <c r="G618" s="210"/>
      <c r="H618" s="210"/>
      <c r="I618" s="206"/>
      <c r="J618" s="208"/>
      <c r="K618" s="208"/>
      <c r="L618" s="206"/>
      <c r="M618" s="208"/>
      <c r="N618" s="208"/>
      <c r="O618" s="206"/>
      <c r="P618" s="211"/>
    </row>
    <row r="619" spans="1:16">
      <c r="A619" s="206"/>
      <c r="B619" s="206"/>
      <c r="C619" s="206"/>
      <c r="D619" s="206"/>
      <c r="E619" s="207"/>
      <c r="F619" s="207"/>
      <c r="G619" s="210"/>
      <c r="H619" s="210"/>
      <c r="I619" s="208"/>
      <c r="J619" s="208"/>
      <c r="K619" s="208"/>
      <c r="L619" s="208"/>
      <c r="M619" s="208"/>
      <c r="N619" s="208"/>
      <c r="O619" s="208"/>
      <c r="P619" s="208"/>
    </row>
    <row r="620" spans="1:16">
      <c r="A620" s="206"/>
      <c r="B620" s="217"/>
      <c r="C620" s="215"/>
      <c r="D620" s="206"/>
      <c r="E620" s="207"/>
      <c r="F620" s="207"/>
      <c r="G620" s="210"/>
      <c r="H620" s="210"/>
      <c r="I620" s="206"/>
      <c r="J620" s="208"/>
      <c r="K620" s="208"/>
      <c r="L620" s="206"/>
      <c r="M620" s="208"/>
      <c r="N620" s="208"/>
      <c r="O620" s="206"/>
      <c r="P620" s="211"/>
    </row>
    <row r="621" spans="1:16">
      <c r="A621" s="206"/>
      <c r="B621" s="206"/>
      <c r="C621" s="206"/>
      <c r="D621" s="206"/>
      <c r="E621" s="207"/>
      <c r="F621" s="207"/>
      <c r="G621" s="210"/>
      <c r="H621" s="210"/>
      <c r="I621" s="208"/>
      <c r="J621" s="208"/>
      <c r="K621" s="208"/>
      <c r="L621" s="208"/>
      <c r="M621" s="208"/>
      <c r="N621" s="208"/>
      <c r="O621" s="208"/>
      <c r="P621" s="208"/>
    </row>
    <row r="622" spans="1:16">
      <c r="A622" s="206"/>
      <c r="B622" s="206"/>
      <c r="C622" s="215"/>
      <c r="D622" s="206"/>
      <c r="E622" s="207"/>
      <c r="F622" s="207"/>
      <c r="G622" s="210"/>
      <c r="H622" s="210"/>
      <c r="I622" s="206"/>
      <c r="J622" s="208"/>
      <c r="K622" s="208"/>
      <c r="L622" s="206"/>
      <c r="M622" s="208"/>
      <c r="N622" s="208"/>
      <c r="O622" s="206"/>
      <c r="P622" s="211"/>
    </row>
    <row r="623" spans="1:16">
      <c r="A623" s="206"/>
      <c r="B623" s="206"/>
      <c r="C623" s="206"/>
      <c r="D623" s="206"/>
      <c r="E623" s="207"/>
      <c r="F623" s="207"/>
      <c r="G623" s="210"/>
      <c r="H623" s="210"/>
      <c r="I623" s="208"/>
      <c r="J623" s="208"/>
      <c r="K623" s="208"/>
      <c r="L623" s="208"/>
      <c r="M623" s="208"/>
      <c r="N623" s="208"/>
      <c r="O623" s="208"/>
      <c r="P623" s="208"/>
    </row>
    <row r="624" spans="1:16">
      <c r="A624" s="206"/>
      <c r="B624" s="217"/>
      <c r="C624" s="215"/>
      <c r="D624" s="206"/>
      <c r="E624" s="207"/>
      <c r="F624" s="207"/>
      <c r="G624" s="210"/>
      <c r="H624" s="210"/>
      <c r="I624" s="206"/>
      <c r="J624" s="208"/>
      <c r="K624" s="208"/>
      <c r="L624" s="206"/>
      <c r="M624" s="208"/>
      <c r="N624" s="208"/>
      <c r="O624" s="206"/>
      <c r="P624" s="211"/>
    </row>
    <row r="625" spans="1:16">
      <c r="A625" s="206"/>
      <c r="B625" s="206"/>
      <c r="C625" s="206"/>
      <c r="D625" s="206"/>
      <c r="E625" s="207"/>
      <c r="F625" s="207"/>
      <c r="G625" s="210"/>
      <c r="H625" s="210"/>
      <c r="I625" s="208"/>
      <c r="J625" s="208"/>
      <c r="K625" s="208"/>
      <c r="L625" s="208"/>
      <c r="M625" s="208"/>
      <c r="N625" s="208"/>
      <c r="O625" s="208"/>
      <c r="P625" s="208"/>
    </row>
    <row r="626" spans="1:16">
      <c r="A626" s="206"/>
      <c r="B626" s="206"/>
      <c r="C626" s="215"/>
      <c r="D626" s="206"/>
      <c r="E626" s="207"/>
      <c r="F626" s="207"/>
      <c r="G626" s="210"/>
      <c r="H626" s="210"/>
      <c r="I626" s="206"/>
      <c r="J626" s="208"/>
      <c r="K626" s="208"/>
      <c r="L626" s="206"/>
      <c r="M626" s="208"/>
      <c r="N626" s="208"/>
      <c r="O626" s="206"/>
      <c r="P626" s="211"/>
    </row>
    <row r="627" spans="1:16">
      <c r="A627" s="206"/>
      <c r="B627" s="206"/>
      <c r="C627" s="206"/>
      <c r="D627" s="206"/>
      <c r="E627" s="207"/>
      <c r="F627" s="207"/>
      <c r="G627" s="210"/>
      <c r="H627" s="210"/>
      <c r="I627" s="208"/>
      <c r="J627" s="208"/>
      <c r="K627" s="208"/>
      <c r="L627" s="208"/>
      <c r="M627" s="208"/>
      <c r="N627" s="208"/>
      <c r="O627" s="208"/>
      <c r="P627" s="208"/>
    </row>
    <row r="628" spans="1:16">
      <c r="A628" s="206"/>
      <c r="B628" s="206"/>
      <c r="C628" s="215"/>
      <c r="D628" s="206"/>
      <c r="E628" s="207"/>
      <c r="F628" s="207"/>
      <c r="G628" s="210"/>
      <c r="H628" s="210"/>
      <c r="I628" s="206"/>
      <c r="J628" s="208"/>
      <c r="K628" s="208"/>
      <c r="L628" s="206"/>
      <c r="M628" s="208"/>
      <c r="N628" s="208"/>
      <c r="O628" s="206"/>
      <c r="P628" s="211"/>
    </row>
    <row r="629" spans="1:16">
      <c r="A629" s="206"/>
      <c r="B629" s="206"/>
      <c r="C629" s="206"/>
      <c r="D629" s="206"/>
      <c r="E629" s="207"/>
      <c r="F629" s="207"/>
      <c r="G629" s="210"/>
      <c r="H629" s="210"/>
      <c r="I629" s="208"/>
      <c r="J629" s="208"/>
      <c r="K629" s="208"/>
      <c r="L629" s="208"/>
      <c r="M629" s="208"/>
      <c r="N629" s="208"/>
      <c r="O629" s="208"/>
      <c r="P629" s="208"/>
    </row>
    <row r="630" spans="1:16">
      <c r="A630" s="206"/>
      <c r="B630" s="206"/>
      <c r="C630" s="215"/>
      <c r="D630" s="206"/>
      <c r="E630" s="207"/>
      <c r="F630" s="207"/>
      <c r="G630" s="210"/>
      <c r="H630" s="210"/>
      <c r="I630" s="206"/>
      <c r="J630" s="208"/>
      <c r="K630" s="208"/>
      <c r="L630" s="206"/>
      <c r="M630" s="208"/>
      <c r="N630" s="208"/>
      <c r="O630" s="206"/>
      <c r="P630" s="211"/>
    </row>
    <row r="631" spans="1:16">
      <c r="A631" s="206"/>
      <c r="B631" s="206"/>
      <c r="C631" s="206"/>
      <c r="D631" s="206"/>
      <c r="E631" s="207"/>
      <c r="F631" s="207"/>
      <c r="G631" s="210"/>
      <c r="H631" s="210"/>
      <c r="I631" s="208"/>
      <c r="J631" s="208"/>
      <c r="K631" s="208"/>
      <c r="L631" s="208"/>
      <c r="M631" s="208"/>
      <c r="N631" s="208"/>
      <c r="O631" s="208"/>
      <c r="P631" s="208"/>
    </row>
    <row r="632" spans="1:16">
      <c r="A632" s="206"/>
      <c r="B632" s="206"/>
      <c r="C632" s="215"/>
      <c r="D632" s="206"/>
      <c r="E632" s="207"/>
      <c r="F632" s="207"/>
      <c r="G632" s="210"/>
      <c r="H632" s="210"/>
      <c r="I632" s="206"/>
      <c r="J632" s="208"/>
      <c r="K632" s="208"/>
      <c r="L632" s="206"/>
      <c r="M632" s="208"/>
      <c r="N632" s="208"/>
      <c r="O632" s="206"/>
      <c r="P632" s="211"/>
    </row>
    <row r="633" spans="1:16">
      <c r="A633" s="206"/>
      <c r="B633" s="206"/>
      <c r="C633" s="206"/>
      <c r="D633" s="206"/>
      <c r="E633" s="207"/>
      <c r="F633" s="207"/>
      <c r="G633" s="210"/>
      <c r="H633" s="210"/>
      <c r="I633" s="208"/>
      <c r="J633" s="208"/>
      <c r="K633" s="208"/>
      <c r="L633" s="208"/>
      <c r="M633" s="208"/>
      <c r="N633" s="208"/>
      <c r="O633" s="208"/>
      <c r="P633" s="208"/>
    </row>
    <row r="634" spans="1:16">
      <c r="A634" s="206"/>
      <c r="B634" s="206"/>
      <c r="C634" s="215"/>
      <c r="D634" s="206"/>
      <c r="E634" s="206"/>
      <c r="F634" s="206"/>
      <c r="G634" s="210"/>
      <c r="H634" s="210"/>
      <c r="I634" s="206"/>
      <c r="J634" s="208"/>
      <c r="K634" s="208"/>
      <c r="L634" s="208"/>
      <c r="M634" s="208"/>
      <c r="N634" s="208"/>
      <c r="O634" s="208"/>
      <c r="P634" s="208"/>
    </row>
    <row r="635" spans="1:16">
      <c r="A635" s="206"/>
      <c r="B635" s="206"/>
      <c r="C635" s="206"/>
      <c r="D635" s="206"/>
      <c r="E635" s="207"/>
      <c r="F635" s="207"/>
      <c r="G635" s="210"/>
      <c r="H635" s="210"/>
      <c r="I635" s="206"/>
      <c r="J635" s="208"/>
      <c r="K635" s="208"/>
      <c r="L635" s="208"/>
      <c r="M635" s="208"/>
      <c r="N635" s="208"/>
      <c r="O635" s="208"/>
      <c r="P635" s="211"/>
    </row>
    <row r="636" spans="1:16">
      <c r="A636" s="206"/>
      <c r="B636" s="206"/>
      <c r="C636" s="206"/>
      <c r="D636" s="206"/>
      <c r="E636" s="207"/>
      <c r="F636" s="207"/>
      <c r="G636" s="210"/>
      <c r="H636" s="210"/>
      <c r="I636" s="211"/>
      <c r="J636" s="210"/>
      <c r="K636" s="210"/>
      <c r="L636" s="206"/>
      <c r="M636" s="210"/>
      <c r="N636" s="210"/>
      <c r="O636" s="206"/>
      <c r="P636" s="210"/>
    </row>
    <row r="637" spans="1:16">
      <c r="A637" s="206"/>
      <c r="B637" s="206"/>
      <c r="C637" s="206"/>
      <c r="D637" s="206"/>
      <c r="E637" s="210"/>
      <c r="F637" s="207"/>
      <c r="G637" s="210"/>
      <c r="H637" s="210"/>
      <c r="I637" s="211"/>
      <c r="J637" s="209"/>
      <c r="K637" s="209"/>
      <c r="L637" s="206"/>
      <c r="M637" s="208"/>
      <c r="N637" s="208"/>
      <c r="O637" s="208"/>
      <c r="P637" s="211"/>
    </row>
    <row r="638" spans="1:16">
      <c r="A638" s="206"/>
      <c r="B638" s="206"/>
      <c r="C638" s="206"/>
      <c r="D638" s="206"/>
      <c r="E638" s="207"/>
      <c r="F638" s="207"/>
      <c r="G638" s="210"/>
      <c r="H638" s="210"/>
      <c r="I638" s="124"/>
      <c r="J638" s="209"/>
      <c r="K638" s="209"/>
      <c r="L638" s="206"/>
      <c r="M638" s="208"/>
      <c r="N638" s="208"/>
      <c r="O638" s="208"/>
      <c r="P638" s="211"/>
    </row>
    <row r="639" spans="1:16">
      <c r="A639" s="206"/>
      <c r="B639" s="206"/>
      <c r="C639" s="206"/>
      <c r="D639" s="206"/>
      <c r="E639" s="207"/>
      <c r="F639" s="207"/>
      <c r="G639" s="210"/>
      <c r="H639" s="210"/>
      <c r="I639" s="211"/>
      <c r="J639" s="209"/>
      <c r="K639" s="209"/>
      <c r="L639" s="206"/>
      <c r="M639" s="208"/>
      <c r="N639" s="208"/>
      <c r="O639" s="208"/>
      <c r="P639" s="211"/>
    </row>
    <row r="640" spans="1:16">
      <c r="A640" s="206"/>
      <c r="B640" s="206"/>
      <c r="C640" s="206"/>
      <c r="D640" s="206"/>
      <c r="E640" s="207"/>
      <c r="F640" s="207"/>
      <c r="G640" s="210"/>
      <c r="H640" s="210"/>
      <c r="I640" s="208"/>
      <c r="J640" s="208"/>
      <c r="K640" s="208"/>
      <c r="L640" s="208"/>
      <c r="M640" s="208"/>
      <c r="N640" s="208"/>
      <c r="O640" s="208"/>
      <c r="P640" s="208"/>
    </row>
    <row r="641" spans="1:16">
      <c r="A641" s="206"/>
      <c r="B641" s="206"/>
      <c r="C641" s="215"/>
      <c r="D641" s="206"/>
      <c r="E641" s="206"/>
      <c r="F641" s="206"/>
      <c r="G641" s="210"/>
      <c r="H641" s="210"/>
      <c r="I641" s="206"/>
      <c r="J641" s="208"/>
      <c r="K641" s="208"/>
      <c r="L641" s="208"/>
      <c r="M641" s="208"/>
      <c r="N641" s="208"/>
      <c r="O641" s="208"/>
      <c r="P641" s="208"/>
    </row>
    <row r="642" spans="1:16">
      <c r="A642" s="206"/>
      <c r="B642" s="206"/>
      <c r="C642" s="206"/>
      <c r="D642" s="206"/>
      <c r="E642" s="207"/>
      <c r="F642" s="207"/>
      <c r="G642" s="210"/>
      <c r="H642" s="210"/>
      <c r="I642" s="206"/>
      <c r="J642" s="208"/>
      <c r="K642" s="208"/>
      <c r="L642" s="208"/>
      <c r="M642" s="208"/>
      <c r="N642" s="208"/>
      <c r="O642" s="208"/>
      <c r="P642" s="211"/>
    </row>
    <row r="643" spans="1:16">
      <c r="A643" s="206"/>
      <c r="B643" s="206"/>
      <c r="C643" s="206"/>
      <c r="D643" s="206"/>
      <c r="E643" s="213"/>
      <c r="F643" s="207"/>
      <c r="G643" s="210"/>
      <c r="H643" s="210"/>
      <c r="I643" s="211"/>
      <c r="J643" s="210"/>
      <c r="K643" s="210"/>
      <c r="L643" s="206"/>
      <c r="M643" s="210"/>
      <c r="N643" s="210"/>
      <c r="O643" s="206"/>
      <c r="P643" s="210"/>
    </row>
    <row r="644" spans="1:16">
      <c r="A644" s="206"/>
      <c r="B644" s="206"/>
      <c r="C644" s="206"/>
      <c r="D644" s="206"/>
      <c r="E644" s="210"/>
      <c r="F644" s="207"/>
      <c r="G644" s="210"/>
      <c r="H644" s="210"/>
      <c r="I644" s="211"/>
      <c r="J644" s="209"/>
      <c r="K644" s="209"/>
      <c r="L644" s="206"/>
      <c r="M644" s="208"/>
      <c r="N644" s="208"/>
      <c r="O644" s="208"/>
      <c r="P644" s="211"/>
    </row>
    <row r="645" spans="1:16">
      <c r="A645" s="206"/>
      <c r="B645" s="206"/>
      <c r="C645" s="206"/>
      <c r="D645" s="206"/>
      <c r="E645" s="213"/>
      <c r="F645" s="207"/>
      <c r="G645" s="210"/>
      <c r="H645" s="210"/>
      <c r="I645" s="211"/>
      <c r="J645" s="209"/>
      <c r="K645" s="209"/>
      <c r="L645" s="206"/>
      <c r="M645" s="208"/>
      <c r="N645" s="208"/>
      <c r="O645" s="208"/>
      <c r="P645" s="211"/>
    </row>
    <row r="646" spans="1:16">
      <c r="A646" s="206"/>
      <c r="B646" s="206"/>
      <c r="C646" s="206"/>
      <c r="D646" s="206"/>
      <c r="E646" s="207"/>
      <c r="F646" s="207"/>
      <c r="G646" s="210"/>
      <c r="H646" s="210"/>
      <c r="I646" s="208"/>
      <c r="J646" s="208"/>
      <c r="K646" s="208"/>
      <c r="L646" s="208"/>
      <c r="M646" s="208"/>
      <c r="N646" s="208"/>
      <c r="O646" s="208"/>
      <c r="P646" s="208"/>
    </row>
    <row r="647" spans="1:16">
      <c r="A647" s="139"/>
      <c r="B647" s="139"/>
      <c r="C647" s="139"/>
      <c r="D647" s="139"/>
      <c r="E647" s="139"/>
      <c r="F647" s="139"/>
      <c r="G647" s="139"/>
      <c r="H647" s="139"/>
      <c r="I647" s="139"/>
      <c r="J647" s="139"/>
      <c r="K647" s="139"/>
      <c r="L647" s="139"/>
      <c r="M647" s="139"/>
      <c r="N647" s="139"/>
      <c r="O647" s="139"/>
      <c r="P647" s="139"/>
    </row>
    <row r="648" spans="1:16">
      <c r="A648" s="206"/>
      <c r="B648" s="206"/>
      <c r="C648" s="215"/>
      <c r="D648" s="206"/>
      <c r="E648" s="206"/>
      <c r="F648" s="206"/>
      <c r="G648" s="210"/>
      <c r="H648" s="210"/>
      <c r="I648" s="206"/>
      <c r="J648" s="208"/>
      <c r="K648" s="208"/>
      <c r="L648" s="208"/>
      <c r="M648" s="208"/>
      <c r="N648" s="208"/>
      <c r="O648" s="208"/>
      <c r="P648" s="208"/>
    </row>
    <row r="649" spans="1:16">
      <c r="A649" s="206"/>
      <c r="B649" s="206"/>
      <c r="C649" s="206"/>
      <c r="D649" s="206"/>
      <c r="E649" s="207"/>
      <c r="F649" s="207"/>
      <c r="G649" s="210"/>
      <c r="H649" s="210"/>
      <c r="I649" s="206"/>
      <c r="J649" s="208"/>
      <c r="K649" s="208"/>
      <c r="L649" s="208"/>
      <c r="M649" s="208"/>
      <c r="N649" s="208"/>
      <c r="O649" s="208"/>
      <c r="P649" s="211"/>
    </row>
    <row r="650" spans="1:16">
      <c r="A650" s="206"/>
      <c r="B650" s="206"/>
      <c r="C650" s="206"/>
      <c r="D650" s="206"/>
      <c r="E650" s="213"/>
      <c r="F650" s="207"/>
      <c r="G650" s="210"/>
      <c r="H650" s="210"/>
      <c r="I650" s="211"/>
      <c r="J650" s="210"/>
      <c r="K650" s="210"/>
      <c r="L650" s="206"/>
      <c r="M650" s="210"/>
      <c r="N650" s="210"/>
      <c r="O650" s="206"/>
      <c r="P650" s="210"/>
    </row>
    <row r="651" spans="1:16">
      <c r="A651" s="206"/>
      <c r="B651" s="206"/>
      <c r="C651" s="206"/>
      <c r="D651" s="206"/>
      <c r="E651" s="210"/>
      <c r="F651" s="207"/>
      <c r="G651" s="210"/>
      <c r="H651" s="210"/>
      <c r="I651" s="211"/>
      <c r="J651" s="209"/>
      <c r="K651" s="209"/>
      <c r="L651" s="206"/>
      <c r="M651" s="208"/>
      <c r="N651" s="208"/>
      <c r="O651" s="208"/>
      <c r="P651" s="211"/>
    </row>
    <row r="652" spans="1:16">
      <c r="A652" s="206"/>
      <c r="B652" s="206"/>
      <c r="C652" s="206"/>
      <c r="D652" s="206"/>
      <c r="E652" s="213"/>
      <c r="F652" s="207"/>
      <c r="G652" s="210"/>
      <c r="H652" s="210"/>
      <c r="I652" s="211"/>
      <c r="J652" s="209"/>
      <c r="K652" s="209"/>
      <c r="L652" s="206"/>
      <c r="M652" s="208"/>
      <c r="N652" s="208"/>
      <c r="O652" s="208"/>
      <c r="P652" s="211"/>
    </row>
    <row r="653" spans="1:16">
      <c r="A653" s="206"/>
      <c r="B653" s="206"/>
      <c r="C653" s="206"/>
      <c r="D653" s="206"/>
      <c r="E653" s="207"/>
      <c r="F653" s="207"/>
      <c r="G653" s="210"/>
      <c r="H653" s="210"/>
      <c r="I653" s="208"/>
      <c r="J653" s="208"/>
      <c r="K653" s="208"/>
      <c r="L653" s="208"/>
      <c r="M653" s="208"/>
      <c r="N653" s="208"/>
      <c r="O653" s="208"/>
      <c r="P653" s="208"/>
    </row>
    <row r="654" spans="1:16">
      <c r="A654" s="206"/>
      <c r="B654" s="206"/>
      <c r="C654" s="215"/>
      <c r="D654" s="206"/>
      <c r="E654" s="206"/>
      <c r="F654" s="206"/>
      <c r="G654" s="210"/>
      <c r="H654" s="210"/>
      <c r="I654" s="206"/>
      <c r="J654" s="208"/>
      <c r="K654" s="208"/>
      <c r="L654" s="208"/>
      <c r="M654" s="208"/>
      <c r="N654" s="208"/>
      <c r="O654" s="208"/>
      <c r="P654" s="208"/>
    </row>
    <row r="655" spans="1:16">
      <c r="A655" s="206"/>
      <c r="B655" s="206"/>
      <c r="C655" s="206"/>
      <c r="D655" s="206"/>
      <c r="E655" s="207"/>
      <c r="F655" s="207"/>
      <c r="G655" s="210"/>
      <c r="H655" s="210"/>
      <c r="I655" s="206"/>
      <c r="J655" s="208"/>
      <c r="K655" s="208"/>
      <c r="L655" s="208"/>
      <c r="M655" s="208"/>
      <c r="N655" s="208"/>
      <c r="O655" s="208"/>
      <c r="P655" s="211"/>
    </row>
    <row r="656" spans="1:16">
      <c r="A656" s="206"/>
      <c r="B656" s="206"/>
      <c r="C656" s="206"/>
      <c r="D656" s="206"/>
      <c r="E656" s="213"/>
      <c r="F656" s="207"/>
      <c r="G656" s="210"/>
      <c r="H656" s="210"/>
      <c r="I656" s="211"/>
      <c r="J656" s="210"/>
      <c r="K656" s="210"/>
      <c r="L656" s="206"/>
      <c r="M656" s="210"/>
      <c r="N656" s="210"/>
      <c r="O656" s="206"/>
      <c r="P656" s="210"/>
    </row>
    <row r="657" spans="1:16">
      <c r="A657" s="206"/>
      <c r="B657" s="206"/>
      <c r="C657" s="206"/>
      <c r="D657" s="206"/>
      <c r="E657" s="210"/>
      <c r="F657" s="207"/>
      <c r="G657" s="210"/>
      <c r="H657" s="210"/>
      <c r="I657" s="211"/>
      <c r="J657" s="209"/>
      <c r="K657" s="209"/>
      <c r="L657" s="206"/>
      <c r="M657" s="208"/>
      <c r="N657" s="208"/>
      <c r="O657" s="208"/>
      <c r="P657" s="211"/>
    </row>
    <row r="658" spans="1:16">
      <c r="A658" s="206"/>
      <c r="B658" s="206"/>
      <c r="C658" s="206"/>
      <c r="D658" s="206"/>
      <c r="E658" s="213"/>
      <c r="F658" s="207"/>
      <c r="G658" s="210"/>
      <c r="H658" s="210"/>
      <c r="I658" s="211"/>
      <c r="J658" s="209"/>
      <c r="K658" s="209"/>
      <c r="L658" s="206"/>
      <c r="M658" s="208"/>
      <c r="N658" s="208"/>
      <c r="O658" s="208"/>
      <c r="P658" s="211"/>
    </row>
    <row r="659" spans="1:16">
      <c r="A659" s="206"/>
      <c r="B659" s="206"/>
      <c r="C659" s="206"/>
      <c r="D659" s="206"/>
      <c r="E659" s="207"/>
      <c r="F659" s="207"/>
      <c r="G659" s="210"/>
      <c r="H659" s="210"/>
      <c r="I659" s="208"/>
      <c r="J659" s="208"/>
      <c r="K659" s="208"/>
      <c r="L659" s="208"/>
      <c r="M659" s="208"/>
      <c r="N659" s="208"/>
      <c r="O659" s="208"/>
      <c r="P659" s="208"/>
    </row>
    <row r="660" spans="1:16">
      <c r="A660" s="206"/>
      <c r="B660" s="206"/>
      <c r="C660" s="215"/>
      <c r="D660" s="206"/>
      <c r="E660" s="206"/>
      <c r="F660" s="206"/>
      <c r="G660" s="210"/>
      <c r="H660" s="210"/>
      <c r="I660" s="206"/>
      <c r="J660" s="208"/>
      <c r="K660" s="208"/>
      <c r="L660" s="208"/>
      <c r="M660" s="208"/>
      <c r="N660" s="208"/>
      <c r="O660" s="208"/>
      <c r="P660" s="208"/>
    </row>
    <row r="661" spans="1:16">
      <c r="A661" s="206"/>
      <c r="B661" s="206"/>
      <c r="C661" s="206"/>
      <c r="D661" s="206"/>
      <c r="E661" s="207"/>
      <c r="F661" s="207"/>
      <c r="G661" s="210"/>
      <c r="H661" s="210"/>
      <c r="I661" s="206"/>
      <c r="J661" s="208"/>
      <c r="K661" s="208"/>
      <c r="L661" s="208"/>
      <c r="M661" s="208"/>
      <c r="N661" s="208"/>
      <c r="O661" s="208"/>
      <c r="P661" s="211"/>
    </row>
    <row r="662" spans="1:16">
      <c r="A662" s="206"/>
      <c r="B662" s="206"/>
      <c r="C662" s="206"/>
      <c r="D662" s="206"/>
      <c r="E662" s="213"/>
      <c r="F662" s="207"/>
      <c r="G662" s="210"/>
      <c r="H662" s="210"/>
      <c r="I662" s="211"/>
      <c r="J662" s="210"/>
      <c r="K662" s="210"/>
      <c r="L662" s="206"/>
      <c r="M662" s="210"/>
      <c r="N662" s="210"/>
      <c r="O662" s="206"/>
      <c r="P662" s="210"/>
    </row>
    <row r="663" spans="1:16">
      <c r="A663" s="206"/>
      <c r="B663" s="206"/>
      <c r="C663" s="206"/>
      <c r="D663" s="206"/>
      <c r="E663" s="210"/>
      <c r="F663" s="207"/>
      <c r="G663" s="210"/>
      <c r="H663" s="210"/>
      <c r="I663" s="211"/>
      <c r="J663" s="209"/>
      <c r="K663" s="209"/>
      <c r="L663" s="206"/>
      <c r="M663" s="208"/>
      <c r="N663" s="208"/>
      <c r="O663" s="208"/>
      <c r="P663" s="211"/>
    </row>
    <row r="664" spans="1:16">
      <c r="A664" s="206"/>
      <c r="B664" s="206"/>
      <c r="C664" s="206"/>
      <c r="D664" s="206"/>
      <c r="E664" s="213"/>
      <c r="F664" s="207"/>
      <c r="G664" s="210"/>
      <c r="H664" s="210"/>
      <c r="I664" s="211"/>
      <c r="J664" s="209"/>
      <c r="K664" s="209"/>
      <c r="L664" s="206"/>
      <c r="M664" s="208"/>
      <c r="N664" s="208"/>
      <c r="O664" s="208"/>
      <c r="P664" s="211"/>
    </row>
    <row r="665" spans="1:16">
      <c r="A665" s="206"/>
      <c r="B665" s="206"/>
      <c r="C665" s="206"/>
      <c r="D665" s="206"/>
      <c r="E665" s="207"/>
      <c r="F665" s="207"/>
      <c r="G665" s="210"/>
      <c r="H665" s="210"/>
      <c r="I665" s="208"/>
      <c r="J665" s="208"/>
      <c r="K665" s="208"/>
      <c r="L665" s="208"/>
      <c r="M665" s="208"/>
      <c r="N665" s="208"/>
      <c r="O665" s="208"/>
      <c r="P665" s="208"/>
    </row>
    <row r="666" spans="1:16">
      <c r="A666" s="206"/>
      <c r="B666" s="206"/>
      <c r="C666" s="215"/>
      <c r="D666" s="206"/>
      <c r="E666" s="206"/>
      <c r="F666" s="206"/>
      <c r="G666" s="210"/>
      <c r="H666" s="210"/>
      <c r="I666" s="206"/>
      <c r="J666" s="208"/>
      <c r="K666" s="208"/>
      <c r="L666" s="208"/>
      <c r="M666" s="208"/>
      <c r="N666" s="208"/>
      <c r="O666" s="208"/>
      <c r="P666" s="208"/>
    </row>
    <row r="667" spans="1:16">
      <c r="A667" s="206"/>
      <c r="B667" s="206"/>
      <c r="C667" s="206"/>
      <c r="D667" s="206"/>
      <c r="E667" s="207"/>
      <c r="F667" s="207"/>
      <c r="G667" s="210"/>
      <c r="H667" s="210"/>
      <c r="I667" s="206"/>
      <c r="J667" s="208"/>
      <c r="K667" s="208"/>
      <c r="L667" s="208"/>
      <c r="M667" s="208"/>
      <c r="N667" s="208"/>
      <c r="O667" s="208"/>
      <c r="P667" s="211"/>
    </row>
    <row r="668" spans="1:16">
      <c r="A668" s="206"/>
      <c r="B668" s="206"/>
      <c r="C668" s="206"/>
      <c r="D668" s="206"/>
      <c r="E668" s="213"/>
      <c r="F668" s="207"/>
      <c r="G668" s="210"/>
      <c r="H668" s="210"/>
      <c r="I668" s="211"/>
      <c r="J668" s="210"/>
      <c r="K668" s="210"/>
      <c r="L668" s="206"/>
      <c r="M668" s="210"/>
      <c r="N668" s="210"/>
      <c r="O668" s="206"/>
      <c r="P668" s="210"/>
    </row>
    <row r="669" spans="1:16">
      <c r="A669" s="206"/>
      <c r="B669" s="206"/>
      <c r="C669" s="206"/>
      <c r="D669" s="206"/>
      <c r="E669" s="210"/>
      <c r="F669" s="207"/>
      <c r="G669" s="210"/>
      <c r="H669" s="210"/>
      <c r="I669" s="211"/>
      <c r="J669" s="209"/>
      <c r="K669" s="209"/>
      <c r="L669" s="206"/>
      <c r="M669" s="208"/>
      <c r="N669" s="208"/>
      <c r="O669" s="208"/>
      <c r="P669" s="211"/>
    </row>
    <row r="670" spans="1:16">
      <c r="A670" s="206"/>
      <c r="B670" s="206"/>
      <c r="C670" s="206"/>
      <c r="D670" s="206"/>
      <c r="E670" s="213"/>
      <c r="F670" s="207"/>
      <c r="G670" s="210"/>
      <c r="H670" s="210"/>
      <c r="I670" s="211"/>
      <c r="J670" s="209"/>
      <c r="K670" s="209"/>
      <c r="L670" s="206"/>
      <c r="M670" s="208"/>
      <c r="N670" s="208"/>
      <c r="O670" s="208"/>
      <c r="P670" s="211"/>
    </row>
    <row r="671" spans="1:16">
      <c r="A671" s="206"/>
      <c r="B671" s="206"/>
      <c r="C671" s="206"/>
      <c r="D671" s="206"/>
      <c r="E671" s="207"/>
      <c r="F671" s="207"/>
      <c r="G671" s="210"/>
      <c r="H671" s="210"/>
      <c r="I671" s="208"/>
      <c r="J671" s="208"/>
      <c r="K671" s="208"/>
      <c r="L671" s="208"/>
      <c r="M671" s="208"/>
      <c r="N671" s="208"/>
      <c r="O671" s="208"/>
      <c r="P671" s="208"/>
    </row>
    <row r="672" spans="1:16">
      <c r="A672" s="206"/>
      <c r="B672" s="206"/>
      <c r="C672" s="215"/>
      <c r="D672" s="206"/>
      <c r="E672" s="206"/>
      <c r="F672" s="206"/>
      <c r="G672" s="210"/>
      <c r="H672" s="210"/>
      <c r="I672" s="206"/>
      <c r="J672" s="208"/>
      <c r="K672" s="208"/>
      <c r="L672" s="208"/>
      <c r="M672" s="208"/>
      <c r="N672" s="208"/>
      <c r="O672" s="208"/>
      <c r="P672" s="208"/>
    </row>
    <row r="673" spans="1:16">
      <c r="A673" s="206"/>
      <c r="B673" s="206"/>
      <c r="C673" s="206"/>
      <c r="D673" s="206"/>
      <c r="E673" s="207"/>
      <c r="F673" s="207"/>
      <c r="G673" s="210"/>
      <c r="H673" s="210"/>
      <c r="I673" s="206"/>
      <c r="J673" s="208"/>
      <c r="K673" s="208"/>
      <c r="L673" s="208"/>
      <c r="M673" s="208"/>
      <c r="N673" s="208"/>
      <c r="O673" s="208"/>
      <c r="P673" s="211"/>
    </row>
    <row r="674" spans="1:16">
      <c r="A674" s="206"/>
      <c r="B674" s="206"/>
      <c r="C674" s="206"/>
      <c r="D674" s="206"/>
      <c r="E674" s="213"/>
      <c r="F674" s="207"/>
      <c r="G674" s="210"/>
      <c r="H674" s="210"/>
      <c r="I674" s="211"/>
      <c r="J674" s="210"/>
      <c r="K674" s="210"/>
      <c r="L674" s="206"/>
      <c r="M674" s="210"/>
      <c r="N674" s="210"/>
      <c r="O674" s="206"/>
      <c r="P674" s="210"/>
    </row>
    <row r="675" spans="1:16">
      <c r="A675" s="206"/>
      <c r="B675" s="206"/>
      <c r="C675" s="206"/>
      <c r="D675" s="206"/>
      <c r="E675" s="210"/>
      <c r="F675" s="207"/>
      <c r="G675" s="210"/>
      <c r="H675" s="210"/>
      <c r="I675" s="211"/>
      <c r="J675" s="209"/>
      <c r="K675" s="209"/>
      <c r="L675" s="206"/>
      <c r="M675" s="208"/>
      <c r="N675" s="208"/>
      <c r="O675" s="208"/>
      <c r="P675" s="211"/>
    </row>
    <row r="676" spans="1:16">
      <c r="A676" s="206"/>
      <c r="B676" s="206"/>
      <c r="C676" s="206"/>
      <c r="D676" s="206"/>
      <c r="E676" s="213"/>
      <c r="F676" s="207"/>
      <c r="G676" s="210"/>
      <c r="H676" s="210"/>
      <c r="I676" s="211"/>
      <c r="J676" s="209"/>
      <c r="K676" s="209"/>
      <c r="L676" s="206"/>
      <c r="M676" s="208"/>
      <c r="N676" s="208"/>
      <c r="O676" s="208"/>
      <c r="P676" s="211"/>
    </row>
    <row r="677" spans="1:16">
      <c r="A677" s="206"/>
      <c r="B677" s="206"/>
      <c r="C677" s="206"/>
      <c r="D677" s="206"/>
      <c r="E677" s="207"/>
      <c r="F677" s="207"/>
      <c r="G677" s="210"/>
      <c r="H677" s="210"/>
      <c r="I677" s="208"/>
      <c r="J677" s="208"/>
      <c r="K677" s="208"/>
      <c r="L677" s="208"/>
      <c r="M677" s="208"/>
      <c r="N677" s="208"/>
      <c r="O677" s="208"/>
      <c r="P677" s="208"/>
    </row>
    <row r="678" spans="1:16">
      <c r="A678" s="206"/>
      <c r="B678" s="206"/>
      <c r="C678" s="206"/>
      <c r="D678" s="206"/>
      <c r="E678" s="206"/>
      <c r="F678" s="206"/>
      <c r="G678" s="210"/>
      <c r="H678" s="210"/>
      <c r="I678" s="206"/>
      <c r="J678" s="208"/>
      <c r="K678" s="208"/>
      <c r="L678" s="208"/>
      <c r="M678" s="208"/>
      <c r="N678" s="208"/>
      <c r="O678" s="208"/>
      <c r="P678" s="208"/>
    </row>
    <row r="679" spans="1:16">
      <c r="A679" s="206"/>
      <c r="B679" s="206"/>
      <c r="C679" s="206"/>
      <c r="D679" s="206"/>
      <c r="E679" s="207"/>
      <c r="F679" s="207"/>
      <c r="G679" s="210"/>
      <c r="H679" s="210"/>
      <c r="I679" s="206"/>
      <c r="J679" s="208"/>
      <c r="K679" s="208"/>
      <c r="L679" s="208"/>
      <c r="M679" s="208"/>
      <c r="N679" s="208"/>
      <c r="O679" s="208"/>
      <c r="P679" s="211"/>
    </row>
    <row r="680" spans="1:16">
      <c r="A680" s="206"/>
      <c r="B680" s="206"/>
      <c r="C680" s="206"/>
      <c r="D680" s="206"/>
      <c r="E680" s="213"/>
      <c r="F680" s="207"/>
      <c r="G680" s="210"/>
      <c r="H680" s="210"/>
      <c r="I680" s="211"/>
      <c r="J680" s="210"/>
      <c r="K680" s="210"/>
      <c r="L680" s="206"/>
      <c r="M680" s="210"/>
      <c r="N680" s="210"/>
      <c r="O680" s="206"/>
      <c r="P680" s="210"/>
    </row>
    <row r="681" spans="1:16">
      <c r="A681" s="139"/>
      <c r="B681" s="139"/>
      <c r="C681" s="139"/>
      <c r="D681" s="139"/>
      <c r="E681" s="139"/>
      <c r="F681" s="139"/>
      <c r="G681" s="139"/>
      <c r="H681" s="139"/>
      <c r="I681" s="139"/>
      <c r="J681" s="139"/>
      <c r="K681" s="139"/>
      <c r="L681" s="139"/>
      <c r="M681" s="139"/>
      <c r="N681" s="139"/>
      <c r="O681" s="139"/>
      <c r="P681" s="139"/>
    </row>
    <row r="682" spans="1:16">
      <c r="A682" s="206"/>
      <c r="B682" s="206"/>
      <c r="C682" s="206"/>
      <c r="D682" s="206"/>
      <c r="E682" s="210"/>
      <c r="F682" s="207"/>
      <c r="G682" s="210"/>
      <c r="H682" s="210"/>
      <c r="I682" s="211"/>
      <c r="J682" s="209"/>
      <c r="K682" s="209"/>
      <c r="L682" s="206"/>
      <c r="M682" s="208"/>
      <c r="N682" s="208"/>
      <c r="O682" s="208"/>
      <c r="P682" s="211"/>
    </row>
    <row r="683" spans="1:16">
      <c r="A683" s="206"/>
      <c r="B683" s="206"/>
      <c r="C683" s="206"/>
      <c r="D683" s="206"/>
      <c r="E683" s="207"/>
      <c r="F683" s="207"/>
      <c r="G683" s="210"/>
      <c r="H683" s="210"/>
      <c r="I683" s="211"/>
      <c r="J683" s="209"/>
      <c r="K683" s="209"/>
      <c r="L683" s="206"/>
      <c r="M683" s="208"/>
      <c r="N683" s="208"/>
      <c r="O683" s="208"/>
      <c r="P683" s="211"/>
    </row>
    <row r="684" spans="1:16">
      <c r="A684" s="206"/>
      <c r="B684" s="206"/>
      <c r="C684" s="206"/>
      <c r="D684" s="206"/>
      <c r="E684" s="213"/>
      <c r="F684" s="207"/>
      <c r="G684" s="210"/>
      <c r="H684" s="210"/>
      <c r="I684" s="211"/>
      <c r="J684" s="209"/>
      <c r="K684" s="209"/>
      <c r="L684" s="206"/>
      <c r="M684" s="208"/>
      <c r="N684" s="208"/>
      <c r="O684" s="208"/>
      <c r="P684" s="211"/>
    </row>
    <row r="685" spans="1:16">
      <c r="A685" s="206"/>
      <c r="B685" s="206"/>
      <c r="C685" s="206"/>
      <c r="D685" s="206"/>
      <c r="E685" s="207"/>
      <c r="F685" s="207"/>
      <c r="G685" s="210"/>
      <c r="H685" s="210"/>
      <c r="I685" s="208"/>
      <c r="J685" s="208"/>
      <c r="K685" s="208"/>
      <c r="L685" s="208"/>
      <c r="M685" s="208"/>
      <c r="N685" s="208"/>
      <c r="O685" s="208"/>
      <c r="P685" s="208"/>
    </row>
    <row r="686" spans="1:16">
      <c r="A686" s="206"/>
      <c r="B686" s="206"/>
      <c r="C686" s="215"/>
      <c r="D686" s="206"/>
      <c r="E686" s="206"/>
      <c r="F686" s="206"/>
      <c r="G686" s="210"/>
      <c r="H686" s="210"/>
      <c r="I686" s="206"/>
      <c r="J686" s="208"/>
      <c r="K686" s="208"/>
      <c r="L686" s="208"/>
      <c r="M686" s="208"/>
      <c r="N686" s="208"/>
      <c r="O686" s="208"/>
      <c r="P686" s="208"/>
    </row>
    <row r="687" spans="1:16">
      <c r="A687" s="206"/>
      <c r="B687" s="206"/>
      <c r="C687" s="206"/>
      <c r="D687" s="206"/>
      <c r="E687" s="207"/>
      <c r="F687" s="207"/>
      <c r="G687" s="210"/>
      <c r="H687" s="210"/>
      <c r="I687" s="206"/>
      <c r="J687" s="208"/>
      <c r="K687" s="208"/>
      <c r="L687" s="208"/>
      <c r="M687" s="208"/>
      <c r="N687" s="208"/>
      <c r="O687" s="208"/>
      <c r="P687" s="211"/>
    </row>
    <row r="688" spans="1:16">
      <c r="A688" s="206"/>
      <c r="B688" s="206"/>
      <c r="C688" s="206"/>
      <c r="D688" s="206"/>
      <c r="E688" s="213"/>
      <c r="F688" s="207"/>
      <c r="G688" s="210"/>
      <c r="H688" s="210"/>
      <c r="I688" s="211"/>
      <c r="J688" s="210"/>
      <c r="K688" s="210"/>
      <c r="L688" s="206"/>
      <c r="M688" s="210"/>
      <c r="N688" s="210"/>
      <c r="O688" s="206"/>
      <c r="P688" s="210"/>
    </row>
    <row r="689" spans="1:16">
      <c r="A689" s="206"/>
      <c r="B689" s="206"/>
      <c r="C689" s="206"/>
      <c r="D689" s="206"/>
      <c r="E689" s="210"/>
      <c r="F689" s="207"/>
      <c r="G689" s="210"/>
      <c r="H689" s="210"/>
      <c r="I689" s="211"/>
      <c r="J689" s="209"/>
      <c r="K689" s="209"/>
      <c r="L689" s="206"/>
      <c r="M689" s="208"/>
      <c r="N689" s="208"/>
      <c r="O689" s="208"/>
      <c r="P689" s="211"/>
    </row>
    <row r="690" spans="1:16">
      <c r="A690" s="206"/>
      <c r="B690" s="206"/>
      <c r="C690" s="206"/>
      <c r="D690" s="206"/>
      <c r="E690" s="213"/>
      <c r="F690" s="207"/>
      <c r="G690" s="210"/>
      <c r="H690" s="210"/>
      <c r="I690" s="211"/>
      <c r="J690" s="209"/>
      <c r="K690" s="209"/>
      <c r="L690" s="206"/>
      <c r="M690" s="208"/>
      <c r="N690" s="208"/>
      <c r="O690" s="208"/>
      <c r="P690" s="211"/>
    </row>
    <row r="691" spans="1:16">
      <c r="A691" s="206"/>
      <c r="B691" s="206"/>
      <c r="C691" s="206"/>
      <c r="D691" s="206"/>
      <c r="E691" s="207"/>
      <c r="F691" s="207"/>
      <c r="G691" s="210"/>
      <c r="H691" s="210"/>
      <c r="I691" s="208"/>
      <c r="J691" s="208"/>
      <c r="K691" s="208"/>
      <c r="L691" s="208"/>
      <c r="M691" s="208"/>
      <c r="N691" s="208"/>
      <c r="O691" s="208"/>
      <c r="P691" s="208"/>
    </row>
    <row r="692" spans="1:16">
      <c r="A692" s="206"/>
      <c r="B692" s="206"/>
      <c r="C692" s="206"/>
      <c r="D692" s="206"/>
      <c r="E692" s="207"/>
      <c r="F692" s="207"/>
      <c r="G692" s="210"/>
      <c r="H692" s="210"/>
      <c r="I692" s="206"/>
      <c r="J692" s="208"/>
      <c r="K692" s="208"/>
      <c r="L692" s="208"/>
      <c r="M692" s="208"/>
      <c r="N692" s="208"/>
      <c r="O692" s="208"/>
      <c r="P692" s="208"/>
    </row>
    <row r="693" spans="1:16">
      <c r="A693" s="206"/>
      <c r="B693" s="206"/>
      <c r="C693" s="206"/>
      <c r="D693" s="206"/>
      <c r="E693" s="207"/>
      <c r="F693" s="207"/>
      <c r="G693" s="210"/>
      <c r="H693" s="210"/>
      <c r="I693" s="206"/>
      <c r="J693" s="208"/>
      <c r="K693" s="208"/>
      <c r="L693" s="208"/>
      <c r="M693" s="208"/>
      <c r="N693" s="208"/>
      <c r="O693" s="208"/>
      <c r="P693" s="211"/>
    </row>
    <row r="694" spans="1:16">
      <c r="A694" s="206"/>
      <c r="B694" s="206"/>
      <c r="C694" s="206"/>
      <c r="D694" s="206"/>
      <c r="E694" s="207"/>
      <c r="F694" s="207"/>
      <c r="G694" s="210"/>
      <c r="H694" s="210"/>
      <c r="I694" s="211"/>
      <c r="J694" s="209"/>
      <c r="K694" s="209"/>
      <c r="L694" s="206"/>
      <c r="M694" s="208"/>
      <c r="N694" s="208"/>
      <c r="O694" s="208"/>
      <c r="P694" s="211"/>
    </row>
    <row r="695" spans="1:16">
      <c r="A695" s="206"/>
      <c r="B695" s="206"/>
      <c r="C695" s="206"/>
      <c r="D695" s="206"/>
      <c r="E695" s="207"/>
      <c r="F695" s="207"/>
      <c r="G695" s="210"/>
      <c r="H695" s="210"/>
      <c r="I695" s="211"/>
      <c r="J695" s="209"/>
      <c r="K695" s="209"/>
      <c r="L695" s="206"/>
      <c r="M695" s="208"/>
      <c r="N695" s="208"/>
      <c r="O695" s="208"/>
      <c r="P695" s="211"/>
    </row>
    <row r="696" spans="1:16">
      <c r="A696" s="206"/>
      <c r="B696" s="217"/>
      <c r="C696" s="206"/>
      <c r="D696" s="206"/>
      <c r="E696" s="207"/>
      <c r="F696" s="207"/>
      <c r="G696" s="210"/>
      <c r="H696" s="210"/>
      <c r="I696" s="211"/>
      <c r="J696" s="209"/>
      <c r="K696" s="209"/>
      <c r="L696" s="206"/>
      <c r="M696" s="208"/>
      <c r="N696" s="208"/>
      <c r="O696" s="208"/>
      <c r="P696" s="211"/>
    </row>
    <row r="697" spans="1:16">
      <c r="A697" s="206"/>
      <c r="B697" s="206"/>
      <c r="C697" s="206"/>
      <c r="D697" s="206"/>
      <c r="E697" s="207"/>
      <c r="F697" s="207"/>
      <c r="G697" s="210"/>
      <c r="H697" s="210"/>
      <c r="I697" s="208"/>
      <c r="J697" s="208"/>
      <c r="K697" s="208"/>
      <c r="L697" s="208"/>
      <c r="M697" s="208"/>
      <c r="N697" s="208"/>
      <c r="O697" s="208"/>
      <c r="P697" s="208"/>
    </row>
    <row r="698" spans="1:16">
      <c r="A698" s="206"/>
      <c r="B698" s="206"/>
      <c r="C698" s="206"/>
      <c r="D698" s="206"/>
      <c r="E698" s="207"/>
      <c r="F698" s="207"/>
      <c r="G698" s="210"/>
      <c r="H698" s="210"/>
      <c r="I698" s="208"/>
      <c r="J698" s="208"/>
      <c r="K698" s="208"/>
      <c r="L698" s="208"/>
      <c r="M698" s="208"/>
      <c r="N698" s="208"/>
      <c r="O698" s="208"/>
      <c r="P698" s="208"/>
    </row>
    <row r="699" spans="1:16">
      <c r="A699" s="206"/>
      <c r="B699" s="217"/>
      <c r="C699" s="215"/>
      <c r="D699" s="206"/>
      <c r="E699" s="207"/>
      <c r="F699" s="207"/>
      <c r="G699" s="222"/>
      <c r="H699" s="222"/>
      <c r="I699" s="206"/>
      <c r="J699" s="208"/>
      <c r="K699" s="208"/>
      <c r="L699" s="206"/>
      <c r="M699" s="208"/>
      <c r="N699" s="208"/>
      <c r="O699" s="206"/>
      <c r="P699" s="211"/>
    </row>
    <row r="700" spans="1:16">
      <c r="A700" s="206"/>
      <c r="B700" s="206"/>
      <c r="C700" s="206"/>
      <c r="D700" s="206"/>
      <c r="E700" s="207"/>
      <c r="F700" s="207"/>
      <c r="G700" s="210"/>
      <c r="H700" s="210"/>
      <c r="I700" s="208"/>
      <c r="J700" s="208"/>
      <c r="K700" s="208"/>
      <c r="L700" s="208"/>
      <c r="M700" s="208"/>
      <c r="N700" s="208"/>
      <c r="O700" s="208"/>
      <c r="P700" s="208"/>
    </row>
    <row r="701" spans="1:16">
      <c r="A701" s="206"/>
      <c r="B701" s="206"/>
      <c r="C701" s="206"/>
      <c r="D701" s="206"/>
      <c r="E701" s="207"/>
      <c r="F701" s="207"/>
      <c r="G701" s="210"/>
      <c r="H701" s="210"/>
      <c r="I701" s="218"/>
      <c r="J701" s="208"/>
      <c r="K701" s="208"/>
      <c r="L701" s="218"/>
      <c r="M701" s="208"/>
      <c r="N701" s="208"/>
      <c r="O701" s="218"/>
      <c r="P701" s="223"/>
    </row>
    <row r="702" spans="1:16">
      <c r="A702" s="139"/>
      <c r="B702" s="139"/>
      <c r="C702" s="139"/>
      <c r="D702" s="139"/>
      <c r="E702" s="139"/>
      <c r="F702" s="139"/>
      <c r="G702" s="139"/>
      <c r="H702" s="139"/>
      <c r="I702" s="139"/>
      <c r="J702" s="139"/>
      <c r="K702" s="139"/>
      <c r="L702" s="139"/>
      <c r="M702" s="139"/>
      <c r="N702" s="139"/>
      <c r="O702" s="139"/>
      <c r="P702" s="139"/>
    </row>
    <row r="703" spans="1:16">
      <c r="A703" s="124"/>
      <c r="B703" s="124"/>
      <c r="C703" s="124"/>
      <c r="D703" s="124"/>
      <c r="E703" s="124"/>
      <c r="F703" s="124"/>
      <c r="G703" s="124"/>
      <c r="H703" s="124"/>
      <c r="I703" s="124"/>
      <c r="J703" s="124"/>
      <c r="K703" s="124"/>
      <c r="L703" s="124"/>
      <c r="M703" s="124"/>
      <c r="N703" s="124"/>
      <c r="O703" s="124"/>
      <c r="P703" s="124"/>
    </row>
    <row r="704" spans="1:16">
      <c r="A704" s="124"/>
      <c r="B704" s="124"/>
      <c r="C704" s="124"/>
      <c r="D704" s="124"/>
      <c r="E704" s="124"/>
      <c r="F704" s="124"/>
      <c r="G704" s="124"/>
      <c r="H704" s="124"/>
      <c r="I704" s="124"/>
      <c r="J704" s="124"/>
      <c r="K704" s="124"/>
      <c r="L704" s="124"/>
      <c r="M704" s="124"/>
      <c r="N704" s="124"/>
      <c r="O704" s="124"/>
      <c r="P704" s="124"/>
    </row>
    <row r="705" spans="1:16">
      <c r="A705" s="124"/>
      <c r="B705" s="124"/>
      <c r="C705" s="124"/>
      <c r="D705" s="124"/>
      <c r="E705" s="124"/>
      <c r="F705" s="124"/>
      <c r="G705" s="124"/>
      <c r="H705" s="124"/>
      <c r="I705" s="124"/>
      <c r="J705" s="124"/>
      <c r="K705" s="124"/>
      <c r="L705" s="124"/>
      <c r="M705" s="124"/>
      <c r="N705" s="124"/>
      <c r="O705" s="124"/>
      <c r="P705" s="124"/>
    </row>
    <row r="706" spans="1:16">
      <c r="A706" s="124"/>
      <c r="B706" s="124"/>
      <c r="C706" s="124"/>
      <c r="D706" s="124"/>
      <c r="E706" s="124"/>
      <c r="F706" s="124"/>
      <c r="G706" s="124"/>
      <c r="H706" s="124"/>
      <c r="I706" s="124"/>
      <c r="J706" s="124"/>
      <c r="K706" s="124"/>
      <c r="L706" s="124"/>
      <c r="M706" s="124"/>
      <c r="N706" s="124"/>
      <c r="O706" s="124"/>
      <c r="P706" s="124"/>
    </row>
    <row r="707" spans="1:16">
      <c r="A707" s="124"/>
      <c r="B707" s="124"/>
      <c r="C707" s="124"/>
      <c r="D707" s="124"/>
      <c r="E707" s="124"/>
      <c r="F707" s="124"/>
      <c r="G707" s="124"/>
      <c r="H707" s="124"/>
      <c r="I707" s="124"/>
      <c r="J707" s="124"/>
      <c r="K707" s="124"/>
      <c r="L707" s="124"/>
      <c r="M707" s="124"/>
      <c r="N707" s="124"/>
      <c r="O707" s="124"/>
      <c r="P707" s="124"/>
    </row>
    <row r="708" spans="1:16">
      <c r="A708" s="124"/>
      <c r="B708" s="124"/>
      <c r="C708" s="124"/>
      <c r="D708" s="124"/>
      <c r="E708" s="124"/>
      <c r="F708" s="124"/>
      <c r="G708" s="124"/>
      <c r="H708" s="124"/>
      <c r="I708" s="124"/>
      <c r="J708" s="124"/>
      <c r="K708" s="124"/>
      <c r="L708" s="124"/>
      <c r="M708" s="124"/>
      <c r="N708" s="124"/>
      <c r="O708" s="124"/>
      <c r="P708" s="124"/>
    </row>
    <row r="709" spans="1:16">
      <c r="A709" s="124"/>
      <c r="B709" s="124"/>
      <c r="C709" s="124"/>
      <c r="D709" s="124"/>
      <c r="E709" s="124"/>
      <c r="F709" s="124"/>
      <c r="G709" s="124"/>
      <c r="H709" s="124"/>
      <c r="I709" s="124"/>
      <c r="J709" s="124"/>
      <c r="K709" s="124"/>
      <c r="L709" s="124"/>
      <c r="M709" s="124"/>
      <c r="N709" s="124"/>
      <c r="O709" s="124"/>
      <c r="P709" s="124"/>
    </row>
    <row r="710" spans="1:16">
      <c r="A710" s="124"/>
      <c r="B710" s="124"/>
      <c r="C710" s="124"/>
      <c r="D710" s="124"/>
      <c r="E710" s="124"/>
      <c r="F710" s="124"/>
      <c r="G710" s="124"/>
      <c r="H710" s="124"/>
      <c r="I710" s="124"/>
      <c r="J710" s="124"/>
      <c r="K710" s="124"/>
      <c r="L710" s="124"/>
      <c r="M710" s="124"/>
      <c r="N710" s="124"/>
      <c r="O710" s="124"/>
      <c r="P710" s="124"/>
    </row>
    <row r="711" spans="1:16">
      <c r="A711" s="124"/>
      <c r="B711" s="124"/>
      <c r="C711" s="124"/>
      <c r="D711" s="124"/>
      <c r="E711" s="124"/>
      <c r="F711" s="124"/>
      <c r="G711" s="124"/>
      <c r="H711" s="124"/>
      <c r="I711" s="124"/>
      <c r="J711" s="124"/>
      <c r="K711" s="124"/>
      <c r="L711" s="124"/>
      <c r="M711" s="124"/>
      <c r="N711" s="124"/>
      <c r="O711" s="124"/>
      <c r="P711" s="124"/>
    </row>
    <row r="712" spans="1:16">
      <c r="A712" s="124"/>
      <c r="B712" s="124"/>
      <c r="C712" s="124"/>
      <c r="D712" s="124"/>
      <c r="E712" s="124"/>
      <c r="F712" s="124"/>
      <c r="G712" s="124"/>
      <c r="H712" s="124"/>
      <c r="I712" s="124"/>
      <c r="J712" s="124"/>
      <c r="K712" s="124"/>
      <c r="L712" s="124"/>
      <c r="M712" s="124"/>
      <c r="N712" s="124"/>
      <c r="O712" s="124"/>
      <c r="P712" s="124"/>
    </row>
    <row r="713" spans="1:16">
      <c r="A713" s="124"/>
      <c r="B713" s="124"/>
      <c r="C713" s="124"/>
      <c r="D713" s="124"/>
      <c r="E713" s="124"/>
      <c r="F713" s="124"/>
      <c r="G713" s="124"/>
      <c r="H713" s="124"/>
      <c r="I713" s="124"/>
      <c r="J713" s="124"/>
      <c r="K713" s="124"/>
      <c r="L713" s="124"/>
      <c r="M713" s="124"/>
      <c r="N713" s="124"/>
      <c r="O713" s="124"/>
      <c r="P713" s="124"/>
    </row>
    <row r="714" spans="1:16">
      <c r="A714" s="124"/>
      <c r="B714" s="124"/>
      <c r="C714" s="124"/>
      <c r="D714" s="124"/>
      <c r="E714" s="124"/>
      <c r="F714" s="124"/>
      <c r="G714" s="124"/>
      <c r="H714" s="124"/>
      <c r="I714" s="124"/>
      <c r="J714" s="124"/>
      <c r="K714" s="124"/>
      <c r="L714" s="124"/>
      <c r="M714" s="124"/>
      <c r="N714" s="124"/>
      <c r="O714" s="124"/>
      <c r="P714" s="124"/>
    </row>
    <row r="715" spans="1:16">
      <c r="A715" s="124"/>
      <c r="B715" s="124"/>
      <c r="C715" s="124"/>
      <c r="D715" s="124"/>
      <c r="E715" s="124"/>
      <c r="F715" s="124"/>
      <c r="G715" s="124"/>
      <c r="H715" s="124"/>
      <c r="I715" s="124"/>
      <c r="J715" s="124"/>
      <c r="K715" s="124"/>
      <c r="L715" s="124"/>
      <c r="M715" s="124"/>
      <c r="N715" s="124"/>
      <c r="O715" s="124"/>
      <c r="P715" s="124"/>
    </row>
    <row r="716" spans="1:16">
      <c r="A716" s="124"/>
      <c r="B716" s="124"/>
      <c r="C716" s="124"/>
      <c r="D716" s="124"/>
      <c r="E716" s="124"/>
      <c r="F716" s="124"/>
      <c r="G716" s="124"/>
      <c r="H716" s="124"/>
      <c r="I716" s="124"/>
      <c r="J716" s="124"/>
      <c r="K716" s="124"/>
      <c r="L716" s="124"/>
      <c r="M716" s="124"/>
      <c r="N716" s="124"/>
      <c r="O716" s="124"/>
      <c r="P716" s="124"/>
    </row>
    <row r="717" spans="1:16">
      <c r="A717" s="124"/>
      <c r="B717" s="124"/>
      <c r="C717" s="124"/>
      <c r="D717" s="124"/>
      <c r="E717" s="124"/>
      <c r="F717" s="124"/>
      <c r="G717" s="124"/>
      <c r="H717" s="124"/>
      <c r="I717" s="124"/>
      <c r="J717" s="124"/>
      <c r="K717" s="124"/>
      <c r="L717" s="124"/>
      <c r="M717" s="124"/>
      <c r="N717" s="124"/>
      <c r="O717" s="124"/>
      <c r="P717" s="124"/>
    </row>
    <row r="718" spans="1:16">
      <c r="A718" s="124"/>
      <c r="B718" s="124"/>
      <c r="C718" s="124"/>
      <c r="D718" s="124"/>
      <c r="E718" s="124"/>
      <c r="F718" s="124"/>
      <c r="G718" s="124"/>
      <c r="H718" s="124"/>
      <c r="I718" s="124"/>
      <c r="J718" s="124"/>
      <c r="K718" s="124"/>
      <c r="L718" s="124"/>
      <c r="M718" s="124"/>
      <c r="N718" s="124"/>
      <c r="O718" s="124"/>
      <c r="P718" s="124"/>
    </row>
    <row r="719" spans="1:16">
      <c r="A719" s="124"/>
      <c r="B719" s="124"/>
      <c r="C719" s="124"/>
      <c r="D719" s="124"/>
      <c r="E719" s="124"/>
      <c r="F719" s="124"/>
      <c r="G719" s="124"/>
      <c r="H719" s="124"/>
      <c r="I719" s="124"/>
      <c r="J719" s="124"/>
      <c r="K719" s="124"/>
      <c r="L719" s="124"/>
      <c r="M719" s="124"/>
      <c r="N719" s="124"/>
      <c r="O719" s="124"/>
      <c r="P719" s="124"/>
    </row>
    <row r="720" spans="1:16">
      <c r="A720" s="124"/>
      <c r="B720" s="124"/>
      <c r="C720" s="124"/>
      <c r="D720" s="124"/>
      <c r="E720" s="124"/>
      <c r="F720" s="124"/>
      <c r="G720" s="124"/>
      <c r="H720" s="124"/>
      <c r="I720" s="124"/>
      <c r="J720" s="124"/>
      <c r="K720" s="124"/>
      <c r="L720" s="124"/>
      <c r="M720" s="124"/>
      <c r="N720" s="124"/>
      <c r="O720" s="124"/>
      <c r="P720" s="124"/>
    </row>
    <row r="721" spans="1:16">
      <c r="A721" s="124"/>
      <c r="B721" s="124"/>
      <c r="C721" s="124"/>
      <c r="D721" s="124"/>
      <c r="E721" s="124"/>
      <c r="F721" s="124"/>
      <c r="G721" s="124"/>
      <c r="H721" s="124"/>
      <c r="I721" s="124"/>
      <c r="J721" s="124"/>
      <c r="K721" s="124"/>
      <c r="L721" s="124"/>
      <c r="M721" s="124"/>
      <c r="N721" s="124"/>
      <c r="O721" s="124"/>
      <c r="P721" s="124"/>
    </row>
    <row r="722" spans="1:16">
      <c r="A722" s="124"/>
      <c r="B722" s="124"/>
      <c r="C722" s="124"/>
      <c r="D722" s="124"/>
      <c r="E722" s="124"/>
      <c r="F722" s="124"/>
      <c r="G722" s="124"/>
      <c r="H722" s="124"/>
      <c r="I722" s="124"/>
      <c r="J722" s="124"/>
      <c r="K722" s="124"/>
      <c r="L722" s="124"/>
      <c r="M722" s="124"/>
      <c r="N722" s="124"/>
      <c r="O722" s="124"/>
      <c r="P722" s="124"/>
    </row>
    <row r="723" spans="1:16">
      <c r="A723" s="124"/>
      <c r="B723" s="124"/>
      <c r="C723" s="124"/>
      <c r="D723" s="124"/>
      <c r="E723" s="124"/>
      <c r="F723" s="124"/>
      <c r="G723" s="124"/>
      <c r="H723" s="124"/>
      <c r="I723" s="124"/>
      <c r="J723" s="124"/>
      <c r="K723" s="124"/>
      <c r="L723" s="124"/>
      <c r="M723" s="124"/>
      <c r="N723" s="124"/>
      <c r="O723" s="124"/>
      <c r="P723" s="124"/>
    </row>
    <row r="724" spans="1:16">
      <c r="A724" s="124"/>
      <c r="B724" s="124"/>
      <c r="C724" s="124"/>
      <c r="D724" s="124"/>
      <c r="E724" s="124"/>
      <c r="F724" s="124"/>
      <c r="G724" s="124"/>
      <c r="H724" s="124"/>
      <c r="I724" s="124"/>
      <c r="J724" s="124"/>
      <c r="K724" s="124"/>
      <c r="L724" s="124"/>
      <c r="M724" s="124"/>
      <c r="N724" s="124"/>
      <c r="O724" s="124"/>
      <c r="P724" s="124"/>
    </row>
    <row r="725" spans="1:16">
      <c r="A725" s="124"/>
      <c r="B725" s="124"/>
      <c r="C725" s="124"/>
      <c r="D725" s="124"/>
      <c r="E725" s="124"/>
      <c r="F725" s="124"/>
      <c r="G725" s="124"/>
      <c r="H725" s="124"/>
      <c r="I725" s="124"/>
      <c r="J725" s="124"/>
      <c r="K725" s="124"/>
      <c r="L725" s="124"/>
      <c r="M725" s="124"/>
      <c r="N725" s="124"/>
      <c r="O725" s="124"/>
      <c r="P725" s="124"/>
    </row>
    <row r="726" spans="1:16">
      <c r="A726" s="124"/>
      <c r="B726" s="124"/>
      <c r="C726" s="124"/>
      <c r="D726" s="124"/>
      <c r="E726" s="124"/>
      <c r="F726" s="124"/>
      <c r="G726" s="124"/>
      <c r="H726" s="124"/>
      <c r="I726" s="124"/>
      <c r="J726" s="124"/>
      <c r="K726" s="124"/>
      <c r="L726" s="124"/>
      <c r="M726" s="124"/>
      <c r="N726" s="124"/>
      <c r="O726" s="124"/>
      <c r="P726" s="124"/>
    </row>
    <row r="727" spans="1:16">
      <c r="A727" s="124"/>
      <c r="B727" s="124"/>
      <c r="C727" s="124"/>
      <c r="D727" s="124"/>
      <c r="E727" s="124"/>
      <c r="F727" s="124"/>
      <c r="G727" s="124"/>
      <c r="H727" s="124"/>
      <c r="I727" s="124"/>
      <c r="J727" s="124"/>
      <c r="K727" s="124"/>
      <c r="L727" s="124"/>
      <c r="M727" s="124"/>
      <c r="N727" s="124"/>
      <c r="O727" s="124"/>
      <c r="P727" s="124"/>
    </row>
    <row r="728" spans="1:16">
      <c r="A728" s="124"/>
      <c r="B728" s="124"/>
      <c r="C728" s="124"/>
      <c r="D728" s="124"/>
      <c r="E728" s="124"/>
      <c r="F728" s="124"/>
      <c r="G728" s="124"/>
      <c r="H728" s="124"/>
      <c r="I728" s="124"/>
      <c r="J728" s="124"/>
      <c r="K728" s="124"/>
      <c r="L728" s="124"/>
      <c r="M728" s="124"/>
      <c r="N728" s="124"/>
      <c r="O728" s="124"/>
      <c r="P728" s="124"/>
    </row>
    <row r="729" spans="1:16">
      <c r="A729" s="124"/>
      <c r="B729" s="124"/>
      <c r="C729" s="124"/>
      <c r="D729" s="124"/>
      <c r="E729" s="124"/>
      <c r="F729" s="124"/>
      <c r="G729" s="124"/>
      <c r="H729" s="124"/>
      <c r="I729" s="124"/>
      <c r="J729" s="124"/>
      <c r="K729" s="124"/>
      <c r="L729" s="124"/>
      <c r="M729" s="124"/>
      <c r="N729" s="124"/>
      <c r="O729" s="124"/>
      <c r="P729" s="124"/>
    </row>
    <row r="730" spans="1:16">
      <c r="A730" s="124"/>
      <c r="B730" s="124"/>
      <c r="C730" s="124"/>
      <c r="D730" s="124"/>
      <c r="E730" s="124"/>
      <c r="F730" s="124"/>
      <c r="G730" s="124"/>
      <c r="H730" s="124"/>
      <c r="I730" s="124"/>
      <c r="J730" s="124"/>
      <c r="K730" s="124"/>
      <c r="L730" s="124"/>
      <c r="M730" s="124"/>
      <c r="N730" s="124"/>
      <c r="O730" s="124"/>
      <c r="P730" s="124"/>
    </row>
    <row r="731" spans="1:16">
      <c r="A731" s="124"/>
      <c r="B731" s="124"/>
      <c r="C731" s="124"/>
      <c r="D731" s="124"/>
      <c r="E731" s="124"/>
      <c r="F731" s="124"/>
      <c r="G731" s="124"/>
      <c r="H731" s="124"/>
      <c r="I731" s="124"/>
      <c r="J731" s="124"/>
      <c r="K731" s="124"/>
      <c r="L731" s="124"/>
      <c r="M731" s="124"/>
      <c r="N731" s="124"/>
      <c r="O731" s="124"/>
      <c r="P731" s="124"/>
    </row>
    <row r="732" spans="1:16">
      <c r="A732" s="124"/>
      <c r="B732" s="124"/>
      <c r="C732" s="124"/>
      <c r="D732" s="124"/>
      <c r="E732" s="124"/>
      <c r="F732" s="124"/>
      <c r="G732" s="124"/>
      <c r="H732" s="124"/>
      <c r="I732" s="124"/>
      <c r="J732" s="124"/>
      <c r="K732" s="124"/>
      <c r="L732" s="124"/>
      <c r="M732" s="124"/>
      <c r="N732" s="124"/>
      <c r="O732" s="124"/>
      <c r="P732" s="124"/>
    </row>
    <row r="733" spans="1:16">
      <c r="A733" s="124"/>
      <c r="B733" s="124"/>
      <c r="C733" s="124"/>
      <c r="D733" s="124"/>
      <c r="E733" s="124"/>
      <c r="F733" s="124"/>
      <c r="G733" s="124"/>
      <c r="H733" s="124"/>
      <c r="I733" s="124"/>
      <c r="J733" s="124"/>
      <c r="K733" s="124"/>
      <c r="L733" s="124"/>
      <c r="M733" s="124"/>
      <c r="N733" s="124"/>
      <c r="O733" s="124"/>
      <c r="P733" s="124"/>
    </row>
    <row r="734" spans="1:16">
      <c r="A734" s="124"/>
      <c r="B734" s="124"/>
      <c r="C734" s="124"/>
      <c r="D734" s="124"/>
      <c r="E734" s="124"/>
      <c r="F734" s="124"/>
      <c r="G734" s="124"/>
      <c r="H734" s="124"/>
      <c r="I734" s="124"/>
      <c r="J734" s="124"/>
      <c r="K734" s="124"/>
      <c r="L734" s="124"/>
      <c r="M734" s="124"/>
      <c r="N734" s="124"/>
      <c r="O734" s="124"/>
      <c r="P734" s="124"/>
    </row>
    <row r="735" spans="1:16">
      <c r="A735" s="124"/>
      <c r="B735" s="124"/>
      <c r="C735" s="124"/>
      <c r="D735" s="124"/>
      <c r="E735" s="124"/>
      <c r="F735" s="124"/>
      <c r="G735" s="124"/>
      <c r="H735" s="124"/>
      <c r="I735" s="124"/>
      <c r="J735" s="124"/>
      <c r="K735" s="124"/>
      <c r="L735" s="124"/>
      <c r="M735" s="124"/>
      <c r="N735" s="124"/>
      <c r="O735" s="124"/>
      <c r="P735" s="124"/>
    </row>
    <row r="736" spans="1:16">
      <c r="A736" s="124"/>
      <c r="B736" s="124"/>
      <c r="C736" s="124"/>
      <c r="D736" s="124"/>
      <c r="E736" s="124"/>
      <c r="F736" s="124"/>
      <c r="G736" s="124"/>
      <c r="H736" s="124"/>
      <c r="I736" s="124"/>
      <c r="J736" s="124"/>
      <c r="K736" s="124"/>
      <c r="L736" s="124"/>
      <c r="M736" s="124"/>
      <c r="N736" s="124"/>
      <c r="O736" s="124"/>
      <c r="P736" s="124"/>
    </row>
    <row r="737" spans="1:16">
      <c r="A737" s="124"/>
      <c r="B737" s="124"/>
      <c r="C737" s="124"/>
      <c r="D737" s="124"/>
      <c r="E737" s="124"/>
      <c r="F737" s="124"/>
      <c r="G737" s="124"/>
      <c r="H737" s="124"/>
      <c r="I737" s="124"/>
      <c r="J737" s="124"/>
      <c r="K737" s="124"/>
      <c r="L737" s="124"/>
      <c r="M737" s="124"/>
      <c r="N737" s="124"/>
      <c r="O737" s="124"/>
      <c r="P737" s="124"/>
    </row>
    <row r="738" spans="1:16">
      <c r="A738" s="124"/>
      <c r="B738" s="124"/>
      <c r="C738" s="124"/>
      <c r="D738" s="124"/>
      <c r="E738" s="124"/>
      <c r="F738" s="124"/>
      <c r="G738" s="124"/>
      <c r="H738" s="124"/>
      <c r="I738" s="124"/>
      <c r="J738" s="124"/>
      <c r="K738" s="124"/>
      <c r="L738" s="124"/>
      <c r="M738" s="124"/>
      <c r="N738" s="124"/>
      <c r="O738" s="124"/>
      <c r="P738" s="124"/>
    </row>
    <row r="739" spans="1:16">
      <c r="A739" s="124"/>
      <c r="B739" s="124"/>
      <c r="C739" s="124"/>
      <c r="D739" s="124"/>
      <c r="E739" s="124"/>
      <c r="F739" s="124"/>
      <c r="G739" s="124"/>
      <c r="H739" s="124"/>
      <c r="I739" s="124"/>
      <c r="J739" s="124"/>
      <c r="K739" s="124"/>
      <c r="L739" s="124"/>
      <c r="M739" s="124"/>
      <c r="N739" s="124"/>
      <c r="O739" s="124"/>
      <c r="P739" s="124"/>
    </row>
    <row r="740" spans="1:16">
      <c r="A740" s="124"/>
      <c r="B740" s="124"/>
      <c r="C740" s="124"/>
      <c r="D740" s="124"/>
      <c r="E740" s="124"/>
      <c r="F740" s="124"/>
      <c r="G740" s="124"/>
      <c r="H740" s="124"/>
      <c r="I740" s="124"/>
      <c r="J740" s="124"/>
      <c r="K740" s="124"/>
      <c r="L740" s="124"/>
      <c r="M740" s="124"/>
      <c r="N740" s="124"/>
      <c r="O740" s="124"/>
      <c r="P740" s="124"/>
    </row>
    <row r="741" spans="1:16">
      <c r="A741" s="124"/>
      <c r="B741" s="124"/>
      <c r="C741" s="124"/>
      <c r="D741" s="124"/>
      <c r="E741" s="124"/>
      <c r="F741" s="124"/>
      <c r="G741" s="124"/>
      <c r="H741" s="124"/>
      <c r="I741" s="124"/>
      <c r="J741" s="124"/>
      <c r="K741" s="124"/>
      <c r="L741" s="124"/>
      <c r="M741" s="124"/>
      <c r="N741" s="124"/>
      <c r="O741" s="124"/>
      <c r="P741" s="124"/>
    </row>
    <row r="742" spans="1:16">
      <c r="A742" s="124"/>
      <c r="B742" s="124"/>
      <c r="C742" s="124"/>
      <c r="D742" s="124"/>
      <c r="E742" s="124"/>
      <c r="F742" s="124"/>
      <c r="G742" s="124"/>
      <c r="H742" s="124"/>
      <c r="I742" s="124"/>
      <c r="J742" s="124"/>
      <c r="K742" s="124"/>
      <c r="L742" s="124"/>
      <c r="M742" s="124"/>
      <c r="N742" s="124"/>
      <c r="O742" s="124"/>
      <c r="P742" s="124"/>
    </row>
    <row r="743" spans="1:16">
      <c r="A743" s="124"/>
      <c r="B743" s="124"/>
      <c r="C743" s="124"/>
      <c r="D743" s="124"/>
      <c r="E743" s="124"/>
      <c r="F743" s="124"/>
      <c r="G743" s="124"/>
      <c r="H743" s="124"/>
      <c r="I743" s="124"/>
      <c r="J743" s="124"/>
      <c r="K743" s="124"/>
      <c r="L743" s="124"/>
      <c r="M743" s="124"/>
      <c r="N743" s="124"/>
      <c r="O743" s="124"/>
      <c r="P743" s="124"/>
    </row>
    <row r="744" spans="1:16">
      <c r="A744" s="124"/>
      <c r="B744" s="124"/>
      <c r="C744" s="124"/>
      <c r="D744" s="124"/>
      <c r="E744" s="124"/>
      <c r="F744" s="124"/>
      <c r="G744" s="124"/>
      <c r="H744" s="124"/>
      <c r="I744" s="124"/>
      <c r="J744" s="124"/>
      <c r="K744" s="124"/>
      <c r="L744" s="124"/>
      <c r="M744" s="124"/>
      <c r="N744" s="124"/>
      <c r="O744" s="124"/>
      <c r="P744" s="124"/>
    </row>
    <row r="745" spans="1:16">
      <c r="A745" s="124"/>
      <c r="B745" s="124"/>
      <c r="C745" s="124"/>
      <c r="D745" s="124"/>
      <c r="E745" s="124"/>
      <c r="F745" s="124"/>
      <c r="G745" s="124"/>
      <c r="H745" s="124"/>
      <c r="I745" s="124"/>
      <c r="J745" s="124"/>
      <c r="K745" s="124"/>
      <c r="L745" s="124"/>
      <c r="M745" s="124"/>
      <c r="N745" s="124"/>
      <c r="O745" s="124"/>
      <c r="P745" s="124"/>
    </row>
    <row r="746" spans="1:16">
      <c r="A746" s="124"/>
      <c r="B746" s="124"/>
      <c r="C746" s="124"/>
      <c r="D746" s="124"/>
      <c r="E746" s="124"/>
      <c r="F746" s="124"/>
      <c r="G746" s="124"/>
      <c r="H746" s="124"/>
      <c r="I746" s="124"/>
      <c r="J746" s="124"/>
      <c r="K746" s="124"/>
      <c r="L746" s="124"/>
      <c r="M746" s="124"/>
      <c r="N746" s="124"/>
      <c r="O746" s="124"/>
      <c r="P746" s="124"/>
    </row>
    <row r="747" spans="1:16">
      <c r="A747" s="124"/>
      <c r="B747" s="124"/>
      <c r="C747" s="124"/>
      <c r="D747" s="124"/>
      <c r="E747" s="124"/>
      <c r="F747" s="124"/>
      <c r="G747" s="124"/>
      <c r="H747" s="124"/>
      <c r="I747" s="124"/>
      <c r="J747" s="124"/>
      <c r="K747" s="124"/>
      <c r="L747" s="124"/>
      <c r="M747" s="124"/>
      <c r="N747" s="124"/>
      <c r="O747" s="124"/>
      <c r="P747" s="124"/>
    </row>
    <row r="748" spans="1:16">
      <c r="A748" s="124"/>
      <c r="B748" s="124"/>
      <c r="C748" s="124"/>
      <c r="D748" s="124"/>
      <c r="E748" s="124"/>
      <c r="F748" s="124"/>
      <c r="G748" s="124"/>
      <c r="H748" s="124"/>
      <c r="I748" s="124"/>
      <c r="J748" s="124"/>
      <c r="K748" s="124"/>
      <c r="L748" s="124"/>
      <c r="M748" s="124"/>
      <c r="N748" s="124"/>
      <c r="O748" s="124"/>
      <c r="P748" s="124"/>
    </row>
    <row r="749" spans="1:16">
      <c r="A749" s="124"/>
      <c r="B749" s="124"/>
      <c r="C749" s="124"/>
      <c r="D749" s="124"/>
      <c r="E749" s="124"/>
      <c r="F749" s="124"/>
      <c r="G749" s="124"/>
      <c r="H749" s="124"/>
      <c r="I749" s="124"/>
      <c r="J749" s="124"/>
      <c r="K749" s="124"/>
      <c r="L749" s="124"/>
      <c r="M749" s="124"/>
      <c r="N749" s="124"/>
      <c r="O749" s="124"/>
      <c r="P749" s="124"/>
    </row>
    <row r="750" spans="1:16">
      <c r="A750" s="124"/>
      <c r="B750" s="124"/>
      <c r="C750" s="124"/>
      <c r="D750" s="124"/>
      <c r="E750" s="124"/>
      <c r="F750" s="124"/>
      <c r="G750" s="124"/>
      <c r="H750" s="124"/>
      <c r="I750" s="124"/>
      <c r="J750" s="124"/>
      <c r="K750" s="124"/>
      <c r="L750" s="124"/>
      <c r="M750" s="124"/>
      <c r="N750" s="124"/>
      <c r="O750" s="124"/>
      <c r="P750" s="124"/>
    </row>
    <row r="751" spans="1:16">
      <c r="A751" s="124"/>
      <c r="B751" s="124"/>
      <c r="C751" s="124"/>
      <c r="D751" s="124"/>
      <c r="E751" s="124"/>
      <c r="F751" s="124"/>
      <c r="G751" s="124"/>
      <c r="H751" s="124"/>
      <c r="I751" s="124"/>
      <c r="J751" s="124"/>
      <c r="K751" s="124"/>
      <c r="L751" s="124"/>
      <c r="M751" s="124"/>
      <c r="N751" s="124"/>
      <c r="O751" s="124"/>
      <c r="P751" s="124"/>
    </row>
    <row r="752" spans="1:16">
      <c r="A752" s="124"/>
      <c r="B752" s="124"/>
      <c r="C752" s="124"/>
      <c r="D752" s="124"/>
      <c r="E752" s="124"/>
      <c r="F752" s="124"/>
      <c r="G752" s="124"/>
      <c r="H752" s="124"/>
      <c r="I752" s="124"/>
      <c r="J752" s="124"/>
      <c r="K752" s="124"/>
      <c r="L752" s="124"/>
      <c r="M752" s="124"/>
      <c r="N752" s="124"/>
      <c r="O752" s="124"/>
      <c r="P752" s="124"/>
    </row>
    <row r="753" spans="1:16">
      <c r="A753" s="124"/>
      <c r="B753" s="124"/>
      <c r="C753" s="124"/>
      <c r="D753" s="124"/>
      <c r="E753" s="124"/>
      <c r="F753" s="124"/>
      <c r="G753" s="124"/>
      <c r="H753" s="124"/>
      <c r="I753" s="124"/>
      <c r="J753" s="124"/>
      <c r="K753" s="124"/>
      <c r="L753" s="124"/>
      <c r="M753" s="124"/>
      <c r="N753" s="124"/>
      <c r="O753" s="124"/>
      <c r="P753" s="124"/>
    </row>
    <row r="754" spans="1:16">
      <c r="A754" s="124"/>
      <c r="B754" s="124"/>
      <c r="C754" s="124"/>
      <c r="D754" s="124"/>
      <c r="E754" s="124"/>
      <c r="F754" s="124"/>
      <c r="G754" s="124"/>
      <c r="H754" s="124"/>
      <c r="I754" s="124"/>
      <c r="J754" s="124"/>
      <c r="K754" s="124"/>
      <c r="L754" s="124"/>
      <c r="M754" s="124"/>
      <c r="N754" s="124"/>
      <c r="O754" s="124"/>
      <c r="P754" s="124"/>
    </row>
    <row r="755" spans="1:16">
      <c r="A755" s="124"/>
      <c r="B755" s="124"/>
      <c r="C755" s="124"/>
      <c r="D755" s="124"/>
      <c r="E755" s="124"/>
      <c r="F755" s="124"/>
      <c r="G755" s="124"/>
      <c r="H755" s="124"/>
      <c r="I755" s="124"/>
      <c r="J755" s="124"/>
      <c r="K755" s="124"/>
      <c r="L755" s="124"/>
      <c r="M755" s="124"/>
      <c r="N755" s="124"/>
      <c r="O755" s="124"/>
      <c r="P755" s="124"/>
    </row>
    <row r="756" spans="1:16">
      <c r="A756" s="124"/>
      <c r="B756" s="124"/>
      <c r="C756" s="124"/>
      <c r="D756" s="124"/>
      <c r="E756" s="124"/>
      <c r="F756" s="124"/>
      <c r="G756" s="124"/>
      <c r="H756" s="124"/>
      <c r="I756" s="124"/>
      <c r="J756" s="124"/>
      <c r="K756" s="124"/>
      <c r="L756" s="124"/>
      <c r="M756" s="124"/>
      <c r="N756" s="124"/>
      <c r="O756" s="124"/>
      <c r="P756" s="124"/>
    </row>
    <row r="757" spans="1:16">
      <c r="A757" s="124"/>
      <c r="B757" s="124"/>
      <c r="C757" s="124"/>
      <c r="D757" s="124"/>
      <c r="E757" s="124"/>
      <c r="F757" s="124"/>
      <c r="G757" s="124"/>
      <c r="H757" s="124"/>
      <c r="I757" s="124"/>
      <c r="J757" s="124"/>
      <c r="K757" s="124"/>
      <c r="L757" s="124"/>
      <c r="M757" s="124"/>
      <c r="N757" s="124"/>
      <c r="O757" s="124"/>
      <c r="P757" s="124"/>
    </row>
    <row r="758" spans="1:16">
      <c r="A758" s="124"/>
      <c r="B758" s="124"/>
      <c r="C758" s="124"/>
      <c r="D758" s="124"/>
      <c r="E758" s="124"/>
      <c r="F758" s="124"/>
      <c r="G758" s="124"/>
      <c r="H758" s="124"/>
      <c r="I758" s="124"/>
      <c r="J758" s="124"/>
      <c r="K758" s="124"/>
      <c r="L758" s="124"/>
      <c r="M758" s="124"/>
      <c r="N758" s="124"/>
      <c r="O758" s="124"/>
      <c r="P758" s="124"/>
    </row>
    <row r="759" spans="1:16">
      <c r="A759" s="124"/>
      <c r="B759" s="124"/>
      <c r="C759" s="124"/>
      <c r="D759" s="124"/>
      <c r="E759" s="124"/>
      <c r="F759" s="124"/>
      <c r="G759" s="124"/>
      <c r="H759" s="124"/>
      <c r="I759" s="124"/>
      <c r="J759" s="124"/>
      <c r="K759" s="124"/>
      <c r="L759" s="124"/>
      <c r="M759" s="124"/>
      <c r="N759" s="124"/>
      <c r="O759" s="124"/>
      <c r="P759" s="124"/>
    </row>
    <row r="760" spans="1:16">
      <c r="A760" s="124"/>
      <c r="B760" s="124"/>
      <c r="C760" s="124"/>
      <c r="D760" s="124"/>
      <c r="E760" s="124"/>
      <c r="F760" s="124"/>
      <c r="G760" s="124"/>
      <c r="H760" s="124"/>
      <c r="I760" s="124"/>
      <c r="J760" s="124"/>
      <c r="K760" s="124"/>
      <c r="L760" s="124"/>
      <c r="M760" s="124"/>
      <c r="N760" s="124"/>
      <c r="O760" s="124"/>
      <c r="P760" s="124"/>
    </row>
    <row r="761" spans="1:16">
      <c r="A761" s="124"/>
      <c r="B761" s="124"/>
      <c r="C761" s="124"/>
      <c r="D761" s="124"/>
      <c r="E761" s="124"/>
      <c r="F761" s="124"/>
      <c r="G761" s="124"/>
      <c r="H761" s="124"/>
      <c r="I761" s="124"/>
      <c r="J761" s="124"/>
      <c r="K761" s="124"/>
      <c r="L761" s="124"/>
      <c r="M761" s="124"/>
      <c r="N761" s="124"/>
      <c r="O761" s="124"/>
      <c r="P761" s="124"/>
    </row>
    <row r="762" spans="1:16">
      <c r="A762" s="124"/>
      <c r="B762" s="124"/>
      <c r="C762" s="124"/>
      <c r="D762" s="124"/>
      <c r="E762" s="124"/>
      <c r="F762" s="124"/>
      <c r="G762" s="124"/>
      <c r="H762" s="124"/>
      <c r="I762" s="124"/>
      <c r="J762" s="124"/>
      <c r="K762" s="124"/>
      <c r="L762" s="124"/>
      <c r="M762" s="124"/>
      <c r="N762" s="124"/>
      <c r="O762" s="124"/>
      <c r="P762" s="124"/>
    </row>
    <row r="763" spans="1:16">
      <c r="A763" s="124"/>
      <c r="B763" s="124"/>
      <c r="C763" s="124"/>
      <c r="D763" s="124"/>
      <c r="E763" s="124"/>
      <c r="F763" s="124"/>
      <c r="G763" s="124"/>
      <c r="H763" s="124"/>
      <c r="I763" s="124"/>
      <c r="J763" s="124"/>
      <c r="K763" s="124"/>
      <c r="L763" s="124"/>
      <c r="M763" s="124"/>
      <c r="N763" s="124"/>
      <c r="O763" s="124"/>
      <c r="P763" s="124"/>
    </row>
    <row r="764" spans="1:16">
      <c r="A764" s="124"/>
      <c r="B764" s="124"/>
      <c r="C764" s="124"/>
      <c r="D764" s="124"/>
      <c r="E764" s="124"/>
      <c r="F764" s="124"/>
      <c r="G764" s="124"/>
      <c r="H764" s="124"/>
      <c r="I764" s="124"/>
      <c r="J764" s="124"/>
      <c r="K764" s="124"/>
      <c r="L764" s="124"/>
      <c r="M764" s="124"/>
      <c r="N764" s="124"/>
      <c r="O764" s="124"/>
      <c r="P764" s="124"/>
    </row>
    <row r="765" spans="1:16">
      <c r="A765" s="124"/>
      <c r="B765" s="124"/>
      <c r="C765" s="124"/>
      <c r="D765" s="124"/>
      <c r="E765" s="124"/>
      <c r="F765" s="124"/>
      <c r="G765" s="124"/>
      <c r="H765" s="124"/>
      <c r="I765" s="124"/>
      <c r="J765" s="124"/>
      <c r="K765" s="124"/>
      <c r="L765" s="124"/>
      <c r="M765" s="124"/>
      <c r="N765" s="124"/>
      <c r="O765" s="124"/>
      <c r="P765" s="124"/>
    </row>
    <row r="766" spans="1:16">
      <c r="A766" s="124"/>
      <c r="B766" s="124"/>
      <c r="C766" s="124"/>
      <c r="D766" s="124"/>
      <c r="E766" s="124"/>
      <c r="F766" s="124"/>
      <c r="G766" s="124"/>
      <c r="H766" s="124"/>
      <c r="I766" s="124"/>
      <c r="J766" s="124"/>
      <c r="K766" s="124"/>
      <c r="L766" s="124"/>
      <c r="M766" s="124"/>
      <c r="N766" s="124"/>
      <c r="O766" s="124"/>
      <c r="P766" s="124"/>
    </row>
    <row r="767" spans="1:16">
      <c r="A767" s="124"/>
      <c r="B767" s="124"/>
      <c r="C767" s="124"/>
      <c r="D767" s="124"/>
      <c r="E767" s="124"/>
      <c r="F767" s="124"/>
      <c r="G767" s="124"/>
      <c r="H767" s="124"/>
      <c r="I767" s="124"/>
      <c r="J767" s="124"/>
      <c r="K767" s="124"/>
      <c r="L767" s="124"/>
      <c r="M767" s="124"/>
      <c r="N767" s="124"/>
      <c r="O767" s="124"/>
      <c r="P767" s="124"/>
    </row>
    <row r="768" spans="1:16">
      <c r="A768" s="124"/>
      <c r="B768" s="124"/>
      <c r="C768" s="124"/>
      <c r="D768" s="124"/>
      <c r="E768" s="124"/>
      <c r="F768" s="124"/>
      <c r="G768" s="124"/>
      <c r="H768" s="124"/>
      <c r="I768" s="124"/>
      <c r="J768" s="124"/>
      <c r="K768" s="124"/>
      <c r="L768" s="124"/>
      <c r="M768" s="124"/>
      <c r="N768" s="124"/>
      <c r="O768" s="124"/>
      <c r="P768" s="124"/>
    </row>
    <row r="769" spans="1:16">
      <c r="A769" s="124"/>
      <c r="B769" s="124"/>
      <c r="C769" s="124"/>
      <c r="D769" s="124"/>
      <c r="E769" s="124"/>
      <c r="F769" s="124"/>
      <c r="G769" s="124"/>
      <c r="H769" s="124"/>
      <c r="I769" s="124"/>
      <c r="J769" s="124"/>
      <c r="K769" s="124"/>
      <c r="L769" s="124"/>
      <c r="M769" s="124"/>
      <c r="N769" s="124"/>
      <c r="O769" s="124"/>
      <c r="P769" s="124"/>
    </row>
    <row r="770" spans="1:16">
      <c r="A770" s="124"/>
      <c r="B770" s="124"/>
      <c r="C770" s="124"/>
      <c r="D770" s="124"/>
      <c r="E770" s="124"/>
      <c r="F770" s="124"/>
      <c r="G770" s="124"/>
      <c r="H770" s="124"/>
      <c r="I770" s="124"/>
      <c r="J770" s="124"/>
      <c r="K770" s="124"/>
      <c r="L770" s="124"/>
      <c r="M770" s="124"/>
      <c r="N770" s="124"/>
      <c r="O770" s="124"/>
      <c r="P770" s="124"/>
    </row>
    <row r="771" spans="1:16">
      <c r="A771" s="124"/>
      <c r="B771" s="124"/>
      <c r="C771" s="124"/>
      <c r="D771" s="124"/>
      <c r="E771" s="124"/>
      <c r="F771" s="124"/>
      <c r="G771" s="124"/>
      <c r="H771" s="124"/>
      <c r="I771" s="124"/>
      <c r="J771" s="124"/>
      <c r="K771" s="124"/>
      <c r="L771" s="124"/>
      <c r="M771" s="124"/>
      <c r="N771" s="124"/>
      <c r="O771" s="124"/>
      <c r="P771" s="124"/>
    </row>
    <row r="772" spans="1:16">
      <c r="A772" s="124"/>
      <c r="B772" s="124"/>
      <c r="C772" s="124"/>
      <c r="D772" s="124"/>
      <c r="E772" s="124"/>
      <c r="F772" s="124"/>
      <c r="G772" s="124"/>
      <c r="H772" s="124"/>
      <c r="I772" s="124"/>
      <c r="J772" s="124"/>
      <c r="K772" s="124"/>
      <c r="L772" s="124"/>
      <c r="M772" s="124"/>
      <c r="N772" s="124"/>
      <c r="O772" s="124"/>
      <c r="P772" s="124"/>
    </row>
    <row r="773" spans="1:16">
      <c r="A773" s="124"/>
      <c r="B773" s="124"/>
      <c r="C773" s="124"/>
      <c r="D773" s="124"/>
      <c r="E773" s="124"/>
      <c r="F773" s="124"/>
      <c r="G773" s="124"/>
      <c r="H773" s="124"/>
      <c r="I773" s="124"/>
      <c r="J773" s="124"/>
      <c r="K773" s="124"/>
      <c r="L773" s="124"/>
      <c r="M773" s="124"/>
      <c r="N773" s="124"/>
      <c r="O773" s="124"/>
      <c r="P773" s="124"/>
    </row>
    <row r="774" spans="1:16">
      <c r="A774" s="124"/>
      <c r="B774" s="124"/>
      <c r="C774" s="124"/>
      <c r="D774" s="124"/>
      <c r="E774" s="124"/>
      <c r="F774" s="124"/>
      <c r="G774" s="124"/>
      <c r="H774" s="124"/>
      <c r="I774" s="124"/>
      <c r="J774" s="124"/>
      <c r="K774" s="124"/>
      <c r="L774" s="124"/>
      <c r="M774" s="124"/>
      <c r="N774" s="124"/>
      <c r="O774" s="124"/>
      <c r="P774" s="124"/>
    </row>
    <row r="775" spans="1:16">
      <c r="A775" s="124"/>
      <c r="B775" s="124"/>
      <c r="C775" s="124"/>
      <c r="D775" s="124"/>
      <c r="E775" s="124"/>
      <c r="F775" s="124"/>
      <c r="G775" s="124"/>
      <c r="H775" s="124"/>
      <c r="I775" s="124"/>
      <c r="J775" s="124"/>
      <c r="K775" s="124"/>
      <c r="L775" s="124"/>
      <c r="M775" s="124"/>
      <c r="N775" s="124"/>
      <c r="O775" s="124"/>
      <c r="P775" s="124"/>
    </row>
    <row r="776" spans="1:16">
      <c r="A776" s="124"/>
      <c r="B776" s="124"/>
      <c r="C776" s="124"/>
      <c r="D776" s="124"/>
      <c r="E776" s="124"/>
      <c r="F776" s="124"/>
      <c r="G776" s="124"/>
      <c r="H776" s="124"/>
      <c r="I776" s="124"/>
      <c r="J776" s="124"/>
      <c r="K776" s="124"/>
      <c r="L776" s="124"/>
      <c r="M776" s="124"/>
      <c r="N776" s="124"/>
      <c r="O776" s="124"/>
      <c r="P776" s="124"/>
    </row>
  </sheetData>
  <autoFilter ref="A19:Y268" xr:uid="{00000000-0009-0000-0000-000004000000}"/>
  <mergeCells count="7">
    <mergeCell ref="M15:O15"/>
    <mergeCell ref="M16:O16"/>
    <mergeCell ref="A1:F2"/>
    <mergeCell ref="A41:A42"/>
    <mergeCell ref="A43:A47"/>
    <mergeCell ref="G15:I15"/>
    <mergeCell ref="J15:L15"/>
  </mergeCells>
  <pageMargins left="0.23622047244094491" right="0.19685039370078741" top="0.35433070866141736" bottom="0.55000000000000004" header="0.23622047244094491" footer="0.31496062992125984"/>
  <pageSetup paperSize="9" scale="99" orientation="landscape" r:id="rId1"/>
  <headerFooter alignWithMargins="0">
    <oddFooter>&amp;C&amp;R&amp;P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TV</vt:lpstr>
      <vt:lpstr>K.x.</vt:lpstr>
      <vt:lpstr>x.2.2</vt:lpstr>
      <vt:lpstr>K.x.!Print_Area</vt:lpstr>
      <vt:lpstr>TV!Print_Area</vt:lpstr>
      <vt:lpstr>x.2.2!Print_Area</vt:lpstr>
      <vt:lpstr>K.x.!Print_Titles</vt:lpstr>
      <vt:lpstr>x.2.2!Print_Titles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Pavle Samsonashvili</cp:lastModifiedBy>
  <cp:lastPrinted>2019-12-16T00:24:13Z</cp:lastPrinted>
  <dcterms:created xsi:type="dcterms:W3CDTF">2015-03-20T11:39:43Z</dcterms:created>
  <dcterms:modified xsi:type="dcterms:W3CDTF">2021-07-02T10:32:17Z</dcterms:modified>
</cp:coreProperties>
</file>