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95" yWindow="0" windowWidth="12690" windowHeight="10740" tabRatio="968" activeTab="0"/>
  </bookViews>
  <sheets>
    <sheet name="ხარჯთაღრიცხვა" sheetId="1" r:id="rId1"/>
  </sheets>
  <definedNames>
    <definedName name="_xlnm._FilterDatabase" localSheetId="0" hidden="1">'ხარჯთაღრიცხვა'!$A$10:$L$10</definedName>
    <definedName name="_xlnm.Print_Area" localSheetId="0">'ხარჯთაღრიცხვა'!$A$1:$M$998</definedName>
    <definedName name="_xlnm.Print_Titles" localSheetId="0">'ხარჯთაღრიცხვა'!$10:$10</definedName>
  </definedNames>
  <calcPr fullCalcOnLoad="1"/>
</workbook>
</file>

<file path=xl/sharedStrings.xml><?xml version="1.0" encoding="utf-8"?>
<sst xmlns="http://schemas.openxmlformats.org/spreadsheetml/2006/main" count="1759" uniqueCount="671">
  <si>
    <t>jami 3</t>
  </si>
  <si>
    <t>jami 5</t>
  </si>
  <si>
    <t>lari</t>
  </si>
  <si>
    <t>ganz.</t>
  </si>
  <si>
    <t>masala</t>
  </si>
  <si>
    <t>xelfasi</t>
  </si>
  <si>
    <t>jami</t>
  </si>
  <si>
    <t>sul</t>
  </si>
  <si>
    <t>erT. fasi</t>
  </si>
  <si>
    <t>c</t>
  </si>
  <si>
    <t>m2</t>
  </si>
  <si>
    <t>kg</t>
  </si>
  <si>
    <t>m3</t>
  </si>
  <si>
    <t>t</t>
  </si>
  <si>
    <t>m</t>
  </si>
  <si>
    <t>jami 1</t>
  </si>
  <si>
    <t>jami 2</t>
  </si>
  <si>
    <t>armatura a-1</t>
  </si>
  <si>
    <t xml:space="preserve">jami </t>
  </si>
  <si>
    <t>grZ.m</t>
  </si>
  <si>
    <t>armatura a-3</t>
  </si>
  <si>
    <t>III kat.gruntis ukuCayra xeliT</t>
  </si>
  <si>
    <t>gruntis datvirTva xeliT a/m</t>
  </si>
  <si>
    <t xml:space="preserve">nayaris mowyoba buldozeriT </t>
  </si>
  <si>
    <t>nayaris datkepna muStebiani satkepniT 5t</t>
  </si>
  <si>
    <t>saxarjTaRricxvo Rirebuleba</t>
  </si>
  <si>
    <t xml:space="preserve"> maT Soris xelfasi</t>
  </si>
  <si>
    <t>qviSi-xreSis safuZvelis mowyoba sisqiT 20sm</t>
  </si>
  <si>
    <t>RorRis fuZis mowyoba sisqiT 15sm</t>
  </si>
  <si>
    <t>zeda fenis mowyoba wvrilmarcvlovani asfaltobetoniT mowyoba sisqiT 3,0sm</t>
  </si>
  <si>
    <t>xarjTaRricxva</t>
  </si>
  <si>
    <t>gruntis damuSaveba eqskavatoriT nayarSi datovebiT</t>
  </si>
  <si>
    <t>qveda fenis mowyoba msxvilmarcvlovani asfaltobetoniT sisqiT 5sm</t>
  </si>
  <si>
    <t>bordiurebis mowyoba zomiT 10X20sm fuZiT m200 betoniT</t>
  </si>
  <si>
    <t xml:space="preserve">zednadebi xarjebi  </t>
  </si>
  <si>
    <t>mogeba</t>
  </si>
  <si>
    <t>gruntis damuSaveba xeliT</t>
  </si>
  <si>
    <t>gruntis ukuCayra xeliT</t>
  </si>
  <si>
    <t>Txrilis gaTxra xeliT erTi kabelisaTvis</t>
  </si>
  <si>
    <t>zednadebi xarjebi xelfasidan</t>
  </si>
  <si>
    <t xml:space="preserve">zednadebi xarjebi </t>
  </si>
  <si>
    <t xml:space="preserve">mogeba </t>
  </si>
  <si>
    <t>zednadebi xarjebi</t>
  </si>
  <si>
    <t>gamwvaneba</t>
  </si>
  <si>
    <t>Cveulebrivi gazonis mosawyobad miwis momzadeba xeliT, fxvieri miwis SetaniT</t>
  </si>
  <si>
    <r>
      <t>m</t>
    </r>
    <r>
      <rPr>
        <vertAlign val="superscript"/>
        <sz val="10"/>
        <rFont val="AcadNusx"/>
        <family val="0"/>
      </rPr>
      <t>2</t>
    </r>
  </si>
  <si>
    <t>Cveulebrivi gazonis mowyoba</t>
  </si>
  <si>
    <t>Cveulebrivi gazonebis movla</t>
  </si>
  <si>
    <t>cali</t>
  </si>
  <si>
    <t>%</t>
  </si>
  <si>
    <t xml:space="preserve">jami  </t>
  </si>
  <si>
    <t>miwis damuSaveba xeliT</t>
  </si>
  <si>
    <t>gzebisa da avtosadgomis mowyoba</t>
  </si>
  <si>
    <t>qviSi-RorRis safuZvelis mowyoba sisqiT 12sm</t>
  </si>
  <si>
    <t>Sesasvlelis win parkSi filebiani bilikebis mowyoba</t>
  </si>
  <si>
    <t>qviSi-cementis safuZvelis mowyoba sisqiT 12sm</t>
  </si>
  <si>
    <t>granitis Zeluras dageba safuZvelze</t>
  </si>
  <si>
    <t>grZ. m</t>
  </si>
  <si>
    <t>plastmasis wyalsadenis mili d=20mm</t>
  </si>
  <si>
    <t>plastmasis wyalsadenis mili d=25mm</t>
  </si>
  <si>
    <t>wyalsadenis plastmasis mili d=40mm</t>
  </si>
  <si>
    <t>plastmasis wyalsadenis mili d=50mm</t>
  </si>
  <si>
    <t>muxli d=20mm</t>
  </si>
  <si>
    <t>muxli d=40mm</t>
  </si>
  <si>
    <t>muxli d=50mm</t>
  </si>
  <si>
    <t>samkapi 20/20</t>
  </si>
  <si>
    <t>samkapi 20/25</t>
  </si>
  <si>
    <t>samkapi 20/40</t>
  </si>
  <si>
    <t>samkapi 20/50</t>
  </si>
  <si>
    <t>ventili d=25mm</t>
  </si>
  <si>
    <t>ventili d=40mm</t>
  </si>
  <si>
    <t>urduli d=50mm</t>
  </si>
  <si>
    <t>civi da cxeli wylis  Semrevi xelsabanisaTvis</t>
  </si>
  <si>
    <t>Semrevi xelsabanisaTvis</t>
  </si>
  <si>
    <t>Semrevi SxapisaTvis</t>
  </si>
  <si>
    <t>kanalizaciis poliprofilenis kanalizaciis mili d=50mm</t>
  </si>
  <si>
    <t>kanalizaciis plastmasis kanalizaciis mili  d=100mm</t>
  </si>
  <si>
    <t>muxli d=100mm</t>
  </si>
  <si>
    <t>samkapi d=50/50mm</t>
  </si>
  <si>
    <t>samkapi d=50/100mm</t>
  </si>
  <si>
    <t>samkapi d=100/100mm</t>
  </si>
  <si>
    <t>jvaredini d=100/100mm</t>
  </si>
  <si>
    <t>revizia d=100mm</t>
  </si>
  <si>
    <t xml:space="preserve">xelsabani </t>
  </si>
  <si>
    <t xml:space="preserve">unitazi </t>
  </si>
  <si>
    <t>trapi d=50</t>
  </si>
  <si>
    <t>Sxapi</t>
  </si>
  <si>
    <t>luminescenturi sanaTi ornaTuriani 2X36vt (hermetiuli)</t>
  </si>
  <si>
    <t>luminiscenturi naTura. simZlavre     36vt</t>
  </si>
  <si>
    <t>saStefselo rozeti  mesame damamiwebeli kontaqtiT 220v Zabvaze</t>
  </si>
  <si>
    <t>erTpolusiani gamomrTveli 220v Zabvaze erTklaviSiani</t>
  </si>
  <si>
    <t>erTpolusiani gamomrTveli 220v Zabvaze orklaviSiani</t>
  </si>
  <si>
    <t>spilenZis  ZarRviani ormagizolaciani kabeli kveTiT 3X1,5mm2</t>
  </si>
  <si>
    <t>spilenZis  ZarRviani ormagizolaciani kabeli kveTiT 3X2,5mm2</t>
  </si>
  <si>
    <t>spilenZis  ormagizolaciani kabeli kveTiT 5X2,5mm2</t>
  </si>
  <si>
    <t>zolovani foladi  40X4mm</t>
  </si>
  <si>
    <t>zednadebi xarjebi  xelfasidan</t>
  </si>
  <si>
    <t>jami 4</t>
  </si>
  <si>
    <t>jami 6</t>
  </si>
  <si>
    <t>jami 7</t>
  </si>
  <si>
    <t>samSeneblo nagvis datvirTva xeliT a/m</t>
  </si>
  <si>
    <r>
      <t xml:space="preserve">aguris tixrebis mowyoba </t>
    </r>
    <r>
      <rPr>
        <sz val="10"/>
        <rFont val="Arial"/>
        <family val="2"/>
      </rPr>
      <t>h</t>
    </r>
    <r>
      <rPr>
        <sz val="10"/>
        <rFont val="AcadNusx"/>
        <family val="0"/>
      </rPr>
      <t>=1,95m</t>
    </r>
  </si>
  <si>
    <t>jami 2.2</t>
  </si>
  <si>
    <t>jami 9</t>
  </si>
  <si>
    <t>qviSis safuZvelis mowyoba milis qveS</t>
  </si>
  <si>
    <t>kedlebis Selesva cementis xsnariT</t>
  </si>
  <si>
    <t>kedlebis da tixrebis damuSaveba fiTxiT da SeRebva wyalemulsiuri saRebaviT</t>
  </si>
  <si>
    <t>kompl</t>
  </si>
  <si>
    <t>Zveli saqkvamuri milis demontaJi d=200mm H</t>
  </si>
  <si>
    <t>jami 3.1</t>
  </si>
  <si>
    <t>spilenZis ZarRviani kabelebi   2X2.5.mm2</t>
  </si>
  <si>
    <t>Zabvis vardnisagan damcavi el. Aagregatis mowyoba</t>
  </si>
  <si>
    <t>spilenZis ZarRviani kabelebi   3X4mm2</t>
  </si>
  <si>
    <t xml:space="preserve">monoliTuri rk/betonis ankerebiani cokolis  mowyoba sakvamle milisaTvis </t>
  </si>
  <si>
    <t>betonis ankeriani saZirkvlis mowyoba sakvamuri milis damWimis dasamagreblad m200 betonisagan</t>
  </si>
  <si>
    <t>sakvamle mili d=250mm</t>
  </si>
  <si>
    <t>liTonis firfita 1X1X0,02m</t>
  </si>
  <si>
    <t>foladis bagiri sak.milis samagrad 10,5mm</t>
  </si>
  <si>
    <t>bagirebis meqanikuri damWimi</t>
  </si>
  <si>
    <t>zednadebi xarjebi  -</t>
  </si>
  <si>
    <t>mogeba -</t>
  </si>
  <si>
    <t xml:space="preserve">mogeba - </t>
  </si>
  <si>
    <t>RorRis safuZvelis mowyoba saZirkvlis qveS</t>
  </si>
  <si>
    <t>xis ficrebiT molartyva sisqiT  40mm</t>
  </si>
  <si>
    <t>xis molartyvis cecxldacva</t>
  </si>
  <si>
    <t>xis molartyvis antiseptireba</t>
  </si>
  <si>
    <t xml:space="preserve">metaloplastmasis fanjris montaJi da Rirebuleba </t>
  </si>
  <si>
    <t>liTonis karebis montaJi da Rirebuleba</t>
  </si>
  <si>
    <t>liTonis karebis SeRebva zeTovani saRebaviT orjer</t>
  </si>
  <si>
    <t>kar-fanjrebis ferdoebis Selesva cementis xsnariT</t>
  </si>
  <si>
    <t>jami 3.5</t>
  </si>
  <si>
    <t xml:space="preserve">plastmasis sqelkedliani milis d=75mm gatareba  plastmasis gofrirebul milSi </t>
  </si>
  <si>
    <t>plastmasis fasonuri nawilebi</t>
  </si>
  <si>
    <t>milebis Tboizolacia folgoizoliani mineraluri bambiT</t>
  </si>
  <si>
    <t>arsebuli qvabis demontaJ-montaJi da profilaqtika</t>
  </si>
  <si>
    <t>arsebuli gazis sanTurebis demontaJ-montaJi profilaqtika</t>
  </si>
  <si>
    <t>qvabis damcavi sarqveli  d=15</t>
  </si>
  <si>
    <t>Termomanometri</t>
  </si>
  <si>
    <t xml:space="preserve">avtomaturi haergamSvebi </t>
  </si>
  <si>
    <t>Semavsebeli tumbo</t>
  </si>
  <si>
    <t>damclelisa da kanalizaciis mowyoba d=25mm plastmasis miliT</t>
  </si>
  <si>
    <t>liTonis da plastmasis fasonuri nawilebi da mcire diametris ventilebi</t>
  </si>
  <si>
    <t>minaboWkovani polieTilenis milis d=25  mowyoba</t>
  </si>
  <si>
    <t>milebis izolacia folgoizoliani mineraluri bambiT</t>
  </si>
  <si>
    <t>samSeneblo samuSaoebi</t>
  </si>
  <si>
    <t>samontaJo samuSaoebi</t>
  </si>
  <si>
    <t>zednadebi xarjebi samontaJo samuSaoebze xelfasidan</t>
  </si>
  <si>
    <t>jami 8</t>
  </si>
  <si>
    <t xml:space="preserve">maT Soris: </t>
  </si>
  <si>
    <t>jami 2.1</t>
  </si>
  <si>
    <t>sistemis hidravlikuri  gamocda</t>
  </si>
  <si>
    <t>erTj</t>
  </si>
  <si>
    <t>jami 10</t>
  </si>
  <si>
    <t>anakrebi safexurebis demontaJi</t>
  </si>
  <si>
    <t>kedelis Selesva cementis xsnariT</t>
  </si>
  <si>
    <t>pemzobetonis tixrebis mongreva</t>
  </si>
  <si>
    <t>eleqtroqselis sruli demontaJi</t>
  </si>
  <si>
    <t>kedlebi</t>
  </si>
  <si>
    <t>iatakebi</t>
  </si>
  <si>
    <t>Weri</t>
  </si>
  <si>
    <t>kar-fanjrebi</t>
  </si>
  <si>
    <t>samSeneblo nagvis datvirTva a/manqanebze</t>
  </si>
  <si>
    <t>muSaoba nayarSi</t>
  </si>
  <si>
    <t>jami 3.2</t>
  </si>
  <si>
    <t>jami 3.4</t>
  </si>
  <si>
    <t>jami 3.3</t>
  </si>
  <si>
    <t>jami 4.2</t>
  </si>
  <si>
    <t>jami 4.4</t>
  </si>
  <si>
    <t>maT Soris: mowyobiloba</t>
  </si>
  <si>
    <t>jami 2.3</t>
  </si>
  <si>
    <t>q.Tbilisis #200 sajaro skola</t>
  </si>
  <si>
    <t>winafris liTonis konstruqciebis SeRebva</t>
  </si>
  <si>
    <t>gruntis damuSaveba eqskavatoriT avtomanqanebze datvirTviT</t>
  </si>
  <si>
    <t>anakrebi bordiurebis mowyoba zomiT 15X30sm fuZiT m200 betoniT</t>
  </si>
  <si>
    <t>kedlebidan baTqaSis mongreva</t>
  </si>
  <si>
    <t>xelovnuri granitis filebis dageba webo-cementze</t>
  </si>
  <si>
    <t xml:space="preserve">plintusis mowyoba xelovnuri granitis filebiT webo-cementze simaRliT 0,15m </t>
  </si>
  <si>
    <t>trapi d=50 sifoniT</t>
  </si>
  <si>
    <t>asfaltobetonis safaris demontaJi</t>
  </si>
  <si>
    <t xml:space="preserve">samSeneblo nagvis gatana 20 km-ze </t>
  </si>
  <si>
    <t>3.4 Siga kanalizacia</t>
  </si>
  <si>
    <t>III  kategoriis miwis damuSaveba xeliT</t>
  </si>
  <si>
    <t>5. teritoriis vertikaluri dagegmareba</t>
  </si>
  <si>
    <t>6. teritoriis keTilmowyoba</t>
  </si>
  <si>
    <t>wvrilmarcvlovani asfaltobetonis safaris mowyoba h=0,03m</t>
  </si>
  <si>
    <t>arsebuli milis demontaJi</t>
  </si>
  <si>
    <t xml:space="preserve">trapis demontaJi </t>
  </si>
  <si>
    <t xml:space="preserve">onkanis demontaJi </t>
  </si>
  <si>
    <t xml:space="preserve">onkanis montaJi </t>
  </si>
  <si>
    <t>wyaros mopirkeTeba bazaltis filebiT sisqiT 20mm webo-cementze</t>
  </si>
  <si>
    <t>wyaros kedlebis Selesva wyalmedegi cementis xsnariT (kalmatronis gamoyenebiT)</t>
  </si>
  <si>
    <t>samSeneblo nagvis datvirTva  a/m</t>
  </si>
  <si>
    <t>bordurebis demontaJi</t>
  </si>
  <si>
    <t>anakrebi bordiurebis mowyoba zomiT 15X30sm fuZiT m200 betoniT (bordiuris Rirebulebis gareSe)</t>
  </si>
  <si>
    <t>sarinelebis mowyoba Senobebisa da sportuli moednis irgvliv</t>
  </si>
  <si>
    <t>monoliTuri rk/betonis lenturi saZirkvlebis da cokolis kedlebis mowyoba m200 betonisagan</t>
  </si>
  <si>
    <t xml:space="preserve">liTonis dgarebis montaJi da Rirebuleba </t>
  </si>
  <si>
    <t>liTonis milkvadrati 60X60X2</t>
  </si>
  <si>
    <t>Robis arsebul CarCoze liTonis badis mowyoba d=2,5vv 50X50</t>
  </si>
  <si>
    <t>liTonis CarCos montaJi da Rirebuleba zomiT 1550X2500 kuTxovanebiT 50X50X3</t>
  </si>
  <si>
    <t>liTonis kuTxovana 50X50X3</t>
  </si>
  <si>
    <t>Robis CarCoze liTonis badis mowyoba d=2,5vv 50X50</t>
  </si>
  <si>
    <t>Robis cokolis Selesva cementis xsnariT</t>
  </si>
  <si>
    <t>Robis cokolis SxefiT orjer damuSaveba saRebaviT</t>
  </si>
  <si>
    <t>liTonis gamWirvale Robis SeRebva zeTovani saRebaviT orjer</t>
  </si>
  <si>
    <t>liTonis WiSkris da kutikaris SeRebva zeTovani saRebaviT orjer</t>
  </si>
  <si>
    <t>liTonis WiSkris mowyoba arsebul liTonis dgarebze kutikariT (saketiT da anjamebiT)</t>
  </si>
  <si>
    <t>saventilacio Saxtebis gawmenda (reabilitacia)</t>
  </si>
  <si>
    <t xml:space="preserve">aguris tixrebis mowyoba </t>
  </si>
  <si>
    <t>sammagi TabaSir-muyaos tixrebis mowyoba SuaSi daTbunebiT (liTonis karkasze ) izolaciiT</t>
  </si>
  <si>
    <t>kedlebis Selesva gajiT</t>
  </si>
  <si>
    <t>kar-fanjrebis ferdoebis Selesva gajiT</t>
  </si>
  <si>
    <t>Riobis amoSeneba</t>
  </si>
  <si>
    <t>iatakis demontaJi konstruqciamde</t>
  </si>
  <si>
    <t>TviTgamasworebeli xsnaris dasxma  sisqiT 4mm</t>
  </si>
  <si>
    <t>vinilis iatakis mowyoba</t>
  </si>
  <si>
    <t>vinilis plintusebis mowyoba</t>
  </si>
  <si>
    <r>
      <t>saizolacio fenis mowyoba 8mm "</t>
    </r>
    <r>
      <rPr>
        <sz val="10"/>
        <rFont val="Arial"/>
        <family val="2"/>
      </rPr>
      <t>TERAFOM</t>
    </r>
    <r>
      <rPr>
        <sz val="10"/>
        <rFont val="AcadNusx"/>
        <family val="0"/>
      </rPr>
      <t xml:space="preserve"> "-iT</t>
    </r>
  </si>
  <si>
    <t>xis antiseptirebuli lagebis 60X40mm mowyoba (ix. naxazi)</t>
  </si>
  <si>
    <t>xis iatakis moxvewa da 2 piri laqis wasma</t>
  </si>
  <si>
    <t>aluminis profilebis mowyoba iatakis gadasvlis adgilebSi</t>
  </si>
  <si>
    <t>kibis ujredi</t>
  </si>
  <si>
    <t>kedlebis damuSaveba fiTxiT  da SeRebva zeTovani saRebaviT</t>
  </si>
  <si>
    <t>kibis marSebisa da baqnebis qvemodan  Selesva cementis xsnariT</t>
  </si>
  <si>
    <t>kibis marSebisa da baqnebis qvemodan SeRebva wyalemulsiuri saRebaviT</t>
  </si>
  <si>
    <t xml:space="preserve">kibis kedelze magari jiSis xis saxeluris mowyoba </t>
  </si>
  <si>
    <t>liTonis moajiris mowyoba saxeluriT magari jiSis xisagan</t>
  </si>
  <si>
    <t>liTonis moajiris damuSaveba da SeRebva zeTovani saRebaviT orjer</t>
  </si>
  <si>
    <t>xis moajiris laqiT samjer SeRebva</t>
  </si>
  <si>
    <r>
      <t xml:space="preserve">paCpaneli 24 portiani </t>
    </r>
    <r>
      <rPr>
        <sz val="10"/>
        <rFont val="Arial"/>
        <family val="2"/>
      </rPr>
      <t>Cat 5e</t>
    </r>
  </si>
  <si>
    <r>
      <t xml:space="preserve">optikuri kabeli </t>
    </r>
    <r>
      <rPr>
        <sz val="10"/>
        <rFont val="Arial"/>
        <family val="2"/>
      </rPr>
      <t xml:space="preserve"> 2X2</t>
    </r>
  </si>
  <si>
    <r>
      <t>5 kategoriis kabeli U</t>
    </r>
    <r>
      <rPr>
        <sz val="10"/>
        <rFont val="Arial"/>
        <family val="2"/>
      </rPr>
      <t xml:space="preserve">UTP-5 </t>
    </r>
  </si>
  <si>
    <r>
      <t xml:space="preserve">kabeli </t>
    </r>
    <r>
      <rPr>
        <sz val="10"/>
        <rFont val="Arial"/>
        <family val="2"/>
      </rPr>
      <t>JYSTY</t>
    </r>
    <r>
      <rPr>
        <sz val="10"/>
        <rFont val="AcadNusx"/>
        <family val="0"/>
      </rPr>
      <t xml:space="preserve"> 10X2X0,6</t>
    </r>
  </si>
  <si>
    <t>el.zari</t>
  </si>
  <si>
    <t>eleqtro zaris Rilaki</t>
  </si>
  <si>
    <t xml:space="preserve">gamtari 2X1,5mm2 </t>
  </si>
  <si>
    <r>
      <t xml:space="preserve">kvamlis deteqtori </t>
    </r>
    <r>
      <rPr>
        <sz val="10"/>
        <rFont val="Arial"/>
        <family val="2"/>
      </rPr>
      <t>SSD-521</t>
    </r>
  </si>
  <si>
    <r>
      <t xml:space="preserve">xelis Rilakiani (SuSis) deteqtori </t>
    </r>
    <r>
      <rPr>
        <sz val="10"/>
        <rFont val="Arial"/>
        <family val="2"/>
      </rPr>
      <t>FT-513</t>
    </r>
  </si>
  <si>
    <r>
      <t xml:space="preserve">sirena 100 </t>
    </r>
    <r>
      <rPr>
        <sz val="10"/>
        <rFont val="Arial"/>
        <family val="2"/>
      </rPr>
      <t>dB Sounder 2460</t>
    </r>
  </si>
  <si>
    <r>
      <t>samagri Ziri</t>
    </r>
    <r>
      <rPr>
        <sz val="10"/>
        <rFont val="Arial"/>
        <family val="2"/>
      </rPr>
      <t xml:space="preserve"> USB-</t>
    </r>
    <r>
      <rPr>
        <sz val="10"/>
        <rFont val="AcadNusx"/>
        <family val="0"/>
      </rPr>
      <t>501-1</t>
    </r>
  </si>
  <si>
    <r>
      <t xml:space="preserve">kabeli </t>
    </r>
    <r>
      <rPr>
        <sz val="10"/>
        <rFont val="Arial"/>
        <family val="2"/>
      </rPr>
      <t xml:space="preserve"> St </t>
    </r>
    <r>
      <rPr>
        <sz val="10"/>
        <rFont val="AcadNusx"/>
        <family val="0"/>
      </rPr>
      <t>2X2X0,8mm</t>
    </r>
  </si>
  <si>
    <t>sakabelo arxi</t>
  </si>
  <si>
    <t xml:space="preserve">arxis samagri  </t>
  </si>
  <si>
    <t>kompiuteruli qselis komutatori 24 portiani</t>
  </si>
  <si>
    <r>
      <t>rozeti</t>
    </r>
    <r>
      <rPr>
        <sz val="10"/>
        <rFont val="Arial"/>
        <family val="2"/>
      </rPr>
      <t xml:space="preserve"> RJ</t>
    </r>
    <r>
      <rPr>
        <sz val="10"/>
        <rFont val="AcadNusx"/>
        <family val="0"/>
      </rPr>
      <t>45 kompiuteris (orbudiani) meqanizmiT</t>
    </r>
  </si>
  <si>
    <r>
      <rPr>
        <b/>
        <sz val="10"/>
        <rFont val="AcadNusx"/>
        <family val="0"/>
      </rPr>
      <t xml:space="preserve">uwyveti denis wyaro </t>
    </r>
    <r>
      <rPr>
        <b/>
        <sz val="10"/>
        <rFont val="Arial"/>
        <family val="2"/>
      </rPr>
      <t xml:space="preserve"> UPS 300 VA</t>
    </r>
  </si>
  <si>
    <r>
      <t>satelefono rozeti</t>
    </r>
    <r>
      <rPr>
        <sz val="10"/>
        <rFont val="Arial"/>
        <family val="2"/>
      </rPr>
      <t xml:space="preserve">  RJ</t>
    </r>
    <r>
      <rPr>
        <sz val="10"/>
        <rFont val="AcadNusx"/>
        <family val="0"/>
      </rPr>
      <t>45 meqanizmiT                   (orbudiani)</t>
    </r>
  </si>
  <si>
    <t>satelevizio antenis dasadgmeli adgilis SerCeva</t>
  </si>
  <si>
    <t>satelevizio  antena</t>
  </si>
  <si>
    <t>antenis gamaZlierebeli</t>
  </si>
  <si>
    <r>
      <t xml:space="preserve">kabeli </t>
    </r>
    <r>
      <rPr>
        <sz val="10"/>
        <rFont val="Arial"/>
        <family val="2"/>
      </rPr>
      <t xml:space="preserve"> Rg6</t>
    </r>
  </si>
  <si>
    <t>satelevizio  rozeti (orbudiani) meqanizmiT</t>
  </si>
  <si>
    <t>spliteri mTavari</t>
  </si>
  <si>
    <t>spliteri 6 mimarTulebiT</t>
  </si>
  <si>
    <r>
      <t xml:space="preserve">satelevizio kabeli </t>
    </r>
    <r>
      <rPr>
        <b/>
        <sz val="10"/>
        <rFont val="Arial"/>
        <family val="2"/>
      </rPr>
      <t>RG</t>
    </r>
    <r>
      <rPr>
        <b/>
        <sz val="10"/>
        <rFont val="AcadNusx"/>
        <family val="0"/>
      </rPr>
      <t>11</t>
    </r>
  </si>
  <si>
    <t xml:space="preserve">19" saabonento karada (reki) </t>
  </si>
  <si>
    <t>19"  karada (reki) 12</t>
  </si>
  <si>
    <t>magidis signalizatori</t>
  </si>
  <si>
    <t>gamoZaxebis Rilaki TokiT</t>
  </si>
  <si>
    <t xml:space="preserve">gamtari 2X1,2mm2 </t>
  </si>
  <si>
    <t>saxanZro signalizaciis 3 zoniani paneli</t>
  </si>
  <si>
    <r>
      <t>akumulatori</t>
    </r>
    <r>
      <rPr>
        <sz val="10"/>
        <rFont val="Arial"/>
        <family val="2"/>
      </rPr>
      <t xml:space="preserve"> 12V/17ah</t>
    </r>
  </si>
  <si>
    <t>sainstalacio mili</t>
  </si>
  <si>
    <r>
      <t>kompiuteruli qselis kabeli U</t>
    </r>
    <r>
      <rPr>
        <sz val="10"/>
        <rFont val="Arial"/>
        <family val="2"/>
      </rPr>
      <t>UTP-6</t>
    </r>
  </si>
  <si>
    <r>
      <t xml:space="preserve">kabeli </t>
    </r>
    <r>
      <rPr>
        <sz val="10"/>
        <rFont val="Arial"/>
        <family val="2"/>
      </rPr>
      <t xml:space="preserve"> 2X1,5</t>
    </r>
  </si>
  <si>
    <t>Robis teritoriis gawmenda ekalbardebisagan</t>
  </si>
  <si>
    <t>liTonis badis demontaJi da dasawyobeba</t>
  </si>
  <si>
    <t>liTonis WiSkris da kutikaris demontaJi da dasawyobeba</t>
  </si>
  <si>
    <t>rk/betonis saZirkvlebis mongreva</t>
  </si>
  <si>
    <t>2. skolis Senoba</t>
  </si>
  <si>
    <t>samontaJo xvrelebis mowyoba</t>
  </si>
  <si>
    <t>xvrelebis amovseba cementiT</t>
  </si>
  <si>
    <t>arsebuli paneluri radiat.demontaJ-montaJi-gamagreba</t>
  </si>
  <si>
    <t>wert</t>
  </si>
  <si>
    <t>dgarebis gasworeba damagreba d=25-32mm rk/rezinis samagrebiT</t>
  </si>
  <si>
    <t>saqvabis eleqtro fari avtomaturi gamomrTveliT 63a-4c</t>
  </si>
  <si>
    <t>2.1 samSeneblo samuSaoebi</t>
  </si>
  <si>
    <t xml:space="preserve">2.2 gaTboba </t>
  </si>
  <si>
    <r>
      <t xml:space="preserve">monoliTuri rkinabetonis lenturi saZirkvlis da kedlis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20 betoniT</t>
    </r>
  </si>
  <si>
    <t>2.3 kedlis mowyoba dasakidi qvabebisTvis</t>
  </si>
  <si>
    <t>2.4. saqvabis eleqtromomarageba</t>
  </si>
  <si>
    <t>jami 2.4</t>
  </si>
  <si>
    <t>avtomaturi haergamSvebi (vantusi)</t>
  </si>
  <si>
    <t>minaboWkovani polieTilenis milis d=20mm  mowyoba</t>
  </si>
  <si>
    <t>plastmasis milis d=50m mowyoba</t>
  </si>
  <si>
    <t xml:space="preserve">gadasvla liTonidan plastmasze 50/40 </t>
  </si>
  <si>
    <r>
      <t xml:space="preserve">saqselo sacirkulacio tumbo </t>
    </r>
    <r>
      <rPr>
        <sz val="10"/>
        <rFont val="Arial"/>
        <family val="2"/>
      </rPr>
      <t>G</t>
    </r>
    <r>
      <rPr>
        <sz val="10"/>
        <rFont val="AcadNusx"/>
        <family val="0"/>
      </rPr>
      <t xml:space="preserve">=7m3/sT, </t>
    </r>
    <r>
      <rPr>
        <sz val="10"/>
        <rFont val="Arial"/>
        <family val="2"/>
      </rPr>
      <t>H</t>
    </r>
    <r>
      <rPr>
        <sz val="10"/>
        <rFont val="AcadNusx"/>
        <family val="0"/>
      </rPr>
      <t>=8m (wy,sv</t>
    </r>
    <r>
      <rPr>
        <sz val="10"/>
        <rFont val="Arial"/>
        <family val="2"/>
      </rPr>
      <t>.)</t>
    </r>
    <r>
      <rPr>
        <sz val="10"/>
        <rFont val="AcadNusx"/>
        <family val="0"/>
      </rPr>
      <t xml:space="preserve">d=40mm  </t>
    </r>
  </si>
  <si>
    <t>pl.ventili burTuliani d=50mm</t>
  </si>
  <si>
    <t>plastmasis milis koleqtori d=75mm</t>
  </si>
  <si>
    <t xml:space="preserve">arsebul wyalsadenis qselSi SeWra </t>
  </si>
  <si>
    <t>sakedle qvabis komunikaciuri kompleqti</t>
  </si>
  <si>
    <t>90 (an meti) kv-ani sakedle qvabis  montaJi</t>
  </si>
  <si>
    <t>gazis Slangi maRali wnevis silikoniani</t>
  </si>
  <si>
    <t>qvabis gazis ventilTan mierTeba</t>
  </si>
  <si>
    <t>mowyobiloba</t>
  </si>
  <si>
    <t xml:space="preserve">plastmasis gofrirebuli milis gayvana arxSi d=150mm </t>
  </si>
  <si>
    <t xml:space="preserve">magistralis mierTeba arsebul sistemasTan </t>
  </si>
  <si>
    <t>Semyvan-gamanawilebeli mowyobiloba 7 jgufiani.Semyvanze 3-faza avtomaturi gamomrTveliT 400a-ze, xolo jgufebSi samfaza avtomaturi gamomrTveliT   80a-ze-1c, 32a-ze-3c, 25a-1c, 63a-ze-1c aRricxviT</t>
  </si>
  <si>
    <t>luminescenturi sanaTi oTxnaTuriani 4X18vt "amstrongi"</t>
  </si>
  <si>
    <t>luminescenturi sanaTi ornaTuriani 2X36vt</t>
  </si>
  <si>
    <t>luminescenturi sanaTi erTnaTuriani 1X36vt</t>
  </si>
  <si>
    <t>WaRi sam rqiani simZ. 15 vt</t>
  </si>
  <si>
    <t>sanaTi "wertilovani" eko naTuriT simZ. 13vt</t>
  </si>
  <si>
    <t>Ramis sanaTi simZ. 30vt</t>
  </si>
  <si>
    <t>sanaTi "gasasvleli" simZ. 2X25 vt</t>
  </si>
  <si>
    <t>spilenZis  ormagizolaciani kabeli kveTiT 5X10mm2</t>
  </si>
  <si>
    <t>viniplastis  gofrirebuli mili d=32mm</t>
  </si>
  <si>
    <t>el. fari 12 jgufiani.Semyvanze 3-faza avtomaturi gamomrTveliT 63a-ze, xolo jgufebSi erTfaza avtomaturi gamomrTveliT   16a-ze-4c, 25a-ze -7cali</t>
  </si>
  <si>
    <t>el.fari 6 jgufiani.Semyvanze 3-faza avtomaturi gamomrTveliT 63a-ze, xolo jgufebSi erTfaza avtomaturi gamomrTveliT 16a-ze -12cali</t>
  </si>
  <si>
    <t>el. fari 12 jgufiani.Semyvanze 3-faza avtomaturi gamomrTveliT 63a-ze, xolo jgufebSi samfaza avtomaturi gamomrTveliT 10a-ze- 12cali</t>
  </si>
  <si>
    <t xml:space="preserve">eko naTura </t>
  </si>
  <si>
    <t>III kategoriis gruntis damuSaveba eqskavatoriT avtomanqanebze datvirTviT</t>
  </si>
  <si>
    <t xml:space="preserve">muSaoba nayarSi </t>
  </si>
  <si>
    <t xml:space="preserve">buldozeriT ukuCayrili gruntis gruntis datkepna pnevmosatkepnebiT </t>
  </si>
  <si>
    <t xml:space="preserve">gruntis ukuCayra buldozeriT </t>
  </si>
  <si>
    <t>arsebuli wyalsadenis milis  d=40mm demontaJi</t>
  </si>
  <si>
    <t>samSeneblo nagvis  gatana 20 km-ze   50X1,95=</t>
  </si>
  <si>
    <t>plastmasis polieTilenis wyalsadenis mili  d=50mm</t>
  </si>
  <si>
    <t>plastmasis polieTilenis wyalsadenis mili  d=40mm</t>
  </si>
  <si>
    <r>
      <t xml:space="preserve">wyalsadenis rk/betonis anakrebi wriuli Wis mowyoba </t>
    </r>
    <r>
      <rPr>
        <sz val="10"/>
        <rFont val="Arial"/>
        <family val="2"/>
      </rPr>
      <t xml:space="preserve"> D</t>
    </r>
    <r>
      <rPr>
        <sz val="10"/>
        <rFont val="AcadNusx"/>
        <family val="0"/>
      </rPr>
      <t>=1,2m, (1cali) Tujis TavsaxuriT</t>
    </r>
  </si>
  <si>
    <t>1. samSeneblo samuSaoebi</t>
  </si>
  <si>
    <t>plastmasis milis Cawyoba TxrilSi</t>
  </si>
  <si>
    <t>2. samontaJo samuSaoebi</t>
  </si>
  <si>
    <t>qviSis safuZveli  momzadeba TxrilSi erTi kabelisaTvis</t>
  </si>
  <si>
    <t>zednadebi xarjebi  - 75% xelfasidan</t>
  </si>
  <si>
    <t>mogeba - 8%</t>
  </si>
  <si>
    <t>maT Soris:samSeneblo samuSaoebi</t>
  </si>
  <si>
    <t>sasignalo lenta</t>
  </si>
  <si>
    <t>Zalovani kabelis demontaJi</t>
  </si>
  <si>
    <t>3.3 Siga cxeli da civi wyalsadeni</t>
  </si>
  <si>
    <t>plastmasis wyalsadenis mili d=32mm</t>
  </si>
  <si>
    <t>samkapi 20/32</t>
  </si>
  <si>
    <t>ventili d=20mm</t>
  </si>
  <si>
    <t>onkani unitazisaTvis d=15mm</t>
  </si>
  <si>
    <t>Txevadi sapnis  danadgari</t>
  </si>
  <si>
    <t>tualetis Qqaraldis danadgari</t>
  </si>
  <si>
    <t>qaraldis pirsaxocis danadgari</t>
  </si>
  <si>
    <t>sarke</t>
  </si>
  <si>
    <t>urna</t>
  </si>
  <si>
    <t>gamwmendi d=50mm</t>
  </si>
  <si>
    <t>gamwmendi d=100mm</t>
  </si>
  <si>
    <t>sifoni d=50mm</t>
  </si>
  <si>
    <t>unitazis (Camrecxi avziT) mowyoba SezRuduli unaris mqone pirTaTvis kompleqtSi</t>
  </si>
  <si>
    <t>xelsabani niJaris mowyoba SezRuduli unarebis mqoneTaTvis kompleqtSi</t>
  </si>
  <si>
    <t>Sxapi SezRuduli unarebis mqoneTaTvis kompleqtSi</t>
  </si>
  <si>
    <t>2..5. saqvabis mowyobiloba</t>
  </si>
  <si>
    <t xml:space="preserve">jami 2.5 </t>
  </si>
  <si>
    <t>2.6. Tboqseli</t>
  </si>
  <si>
    <t>jami 2.6</t>
  </si>
  <si>
    <t xml:space="preserve">jami 2.1+2.2+2.3+2.4+2.5+2.6 </t>
  </si>
  <si>
    <t>3. sacxovrebeli korpusi</t>
  </si>
  <si>
    <t>3.1 sademontaJo samuSaoebi</t>
  </si>
  <si>
    <t>3.2 samSeneblo samuSaoebi</t>
  </si>
  <si>
    <t>3..5 gaTboba</t>
  </si>
  <si>
    <t>jami 3.6</t>
  </si>
  <si>
    <t>3.6 eleqtrosamontaJo samuSaoebi</t>
  </si>
  <si>
    <t>3.7 satelefono,  kompiuteris, satelevizio, dacvis qseli,  da saxanZro signalizacia</t>
  </si>
  <si>
    <t>jami 3.7</t>
  </si>
  <si>
    <t>3.8 saqvabis samSeneblo samuSaoebi</t>
  </si>
  <si>
    <t>jami 3.8</t>
  </si>
  <si>
    <t>3.9 saqvabis wyalmomarageba</t>
  </si>
  <si>
    <t>jami 3.9</t>
  </si>
  <si>
    <t>3.10. saqvabis eleqtromomarageba</t>
  </si>
  <si>
    <t>jami 3.10</t>
  </si>
  <si>
    <t>3.11. saqvabis mowyobiloba</t>
  </si>
  <si>
    <t>jami 3.11</t>
  </si>
  <si>
    <t>3.12 sakvamle mili</t>
  </si>
  <si>
    <t>jami 3.12</t>
  </si>
  <si>
    <t>3.13 Tbotrasis demontaJi</t>
  </si>
  <si>
    <t>jami 3.13</t>
  </si>
  <si>
    <t>3.14. Tboqseli</t>
  </si>
  <si>
    <t>jami 3.14</t>
  </si>
  <si>
    <t xml:space="preserve">jami   </t>
  </si>
  <si>
    <t>4. sasadilo</t>
  </si>
  <si>
    <t>7 arsebuli wyaros reabilitacia</t>
  </si>
  <si>
    <t>jami 11</t>
  </si>
  <si>
    <t>rezervi gauTvaliswinebel samuSaoebze</t>
  </si>
  <si>
    <t>dRg -</t>
  </si>
  <si>
    <t xml:space="preserve">Weris  dafarva laqiT </t>
  </si>
  <si>
    <t>Werisa da saxuravis Sublis xis lampiT SefuTva</t>
  </si>
  <si>
    <t xml:space="preserve">arxis gaWra-amovseba gruntSi wolilasaTvis       </t>
  </si>
  <si>
    <r>
      <t>paneluri radiatori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=100 sm 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</si>
  <si>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>=60sm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=100 sm</t>
    </r>
  </si>
  <si>
    <t>Camket-maregulirebeli ventili d=15mm</t>
  </si>
  <si>
    <t>wyvili</t>
  </si>
  <si>
    <t>minaboWkovani plastmasis milebi d=20mm</t>
  </si>
  <si>
    <t>minaboWkovani plastmasis milebi d=25mm</t>
  </si>
  <si>
    <t>minaboWkovani plastmasis milebi d=32mm</t>
  </si>
  <si>
    <t>minaboWkovani plastmasis milebi. d=40mm</t>
  </si>
  <si>
    <t>minaboWkovani plastmasis milebi. d=50mm</t>
  </si>
  <si>
    <t>minaboWkovani plastmasis milebi. d=63mm</t>
  </si>
  <si>
    <t xml:space="preserve">burT. plast. ventilis montaJi </t>
  </si>
  <si>
    <t>quro gare xraxniT liT/plast d=15/20</t>
  </si>
  <si>
    <t>milebis SefuTva folgoizoliani mineraluri bambiT</t>
  </si>
  <si>
    <t>saSrobi radiatori 4X7</t>
  </si>
  <si>
    <t xml:space="preserve">minaboWkovani polieTilenis milis d=40mm mowyoba </t>
  </si>
  <si>
    <t>burTuliani plastmasis ventilis montaJi d=40mm</t>
  </si>
  <si>
    <t>liTonis da plastmasis fasonuri nawilebi</t>
  </si>
  <si>
    <t>saqvabis eleqtro fari avtomaturi gamomrTveliT 63a-10c</t>
  </si>
  <si>
    <t xml:space="preserve">Sesabamisi warmadobis gazis sawvavis sanTura </t>
  </si>
  <si>
    <t xml:space="preserve">qseluri tumbo cxeli wylis miwodebaze wnevis regulatoriT </t>
  </si>
  <si>
    <r>
      <t xml:space="preserve">qseluri tumbo cxeli wylis miwodebaze wnevis regulatoriT  </t>
    </r>
    <r>
      <rPr>
        <sz val="10"/>
        <rFont val="Arial"/>
        <family val="2"/>
      </rPr>
      <t>Q</t>
    </r>
    <r>
      <rPr>
        <sz val="10"/>
        <rFont val="AcadNusx"/>
        <family val="0"/>
      </rPr>
      <t xml:space="preserve">=50l/wuTSi </t>
    </r>
    <r>
      <rPr>
        <sz val="10"/>
        <rFont val="Arial"/>
        <family val="2"/>
      </rPr>
      <t>H</t>
    </r>
    <r>
      <rPr>
        <sz val="10"/>
        <rFont val="AcadNusx"/>
        <family val="0"/>
      </rPr>
      <t>=20m</t>
    </r>
  </si>
  <si>
    <r>
      <t xml:space="preserve">qseluri sacirkulacio tumbo </t>
    </r>
    <r>
      <rPr>
        <sz val="10"/>
        <rFont val="Arial"/>
        <family val="2"/>
      </rPr>
      <t>Q</t>
    </r>
    <r>
      <rPr>
        <sz val="10"/>
        <rFont val="AcadNusx"/>
        <family val="0"/>
      </rPr>
      <t xml:space="preserve">=10 t, </t>
    </r>
    <r>
      <rPr>
        <sz val="10"/>
        <rFont val="Arial"/>
        <family val="2"/>
      </rPr>
      <t>H</t>
    </r>
    <r>
      <rPr>
        <sz val="10"/>
        <rFont val="AcadNusx"/>
        <family val="0"/>
      </rPr>
      <t>=12m, (an meti simZl.) d=50 mm</t>
    </r>
  </si>
  <si>
    <r>
      <t xml:space="preserve">saqselo sacirkulacio tumbo </t>
    </r>
    <r>
      <rPr>
        <sz val="10"/>
        <rFont val="Arial"/>
        <family val="2"/>
      </rPr>
      <t>G</t>
    </r>
    <r>
      <rPr>
        <sz val="10"/>
        <rFont val="AcadNusx"/>
        <family val="0"/>
      </rPr>
      <t xml:space="preserve">=5m3/sT, </t>
    </r>
    <r>
      <rPr>
        <sz val="10"/>
        <rFont val="Arial"/>
        <family val="2"/>
      </rPr>
      <t>H</t>
    </r>
    <r>
      <rPr>
        <sz val="10"/>
        <rFont val="AcadNusx"/>
        <family val="0"/>
      </rPr>
      <t>=5m(wy,sv</t>
    </r>
    <r>
      <rPr>
        <sz val="10"/>
        <rFont val="Arial"/>
        <family val="2"/>
      </rPr>
      <t>.)</t>
    </r>
    <r>
      <rPr>
        <sz val="10"/>
        <rFont val="AcadNusx"/>
        <family val="0"/>
      </rPr>
      <t xml:space="preserve">d=32mm  </t>
    </r>
  </si>
  <si>
    <t>arsebuli membranuli safarToebeli avzis demontaJ-montaJi</t>
  </si>
  <si>
    <t xml:space="preserve">moculobiTi Tbomcvleli V=300l (boileri) </t>
  </si>
  <si>
    <t xml:space="preserve">gadasvla liTonidan plastmasze </t>
  </si>
  <si>
    <t>ventili foladis d=75mm</t>
  </si>
  <si>
    <t>minaboWkovani polieTilenis milis d=20 mowyoba</t>
  </si>
  <si>
    <t>minaboWkovani polieTilenis milis 32mm mowyoba</t>
  </si>
  <si>
    <t>minaboWkovani polieTilenis milis d=40 mm mowyoba</t>
  </si>
  <si>
    <t>polieTilenis milis d=50mm mowyoba</t>
  </si>
  <si>
    <t>polieTilenis milis d=63m mowyoba</t>
  </si>
  <si>
    <t>defleqtori d=200mm</t>
  </si>
  <si>
    <t>koleqtori</t>
  </si>
  <si>
    <r>
      <t xml:space="preserve">saqselo sacirkulacio tumbo </t>
    </r>
    <r>
      <rPr>
        <sz val="10"/>
        <rFont val="Arial"/>
        <family val="2"/>
      </rPr>
      <t>G</t>
    </r>
    <r>
      <rPr>
        <sz val="10"/>
        <rFont val="AcadNusx"/>
        <family val="0"/>
      </rPr>
      <t xml:space="preserve">=3m3/sT, </t>
    </r>
    <r>
      <rPr>
        <sz val="10"/>
        <rFont val="Arial"/>
        <family val="2"/>
      </rPr>
      <t>H</t>
    </r>
    <r>
      <rPr>
        <sz val="10"/>
        <rFont val="AcadNusx"/>
        <family val="0"/>
      </rPr>
      <t>=3m(wy,sv</t>
    </r>
    <r>
      <rPr>
        <sz val="10"/>
        <rFont val="Arial"/>
        <family val="2"/>
      </rPr>
      <t>.)</t>
    </r>
    <r>
      <rPr>
        <sz val="10"/>
        <rFont val="AcadNusx"/>
        <family val="0"/>
      </rPr>
      <t xml:space="preserve">d=25mm  </t>
    </r>
  </si>
  <si>
    <t xml:space="preserve">plastmasis gofrirebuli milis gayvana arxSi d=250mm </t>
  </si>
  <si>
    <t xml:space="preserve">plastmasis milis d=63mm gatareba  plastmasis gofrirebul milSi </t>
  </si>
  <si>
    <t xml:space="preserve">plastmasis milis d=32mm gatareba  plastmasis gofrirebul milSi </t>
  </si>
  <si>
    <t xml:space="preserve">arsebuli milis demontaJi d=120mm </t>
  </si>
  <si>
    <t xml:space="preserve">arsebuli milis demontaJi d=80mm </t>
  </si>
  <si>
    <t xml:space="preserve">arsebuli milis demontaJi d=50mm </t>
  </si>
  <si>
    <t>samSeneblo nagvis datvirTva xeliT avtoTviTmclelze</t>
  </si>
  <si>
    <t>samSeneblo nagvis datvirTva  avtoTviTmclelze</t>
  </si>
  <si>
    <t>arxis rk/betonis filebis demontaJi      (40m) zomiT 1000X1000X80</t>
  </si>
  <si>
    <t>Sewyvilebuli Webis Tavebis demontaJi 2000X2000X80</t>
  </si>
  <si>
    <t>4.1 sademontaJo samuSaoebi</t>
  </si>
  <si>
    <t xml:space="preserve">4.2 samSeneblo samuSaoebi </t>
  </si>
  <si>
    <t>jami 4.3</t>
  </si>
  <si>
    <t>saqvabis eleqtro fari avtomaturi gamomrTveliT 63a-3c</t>
  </si>
  <si>
    <t>pl.ventili burTuliani d=40mm</t>
  </si>
  <si>
    <t xml:space="preserve">gadasvla liTonidan plastmasze 32/40 </t>
  </si>
  <si>
    <t>plastmasis milis d=40m mowyoba</t>
  </si>
  <si>
    <t xml:space="preserve">jami 4.5 </t>
  </si>
  <si>
    <t>arsebuli radiatorebis montaJi</t>
  </si>
  <si>
    <t>aguris tixrebis mongreva</t>
  </si>
  <si>
    <t>Tunuqis saxuravis moxsna</t>
  </si>
  <si>
    <t>xis konstruqciebis demontaJi</t>
  </si>
  <si>
    <t>rkinabetonis mongreva (saventilacio Saxtebis amoWra WerSi zomiT 140X140mm )</t>
  </si>
  <si>
    <t>jami 4.1</t>
  </si>
  <si>
    <t>fanjris gisosis demontaJi da dasawyobeba</t>
  </si>
  <si>
    <t xml:space="preserve">aguris (metexis) tixrebis mowyoba </t>
  </si>
  <si>
    <t>kedlebis SeRebva zeTovani saRebaviT Selesvaze orjer</t>
  </si>
  <si>
    <t>gare xaraCoebis mowyoba simaRliT 16 m-mde</t>
  </si>
  <si>
    <t>aguris kedlebis mowyoba (parapeti)</t>
  </si>
  <si>
    <r>
      <t xml:space="preserve">rkinabetonis sartyelis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25 markis betoniT</t>
    </r>
  </si>
  <si>
    <t xml:space="preserve">armatura a-1 </t>
  </si>
  <si>
    <t>cokolis kedlebis Selesva cementis xsnariT</t>
  </si>
  <si>
    <t>SekiduliEWeris mowyoba TabaSirmuyaoTi, Cveulebrivi (liTonis karkasze)</t>
  </si>
  <si>
    <t>Weris damuSaveba fiTxiT da SeRebva wyalemulsiuri saRebaviT orjer</t>
  </si>
  <si>
    <t>xis rafis mowyoba, damuSaveba da SeRebva</t>
  </si>
  <si>
    <t>iataki</t>
  </si>
  <si>
    <t>monoliTuri mozikuri iatakis mowyoba sisqiT 50mm</t>
  </si>
  <si>
    <t xml:space="preserve">fanjris blokis demontaJi </t>
  </si>
  <si>
    <t>mdf-is yru karis dayeneba (ix. naxazi)</t>
  </si>
  <si>
    <t>mdf-is Seminuli karis dayeneba (ix. naxazi)</t>
  </si>
  <si>
    <t xml:space="preserve">mdf-is Tamasebis mowyoba karebze </t>
  </si>
  <si>
    <t xml:space="preserve">izoaluminis samkameriani karis montaJi da Rirebuleba </t>
  </si>
  <si>
    <t>saxuravi</t>
  </si>
  <si>
    <t>xis nivnivebis mowyoba</t>
  </si>
  <si>
    <t>xis nivnivebis cecxldacva da antiseptireba</t>
  </si>
  <si>
    <t>kexis mowyoba moTuTiebuli TunuqiT sisqiT 0,55mm</t>
  </si>
  <si>
    <t>samercxluri</t>
  </si>
  <si>
    <t>saxuravis gadmonaSveris qveda nawilis xis lamfiT SefuTva</t>
  </si>
  <si>
    <t>zedmeti gruntis datvirTva xeliT avtoTviTmclelze</t>
  </si>
  <si>
    <t>winafris liTonis konstruqciebis montaJi da Rirebuleba</t>
  </si>
  <si>
    <r>
      <t xml:space="preserve">monoliTuri rk/betonis wertilovani saZirkvlis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25 betonisagan </t>
    </r>
  </si>
  <si>
    <t>moTuTiebuli profilirebuli TunuqiT, sisqiT 0.55 mm, ("profnastili") saxuravis daxurva</t>
  </si>
  <si>
    <t xml:space="preserve">saaankero WanWikebis dayeneba dabetonebis dros </t>
  </si>
  <si>
    <t>moTuTiebuli profnastiliT  saxuravis mowyoba sisqiT 0.55mm</t>
  </si>
  <si>
    <t>winafraze endaos mowyoba moTuTiebuli TunuqiT sisqiT 0,55mm</t>
  </si>
  <si>
    <t>32 kv-ani (an meti) sakedle qvabis (orkonturiani) montaJi</t>
  </si>
  <si>
    <t>fanjrebis SeRebva zeTovani saRebaviT</t>
  </si>
  <si>
    <t>xis fanjrebis dayeneba</t>
  </si>
  <si>
    <t>fanjrebis Seminva minapaketiT</t>
  </si>
  <si>
    <t xml:space="preserve">xelovnuri marmarilos qviT sacremleebis mowyoba </t>
  </si>
  <si>
    <t>minebze stikeris mowyoba</t>
  </si>
  <si>
    <t>winafra da gare kibe</t>
  </si>
  <si>
    <t>anakrebi safexurebis mowyoba  mozaikuri zedapiriT 1,5m</t>
  </si>
  <si>
    <t xml:space="preserve">liTonis moajiris mowyoba </t>
  </si>
  <si>
    <t>baqanze monoliTuri mozikuri iatakis mowyoba sisqiT 40mm</t>
  </si>
  <si>
    <t>xelovnuri granitis iatakis mowyoba webocementze</t>
  </si>
  <si>
    <t>plintusis mowyoba xelovnuri granitis filebiT webocementze</t>
  </si>
  <si>
    <t>1,8m simaRleze kedlebis mopirkeTeba moWiquli filebiT webocementze simaRleze</t>
  </si>
  <si>
    <t>Weris Selesva cementis xsnariT</t>
  </si>
  <si>
    <t>Weridan nalesis moxsna</t>
  </si>
  <si>
    <t>sarineli</t>
  </si>
  <si>
    <t>wvrilmarcvlovani asfaltbetonis safaris mowyoba</t>
  </si>
  <si>
    <t>4.3 Siga cxeli da civi wyalsadeni</t>
  </si>
  <si>
    <t>4.4 Siga kanalizacia</t>
  </si>
  <si>
    <t>muxli d=32mm</t>
  </si>
  <si>
    <t>samkapi 40/50</t>
  </si>
  <si>
    <t>ventili d=32mm</t>
  </si>
  <si>
    <t>kedlebis da kar-fanjrebis ferdoebis SeRebva wyalemulsiuri saRebaviT orjer</t>
  </si>
  <si>
    <t>4.5 gaTboba</t>
  </si>
  <si>
    <t>4.6 eleqtrosamontaJo samuSaoebi</t>
  </si>
  <si>
    <t>ganaTebis fari 6 jgufiani.Semyvanze 3-faza avtomaturi gamomrTveliT 25a-ze, xolo jgufebSi erTfaza avtomaturi gamomrTveliT   16a-ze-6c</t>
  </si>
  <si>
    <t xml:space="preserve">Zalovani fari 6 jgufiani.Semyvanze 3-faza avtomaturi gamomrTveliT 32a-ze, xolo jgufebSi samfaza avtomaturi gamomrTveliT 25a-ze -2cali da 1f. avt. 25a-ze-1c, 16a-ze -2c </t>
  </si>
  <si>
    <t>el. fari 12 jgufiani.Semyvanze 3-faza avtomaturi gamomrTveliT 250a-ze, xolo jgufebSi samfaza avtomaturi gamomrTveliT 25a-ze- 5cali, 40a-ze-1c da 1 faza 25a-3c, 16a-ze-3c</t>
  </si>
  <si>
    <t>sanaTi "wertilovani" eko naTuriT simZ. 60vt</t>
  </si>
  <si>
    <t xml:space="preserve">bra 1 naTuriani 60vt </t>
  </si>
  <si>
    <t xml:space="preserve">varvaranaTura </t>
  </si>
  <si>
    <t>jami 4.6</t>
  </si>
  <si>
    <t>4.7. saqvabis eleqtromomarageba</t>
  </si>
  <si>
    <t>jami 4.7</t>
  </si>
  <si>
    <t>4.8. saqvabis mowyobiloba</t>
  </si>
  <si>
    <t xml:space="preserve">jami 4.8 </t>
  </si>
  <si>
    <t>sahaero</t>
  </si>
  <si>
    <t>Riobebis Sevseba aguriT</t>
  </si>
  <si>
    <t>liTonis badis mowyoba 10X10</t>
  </si>
  <si>
    <t>winafra (2c) da gare kibeebi (3c)</t>
  </si>
  <si>
    <t>1. demontaJis samuSaoebi</t>
  </si>
  <si>
    <t>karis blokis demontaJi da dasawyobeba</t>
  </si>
  <si>
    <t>kar-fanjrebis ferdoebis Selesva cementis xsnariT (gare)</t>
  </si>
  <si>
    <t xml:space="preserve">m2 </t>
  </si>
  <si>
    <t>pandusis da kibis qveS aguris kedeli mowyoba</t>
  </si>
  <si>
    <t>padusis da kibis qveS mosawyobi aguris kedelis Selesva cementis xsnariT</t>
  </si>
  <si>
    <t>padusis da kibis qveS mosawyobi aguris kedelis  minaSxefi</t>
  </si>
  <si>
    <t>baqnebze da pandusis zedapirze bazaltis filebis dageba sisqiT 5sm</t>
  </si>
  <si>
    <t>pandusis gverdis bazaltis filebiT mopirkeTeba sisqiT 2sm</t>
  </si>
  <si>
    <t xml:space="preserve">monoliTuri betonis kibis safexurebis mowyoba m327 betonisagan </t>
  </si>
  <si>
    <t>ondulinis saxuravis demontaJi</t>
  </si>
  <si>
    <t>liTonis boZis demontaJi</t>
  </si>
  <si>
    <t>winafris mierTeba kedelTan moTuTiebuli TunuqiT sisqiT 0,55mm</t>
  </si>
  <si>
    <t xml:space="preserve">betonis kibis mongreva </t>
  </si>
  <si>
    <t xml:space="preserve">monoliTuri betonis kedlis mowyoba m327 betonisagan </t>
  </si>
  <si>
    <t>betonis kedelis Selesva cementis xsnariT</t>
  </si>
  <si>
    <t>arsebuli radiatorebis demontaJi</t>
  </si>
  <si>
    <t>dazianebuli gadaxurvis filebis gamocvla</t>
  </si>
  <si>
    <t xml:space="preserve">metaloplastmasis karebis montaJi da Rirebuleba </t>
  </si>
  <si>
    <t xml:space="preserve">aluminis karebis montaJi da Rirebuleba </t>
  </si>
  <si>
    <t>Weridan baTqaSis mongreva</t>
  </si>
  <si>
    <t>plastikatis Weris demontaJi</t>
  </si>
  <si>
    <t>TabaSir-muyaos Weris demontaJi</t>
  </si>
  <si>
    <t>wylis sistemis sruli demontaJi</t>
  </si>
  <si>
    <t>sakanalizacio sistemis sruli demontaJi</t>
  </si>
  <si>
    <t>wyalsawreti milebis demontaJi</t>
  </si>
  <si>
    <t>kedlebidan keramikuli filebis demontaJi</t>
  </si>
  <si>
    <t>rk/betonis aivnis mongreva</t>
  </si>
  <si>
    <t>fanjris rafis demontaJi</t>
  </si>
  <si>
    <t>plastmasis milebis demontaJi</t>
  </si>
  <si>
    <t>8. dabali Zabvis qseli</t>
  </si>
  <si>
    <t>9. gare ganaTeba</t>
  </si>
  <si>
    <t xml:space="preserve">10. gare wyalsadeni </t>
  </si>
  <si>
    <t>11. teritoriis Robe</t>
  </si>
  <si>
    <t>jami 1+2+3+4+5+6+7+8+9+10+11</t>
  </si>
  <si>
    <t>cementis moWimvis mowyoba sisqiT 40mm</t>
  </si>
  <si>
    <t>pemzis Semavsebelis mowyoba sisqiT 94mm</t>
  </si>
  <si>
    <t>gembanuri xis iatakis mowyoba sisqiT 60 mm plintusebis gaTvaliswinebiT</t>
  </si>
  <si>
    <t>bunebrivi granitis filebis dageba webo-cementze sisqiT 20mm</t>
  </si>
  <si>
    <t>pemzis Semavsebelis mowyoba sisqiT 82mm</t>
  </si>
  <si>
    <t>plintusis mowyoba bunebrivi granitis filebiT webo-cementze simaRliT 0,15m sisqiT 20mm</t>
  </si>
  <si>
    <t>kibis ujredis baqanze monoliTuri mozikuri iatakis mowyoba sisqiT 20mm</t>
  </si>
  <si>
    <t>gare kibeebi #4, #7, #8</t>
  </si>
  <si>
    <t xml:space="preserve">anakrebi safexurebis mowyoba  mozaikuri zedapiriT </t>
  </si>
  <si>
    <t>baqnis da kibis qveS aguris kedeli mowyoba</t>
  </si>
  <si>
    <t>kibis baqnebzeis, kibeebis da pandusis mopirkeTeba bazaltis filebiT dageba sisqiT 5sm</t>
  </si>
  <si>
    <r>
      <t xml:space="preserve">saxuravis mowyoba </t>
    </r>
    <r>
      <rPr>
        <b/>
        <sz val="10"/>
        <rFont val="AcadNusx"/>
        <family val="0"/>
      </rPr>
      <t>poliureTanis</t>
    </r>
    <r>
      <rPr>
        <sz val="10"/>
        <rFont val="AcadNusx"/>
        <family val="0"/>
      </rPr>
      <t xml:space="preserve"> sendviC panelebiT ("kingspani"-s an ekvivalenturi xarisxis)  sisqiT 50mm</t>
    </r>
  </si>
  <si>
    <t>aguris kedlebSi budeebis gamongreva liTonis profilebis Casamagreblad</t>
  </si>
  <si>
    <t xml:space="preserve">filis karkasis mowyoba liTonis konstruqciT </t>
  </si>
  <si>
    <t>rk/betonis simkaris demontaJi</t>
  </si>
  <si>
    <r>
      <t xml:space="preserve">budeebis amovseba  </t>
    </r>
    <r>
      <rPr>
        <sz val="10"/>
        <rFont val="Arial"/>
        <family val="2"/>
      </rPr>
      <t>B</t>
    </r>
    <r>
      <rPr>
        <sz val="10"/>
        <rFont val="AcadNusx"/>
        <family val="0"/>
      </rPr>
      <t>18,5 betoniT</t>
    </r>
  </si>
  <si>
    <t>monoliTuri rk/betonis  gadaxurvebis mowyoba m327 betonisagan liTonis koWebze</t>
  </si>
  <si>
    <t>pemziT Sevseba sisqiT 12sm</t>
  </si>
  <si>
    <t xml:space="preserve">izoaluminis vitraJebis liTonis moajiris mowyoba </t>
  </si>
  <si>
    <t>wyalmimRebi Zabrebis da muxlebis demontaJi</t>
  </si>
  <si>
    <t>Senobis gasufTaveba samSeneblo nagvisagan (maT Soris sxvenSi dasawyobebuli Siferis furclebis)</t>
  </si>
  <si>
    <t>arsebuli Robis kedlebis SxefiT orjer damuSaveba saRebaviT</t>
  </si>
  <si>
    <t>pemzis Semavsebelis mowyoba sisqiT 1,5m</t>
  </si>
  <si>
    <t>gadaxurvis filis mowyoba kibis ujredSi</t>
  </si>
  <si>
    <t>plastmasis polieTilenis wyalsadenis mili  d=75mm</t>
  </si>
  <si>
    <r>
      <t xml:space="preserve">wyalsadenis rk/betonis anakrebi wriuli Wis mowyoba </t>
    </r>
    <r>
      <rPr>
        <sz val="10"/>
        <rFont val="Arial"/>
        <family val="2"/>
      </rPr>
      <t xml:space="preserve"> D</t>
    </r>
    <r>
      <rPr>
        <sz val="10"/>
        <rFont val="AcadNusx"/>
        <family val="0"/>
      </rPr>
      <t>=1m, (2cali) Tujis TavsaxuriT</t>
    </r>
  </si>
  <si>
    <t>ezos samxreT mxares mdebare aguris da anakrebi rk/betonis Robis kedlebis Selesva cementis xsnariT</t>
  </si>
  <si>
    <t>arsebuli aguris Senobis dangreva</t>
  </si>
  <si>
    <t>1. arsebuli #1 Senobis dangreva (saqvabe)</t>
  </si>
  <si>
    <t>kedlebidan nalesis moxsna</t>
  </si>
  <si>
    <t>liTonis moajiris demontaJi da dasawyobeba</t>
  </si>
  <si>
    <t>aivnis liTonis moajiris demontaJi da dasawyobeba</t>
  </si>
  <si>
    <t>farTukis mowyoba moTuTiebuli TunuqiT sisqiT 0,55mm</t>
  </si>
  <si>
    <t>wolila wyalSemkrebi Raris mowyoba moTuTiebuli TunuqiT, 0.55 mm</t>
  </si>
  <si>
    <t>xis nivnivebis mowyoba (Camateba)</t>
  </si>
  <si>
    <t>xis molatyvis demontaJi</t>
  </si>
  <si>
    <t>xelovnuri granitis iataki</t>
  </si>
  <si>
    <t>gembanuri xis iataki</t>
  </si>
  <si>
    <t>vinilis iataki iataki</t>
  </si>
  <si>
    <t>bunebrivi granitis iataki</t>
  </si>
  <si>
    <t>izoaluminis samkameriani karebis montaJi da Rirebuleba (nawrTobi miniT)</t>
  </si>
  <si>
    <t>izoaluminis samkameriani vitraJebis montaJi da Rirebuleba (nawrTobi miniT)</t>
  </si>
  <si>
    <t>izolaciis mowyoba 2 fena linokromiT</t>
  </si>
  <si>
    <t>fasadis marmarilos minaSxefiT orjer damuSaveba SeRebviT</t>
  </si>
  <si>
    <t>saxuravis gadmonaSveris qveda nawilis xis lamfis SeRebva tenmedegi laqiT orjer</t>
  </si>
  <si>
    <t>anakrebi safexurebis mowyoba  mozaikuri zedapiriT siganiT 1,5m</t>
  </si>
  <si>
    <t>kafelis Camoxsna kedlebidan</t>
  </si>
  <si>
    <t>sakedle qvabis liTonis kedeli</t>
  </si>
  <si>
    <t>sakedle qvabis liTonis kedlis konstruqciebis montaJi da Rirebuleba milkvadratebiT 40X40X4</t>
  </si>
  <si>
    <t>sakedle qvabis liTonis kedlis konstruqciebis SeRebva</t>
  </si>
  <si>
    <t>padusis da kibis qveS mosawyobi aguris kedelis  SxefiT orjer damuSaveba saRebaviT</t>
  </si>
  <si>
    <t>betonis kedelis  SxefiT orjer damuSaveba saRebaviT</t>
  </si>
  <si>
    <t>kibeebis safexurebis mopirkeTeba bazaltis filebiT sisqiT 60mm</t>
  </si>
  <si>
    <t>kibeebis qvesafexurebis mopirkeTeba bazaltis filebiT sisqiT 20mm</t>
  </si>
  <si>
    <t>SxefiT orjer damuSaveba saRebaviT</t>
  </si>
  <si>
    <t>spilenZis ZarRviani ormagizolaciani  kabelebi   2X2.5.mm2</t>
  </si>
  <si>
    <t>samontaJo xvrelebis mowyoba-amolesva</t>
  </si>
  <si>
    <t>aivnis liTonis konstruqciebis demontaJi da dasawyobeba</t>
  </si>
  <si>
    <t>rk/betonis marSis demontaJi</t>
  </si>
  <si>
    <t>karnizebis mowyoba cementis xsnariT</t>
  </si>
  <si>
    <t>aivnis demontaJis Semdgom fasadis Selesva cementis xsnariT</t>
  </si>
  <si>
    <t>zesaZirkvelis  Selesva cementis xsnariT</t>
  </si>
  <si>
    <t>moTuTiebuli Tunuqis sacremleebis mowyoba fanjrebze sisqiT 0,55mm</t>
  </si>
  <si>
    <r>
      <t xml:space="preserve">kedlebis mopirkeTeba moWiquli filebiT </t>
    </r>
    <r>
      <rPr>
        <sz val="10"/>
        <rFont val="Arial"/>
        <family val="2"/>
      </rPr>
      <t>h</t>
    </r>
    <r>
      <rPr>
        <sz val="10"/>
        <rFont val="AcadNusx"/>
        <family val="0"/>
      </rPr>
      <t>=1,9m webo-cementze</t>
    </r>
  </si>
  <si>
    <t>liTonis konstruqciebis SeRebva orjer</t>
  </si>
  <si>
    <t>wyalsawreti milebis mowyoba moTuTiebuli TunuqiT, sisqiT 0.55 mm</t>
  </si>
  <si>
    <t>wyalmimRebi Zabrebis mowyoba moTuTiebuli TunuqiT, sisqiT 0.55 mm</t>
  </si>
  <si>
    <t>wyalmimRebi muxlebis mowyoba moTuTiebuli TunuqiT, sisqiT 0.55 mm</t>
  </si>
  <si>
    <t>mdf-is Seminuli karis dayeneba mowyobilobiTY(ix. naxazi)</t>
  </si>
  <si>
    <t>mdf-is yru karis dayeneba mowyobilobiT (ix. naxazi)</t>
  </si>
  <si>
    <r>
      <t xml:space="preserve">anakrebi safexurebis mowyoba </t>
    </r>
    <r>
      <rPr>
        <sz val="10"/>
        <rFont val="Arial"/>
        <family val="2"/>
      </rPr>
      <t>L</t>
    </r>
    <r>
      <rPr>
        <sz val="10"/>
        <rFont val="AcadNusx"/>
        <family val="0"/>
      </rPr>
      <t>=1,2m</t>
    </r>
  </si>
  <si>
    <r>
      <t xml:space="preserve">gadaxurvis mierTebis adgilze galvanizirebuli Tunuqis Cafena </t>
    </r>
    <r>
      <rPr>
        <b/>
        <sz val="10"/>
        <rFont val="AcadNusx"/>
        <family val="0"/>
      </rPr>
      <t xml:space="preserve">  ("kingspani"-s an ekvivalenturi xarisxis)  sisqiT 0,55mm</t>
    </r>
  </si>
  <si>
    <t>sankvanZis aqsesuarebis mowyoba:</t>
  </si>
  <si>
    <t>kuTxovana 50X50X5mm 7,5m</t>
  </si>
  <si>
    <t>pl.ventili d=40mm</t>
  </si>
  <si>
    <t>pl.ventili d=50mm</t>
  </si>
  <si>
    <t>pl.ventili d=63mm</t>
  </si>
  <si>
    <r>
      <t xml:space="preserve">foladis sakvamle mili d=250mm, 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=13m  </t>
    </r>
  </si>
  <si>
    <t>samercxluri (4c)</t>
  </si>
  <si>
    <t>kabelis Cadeba TxrilSi (montaJi)</t>
  </si>
  <si>
    <t>kabelis gatareba plastmasis milSi (montaJi)</t>
  </si>
  <si>
    <t>spilenZis ormagizolirebuli kabeli, kveTiT 3X150+1X16mm2 (Rirebuleba)</t>
  </si>
  <si>
    <t>spilenZis ormagizolirebuli kabeli, kveTiT 5X25mm2 (Rirebuleba)</t>
  </si>
  <si>
    <t>spilenZis ormagizolirebuli kabeli, kveTiT 3X10+1X6mm2 (Rirebuleba)</t>
  </si>
  <si>
    <t>spilenZis ormagizolirebuli kabeli, kveTiT 3X50+1X16mm2 (Rirebuleba)</t>
  </si>
  <si>
    <t>spilenZis ormagizolirebuli kabeli, kveTiT 3X4+1X2,5mm2 (Rirebuleba)</t>
  </si>
  <si>
    <t>spilenZis ormagizolirebuli kabeli, kveTiT 3X2,5mm2 (Rirebuleba)</t>
  </si>
  <si>
    <t>ormagi Tunuqis kedliani karadis mowyoba TboizolaciiT, zomiT 1,3X2,4mX0,7m saketiT</t>
  </si>
  <si>
    <t>samSeneblo nagvis transportireba</t>
  </si>
  <si>
    <t>zedmeti gruntis transportireba</t>
  </si>
  <si>
    <t>gruntis transportireba</t>
  </si>
  <si>
    <t>zedmeti gruntis  transportireba</t>
  </si>
  <si>
    <t>#</t>
  </si>
  <si>
    <t>Sifri,norm.#resurs.kodi</t>
  </si>
  <si>
    <t>s a m u S a o T a
d a s a x e l e b a</t>
  </si>
  <si>
    <t>samSeneblo meqanizmebi</t>
  </si>
  <si>
    <t>SeniSvna</t>
  </si>
  <si>
    <t>5</t>
  </si>
  <si>
    <t>zednadebi xarjebi  - xelfasidan</t>
  </si>
  <si>
    <t>SeniSvna :</t>
  </si>
  <si>
    <t>saqarTvelos mTavrobis 2012w. 8 maisis # 171 dadgenilebis Tanaxmad, saxarjTaRricxvo RirebulebaSi gaTvaliswinebuli unda iqnas levan samxaraulis  saxelobis sasamarTlo eqspertizis erovnuli biuros momsaxureobis tarifi</t>
  </si>
  <si>
    <t>ssip levan samxaraulis sax. sasamarTlo eqspertizis erovnuli biuro. Sesrulebuli an Sesasrulebeli samuSaoebis Rirebuleba /punqti 137/</t>
  </si>
  <si>
    <t>Semsruleblebi:</t>
  </si>
  <si>
    <t xml:space="preserve">gare kar-fanjrebis ferdoebis damuSaveba fiTxiT da saRebaviT orjer SeRebva </t>
  </si>
  <si>
    <t>kedlis damuSaveba fiTxiT  da SeRebva zeTovani saRebaviT orjer</t>
  </si>
  <si>
    <t>kar-fanjrebis ferdoebis damuSaveba fiTxiT da SeRebva wyalemulsiuri saRebaviT orjer</t>
  </si>
  <si>
    <r>
      <t xml:space="preserve">gadaxurvis mierTebis adgilze galvanizirebuli Tunuqis Cafena </t>
    </r>
    <r>
      <rPr>
        <b/>
        <sz val="10"/>
        <rFont val="AcadNusx"/>
        <family val="0"/>
      </rPr>
      <t xml:space="preserve">  ("kingspani"-s an ekvivalenturi xarisxis)  sisqiT 0,55mm </t>
    </r>
  </si>
  <si>
    <t>membranuli safarToebeli 100l avzis montaJi qvabis koleqtorze</t>
  </si>
  <si>
    <t>saventilaco Saxtebze cxaurebis mowyoba zomiT 300X300 (6c), 150X150 (12c)</t>
  </si>
  <si>
    <t>civi da cxeli wylis  Semrevi SxapisaTvis</t>
  </si>
  <si>
    <t xml:space="preserve">balastis ukuCayra buldozeriT </t>
  </si>
  <si>
    <t xml:space="preserve">buldozeriT ukuCayrili balastis datkepna pnevmosatkepnebiT </t>
  </si>
  <si>
    <t>arsebuli xeebis gadabelva</t>
  </si>
  <si>
    <t>plastmasis polieTilenis wyalsadenis mili  d=90mm</t>
  </si>
  <si>
    <t>plastmasis burTulebiani krani d=90mm</t>
  </si>
  <si>
    <t>plastmasis burTulebiani krani  d=80mm</t>
  </si>
  <si>
    <t>plastmasis burTulebiani krani d=50mm</t>
  </si>
  <si>
    <t>kedlis dafarva moTuTiebuli TunuqiT sisqiT 0,55mm</t>
  </si>
  <si>
    <r>
      <t xml:space="preserve">kedlis damuSaveba fiTxiT  da SeRebva zeTovani saRebaviT </t>
    </r>
    <r>
      <rPr>
        <sz val="10"/>
        <rFont val="Arial"/>
        <family val="2"/>
      </rPr>
      <t>h</t>
    </r>
    <r>
      <rPr>
        <sz val="10"/>
        <rFont val="AcadNusx"/>
        <family val="0"/>
      </rPr>
      <t>=1,8m</t>
    </r>
  </si>
  <si>
    <t>saxanZro liTonis kibeebis damuSaveba da SeRebva zeTovani saRebaviT orjer</t>
  </si>
  <si>
    <t>79.2</t>
  </si>
  <si>
    <t>arqiteqtori:</t>
  </si>
  <si>
    <t>e. suTiZe</t>
  </si>
  <si>
    <t>mSenebeli:</t>
  </si>
  <si>
    <t>k. tukvaZe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</si>
</sst>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&quot;р.&quot;* #,##0.00_);_(&quot;р.&quot;* \(#,##0.00\);_(&quot;р.&quot;* &quot;-&quot;??_);_(@_)"/>
    <numFmt numFmtId="186" formatCode="0.0000"/>
    <numFmt numFmtId="187" formatCode="0.000"/>
    <numFmt numFmtId="188" formatCode="0.00000"/>
    <numFmt numFmtId="189" formatCode="0.0"/>
    <numFmt numFmtId="190" formatCode="0.000000"/>
    <numFmt numFmtId="191" formatCode="0.0000000"/>
    <numFmt numFmtId="192" formatCode="_-* #,##0.0_р_._-;\-* #,##0.0_р_._-;_-* &quot;-&quot;??_р_._-;_-@_-"/>
    <numFmt numFmtId="193" formatCode="_-* #,##0_р_._-;\-* #,##0_р_._-;_-* &quot;-&quot;?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_-* #,##0.0000000000_р_._-;\-* #,##0.0000000000_р_._-;_-* &quot;-&quot;??_р_._-;_-@_-"/>
    <numFmt numFmtId="202" formatCode="_-* #,##0.00000000000_р_._-;\-* #,##0.00000000000_р_._-;_-* &quot;-&quot;??_р_._-;_-@_-"/>
    <numFmt numFmtId="203" formatCode="_-* #,##0.000000000000_р_._-;\-* #,##0.000000000000_р_._-;_-* &quot;-&quot;??_р_._-;_-@_-"/>
    <numFmt numFmtId="204" formatCode="_(* #,##0.000000000000_);_(* \(#,##0.000000000000\);_(* &quot;-&quot;????????????_);_(@_)"/>
    <numFmt numFmtId="205" formatCode="0.00000000"/>
    <numFmt numFmtId="206" formatCode="_-* #,##0.00_-;\-* #,##0.00_-;_-* &quot;-&quot;??_-;_-@_-"/>
    <numFmt numFmtId="207" formatCode="0.000000000"/>
    <numFmt numFmtId="208" formatCode="[$-437]yyyy\ &quot;წლის&quot;\ dd\ mm\,\ dddd"/>
    <numFmt numFmtId="209" formatCode="_-* #,##0.0000_р_._-;\-* #,##0.0000_р_._-;_-* &quot;-&quot;????_р_._-;_-@_-"/>
    <numFmt numFmtId="210" formatCode="_-* #,##0.000\ _L_a_r_i_-;\-* #,##0.000\ _L_a_r_i_-;_-* &quot;-&quot;???\ _L_a_r_i_-;_-@_-"/>
    <numFmt numFmtId="211" formatCode="0.0%"/>
    <numFmt numFmtId="212" formatCode="_(* #,##0.000_);_(* \(#,##0.000\);_(* &quot;-&quot;???_);_(@_)"/>
  </numFmts>
  <fonts count="6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i/>
      <sz val="10"/>
      <name val="AcadNusx"/>
      <family val="0"/>
    </font>
    <font>
      <sz val="9"/>
      <name val="AcadNusx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AcadNusx"/>
      <family val="0"/>
    </font>
    <font>
      <vertAlign val="superscript"/>
      <sz val="10"/>
      <name val="AcadNusx"/>
      <family val="0"/>
    </font>
    <font>
      <sz val="10"/>
      <color indexed="8"/>
      <name val="AcadNusx"/>
      <family val="0"/>
    </font>
    <font>
      <sz val="11"/>
      <name val="Helv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4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32" borderId="0" xfId="58" applyFont="1" applyFill="1" applyAlignment="1" applyProtection="1">
      <alignment horizontal="center"/>
      <protection/>
    </xf>
    <xf numFmtId="206" fontId="1" fillId="0" borderId="0" xfId="42" applyNumberFormat="1" applyFont="1" applyFill="1" applyAlignment="1" applyProtection="1">
      <alignment/>
      <protection/>
    </xf>
    <xf numFmtId="0" fontId="1" fillId="0" borderId="0" xfId="58" applyFont="1" applyAlignment="1" applyProtection="1">
      <alignment horizontal="center"/>
      <protection/>
    </xf>
    <xf numFmtId="0" fontId="1" fillId="32" borderId="0" xfId="58" applyFont="1" applyFill="1" applyBorder="1" applyAlignment="1" applyProtection="1">
      <alignment horizontal="center"/>
      <protection/>
    </xf>
    <xf numFmtId="206" fontId="1" fillId="0" borderId="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1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179" fontId="16" fillId="0" borderId="12" xfId="42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Alignment="1" applyProtection="1">
      <alignment/>
      <protection/>
    </xf>
    <xf numFmtId="0" fontId="13" fillId="0" borderId="12" xfId="0" applyFont="1" applyFill="1" applyBorder="1" applyAlignment="1">
      <alignment horizontal="right" vertical="top" wrapText="1"/>
    </xf>
    <xf numFmtId="2" fontId="13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179" fontId="1" fillId="0" borderId="12" xfId="42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5" xfId="60" applyFont="1" applyFill="1" applyBorder="1" applyAlignment="1" applyProtection="1">
      <alignment horizontal="center" vertical="top" wrapText="1"/>
      <protection/>
    </xf>
    <xf numFmtId="0" fontId="1" fillId="0" borderId="15" xfId="60" applyFont="1" applyFill="1" applyBorder="1" applyAlignment="1" applyProtection="1">
      <alignment horizontal="left" vertical="top" wrapText="1"/>
      <protection/>
    </xf>
    <xf numFmtId="179" fontId="1" fillId="0" borderId="15" xfId="42" applyFont="1" applyFill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/>
    </xf>
    <xf numFmtId="0" fontId="1" fillId="0" borderId="12" xfId="60" applyFont="1" applyFill="1" applyBorder="1" applyAlignment="1" applyProtection="1">
      <alignment horizontal="center" vertical="top" wrapText="1"/>
      <protection/>
    </xf>
    <xf numFmtId="179" fontId="1" fillId="0" borderId="12" xfId="42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quotePrefix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1" fontId="1" fillId="0" borderId="15" xfId="0" applyNumberFormat="1" applyFont="1" applyFill="1" applyBorder="1" applyAlignment="1">
      <alignment horizontal="center" vertical="top" wrapText="1"/>
    </xf>
    <xf numFmtId="0" fontId="1" fillId="0" borderId="0" xfId="60" applyFont="1" applyProtection="1">
      <alignment/>
      <protection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12" xfId="0" applyFont="1" applyBorder="1" applyAlignment="1">
      <alignment/>
    </xf>
    <xf numFmtId="0" fontId="13" fillId="0" borderId="12" xfId="0" applyFont="1" applyFill="1" applyBorder="1" applyAlignment="1">
      <alignment vertical="top" wrapText="1"/>
    </xf>
    <xf numFmtId="9" fontId="13" fillId="0" borderId="12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/>
    </xf>
    <xf numFmtId="1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right" vertical="top" wrapText="1"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179" fontId="1" fillId="0" borderId="15" xfId="42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2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0" xfId="6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179" fontId="1" fillId="0" borderId="13" xfId="42" applyFont="1" applyFill="1" applyBorder="1" applyAlignment="1" applyProtection="1">
      <alignment horizontal="center" vertical="top" wrapText="1"/>
      <protection/>
    </xf>
    <xf numFmtId="179" fontId="1" fillId="0" borderId="10" xfId="42" applyFont="1" applyFill="1" applyBorder="1" applyAlignment="1">
      <alignment horizontal="center" vertical="top" wrapText="1"/>
    </xf>
    <xf numFmtId="0" fontId="1" fillId="0" borderId="15" xfId="61" applyFont="1" applyFill="1" applyBorder="1" applyAlignment="1" applyProtection="1">
      <alignment horizontal="left" vertical="top" wrapText="1"/>
      <protection/>
    </xf>
    <xf numFmtId="0" fontId="1" fillId="0" borderId="15" xfId="61" applyFont="1" applyFill="1" applyBorder="1" applyAlignment="1" applyProtection="1">
      <alignment horizontal="center" vertical="top" wrapText="1"/>
      <protection/>
    </xf>
    <xf numFmtId="0" fontId="4" fillId="0" borderId="0" xfId="61" applyFont="1" applyProtection="1">
      <alignment/>
      <protection/>
    </xf>
    <xf numFmtId="0" fontId="1" fillId="0" borderId="10" xfId="6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/>
      <protection/>
    </xf>
    <xf numFmtId="0" fontId="13" fillId="0" borderId="12" xfId="0" applyFont="1" applyFill="1" applyBorder="1" applyAlignment="1" applyProtection="1">
      <alignment horizontal="right" vertical="top" wrapText="1"/>
      <protection/>
    </xf>
    <xf numFmtId="0" fontId="13" fillId="0" borderId="12" xfId="0" applyFont="1" applyFill="1" applyBorder="1" applyAlignment="1" applyProtection="1">
      <alignment horizontal="center" vertical="top" wrapText="1"/>
      <protection/>
    </xf>
    <xf numFmtId="179" fontId="13" fillId="0" borderId="12" xfId="42" applyFont="1" applyFill="1" applyBorder="1" applyAlignment="1" applyProtection="1">
      <alignment horizontal="center" vertical="top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9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Font="1" applyBorder="1" applyAlignment="1" applyProtection="1">
      <alignment/>
      <protection/>
    </xf>
    <xf numFmtId="179" fontId="1" fillId="0" borderId="10" xfId="42" applyFont="1" applyFill="1" applyBorder="1" applyAlignment="1">
      <alignment horizontal="center" vertical="center" wrapText="1"/>
    </xf>
    <xf numFmtId="179" fontId="1" fillId="0" borderId="13" xfId="42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12" xfId="61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61" applyFont="1" applyProtection="1">
      <alignment/>
      <protection/>
    </xf>
    <xf numFmtId="179" fontId="1" fillId="0" borderId="15" xfId="42" applyFont="1" applyFill="1" applyBorder="1" applyAlignment="1">
      <alignment horizontal="center" vertical="top" wrapText="1"/>
    </xf>
    <xf numFmtId="179" fontId="1" fillId="0" borderId="10" xfId="42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61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>
      <alignment horizontal="left" vertical="top" wrapText="1"/>
    </xf>
    <xf numFmtId="0" fontId="1" fillId="0" borderId="12" xfId="60" applyFont="1" applyFill="1" applyBorder="1" applyAlignment="1" applyProtection="1">
      <alignment horizontal="left" vertical="top" wrapText="1"/>
      <protection/>
    </xf>
    <xf numFmtId="0" fontId="1" fillId="0" borderId="12" xfId="42" applyNumberFormat="1" applyFont="1" applyFill="1" applyBorder="1" applyAlignment="1" applyProtection="1">
      <alignment horizontal="center" vertical="center" wrapText="1"/>
      <protection/>
    </xf>
    <xf numFmtId="189" fontId="1" fillId="0" borderId="12" xfId="0" applyNumberFormat="1" applyFont="1" applyFill="1" applyBorder="1" applyAlignment="1">
      <alignment horizontal="center" vertical="top" wrapText="1"/>
    </xf>
    <xf numFmtId="0" fontId="1" fillId="0" borderId="12" xfId="61" applyFont="1" applyFill="1" applyBorder="1" applyAlignment="1" applyProtection="1">
      <alignment horizontal="center" vertical="top" wrapText="1"/>
      <protection/>
    </xf>
    <xf numFmtId="179" fontId="1" fillId="0" borderId="12" xfId="42" applyFont="1" applyFill="1" applyBorder="1" applyAlignment="1" applyProtection="1">
      <alignment vertical="center" wrapText="1"/>
      <protection/>
    </xf>
    <xf numFmtId="179" fontId="1" fillId="0" borderId="12" xfId="42" applyFont="1" applyFill="1" applyBorder="1" applyAlignment="1">
      <alignment horizontal="center" vertical="top" wrapText="1"/>
    </xf>
    <xf numFmtId="0" fontId="13" fillId="2" borderId="12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179" fontId="1" fillId="0" borderId="0" xfId="42" applyFont="1" applyFill="1" applyAlignment="1" applyProtection="1">
      <alignment horizontal="right"/>
      <protection/>
    </xf>
    <xf numFmtId="179" fontId="1" fillId="0" borderId="0" xfId="42" applyFont="1" applyAlignment="1" applyProtection="1">
      <alignment horizontal="center"/>
      <protection/>
    </xf>
    <xf numFmtId="179" fontId="7" fillId="0" borderId="0" xfId="42" applyFont="1" applyBorder="1" applyAlignment="1">
      <alignment horizontal="center" vertical="top" wrapText="1"/>
    </xf>
    <xf numFmtId="179" fontId="7" fillId="0" borderId="17" xfId="42" applyFont="1" applyBorder="1" applyAlignment="1">
      <alignment horizontal="center" vertical="top" wrapText="1"/>
    </xf>
    <xf numFmtId="179" fontId="13" fillId="0" borderId="12" xfId="42" applyFont="1" applyFill="1" applyBorder="1" applyAlignment="1">
      <alignment horizontal="center" vertical="top" wrapText="1"/>
    </xf>
    <xf numFmtId="179" fontId="13" fillId="0" borderId="12" xfId="42" applyFont="1" applyBorder="1" applyAlignment="1">
      <alignment horizontal="center"/>
    </xf>
    <xf numFmtId="179" fontId="13" fillId="0" borderId="12" xfId="42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79" fontId="1" fillId="0" borderId="0" xfId="42" applyFont="1" applyAlignment="1">
      <alignment horizontal="center" vertical="top" wrapText="1"/>
    </xf>
    <xf numFmtId="0" fontId="1" fillId="0" borderId="12" xfId="0" applyNumberFormat="1" applyFont="1" applyBorder="1" applyAlignment="1" quotePrefix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79" fontId="1" fillId="0" borderId="12" xfId="42" applyFont="1" applyBorder="1" applyAlignment="1" quotePrefix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9" fontId="13" fillId="0" borderId="12" xfId="0" applyNumberFormat="1" applyFont="1" applyBorder="1" applyAlignment="1">
      <alignment horizontal="center"/>
    </xf>
    <xf numFmtId="0" fontId="1" fillId="0" borderId="15" xfId="0" applyFont="1" applyBorder="1" applyAlignment="1" quotePrefix="1">
      <alignment horizontal="center" vertical="top" wrapText="1"/>
    </xf>
    <xf numFmtId="0" fontId="1" fillId="0" borderId="15" xfId="0" applyNumberFormat="1" applyFont="1" applyBorder="1" applyAlignment="1" quotePrefix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179" fontId="1" fillId="0" borderId="15" xfId="42" applyFont="1" applyBorder="1" applyAlignment="1" quotePrefix="1">
      <alignment horizontal="center" vertical="top" wrapText="1"/>
    </xf>
    <xf numFmtId="0" fontId="13" fillId="0" borderId="12" xfId="0" applyFont="1" applyBorder="1" applyAlignment="1" applyProtection="1">
      <alignment/>
      <protection/>
    </xf>
    <xf numFmtId="49" fontId="1" fillId="0" borderId="10" xfId="0" applyNumberFormat="1" applyFont="1" applyBorder="1" applyAlignment="1">
      <alignment horizontal="center" vertical="top" wrapText="1"/>
    </xf>
    <xf numFmtId="0" fontId="13" fillId="0" borderId="12" xfId="0" applyFont="1" applyFill="1" applyBorder="1" applyAlignment="1">
      <alignment/>
    </xf>
    <xf numFmtId="179" fontId="1" fillId="0" borderId="0" xfId="42" applyFont="1" applyAlignment="1">
      <alignment/>
    </xf>
    <xf numFmtId="206" fontId="1" fillId="0" borderId="0" xfId="42" applyNumberFormat="1" applyFont="1" applyFill="1" applyAlignment="1" applyProtection="1">
      <alignment horizontal="center"/>
      <protection/>
    </xf>
    <xf numFmtId="0" fontId="1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5" xfId="0" applyFont="1" applyBorder="1" applyAlignment="1">
      <alignment horizontal="center" vertical="top" wrapText="1"/>
    </xf>
    <xf numFmtId="0" fontId="1" fillId="0" borderId="15" xfId="61" applyFont="1" applyFill="1" applyBorder="1" applyAlignment="1" applyProtection="1">
      <alignment vertical="top" wrapText="1"/>
      <protection/>
    </xf>
    <xf numFmtId="179" fontId="1" fillId="0" borderId="15" xfId="42" applyFont="1" applyFill="1" applyBorder="1" applyAlignment="1" applyProtection="1">
      <alignment vertical="center" wrapText="1"/>
      <protection/>
    </xf>
    <xf numFmtId="0" fontId="1" fillId="0" borderId="0" xfId="61" applyFont="1" applyProtection="1">
      <alignment/>
      <protection/>
    </xf>
    <xf numFmtId="179" fontId="1" fillId="0" borderId="10" xfId="42" applyFont="1" applyFill="1" applyBorder="1" applyAlignment="1" applyProtection="1">
      <alignment vertical="top" wrapText="1"/>
      <protection/>
    </xf>
    <xf numFmtId="0" fontId="5" fillId="0" borderId="0" xfId="61" applyFont="1" applyProtection="1">
      <alignment/>
      <protection/>
    </xf>
    <xf numFmtId="179" fontId="1" fillId="4" borderId="15" xfId="42" applyFont="1" applyFill="1" applyBorder="1" applyAlignment="1" applyProtection="1">
      <alignment vertical="center" wrapText="1"/>
      <protection/>
    </xf>
    <xf numFmtId="179" fontId="1" fillId="0" borderId="15" xfId="42" applyFont="1" applyFill="1" applyBorder="1" applyAlignment="1" applyProtection="1">
      <alignment vertical="top" wrapText="1"/>
      <protection/>
    </xf>
    <xf numFmtId="0" fontId="11" fillId="0" borderId="0" xfId="61" applyFont="1" applyProtection="1">
      <alignment/>
      <protection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/>
    </xf>
    <xf numFmtId="0" fontId="17" fillId="0" borderId="12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0" xfId="0" applyFont="1" applyFill="1" applyBorder="1" applyAlignment="1" applyProtection="1">
      <alignment vertical="top" wrapText="1"/>
      <protection/>
    </xf>
    <xf numFmtId="0" fontId="13" fillId="0" borderId="12" xfId="0" applyFont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179" fontId="16" fillId="0" borderId="12" xfId="42" applyFont="1" applyBorder="1" applyAlignment="1">
      <alignment/>
    </xf>
    <xf numFmtId="9" fontId="16" fillId="0" borderId="12" xfId="0" applyNumberFormat="1" applyFont="1" applyBorder="1" applyAlignment="1">
      <alignment horizontal="center"/>
    </xf>
    <xf numFmtId="179" fontId="14" fillId="0" borderId="15" xfId="42" applyFont="1" applyFill="1" applyBorder="1" applyAlignment="1">
      <alignment horizontal="center" vertical="top" wrapText="1"/>
    </xf>
    <xf numFmtId="194" fontId="1" fillId="4" borderId="15" xfId="42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179" fontId="1" fillId="0" borderId="12" xfId="42" applyFont="1" applyFill="1" applyBorder="1" applyAlignment="1" applyProtection="1">
      <alignment vertical="top" wrapText="1"/>
      <protection/>
    </xf>
    <xf numFmtId="0" fontId="24" fillId="0" borderId="12" xfId="0" applyFont="1" applyBorder="1" applyAlignment="1">
      <alignment horizontal="center" vertical="top" wrapText="1"/>
    </xf>
    <xf numFmtId="179" fontId="1" fillId="33" borderId="15" xfId="42" applyFont="1" applyFill="1" applyBorder="1" applyAlignment="1" applyProtection="1">
      <alignment vertical="center" wrapText="1"/>
      <protection/>
    </xf>
    <xf numFmtId="179" fontId="17" fillId="0" borderId="12" xfId="42" applyFont="1" applyFill="1" applyBorder="1" applyAlignment="1" applyProtection="1">
      <alignment vertical="center" wrapText="1"/>
      <protection/>
    </xf>
    <xf numFmtId="179" fontId="13" fillId="0" borderId="12" xfId="42" applyFont="1" applyFill="1" applyBorder="1" applyAlignment="1" applyProtection="1">
      <alignment vertical="top" wrapText="1"/>
      <protection/>
    </xf>
    <xf numFmtId="179" fontId="13" fillId="0" borderId="12" xfId="42" applyFont="1" applyFill="1" applyBorder="1" applyAlignment="1" applyProtection="1">
      <alignment vertical="center" wrapText="1"/>
      <protection/>
    </xf>
    <xf numFmtId="179" fontId="16" fillId="0" borderId="12" xfId="42" applyFont="1" applyBorder="1" applyAlignment="1" applyProtection="1">
      <alignment vertical="center"/>
      <protection/>
    </xf>
    <xf numFmtId="179" fontId="16" fillId="0" borderId="12" xfId="42" applyFont="1" applyBorder="1" applyAlignment="1" applyProtection="1">
      <alignment/>
      <protection/>
    </xf>
    <xf numFmtId="179" fontId="1" fillId="0" borderId="12" xfId="42" applyFont="1" applyBorder="1" applyAlignment="1" applyProtection="1">
      <alignment/>
      <protection/>
    </xf>
    <xf numFmtId="179" fontId="1" fillId="4" borderId="12" xfId="42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179" fontId="13" fillId="0" borderId="15" xfId="42" applyFont="1" applyBorder="1" applyAlignment="1">
      <alignment horizontal="center"/>
    </xf>
    <xf numFmtId="0" fontId="1" fillId="0" borderId="15" xfId="60" applyFont="1" applyFill="1" applyBorder="1" applyAlignment="1" applyProtection="1">
      <alignment vertical="top" wrapText="1"/>
      <protection/>
    </xf>
    <xf numFmtId="0" fontId="13" fillId="0" borderId="10" xfId="0" applyFont="1" applyFill="1" applyBorder="1" applyAlignment="1">
      <alignment horizontal="left" vertical="top" wrapText="1"/>
    </xf>
    <xf numFmtId="179" fontId="1" fillId="0" borderId="12" xfId="42" applyFont="1" applyFill="1" applyBorder="1" applyAlignment="1">
      <alignment vertical="top" wrapText="1"/>
    </xf>
    <xf numFmtId="179" fontId="1" fillId="0" borderId="10" xfId="42" applyFont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79" fontId="13" fillId="0" borderId="15" xfId="42" applyFont="1" applyFill="1" applyBorder="1" applyAlignment="1">
      <alignment horizontal="center" vertical="top" wrapText="1"/>
    </xf>
    <xf numFmtId="0" fontId="1" fillId="0" borderId="15" xfId="59" applyFont="1" applyFill="1" applyBorder="1" applyAlignment="1" applyProtection="1">
      <alignment horizontal="left" vertical="top" wrapText="1"/>
      <protection/>
    </xf>
    <xf numFmtId="179" fontId="1" fillId="0" borderId="15" xfId="42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3" fillId="2" borderId="12" xfId="61" applyFont="1" applyFill="1" applyBorder="1" applyAlignment="1" applyProtection="1">
      <alignment horizontal="left" vertical="top" wrapText="1"/>
      <protection/>
    </xf>
    <xf numFmtId="179" fontId="1" fillId="33" borderId="15" xfId="42" applyFont="1" applyFill="1" applyBorder="1" applyAlignment="1" applyProtection="1">
      <alignment horizontal="center" vertical="center" wrapText="1"/>
      <protection/>
    </xf>
    <xf numFmtId="0" fontId="13" fillId="2" borderId="12" xfId="61" applyFont="1" applyFill="1" applyBorder="1" applyAlignment="1" applyProtection="1">
      <alignment horizontal="center" vertical="top" wrapText="1"/>
      <protection/>
    </xf>
    <xf numFmtId="2" fontId="13" fillId="0" borderId="12" xfId="0" applyNumberFormat="1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0" fontId="1" fillId="0" borderId="15" xfId="59" applyFont="1" applyFill="1" applyBorder="1" applyAlignment="1" applyProtection="1">
      <alignment horizontal="center"/>
      <protection/>
    </xf>
    <xf numFmtId="0" fontId="13" fillId="2" borderId="15" xfId="59" applyFont="1" applyFill="1" applyBorder="1" applyAlignment="1" applyProtection="1">
      <alignment horizontal="left"/>
      <protection/>
    </xf>
    <xf numFmtId="179" fontId="1" fillId="0" borderId="15" xfId="42" applyFont="1" applyFill="1" applyBorder="1" applyAlignment="1" applyProtection="1">
      <alignment/>
      <protection/>
    </xf>
    <xf numFmtId="179" fontId="1" fillId="0" borderId="21" xfId="42" applyFont="1" applyFill="1" applyBorder="1" applyAlignment="1" applyProtection="1">
      <alignment/>
      <protection/>
    </xf>
    <xf numFmtId="0" fontId="13" fillId="2" borderId="15" xfId="61" applyFont="1" applyFill="1" applyBorder="1" applyAlignment="1" applyProtection="1">
      <alignment horizontal="left" vertical="top" wrapText="1"/>
      <protection/>
    </xf>
    <xf numFmtId="0" fontId="5" fillId="0" borderId="0" xfId="61" applyFont="1" applyFill="1" applyProtection="1">
      <alignment/>
      <protection/>
    </xf>
    <xf numFmtId="0" fontId="1" fillId="34" borderId="15" xfId="61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79" fontId="1" fillId="33" borderId="12" xfId="42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179" fontId="1" fillId="33" borderId="12" xfId="42" applyNumberFormat="1" applyFont="1" applyFill="1" applyBorder="1" applyAlignment="1" applyProtection="1">
      <alignment horizontal="center" vertical="center" wrapText="1"/>
      <protection/>
    </xf>
    <xf numFmtId="194" fontId="1" fillId="0" borderId="12" xfId="42" applyNumberFormat="1" applyFont="1" applyFill="1" applyBorder="1" applyAlignment="1" applyProtection="1">
      <alignment vertical="center" wrapText="1"/>
      <protection/>
    </xf>
    <xf numFmtId="195" fontId="1" fillId="33" borderId="12" xfId="42" applyNumberFormat="1" applyFont="1" applyFill="1" applyBorder="1" applyAlignment="1" applyProtection="1">
      <alignment horizontal="center" vertical="center" wrapText="1"/>
      <protection/>
    </xf>
    <xf numFmtId="196" fontId="1" fillId="33" borderId="12" xfId="42" applyNumberFormat="1" applyFont="1" applyFill="1" applyBorder="1" applyAlignment="1" applyProtection="1">
      <alignment vertical="center" wrapText="1"/>
      <protection/>
    </xf>
    <xf numFmtId="179" fontId="1" fillId="33" borderId="12" xfId="42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79" fontId="14" fillId="0" borderId="12" xfId="42" applyFont="1" applyFill="1" applyBorder="1" applyAlignment="1" applyProtection="1">
      <alignment vertical="center" wrapText="1"/>
      <protection/>
    </xf>
    <xf numFmtId="179" fontId="14" fillId="0" borderId="12" xfId="42" applyFont="1" applyFill="1" applyBorder="1" applyAlignment="1" applyProtection="1">
      <alignment vertical="top" wrapText="1"/>
      <protection/>
    </xf>
    <xf numFmtId="179" fontId="5" fillId="0" borderId="12" xfId="42" applyFont="1" applyBorder="1" applyAlignment="1" applyProtection="1">
      <alignment/>
      <protection/>
    </xf>
    <xf numFmtId="179" fontId="1" fillId="0" borderId="12" xfId="42" applyFont="1" applyFill="1" applyBorder="1" applyAlignment="1" applyProtection="1">
      <alignment horizontal="left" vertical="top" wrapText="1"/>
      <protection/>
    </xf>
    <xf numFmtId="179" fontId="14" fillId="0" borderId="12" xfId="42" applyFont="1" applyFill="1" applyBorder="1" applyAlignment="1" applyProtection="1">
      <alignment horizontal="left" vertical="top" wrapText="1"/>
      <protection/>
    </xf>
    <xf numFmtId="179" fontId="1" fillId="0" borderId="12" xfId="42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1" fillId="0" borderId="12" xfId="59" applyFont="1" applyFill="1" applyBorder="1" applyAlignment="1" applyProtection="1">
      <alignment horizontal="left" vertical="top"/>
      <protection/>
    </xf>
    <xf numFmtId="0" fontId="1" fillId="0" borderId="12" xfId="61" applyFont="1" applyFill="1" applyBorder="1" applyAlignment="1" applyProtection="1">
      <alignment horizontal="left" vertical="top" wrapText="1"/>
      <protection/>
    </xf>
    <xf numFmtId="179" fontId="1" fillId="33" borderId="12" xfId="42" applyFont="1" applyFill="1" applyBorder="1" applyAlignment="1" applyProtection="1">
      <alignment vertical="top" wrapText="1"/>
      <protection/>
    </xf>
    <xf numFmtId="0" fontId="14" fillId="0" borderId="12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194" fontId="1" fillId="4" borderId="12" xfId="42" applyNumberFormat="1" applyFont="1" applyFill="1" applyBorder="1" applyAlignment="1" applyProtection="1">
      <alignment vertical="center" wrapText="1"/>
      <protection/>
    </xf>
    <xf numFmtId="206" fontId="1" fillId="0" borderId="10" xfId="42" applyNumberFormat="1" applyFont="1" applyFill="1" applyBorder="1" applyAlignment="1" applyProtection="1">
      <alignment horizontal="center" wrapText="1"/>
      <protection locked="0"/>
    </xf>
    <xf numFmtId="206" fontId="1" fillId="36" borderId="10" xfId="42" applyNumberFormat="1" applyFont="1" applyFill="1" applyBorder="1" applyAlignment="1" applyProtection="1">
      <alignment horizontal="center" vertical="center"/>
      <protection locked="0"/>
    </xf>
    <xf numFmtId="206" fontId="1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2" applyNumberFormat="1" applyFont="1" applyFill="1" applyBorder="1" applyAlignment="1" applyProtection="1">
      <alignment horizontal="center" vertical="center"/>
      <protection locked="0"/>
    </xf>
    <xf numFmtId="0" fontId="13" fillId="32" borderId="12" xfId="62" applyFont="1" applyFill="1" applyBorder="1" applyAlignment="1" applyProtection="1">
      <alignment horizontal="center" vertical="center"/>
      <protection locked="0"/>
    </xf>
    <xf numFmtId="0" fontId="13" fillId="0" borderId="12" xfId="62" applyFont="1" applyFill="1" applyBorder="1" applyAlignment="1" applyProtection="1">
      <alignment horizontal="center" vertical="center"/>
      <protection locked="0"/>
    </xf>
    <xf numFmtId="49" fontId="13" fillId="0" borderId="12" xfId="42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1" fillId="0" borderId="12" xfId="58" applyFont="1" applyBorder="1" applyAlignment="1" applyProtection="1">
      <alignment horizontal="center"/>
      <protection/>
    </xf>
    <xf numFmtId="0" fontId="0" fillId="0" borderId="12" xfId="61" applyFont="1" applyBorder="1" applyProtection="1">
      <alignment/>
      <protection/>
    </xf>
    <xf numFmtId="0" fontId="5" fillId="0" borderId="12" xfId="61" applyFont="1" applyBorder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/>
    </xf>
    <xf numFmtId="0" fontId="5" fillId="0" borderId="12" xfId="61" applyFont="1" applyFill="1" applyBorder="1" applyProtection="1">
      <alignment/>
      <protection/>
    </xf>
    <xf numFmtId="0" fontId="4" fillId="0" borderId="12" xfId="61" applyFont="1" applyBorder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11" fillId="0" borderId="12" xfId="61" applyFont="1" applyBorder="1" applyProtection="1">
      <alignment/>
      <protection/>
    </xf>
    <xf numFmtId="2" fontId="12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60" applyFont="1" applyBorder="1" applyProtection="1">
      <alignment/>
      <protection/>
    </xf>
    <xf numFmtId="0" fontId="23" fillId="0" borderId="12" xfId="0" applyFont="1" applyBorder="1" applyAlignment="1" applyProtection="1">
      <alignment/>
      <protection/>
    </xf>
    <xf numFmtId="1" fontId="0" fillId="0" borderId="12" xfId="0" applyNumberFormat="1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171" fontId="21" fillId="35" borderId="12" xfId="0" applyNumberFormat="1" applyFont="1" applyFill="1" applyBorder="1" applyAlignment="1">
      <alignment/>
    </xf>
    <xf numFmtId="0" fontId="1" fillId="0" borderId="12" xfId="61" applyFont="1" applyBorder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6" fillId="0" borderId="12" xfId="0" applyFont="1" applyFill="1" applyBorder="1" applyAlignment="1">
      <alignment vertical="center"/>
    </xf>
    <xf numFmtId="0" fontId="1" fillId="0" borderId="12" xfId="60" applyFont="1" applyBorder="1" applyProtection="1">
      <alignment/>
      <protection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71" fontId="11" fillId="0" borderId="12" xfId="0" applyNumberFormat="1" applyFont="1" applyBorder="1" applyAlignment="1" applyProtection="1">
      <alignment/>
      <protection/>
    </xf>
    <xf numFmtId="171" fontId="21" fillId="0" borderId="12" xfId="0" applyNumberFormat="1" applyFont="1" applyBorder="1" applyAlignment="1">
      <alignment/>
    </xf>
    <xf numFmtId="171" fontId="1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3" fontId="21" fillId="21" borderId="12" xfId="0" applyNumberFormat="1" applyFont="1" applyFill="1" applyBorder="1" applyAlignment="1">
      <alignment/>
    </xf>
    <xf numFmtId="171" fontId="21" fillId="21" borderId="12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11" fillId="35" borderId="12" xfId="0" applyNumberFormat="1" applyFont="1" applyFill="1" applyBorder="1" applyAlignment="1">
      <alignment/>
    </xf>
    <xf numFmtId="1" fontId="11" fillId="0" borderId="12" xfId="0" applyNumberFormat="1" applyFont="1" applyBorder="1" applyAlignment="1">
      <alignment/>
    </xf>
    <xf numFmtId="0" fontId="21" fillId="0" borderId="12" xfId="0" applyFont="1" applyFill="1" applyBorder="1" applyAlignment="1">
      <alignment/>
    </xf>
    <xf numFmtId="171" fontId="4" fillId="0" borderId="12" xfId="0" applyNumberFormat="1" applyFont="1" applyBorder="1" applyAlignment="1">
      <alignment horizontal="center"/>
    </xf>
    <xf numFmtId="0" fontId="1" fillId="0" borderId="12" xfId="61" applyFont="1" applyFill="1" applyBorder="1" applyAlignment="1" applyProtection="1">
      <alignment vertical="top" wrapText="1"/>
      <protection/>
    </xf>
    <xf numFmtId="206" fontId="1" fillId="0" borderId="12" xfId="42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0" borderId="12" xfId="59" applyFont="1" applyFill="1" applyBorder="1" applyAlignment="1" applyProtection="1">
      <alignment horizontal="center"/>
      <protection/>
    </xf>
    <xf numFmtId="179" fontId="1" fillId="0" borderId="12" xfId="42" applyFont="1" applyFill="1" applyBorder="1" applyAlignment="1" applyProtection="1">
      <alignment vertical="center"/>
      <protection/>
    </xf>
    <xf numFmtId="179" fontId="1" fillId="0" borderId="12" xfId="42" applyFont="1" applyFill="1" applyBorder="1" applyAlignment="1" applyProtection="1">
      <alignment/>
      <protection/>
    </xf>
    <xf numFmtId="179" fontId="14" fillId="0" borderId="12" xfId="42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left" vertical="top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20" fillId="0" borderId="12" xfId="0" applyFont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179" fontId="1" fillId="32" borderId="12" xfId="42" applyFont="1" applyFill="1" applyBorder="1" applyAlignment="1" applyProtection="1">
      <alignment horizontal="center" vertical="center" wrapText="1"/>
      <protection/>
    </xf>
    <xf numFmtId="179" fontId="1" fillId="0" borderId="12" xfId="42" applyFont="1" applyFill="1" applyBorder="1" applyAlignment="1" applyProtection="1">
      <alignment horizontal="left" vertical="center" wrapText="1"/>
      <protection/>
    </xf>
    <xf numFmtId="179" fontId="14" fillId="0" borderId="12" xfId="42" applyFont="1" applyFill="1" applyBorder="1" applyAlignment="1" applyProtection="1">
      <alignment horizontal="left" vertical="center" wrapText="1"/>
      <protection/>
    </xf>
    <xf numFmtId="179" fontId="1" fillId="32" borderId="12" xfId="42" applyFont="1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186" fontId="1" fillId="0" borderId="12" xfId="0" applyNumberFormat="1" applyFont="1" applyFill="1" applyBorder="1" applyAlignment="1">
      <alignment horizontal="center" vertical="top" wrapText="1"/>
    </xf>
    <xf numFmtId="179" fontId="1" fillId="33" borderId="12" xfId="42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/>
    </xf>
    <xf numFmtId="179" fontId="1" fillId="0" borderId="12" xfId="42" applyFont="1" applyFill="1" applyBorder="1" applyAlignment="1">
      <alignment horizontal="center" vertical="center" wrapText="1"/>
    </xf>
    <xf numFmtId="179" fontId="1" fillId="0" borderId="12" xfId="42" applyFont="1" applyFill="1" applyBorder="1" applyAlignment="1" quotePrefix="1">
      <alignment horizontal="center" vertical="top" wrapText="1"/>
    </xf>
    <xf numFmtId="0" fontId="13" fillId="0" borderId="0" xfId="58" applyNumberFormat="1" applyFont="1" applyFill="1" applyBorder="1" applyAlignment="1" applyProtection="1">
      <alignment horizontal="center" vertical="top"/>
      <protection/>
    </xf>
    <xf numFmtId="0" fontId="13" fillId="0" borderId="19" xfId="58" applyFont="1" applyFill="1" applyBorder="1" applyAlignment="1" applyProtection="1">
      <alignment horizontal="right" vertical="top"/>
      <protection/>
    </xf>
    <xf numFmtId="0" fontId="13" fillId="0" borderId="22" xfId="58" applyFont="1" applyFill="1" applyBorder="1" applyAlignment="1" applyProtection="1">
      <alignment horizontal="center" vertical="top"/>
      <protection/>
    </xf>
    <xf numFmtId="179" fontId="13" fillId="0" borderId="22" xfId="42" applyFont="1" applyFill="1" applyBorder="1" applyAlignment="1" applyProtection="1">
      <alignment horizontal="center" vertical="top"/>
      <protection/>
    </xf>
    <xf numFmtId="206" fontId="13" fillId="0" borderId="22" xfId="42" applyNumberFormat="1" applyFont="1" applyFill="1" applyBorder="1" applyAlignment="1" applyProtection="1">
      <alignment horizontal="center" vertical="top"/>
      <protection/>
    </xf>
    <xf numFmtId="206" fontId="1" fillId="0" borderId="22" xfId="42" applyNumberFormat="1" applyFont="1" applyFill="1" applyBorder="1" applyAlignment="1" applyProtection="1">
      <alignment horizontal="center" vertical="top"/>
      <protection/>
    </xf>
    <xf numFmtId="206" fontId="1" fillId="0" borderId="22" xfId="42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/>
      <protection/>
    </xf>
    <xf numFmtId="10" fontId="13" fillId="0" borderId="12" xfId="65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0" fontId="25" fillId="0" borderId="21" xfId="0" applyFont="1" applyFill="1" applyBorder="1" applyAlignment="1" applyProtection="1">
      <alignment vertical="center" wrapText="1"/>
      <protection/>
    </xf>
    <xf numFmtId="0" fontId="25" fillId="0" borderId="12" xfId="0" applyFont="1" applyFill="1" applyBorder="1" applyAlignment="1" applyProtection="1">
      <alignment vertical="center" wrapText="1"/>
      <protection/>
    </xf>
    <xf numFmtId="0" fontId="13" fillId="0" borderId="12" xfId="58" applyNumberFormat="1" applyFont="1" applyFill="1" applyBorder="1" applyAlignment="1" applyProtection="1">
      <alignment horizontal="right" vertical="top"/>
      <protection/>
    </xf>
    <xf numFmtId="0" fontId="20" fillId="0" borderId="12" xfId="0" applyFont="1" applyFill="1" applyBorder="1" applyAlignment="1" applyProtection="1">
      <alignment/>
      <protection/>
    </xf>
    <xf numFmtId="179" fontId="1" fillId="0" borderId="19" xfId="42" applyFont="1" applyFill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179" fontId="1" fillId="33" borderId="12" xfId="42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9" fontId="6" fillId="0" borderId="12" xfId="42" applyFont="1" applyFill="1" applyBorder="1" applyAlignment="1">
      <alignment horizontal="center" vertical="center"/>
    </xf>
    <xf numFmtId="179" fontId="14" fillId="0" borderId="12" xfId="42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179" fontId="61" fillId="0" borderId="12" xfId="42" applyFont="1" applyFill="1" applyBorder="1" applyAlignment="1">
      <alignment horizontal="center" vertical="top" wrapText="1"/>
    </xf>
    <xf numFmtId="0" fontId="1" fillId="0" borderId="12" xfId="6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 wrapText="1"/>
    </xf>
    <xf numFmtId="0" fontId="1" fillId="0" borderId="12" xfId="42" applyNumberFormat="1" applyFont="1" applyFill="1" applyBorder="1" applyAlignment="1" applyProtection="1">
      <alignment horizontal="left" vertical="top" wrapText="1"/>
      <protection/>
    </xf>
    <xf numFmtId="0" fontId="7" fillId="0" borderId="12" xfId="0" applyFont="1" applyFill="1" applyBorder="1" applyAlignment="1">
      <alignment horizontal="center" vertical="top" wrapText="1"/>
    </xf>
    <xf numFmtId="179" fontId="1" fillId="4" borderId="15" xfId="42" applyFont="1" applyFill="1" applyBorder="1" applyAlignment="1" applyProtection="1">
      <alignment horizontal="center" vertical="top" wrapText="1"/>
      <protection/>
    </xf>
    <xf numFmtId="0" fontId="18" fillId="0" borderId="22" xfId="0" applyFont="1" applyFill="1" applyBorder="1" applyAlignment="1" applyProtection="1">
      <alignment horizontal="left" vertical="top" wrapText="1"/>
      <protection/>
    </xf>
    <xf numFmtId="179" fontId="1" fillId="0" borderId="0" xfId="42" applyFont="1" applyFill="1" applyAlignment="1" applyProtection="1">
      <alignment horizontal="right"/>
      <protection/>
    </xf>
    <xf numFmtId="179" fontId="1" fillId="0" borderId="0" xfId="42" applyFont="1" applyAlignment="1">
      <alignment horizontal="right"/>
    </xf>
    <xf numFmtId="206" fontId="1" fillId="0" borderId="17" xfId="42" applyNumberFormat="1" applyFont="1" applyFill="1" applyBorder="1" applyAlignment="1" applyProtection="1">
      <alignment horizontal="right"/>
      <protection/>
    </xf>
    <xf numFmtId="206" fontId="1" fillId="0" borderId="12" xfId="42" applyNumberFormat="1" applyFont="1" applyFill="1" applyBorder="1" applyAlignment="1" applyProtection="1">
      <alignment horizontal="center" vertical="center"/>
      <protection locked="0"/>
    </xf>
    <xf numFmtId="0" fontId="1" fillId="0" borderId="15" xfId="62" applyNumberFormat="1" applyFont="1" applyFill="1" applyBorder="1" applyAlignment="1" applyProtection="1">
      <alignment horizontal="center" vertical="center"/>
      <protection locked="0"/>
    </xf>
    <xf numFmtId="0" fontId="1" fillId="0" borderId="10" xfId="62" applyNumberFormat="1" applyFont="1" applyFill="1" applyBorder="1" applyAlignment="1" applyProtection="1">
      <alignment horizontal="center" vertical="center"/>
      <protection locked="0"/>
    </xf>
    <xf numFmtId="9" fontId="1" fillId="0" borderId="15" xfId="65" applyFont="1" applyFill="1" applyBorder="1" applyAlignment="1" applyProtection="1">
      <alignment horizontal="center" vertical="center"/>
      <protection locked="0"/>
    </xf>
    <xf numFmtId="9" fontId="1" fillId="0" borderId="10" xfId="65" applyFont="1" applyFill="1" applyBorder="1" applyAlignment="1" applyProtection="1">
      <alignment horizontal="center" vertical="center"/>
      <protection locked="0"/>
    </xf>
    <xf numFmtId="206" fontId="1" fillId="0" borderId="19" xfId="42" applyNumberFormat="1" applyFont="1" applyFill="1" applyBorder="1" applyAlignment="1" applyProtection="1">
      <alignment horizontal="center" vertical="center" wrapText="1"/>
      <protection locked="0"/>
    </xf>
    <xf numFmtId="206" fontId="1" fillId="0" borderId="20" xfId="42" applyNumberFormat="1" applyFont="1" applyFill="1" applyBorder="1" applyAlignment="1" applyProtection="1">
      <alignment horizontal="center" vertical="center" wrapText="1"/>
      <protection locked="0"/>
    </xf>
    <xf numFmtId="206" fontId="1" fillId="0" borderId="0" xfId="42" applyNumberFormat="1" applyFont="1" applyFill="1" applyAlignment="1" applyProtection="1">
      <alignment horizontal="right"/>
      <protection/>
    </xf>
    <xf numFmtId="0" fontId="1" fillId="36" borderId="12" xfId="62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06" fontId="1" fillId="0" borderId="15" xfId="42" applyNumberFormat="1" applyFont="1" applyFill="1" applyBorder="1" applyAlignment="1" applyProtection="1">
      <alignment horizontal="center" vertical="center"/>
      <protection locked="0"/>
    </xf>
    <xf numFmtId="206" fontId="1" fillId="0" borderId="10" xfId="42" applyNumberFormat="1" applyFont="1" applyFill="1" applyBorder="1" applyAlignment="1" applyProtection="1">
      <alignment horizontal="center" vertical="center"/>
      <protection locked="0"/>
    </xf>
    <xf numFmtId="179" fontId="1" fillId="0" borderId="0" xfId="42" applyFont="1" applyFill="1" applyAlignment="1" applyProtection="1">
      <alignment horizontal="left"/>
      <protection/>
    </xf>
    <xf numFmtId="179" fontId="1" fillId="0" borderId="0" xfId="42" applyFont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62" applyNumberFormat="1" applyFont="1" applyFill="1" applyBorder="1" applyAlignment="1" applyProtection="1">
      <alignment horizontal="center" vertical="center" wrapText="1"/>
      <protection locked="0"/>
    </xf>
    <xf numFmtId="179" fontId="1" fillId="0" borderId="15" xfId="42" applyFont="1" applyFill="1" applyBorder="1" applyAlignment="1" applyProtection="1">
      <alignment horizontal="center" vertical="center"/>
      <protection locked="0"/>
    </xf>
    <xf numFmtId="179" fontId="1" fillId="0" borderId="13" xfId="42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3" xfId="60"/>
    <cellStyle name="Normal 3 2" xfId="61"/>
    <cellStyle name="Normal_gare wyalsadfenigagarini 2_SMSH2008-IIkv ." xfId="62"/>
    <cellStyle name="Note" xfId="63"/>
    <cellStyle name="Output" xfId="64"/>
    <cellStyle name="Percent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1" name="Line 105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" name="Line 106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" name="Line 107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" name="Line 108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5" name="Line 109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6" name="Line 110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7" name="Line 111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8" name="Line 112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9" name="Line 113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10" name="Line 114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11" name="Line 115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12" name="Line 116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13" name="Line 117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14" name="Line 118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15" name="Line 119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16" name="Line 120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17" name="Line 121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18" name="Line 122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19" name="Line 123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0" name="Line 124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1" name="Line 125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2" name="Line 126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3" name="Line 127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4" name="Line 128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5" name="Line 129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6" name="Line 130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7" name="Line 131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8" name="Line 132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29" name="Line 133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0" name="Line 170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31" name="Line 171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2" name="Line 172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33" name="Line 173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4" name="Line 174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35" name="Line 175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6" name="Line 176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37" name="Line 177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8" name="Line 178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39" name="Line 179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0" name="Line 180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1" name="Line 181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2" name="Line 182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3" name="Line 183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4" name="Line 184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5" name="Line 185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46" name="Line 186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7" name="Line 187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48" name="Line 188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49" name="Line 189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50" name="Line 190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51" name="Line 191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52" name="Line 192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53" name="Line 193"/>
        <xdr:cNvSpPr>
          <a:spLocks/>
        </xdr:cNvSpPr>
      </xdr:nvSpPr>
      <xdr:spPr>
        <a:xfrm>
          <a:off x="46577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54" name="Line 194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55" name="Line 195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56" name="Line 196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57" name="Line 197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89</xdr:row>
      <xdr:rowOff>0</xdr:rowOff>
    </xdr:to>
    <xdr:sp>
      <xdr:nvSpPr>
        <xdr:cNvPr id="58" name="Line 198"/>
        <xdr:cNvSpPr>
          <a:spLocks/>
        </xdr:cNvSpPr>
      </xdr:nvSpPr>
      <xdr:spPr>
        <a:xfrm>
          <a:off x="5648325" y="2369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59" name="Line 105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60" name="Line 106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61" name="Line 107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62" name="Line 108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63" name="Line 109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64" name="Line 110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65" name="Line 111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66" name="Line 112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67" name="Line 113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68" name="Line 114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69" name="Line 115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70" name="Line 116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71" name="Line 117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72" name="Line 118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73" name="Line 119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74" name="Line 120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75" name="Line 121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76" name="Line 122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77" name="Line 123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78" name="Line 124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79" name="Line 125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80" name="Line 126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81" name="Line 127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82" name="Line 128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83" name="Line 129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84" name="Line 130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85" name="Line 131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86" name="Line 132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87" name="Line 133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88" name="Line 170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89" name="Line 171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90" name="Line 172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91" name="Line 173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92" name="Line 174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93" name="Line 175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94" name="Line 176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95" name="Line 177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96" name="Line 178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97" name="Line 179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98" name="Line 180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99" name="Line 181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00" name="Line 182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01" name="Line 183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02" name="Line 184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03" name="Line 185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104" name="Line 186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05" name="Line 187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106" name="Line 188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07" name="Line 189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08" name="Line 190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09" name="Line 191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10" name="Line 192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863</xdr:row>
      <xdr:rowOff>0</xdr:rowOff>
    </xdr:from>
    <xdr:to>
      <xdr:col>4</xdr:col>
      <xdr:colOff>0</xdr:colOff>
      <xdr:row>863</xdr:row>
      <xdr:rowOff>0</xdr:rowOff>
    </xdr:to>
    <xdr:sp>
      <xdr:nvSpPr>
        <xdr:cNvPr id="111" name="Line 193"/>
        <xdr:cNvSpPr>
          <a:spLocks/>
        </xdr:cNvSpPr>
      </xdr:nvSpPr>
      <xdr:spPr>
        <a:xfrm>
          <a:off x="46577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12" name="Line 194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13" name="Line 195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14" name="Line 196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15" name="Line 197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863</xdr:row>
      <xdr:rowOff>0</xdr:rowOff>
    </xdr:from>
    <xdr:to>
      <xdr:col>5</xdr:col>
      <xdr:colOff>0</xdr:colOff>
      <xdr:row>863</xdr:row>
      <xdr:rowOff>0</xdr:rowOff>
    </xdr:to>
    <xdr:sp>
      <xdr:nvSpPr>
        <xdr:cNvPr id="116" name="Line 198"/>
        <xdr:cNvSpPr>
          <a:spLocks/>
        </xdr:cNvSpPr>
      </xdr:nvSpPr>
      <xdr:spPr>
        <a:xfrm>
          <a:off x="56483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17" name="Line 105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18" name="Line 106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19" name="Line 107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20" name="Line 108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21" name="Line 109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22" name="Line 110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23" name="Line 111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24" name="Line 112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25" name="Line 113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26" name="Line 114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27" name="Line 115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28" name="Line 116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29" name="Line 117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30" name="Line 118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31" name="Line 119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32" name="Line 120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33" name="Line 121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34" name="Line 122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35" name="Line 123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36" name="Line 124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37" name="Line 125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38" name="Line 126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39" name="Line 127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40" name="Line 128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41" name="Line 129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42" name="Line 130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43" name="Line 131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44" name="Line 132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45" name="Line 133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46" name="Line 170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47" name="Line 171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48" name="Line 172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49" name="Line 173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50" name="Line 174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51" name="Line 175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52" name="Line 176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53" name="Line 177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54" name="Line 178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55" name="Line 179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56" name="Line 180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57" name="Line 181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58" name="Line 182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59" name="Line 183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60" name="Line 184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61" name="Line 185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62" name="Line 186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63" name="Line 187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64" name="Line 188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65" name="Line 189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66" name="Line 190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67" name="Line 191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68" name="Line 192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544</xdr:row>
      <xdr:rowOff>0</xdr:rowOff>
    </xdr:from>
    <xdr:to>
      <xdr:col>4</xdr:col>
      <xdr:colOff>0</xdr:colOff>
      <xdr:row>544</xdr:row>
      <xdr:rowOff>0</xdr:rowOff>
    </xdr:to>
    <xdr:sp>
      <xdr:nvSpPr>
        <xdr:cNvPr id="169" name="Line 193"/>
        <xdr:cNvSpPr>
          <a:spLocks/>
        </xdr:cNvSpPr>
      </xdr:nvSpPr>
      <xdr:spPr>
        <a:xfrm>
          <a:off x="46577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70" name="Line 194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71" name="Line 195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72" name="Line 196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73" name="Line 197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544</xdr:row>
      <xdr:rowOff>0</xdr:rowOff>
    </xdr:from>
    <xdr:to>
      <xdr:col>5</xdr:col>
      <xdr:colOff>0</xdr:colOff>
      <xdr:row>544</xdr:row>
      <xdr:rowOff>0</xdr:rowOff>
    </xdr:to>
    <xdr:sp>
      <xdr:nvSpPr>
        <xdr:cNvPr id="174" name="Line 198"/>
        <xdr:cNvSpPr>
          <a:spLocks/>
        </xdr:cNvSpPr>
      </xdr:nvSpPr>
      <xdr:spPr>
        <a:xfrm>
          <a:off x="5648325" y="1406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98"/>
  <sheetViews>
    <sheetView showZeros="0" tabSelected="1" view="pageBreakPreview" zoomScale="110" zoomScaleSheetLayoutView="110" workbookViewId="0" topLeftCell="A1">
      <selection activeCell="L1009" sqref="L1009"/>
    </sheetView>
  </sheetViews>
  <sheetFormatPr defaultColWidth="9.125" defaultRowHeight="12.75"/>
  <cols>
    <col min="1" max="1" width="3.375" style="10" customWidth="1"/>
    <col min="2" max="2" width="8.375" style="10" customWidth="1"/>
    <col min="3" max="3" width="41.125" style="10" customWidth="1"/>
    <col min="4" max="4" width="8.25390625" style="10" customWidth="1"/>
    <col min="5" max="5" width="13.00390625" style="14" bestFit="1" customWidth="1"/>
    <col min="6" max="6" width="11.625" style="10" customWidth="1"/>
    <col min="7" max="7" width="15.75390625" style="160" bestFit="1" customWidth="1"/>
    <col min="8" max="8" width="10.125" style="160" customWidth="1"/>
    <col min="9" max="9" width="14.25390625" style="160" bestFit="1" customWidth="1"/>
    <col min="10" max="10" width="13.25390625" style="160" bestFit="1" customWidth="1"/>
    <col min="11" max="11" width="12.125" style="160" customWidth="1"/>
    <col min="12" max="12" width="16.125" style="160" bestFit="1" customWidth="1"/>
    <col min="13" max="13" width="18.75390625" style="0" bestFit="1" customWidth="1"/>
    <col min="14" max="14" width="13.625" style="0" customWidth="1"/>
    <col min="15" max="15" width="25.25390625" style="0" customWidth="1"/>
  </cols>
  <sheetData>
    <row r="1" spans="1:12" s="8" customFormat="1" ht="17.25" customHeight="1">
      <c r="A1" s="399" t="s">
        <v>170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2" s="18" customFormat="1" ht="17.25" customHeight="1">
      <c r="A2" s="402" t="s">
        <v>30</v>
      </c>
      <c r="B2" s="402"/>
      <c r="C2" s="401"/>
      <c r="D2" s="401"/>
      <c r="E2" s="401"/>
      <c r="F2" s="401"/>
      <c r="G2" s="401"/>
      <c r="H2" s="401"/>
      <c r="I2" s="401"/>
      <c r="J2" s="401"/>
      <c r="K2" s="401"/>
      <c r="L2" s="403"/>
    </row>
    <row r="3" spans="1:12" s="18" customFormat="1" ht="19.5" customHeight="1">
      <c r="A3" s="400"/>
      <c r="B3" s="400"/>
      <c r="C3" s="401"/>
      <c r="D3" s="401"/>
      <c r="E3" s="401"/>
      <c r="F3" s="401"/>
      <c r="G3" s="401"/>
      <c r="H3" s="401"/>
      <c r="I3" s="401"/>
      <c r="J3" s="401"/>
      <c r="K3" s="401"/>
      <c r="L3" s="401"/>
    </row>
    <row r="4" spans="1:12" s="18" customFormat="1" ht="19.5" customHeight="1">
      <c r="A4" s="27"/>
      <c r="B4" s="27"/>
      <c r="C4" s="145"/>
      <c r="D4" s="145"/>
      <c r="E4" s="145"/>
      <c r="F4" s="145"/>
      <c r="G4" s="146"/>
      <c r="H4" s="146"/>
      <c r="I4" s="146"/>
      <c r="J4" s="146"/>
      <c r="K4" s="146"/>
      <c r="L4" s="146"/>
    </row>
    <row r="5" spans="1:12" s="24" customFormat="1" ht="13.5">
      <c r="A5" s="22"/>
      <c r="B5" s="22"/>
      <c r="C5" s="238"/>
      <c r="D5" s="23"/>
      <c r="E5" s="397" t="s">
        <v>25</v>
      </c>
      <c r="F5" s="397"/>
      <c r="G5" s="397"/>
      <c r="H5" s="397"/>
      <c r="I5" s="406"/>
      <c r="J5" s="407"/>
      <c r="K5" s="138" t="s">
        <v>2</v>
      </c>
      <c r="L5" s="139"/>
    </row>
    <row r="6" spans="1:12" s="24" customFormat="1" ht="13.5">
      <c r="A6" s="25"/>
      <c r="B6" s="25"/>
      <c r="C6" s="238"/>
      <c r="D6" s="26"/>
      <c r="E6" s="161"/>
      <c r="F6" s="389" t="s">
        <v>26</v>
      </c>
      <c r="G6" s="389"/>
      <c r="H6" s="389"/>
      <c r="I6" s="387"/>
      <c r="J6" s="388"/>
      <c r="K6" s="138" t="s">
        <v>2</v>
      </c>
      <c r="L6" s="139"/>
    </row>
    <row r="7" spans="1:13" s="8" customFormat="1" ht="7.5" customHeight="1">
      <c r="A7" s="15"/>
      <c r="B7" s="15"/>
      <c r="C7" s="408"/>
      <c r="D7" s="408"/>
      <c r="E7" s="408"/>
      <c r="F7" s="408"/>
      <c r="G7" s="408"/>
      <c r="H7" s="408"/>
      <c r="I7" s="408"/>
      <c r="J7" s="401"/>
      <c r="K7" s="140"/>
      <c r="L7" s="141"/>
      <c r="M7" s="28"/>
    </row>
    <row r="8" spans="1:13" s="271" customFormat="1" ht="32.25" customHeight="1">
      <c r="A8" s="391" t="s">
        <v>638</v>
      </c>
      <c r="B8" s="409" t="s">
        <v>639</v>
      </c>
      <c r="C8" s="398" t="s">
        <v>640</v>
      </c>
      <c r="D8" s="393" t="s">
        <v>3</v>
      </c>
      <c r="E8" s="411" t="s">
        <v>7</v>
      </c>
      <c r="F8" s="390" t="s">
        <v>4</v>
      </c>
      <c r="G8" s="390"/>
      <c r="H8" s="390" t="s">
        <v>5</v>
      </c>
      <c r="I8" s="390"/>
      <c r="J8" s="395" t="s">
        <v>641</v>
      </c>
      <c r="K8" s="396"/>
      <c r="L8" s="404" t="s">
        <v>6</v>
      </c>
      <c r="M8" s="390" t="s">
        <v>642</v>
      </c>
    </row>
    <row r="9" spans="1:13" s="271" customFormat="1" ht="42" customHeight="1">
      <c r="A9" s="392"/>
      <c r="B9" s="410"/>
      <c r="C9" s="398"/>
      <c r="D9" s="394"/>
      <c r="E9" s="412"/>
      <c r="F9" s="262" t="s">
        <v>8</v>
      </c>
      <c r="G9" s="263" t="s">
        <v>7</v>
      </c>
      <c r="H9" s="264" t="s">
        <v>8</v>
      </c>
      <c r="I9" s="263" t="s">
        <v>7</v>
      </c>
      <c r="J9" s="264" t="s">
        <v>8</v>
      </c>
      <c r="K9" s="263" t="s">
        <v>7</v>
      </c>
      <c r="L9" s="405"/>
      <c r="M9" s="390"/>
    </row>
    <row r="10" spans="1:14" s="271" customFormat="1" ht="13.5">
      <c r="A10" s="265">
        <v>1</v>
      </c>
      <c r="B10" s="265">
        <v>2</v>
      </c>
      <c r="C10" s="266">
        <v>3</v>
      </c>
      <c r="D10" s="267">
        <v>4</v>
      </c>
      <c r="E10" s="268" t="s">
        <v>643</v>
      </c>
      <c r="F10" s="266">
        <v>6</v>
      </c>
      <c r="G10" s="266">
        <v>7</v>
      </c>
      <c r="H10" s="266">
        <v>8</v>
      </c>
      <c r="I10" s="266">
        <v>9</v>
      </c>
      <c r="J10" s="266">
        <v>10</v>
      </c>
      <c r="K10" s="266">
        <v>11</v>
      </c>
      <c r="L10" s="266">
        <v>12</v>
      </c>
      <c r="M10" s="269"/>
      <c r="N10" s="272"/>
    </row>
    <row r="11" spans="1:13" s="12" customFormat="1" ht="33">
      <c r="A11" s="74"/>
      <c r="B11" s="74"/>
      <c r="C11" s="150" t="s">
        <v>574</v>
      </c>
      <c r="D11" s="74"/>
      <c r="E11" s="147"/>
      <c r="F11" s="148"/>
      <c r="G11" s="149"/>
      <c r="H11" s="149"/>
      <c r="I11" s="149"/>
      <c r="J11" s="149"/>
      <c r="K11" s="149"/>
      <c r="L11" s="149"/>
      <c r="M11" s="273"/>
    </row>
    <row r="12" spans="1:13" s="7" customFormat="1" ht="15.75" customHeight="1">
      <c r="A12" s="33">
        <v>1</v>
      </c>
      <c r="B12" s="33"/>
      <c r="C12" s="52" t="s">
        <v>573</v>
      </c>
      <c r="D12" s="33" t="s">
        <v>12</v>
      </c>
      <c r="E12" s="202">
        <v>96.6</v>
      </c>
      <c r="F12" s="34"/>
      <c r="G12" s="127"/>
      <c r="H12" s="36"/>
      <c r="I12" s="37"/>
      <c r="J12" s="36"/>
      <c r="K12" s="37"/>
      <c r="L12" s="37"/>
      <c r="M12" s="47"/>
    </row>
    <row r="13" spans="1:13" s="19" customFormat="1" ht="21" customHeight="1">
      <c r="A13" s="33">
        <v>2</v>
      </c>
      <c r="B13" s="33"/>
      <c r="C13" s="34" t="s">
        <v>268</v>
      </c>
      <c r="D13" s="35" t="s">
        <v>12</v>
      </c>
      <c r="E13" s="202">
        <v>9</v>
      </c>
      <c r="F13" s="35"/>
      <c r="G13" s="37"/>
      <c r="H13" s="36"/>
      <c r="I13" s="37"/>
      <c r="J13" s="36"/>
      <c r="K13" s="37"/>
      <c r="L13" s="37"/>
      <c r="M13" s="274"/>
    </row>
    <row r="14" spans="1:13" s="13" customFormat="1" ht="14.25" customHeight="1">
      <c r="A14" s="55">
        <v>3</v>
      </c>
      <c r="B14" s="55"/>
      <c r="C14" s="56" t="s">
        <v>161</v>
      </c>
      <c r="D14" s="116" t="s">
        <v>13</v>
      </c>
      <c r="E14" s="202">
        <f>E12*0.328+E13*2.5</f>
        <v>54.184799999999996</v>
      </c>
      <c r="F14" s="182"/>
      <c r="G14" s="183"/>
      <c r="H14" s="58"/>
      <c r="I14" s="57"/>
      <c r="J14" s="58"/>
      <c r="K14" s="57"/>
      <c r="L14" s="57"/>
      <c r="M14" s="47"/>
    </row>
    <row r="15" spans="1:13" s="13" customFormat="1" ht="14.25" customHeight="1">
      <c r="A15" s="33">
        <v>4</v>
      </c>
      <c r="B15" s="33"/>
      <c r="C15" s="52" t="s">
        <v>634</v>
      </c>
      <c r="D15" s="184" t="s">
        <v>13</v>
      </c>
      <c r="E15" s="202">
        <f>E14</f>
        <v>54.184799999999996</v>
      </c>
      <c r="F15" s="185"/>
      <c r="G15" s="37"/>
      <c r="H15" s="36"/>
      <c r="I15" s="37"/>
      <c r="J15" s="73"/>
      <c r="K15" s="37">
        <f>E15*J15</f>
        <v>0</v>
      </c>
      <c r="L15" s="37">
        <f>G15+I15+K15</f>
        <v>0</v>
      </c>
      <c r="M15" s="47"/>
    </row>
    <row r="16" spans="1:13" s="13" customFormat="1" ht="13.5" customHeight="1">
      <c r="A16" s="6">
        <v>5</v>
      </c>
      <c r="B16" s="6"/>
      <c r="C16" s="4" t="s">
        <v>162</v>
      </c>
      <c r="D16" s="1" t="s">
        <v>12</v>
      </c>
      <c r="E16" s="202">
        <f>E14/1.9</f>
        <v>28.518315789473682</v>
      </c>
      <c r="F16" s="1"/>
      <c r="G16" s="2"/>
      <c r="H16" s="3"/>
      <c r="I16" s="2"/>
      <c r="J16" s="3"/>
      <c r="K16" s="2"/>
      <c r="L16" s="2"/>
      <c r="M16" s="275"/>
    </row>
    <row r="17" spans="1:13" s="13" customFormat="1" ht="15" customHeight="1">
      <c r="A17" s="33"/>
      <c r="B17" s="33"/>
      <c r="C17" s="60" t="s">
        <v>6</v>
      </c>
      <c r="D17" s="186"/>
      <c r="E17" s="44"/>
      <c r="F17" s="187"/>
      <c r="G17" s="61">
        <f>SUM(G12:G16)</f>
        <v>0</v>
      </c>
      <c r="H17" s="41"/>
      <c r="I17" s="41">
        <f>SUM(I12:I16)</f>
        <v>0</v>
      </c>
      <c r="J17" s="41"/>
      <c r="K17" s="41">
        <f>SUM(K12:K16)</f>
        <v>0</v>
      </c>
      <c r="L17" s="61">
        <f>SUM(L12:L16)</f>
        <v>0</v>
      </c>
      <c r="M17" s="276">
        <f>G17+I17+K17</f>
        <v>0</v>
      </c>
    </row>
    <row r="18" spans="1:13" s="7" customFormat="1" ht="13.5">
      <c r="A18" s="47"/>
      <c r="B18" s="47"/>
      <c r="C18" s="84" t="s">
        <v>34</v>
      </c>
      <c r="D18" s="85" t="s">
        <v>49</v>
      </c>
      <c r="E18" s="142"/>
      <c r="F18" s="41"/>
      <c r="G18" s="61"/>
      <c r="H18" s="41"/>
      <c r="I18" s="41"/>
      <c r="J18" s="41"/>
      <c r="K18" s="41"/>
      <c r="L18" s="41"/>
      <c r="M18" s="277"/>
    </row>
    <row r="19" spans="1:13" s="7" customFormat="1" ht="13.5">
      <c r="A19" s="47"/>
      <c r="B19" s="47"/>
      <c r="C19" s="60" t="s">
        <v>6</v>
      </c>
      <c r="D19" s="86"/>
      <c r="E19" s="188"/>
      <c r="F19" s="86"/>
      <c r="G19" s="226"/>
      <c r="H19" s="226"/>
      <c r="I19" s="226"/>
      <c r="J19" s="226"/>
      <c r="K19" s="226"/>
      <c r="L19" s="226"/>
      <c r="M19" s="277"/>
    </row>
    <row r="20" spans="1:13" s="21" customFormat="1" ht="13.5">
      <c r="A20" s="47"/>
      <c r="B20" s="47"/>
      <c r="C20" s="84" t="s">
        <v>35</v>
      </c>
      <c r="D20" s="189" t="s">
        <v>49</v>
      </c>
      <c r="E20" s="188"/>
      <c r="F20" s="86"/>
      <c r="G20" s="226"/>
      <c r="H20" s="87"/>
      <c r="I20" s="87"/>
      <c r="J20" s="87"/>
      <c r="K20" s="87"/>
      <c r="L20" s="87"/>
      <c r="M20" s="278"/>
    </row>
    <row r="21" spans="1:13" ht="13.5">
      <c r="A21" s="49"/>
      <c r="B21" s="49"/>
      <c r="C21" s="60" t="s">
        <v>15</v>
      </c>
      <c r="D21" s="50"/>
      <c r="E21" s="51"/>
      <c r="F21" s="50"/>
      <c r="G21" s="227"/>
      <c r="H21" s="227"/>
      <c r="I21" s="227"/>
      <c r="J21" s="227"/>
      <c r="K21" s="227"/>
      <c r="L21" s="227"/>
      <c r="M21" s="279"/>
    </row>
    <row r="22" spans="1:13" s="12" customFormat="1" ht="21">
      <c r="A22" s="74"/>
      <c r="B22" s="74"/>
      <c r="C22" s="194" t="s">
        <v>269</v>
      </c>
      <c r="D22" s="74"/>
      <c r="E22" s="147"/>
      <c r="F22" s="148"/>
      <c r="G22" s="149"/>
      <c r="H22" s="149"/>
      <c r="I22" s="149"/>
      <c r="J22" s="149"/>
      <c r="K22" s="149"/>
      <c r="L22" s="149"/>
      <c r="M22" s="273"/>
    </row>
    <row r="23" spans="1:13" s="12" customFormat="1" ht="15.75">
      <c r="A23" s="74"/>
      <c r="B23" s="74"/>
      <c r="C23" s="67" t="s">
        <v>276</v>
      </c>
      <c r="D23" s="74"/>
      <c r="E23" s="147"/>
      <c r="F23" s="148"/>
      <c r="G23" s="149"/>
      <c r="H23" s="149"/>
      <c r="I23" s="149"/>
      <c r="J23" s="149"/>
      <c r="K23" s="149"/>
      <c r="L23" s="149"/>
      <c r="M23" s="273"/>
    </row>
    <row r="24" spans="1:13" s="24" customFormat="1" ht="13.5">
      <c r="A24" s="228"/>
      <c r="B24" s="228"/>
      <c r="C24" s="229" t="s">
        <v>511</v>
      </c>
      <c r="D24" s="327"/>
      <c r="E24" s="328"/>
      <c r="F24" s="329"/>
      <c r="G24" s="329"/>
      <c r="H24" s="329"/>
      <c r="I24" s="329"/>
      <c r="J24" s="230"/>
      <c r="K24" s="231"/>
      <c r="L24" s="230"/>
      <c r="M24" s="280"/>
    </row>
    <row r="25" spans="1:13" s="121" customFormat="1" ht="13.5">
      <c r="A25" s="131">
        <v>1</v>
      </c>
      <c r="B25" s="131"/>
      <c r="C25" s="255" t="s">
        <v>512</v>
      </c>
      <c r="D25" s="63" t="s">
        <v>10</v>
      </c>
      <c r="E25" s="202">
        <v>15.39</v>
      </c>
      <c r="F25" s="167"/>
      <c r="G25" s="167"/>
      <c r="H25" s="167"/>
      <c r="I25" s="167"/>
      <c r="J25" s="167"/>
      <c r="K25" s="167"/>
      <c r="L25" s="167"/>
      <c r="M25" s="281"/>
    </row>
    <row r="26" spans="1:13" s="121" customFormat="1" ht="13.5">
      <c r="A26" s="131">
        <v>2</v>
      </c>
      <c r="B26" s="131"/>
      <c r="C26" s="255" t="s">
        <v>524</v>
      </c>
      <c r="D26" s="63" t="s">
        <v>12</v>
      </c>
      <c r="E26" s="202">
        <v>0.35</v>
      </c>
      <c r="F26" s="123"/>
      <c r="G26" s="123"/>
      <c r="H26" s="123"/>
      <c r="I26" s="123"/>
      <c r="J26" s="123"/>
      <c r="K26" s="123"/>
      <c r="L26" s="123"/>
      <c r="M26" s="281"/>
    </row>
    <row r="27" spans="1:13" s="121" customFormat="1" ht="13.5">
      <c r="A27" s="106">
        <v>2</v>
      </c>
      <c r="B27" s="106"/>
      <c r="C27" s="97" t="s">
        <v>521</v>
      </c>
      <c r="D27" s="77" t="s">
        <v>10</v>
      </c>
      <c r="E27" s="202">
        <v>3</v>
      </c>
      <c r="F27" s="167"/>
      <c r="G27" s="167"/>
      <c r="H27" s="167"/>
      <c r="I27" s="167"/>
      <c r="J27" s="167"/>
      <c r="K27" s="167"/>
      <c r="L27" s="167"/>
      <c r="M27" s="281"/>
    </row>
    <row r="28" spans="1:13" s="121" customFormat="1" ht="13.5">
      <c r="A28" s="104">
        <v>16</v>
      </c>
      <c r="B28" s="104"/>
      <c r="C28" s="103" t="s">
        <v>575</v>
      </c>
      <c r="D28" s="76" t="s">
        <v>10</v>
      </c>
      <c r="E28" s="202">
        <v>8.55</v>
      </c>
      <c r="F28" s="167"/>
      <c r="G28" s="167"/>
      <c r="H28" s="167"/>
      <c r="I28" s="167"/>
      <c r="J28" s="167"/>
      <c r="K28" s="167"/>
      <c r="L28" s="167"/>
      <c r="M28" s="281"/>
    </row>
    <row r="29" spans="1:13" s="121" customFormat="1" ht="13.5">
      <c r="A29" s="104">
        <v>3</v>
      </c>
      <c r="B29" s="104"/>
      <c r="C29" s="103" t="s">
        <v>522</v>
      </c>
      <c r="D29" s="76" t="s">
        <v>19</v>
      </c>
      <c r="E29" s="202">
        <v>5.5</v>
      </c>
      <c r="F29" s="167"/>
      <c r="G29" s="167"/>
      <c r="H29" s="167"/>
      <c r="I29" s="167"/>
      <c r="J29" s="167"/>
      <c r="K29" s="167"/>
      <c r="L29" s="167"/>
      <c r="M29" s="281"/>
    </row>
    <row r="30" spans="1:13" s="13" customFormat="1" ht="14.25" customHeight="1">
      <c r="A30" s="55">
        <v>4</v>
      </c>
      <c r="B30" s="55"/>
      <c r="C30" s="235" t="s">
        <v>161</v>
      </c>
      <c r="D30" s="236" t="s">
        <v>13</v>
      </c>
      <c r="E30" s="202">
        <f>E26*2.4+E27*0.011+E29*3.9/1000+E28*0.044*1.8</f>
        <v>1.5716100000000002</v>
      </c>
      <c r="F30" s="182"/>
      <c r="G30" s="183"/>
      <c r="H30" s="58"/>
      <c r="I30" s="57"/>
      <c r="J30" s="58"/>
      <c r="K30" s="57"/>
      <c r="L30" s="57"/>
      <c r="M30" s="47"/>
    </row>
    <row r="31" spans="1:13" s="13" customFormat="1" ht="14.25" customHeight="1">
      <c r="A31" s="33">
        <v>5</v>
      </c>
      <c r="B31" s="33"/>
      <c r="C31" s="48" t="s">
        <v>634</v>
      </c>
      <c r="D31" s="237" t="s">
        <v>13</v>
      </c>
      <c r="E31" s="202">
        <f>E30</f>
        <v>1.5716100000000002</v>
      </c>
      <c r="F31" s="185"/>
      <c r="G31" s="37"/>
      <c r="H31" s="36"/>
      <c r="I31" s="37"/>
      <c r="J31" s="73"/>
      <c r="K31" s="37">
        <f>E31*J31</f>
        <v>0</v>
      </c>
      <c r="L31" s="37">
        <f>G31+I31+K31</f>
        <v>0</v>
      </c>
      <c r="M31" s="47"/>
    </row>
    <row r="32" spans="1:13" s="170" customFormat="1" ht="13.5">
      <c r="A32" s="131"/>
      <c r="B32" s="104"/>
      <c r="C32" s="232" t="s">
        <v>157</v>
      </c>
      <c r="D32" s="131"/>
      <c r="E32" s="167"/>
      <c r="F32" s="167"/>
      <c r="G32" s="167"/>
      <c r="H32" s="167"/>
      <c r="I32" s="167"/>
      <c r="J32" s="167"/>
      <c r="K32" s="167"/>
      <c r="L32" s="167"/>
      <c r="M32" s="282"/>
    </row>
    <row r="33" spans="1:13" s="170" customFormat="1" ht="27">
      <c r="A33" s="104">
        <v>1</v>
      </c>
      <c r="B33" s="104"/>
      <c r="C33" s="103" t="s">
        <v>129</v>
      </c>
      <c r="D33" s="104" t="s">
        <v>10</v>
      </c>
      <c r="E33" s="171">
        <v>8.55</v>
      </c>
      <c r="F33" s="167"/>
      <c r="G33" s="167"/>
      <c r="H33" s="167"/>
      <c r="I33" s="167"/>
      <c r="J33" s="167"/>
      <c r="K33" s="167"/>
      <c r="L33" s="167"/>
      <c r="M33" s="282"/>
    </row>
    <row r="34" spans="1:13" s="170" customFormat="1" ht="30.75" customHeight="1">
      <c r="A34" s="104">
        <v>2</v>
      </c>
      <c r="B34" s="104"/>
      <c r="C34" s="103" t="s">
        <v>651</v>
      </c>
      <c r="D34" s="104" t="s">
        <v>10</v>
      </c>
      <c r="E34" s="171">
        <f>E33</f>
        <v>8.55</v>
      </c>
      <c r="F34" s="167"/>
      <c r="G34" s="167"/>
      <c r="H34" s="167"/>
      <c r="I34" s="167"/>
      <c r="J34" s="167"/>
      <c r="K34" s="167"/>
      <c r="L34" s="167"/>
      <c r="M34" s="282"/>
    </row>
    <row r="35" spans="1:13" s="59" customFormat="1" ht="27">
      <c r="A35" s="76">
        <v>3</v>
      </c>
      <c r="B35" s="76"/>
      <c r="C35" s="94" t="s">
        <v>513</v>
      </c>
      <c r="D35" s="104" t="s">
        <v>19</v>
      </c>
      <c r="E35" s="171">
        <v>28.5</v>
      </c>
      <c r="F35" s="167"/>
      <c r="G35" s="167"/>
      <c r="H35" s="167"/>
      <c r="I35" s="167"/>
      <c r="J35" s="167"/>
      <c r="K35" s="167"/>
      <c r="L35" s="167"/>
      <c r="M35" s="283"/>
    </row>
    <row r="36" spans="1:13" s="170" customFormat="1" ht="29.25" customHeight="1">
      <c r="A36" s="131">
        <v>4</v>
      </c>
      <c r="B36" s="131"/>
      <c r="C36" s="255" t="s">
        <v>649</v>
      </c>
      <c r="D36" s="131" t="s">
        <v>514</v>
      </c>
      <c r="E36" s="202">
        <f>E35*0.15</f>
        <v>4.2749999999999995</v>
      </c>
      <c r="F36" s="132"/>
      <c r="G36" s="132"/>
      <c r="H36" s="132"/>
      <c r="I36" s="132"/>
      <c r="J36" s="132"/>
      <c r="K36" s="132"/>
      <c r="L36" s="132"/>
      <c r="M36" s="282"/>
    </row>
    <row r="37" spans="1:13" s="19" customFormat="1" ht="17.25" customHeight="1">
      <c r="A37" s="33">
        <v>5</v>
      </c>
      <c r="B37" s="33"/>
      <c r="C37" s="34" t="s">
        <v>154</v>
      </c>
      <c r="D37" s="35" t="s">
        <v>10</v>
      </c>
      <c r="E37" s="202">
        <v>5</v>
      </c>
      <c r="F37" s="35"/>
      <c r="G37" s="133"/>
      <c r="H37" s="133"/>
      <c r="I37" s="133"/>
      <c r="J37" s="133"/>
      <c r="K37" s="133"/>
      <c r="L37" s="133"/>
      <c r="M37" s="274"/>
    </row>
    <row r="38" spans="1:13" s="9" customFormat="1" ht="27.75" customHeight="1">
      <c r="A38" s="55">
        <v>6</v>
      </c>
      <c r="B38" s="55"/>
      <c r="C38" s="66" t="s">
        <v>650</v>
      </c>
      <c r="D38" s="65" t="s">
        <v>10</v>
      </c>
      <c r="E38" s="171">
        <v>5</v>
      </c>
      <c r="F38" s="122"/>
      <c r="G38" s="122"/>
      <c r="H38" s="122"/>
      <c r="I38" s="122"/>
      <c r="J38" s="122"/>
      <c r="K38" s="122"/>
      <c r="L38" s="122"/>
      <c r="M38" s="284"/>
    </row>
    <row r="39" spans="1:13" s="233" customFormat="1" ht="13.5">
      <c r="A39" s="104"/>
      <c r="B39" s="104"/>
      <c r="C39" s="232" t="s">
        <v>160</v>
      </c>
      <c r="D39" s="131"/>
      <c r="E39" s="167"/>
      <c r="F39" s="167"/>
      <c r="G39" s="167"/>
      <c r="H39" s="167"/>
      <c r="I39" s="167"/>
      <c r="J39" s="167"/>
      <c r="K39" s="167"/>
      <c r="L39" s="167"/>
      <c r="M39" s="285"/>
    </row>
    <row r="40" spans="1:13" s="105" customFormat="1" ht="27">
      <c r="A40" s="104">
        <v>1</v>
      </c>
      <c r="B40" s="104"/>
      <c r="C40" s="103" t="s">
        <v>457</v>
      </c>
      <c r="D40" s="104" t="s">
        <v>10</v>
      </c>
      <c r="E40" s="171">
        <v>15.39</v>
      </c>
      <c r="F40" s="167"/>
      <c r="G40" s="167"/>
      <c r="H40" s="167"/>
      <c r="I40" s="167"/>
      <c r="J40" s="167"/>
      <c r="K40" s="167"/>
      <c r="L40" s="167"/>
      <c r="M40" s="286"/>
    </row>
    <row r="41" spans="1:13" s="170" customFormat="1" ht="13.5">
      <c r="A41" s="131"/>
      <c r="B41" s="131"/>
      <c r="C41" s="223" t="s">
        <v>510</v>
      </c>
      <c r="D41" s="131"/>
      <c r="E41" s="132"/>
      <c r="F41" s="132"/>
      <c r="G41" s="132"/>
      <c r="H41" s="132"/>
      <c r="I41" s="132"/>
      <c r="J41" s="132"/>
      <c r="K41" s="132"/>
      <c r="L41" s="132"/>
      <c r="M41" s="282"/>
    </row>
    <row r="42" spans="1:13" s="59" customFormat="1" ht="13.5">
      <c r="A42" s="76">
        <v>1</v>
      </c>
      <c r="B42" s="76"/>
      <c r="C42" s="91" t="s">
        <v>51</v>
      </c>
      <c r="D42" s="92" t="s">
        <v>12</v>
      </c>
      <c r="E42" s="224">
        <f>2.55+1.5</f>
        <v>4.05</v>
      </c>
      <c r="F42" s="172"/>
      <c r="G42" s="172"/>
      <c r="H42" s="172"/>
      <c r="I42" s="172"/>
      <c r="J42" s="172"/>
      <c r="K42" s="172"/>
      <c r="L42" s="172">
        <f>G42+I42+K42</f>
        <v>0</v>
      </c>
      <c r="M42" s="283"/>
    </row>
    <row r="43" spans="1:13" s="59" customFormat="1" ht="13.5">
      <c r="A43" s="76">
        <v>2</v>
      </c>
      <c r="B43" s="76"/>
      <c r="C43" s="91" t="s">
        <v>37</v>
      </c>
      <c r="D43" s="92" t="s">
        <v>12</v>
      </c>
      <c r="E43" s="224">
        <f>1.15+1</f>
        <v>2.15</v>
      </c>
      <c r="F43" s="172"/>
      <c r="G43" s="172"/>
      <c r="H43" s="172"/>
      <c r="I43" s="172"/>
      <c r="J43" s="172"/>
      <c r="K43" s="172"/>
      <c r="L43" s="172">
        <f>G43+I43+K43</f>
        <v>0</v>
      </c>
      <c r="M43" s="283"/>
    </row>
    <row r="44" spans="1:13" s="117" customFormat="1" ht="27">
      <c r="A44" s="76">
        <v>3</v>
      </c>
      <c r="B44" s="76"/>
      <c r="C44" s="203" t="s">
        <v>464</v>
      </c>
      <c r="D44" s="76" t="s">
        <v>13</v>
      </c>
      <c r="E44" s="171">
        <f>(E42-E43)*1.95</f>
        <v>3.7049999999999996</v>
      </c>
      <c r="F44" s="167"/>
      <c r="G44" s="167"/>
      <c r="H44" s="167"/>
      <c r="I44" s="167"/>
      <c r="J44" s="167"/>
      <c r="K44" s="167"/>
      <c r="L44" s="167">
        <f>G44+I44+K44</f>
        <v>0</v>
      </c>
      <c r="M44" s="287"/>
    </row>
    <row r="45" spans="1:13" s="107" customFormat="1" ht="13.5">
      <c r="A45" s="63">
        <v>4</v>
      </c>
      <c r="B45" s="63"/>
      <c r="C45" s="62" t="s">
        <v>636</v>
      </c>
      <c r="D45" s="63" t="s">
        <v>13</v>
      </c>
      <c r="E45" s="202">
        <f>E44</f>
        <v>3.7049999999999996</v>
      </c>
      <c r="F45" s="132"/>
      <c r="G45" s="132"/>
      <c r="H45" s="132"/>
      <c r="I45" s="132"/>
      <c r="J45" s="132"/>
      <c r="K45" s="132">
        <f>E45*J45</f>
        <v>0</v>
      </c>
      <c r="L45" s="132">
        <f>G45+I45+K45</f>
        <v>0</v>
      </c>
      <c r="M45" s="288"/>
    </row>
    <row r="46" spans="1:13" s="59" customFormat="1" ht="27">
      <c r="A46" s="76">
        <v>5</v>
      </c>
      <c r="B46" s="76"/>
      <c r="C46" s="62" t="s">
        <v>122</v>
      </c>
      <c r="D46" s="63" t="s">
        <v>12</v>
      </c>
      <c r="E46" s="239">
        <f>0.2*2</f>
        <v>0.4</v>
      </c>
      <c r="F46" s="193"/>
      <c r="G46" s="193"/>
      <c r="H46" s="193"/>
      <c r="I46" s="193"/>
      <c r="J46" s="193"/>
      <c r="K46" s="193"/>
      <c r="L46" s="193"/>
      <c r="M46" s="283"/>
    </row>
    <row r="47" spans="1:13" s="59" customFormat="1" ht="27">
      <c r="A47" s="77">
        <v>6</v>
      </c>
      <c r="B47" s="77"/>
      <c r="C47" s="62" t="s">
        <v>466</v>
      </c>
      <c r="D47" s="63" t="s">
        <v>12</v>
      </c>
      <c r="E47" s="239">
        <f>1.2+0.5</f>
        <v>1.7</v>
      </c>
      <c r="F47" s="193"/>
      <c r="G47" s="193"/>
      <c r="H47" s="193"/>
      <c r="I47" s="193"/>
      <c r="J47" s="193"/>
      <c r="K47" s="193"/>
      <c r="L47" s="193"/>
      <c r="M47" s="283"/>
    </row>
    <row r="48" spans="1:13" s="59" customFormat="1" ht="13.5">
      <c r="A48" s="77"/>
      <c r="B48" s="77"/>
      <c r="C48" s="240" t="s">
        <v>17</v>
      </c>
      <c r="D48" s="100" t="s">
        <v>11</v>
      </c>
      <c r="E48" s="241">
        <v>2.1</v>
      </c>
      <c r="F48" s="242"/>
      <c r="G48" s="193">
        <f>E48*F48</f>
        <v>0</v>
      </c>
      <c r="H48" s="193"/>
      <c r="I48" s="193"/>
      <c r="J48" s="193"/>
      <c r="K48" s="193"/>
      <c r="L48" s="193">
        <f>G48+I48+K48</f>
        <v>0</v>
      </c>
      <c r="M48" s="283"/>
    </row>
    <row r="49" spans="1:13" s="59" customFormat="1" ht="13.5">
      <c r="A49" s="77"/>
      <c r="B49" s="77"/>
      <c r="C49" s="240" t="s">
        <v>20</v>
      </c>
      <c r="D49" s="100" t="s">
        <v>11</v>
      </c>
      <c r="E49" s="241">
        <f>35.5+17.2</f>
        <v>52.7</v>
      </c>
      <c r="F49" s="242"/>
      <c r="G49" s="193">
        <f>E49*F49</f>
        <v>0</v>
      </c>
      <c r="H49" s="193"/>
      <c r="I49" s="193"/>
      <c r="J49" s="193"/>
      <c r="K49" s="193"/>
      <c r="L49" s="193">
        <f>G49+I49+K49</f>
        <v>0</v>
      </c>
      <c r="M49" s="283"/>
    </row>
    <row r="50" spans="1:13" s="9" customFormat="1" ht="27">
      <c r="A50" s="6">
        <v>7</v>
      </c>
      <c r="B50" s="6"/>
      <c r="C50" s="34" t="s">
        <v>468</v>
      </c>
      <c r="D50" s="35" t="s">
        <v>13</v>
      </c>
      <c r="E50" s="243">
        <f>(29.3+41.6)/1000</f>
        <v>0.0709</v>
      </c>
      <c r="F50" s="35"/>
      <c r="G50" s="37"/>
      <c r="H50" s="36"/>
      <c r="I50" s="37"/>
      <c r="J50" s="36"/>
      <c r="K50" s="37"/>
      <c r="L50" s="193"/>
      <c r="M50" s="284"/>
    </row>
    <row r="51" spans="1:13" s="95" customFormat="1" ht="27">
      <c r="A51" s="77">
        <v>8</v>
      </c>
      <c r="B51" s="77"/>
      <c r="C51" s="62" t="s">
        <v>465</v>
      </c>
      <c r="D51" s="63" t="s">
        <v>13</v>
      </c>
      <c r="E51" s="244">
        <f>1.10958+0.27007</f>
        <v>1.37965</v>
      </c>
      <c r="F51" s="193"/>
      <c r="G51" s="193"/>
      <c r="H51" s="193"/>
      <c r="I51" s="193"/>
      <c r="J51" s="193"/>
      <c r="K51" s="193"/>
      <c r="L51" s="193"/>
      <c r="M51" s="289"/>
    </row>
    <row r="52" spans="1:13" s="95" customFormat="1" ht="27">
      <c r="A52" s="77">
        <v>9</v>
      </c>
      <c r="B52" s="77"/>
      <c r="C52" s="62" t="s">
        <v>171</v>
      </c>
      <c r="D52" s="63" t="s">
        <v>13</v>
      </c>
      <c r="E52" s="245">
        <f>E51</f>
        <v>1.37965</v>
      </c>
      <c r="F52" s="193"/>
      <c r="G52" s="193"/>
      <c r="H52" s="193"/>
      <c r="I52" s="193"/>
      <c r="J52" s="193"/>
      <c r="K52" s="193"/>
      <c r="L52" s="193"/>
      <c r="M52" s="289"/>
    </row>
    <row r="53" spans="1:13" ht="45.75" customHeight="1">
      <c r="A53" s="55">
        <v>10</v>
      </c>
      <c r="B53" s="55"/>
      <c r="C53" s="34" t="s">
        <v>557</v>
      </c>
      <c r="D53" s="35" t="s">
        <v>10</v>
      </c>
      <c r="E53" s="245">
        <v>35</v>
      </c>
      <c r="F53" s="133"/>
      <c r="G53" s="133"/>
      <c r="H53" s="133"/>
      <c r="I53" s="133"/>
      <c r="J53" s="133"/>
      <c r="K53" s="133"/>
      <c r="L53" s="133"/>
      <c r="M53" s="284"/>
    </row>
    <row r="54" spans="1:13" s="7" customFormat="1" ht="57" customHeight="1">
      <c r="A54" s="55">
        <v>11</v>
      </c>
      <c r="B54" s="6"/>
      <c r="C54" s="4" t="s">
        <v>652</v>
      </c>
      <c r="D54" s="1" t="s">
        <v>14</v>
      </c>
      <c r="E54" s="373">
        <v>13.2</v>
      </c>
      <c r="F54" s="102"/>
      <c r="G54" s="102"/>
      <c r="H54" s="102"/>
      <c r="I54" s="102"/>
      <c r="J54" s="102"/>
      <c r="K54" s="102"/>
      <c r="L54" s="102"/>
      <c r="M54" s="274"/>
    </row>
    <row r="55" spans="1:13" s="59" customFormat="1" ht="27">
      <c r="A55" s="76">
        <v>12</v>
      </c>
      <c r="B55" s="76"/>
      <c r="C55" s="94" t="s">
        <v>469</v>
      </c>
      <c r="D55" s="76" t="s">
        <v>10</v>
      </c>
      <c r="E55" s="245">
        <v>4.2</v>
      </c>
      <c r="F55" s="167"/>
      <c r="G55" s="167"/>
      <c r="H55" s="167"/>
      <c r="I55" s="167"/>
      <c r="J55" s="167"/>
      <c r="K55" s="167"/>
      <c r="L55" s="167"/>
      <c r="M55" s="283"/>
    </row>
    <row r="56" spans="1:13" s="59" customFormat="1" ht="31.5" customHeight="1">
      <c r="A56" s="76">
        <v>13</v>
      </c>
      <c r="B56" s="76"/>
      <c r="C56" s="94" t="s">
        <v>523</v>
      </c>
      <c r="D56" s="76" t="s">
        <v>10</v>
      </c>
      <c r="E56" s="245">
        <v>1.25</v>
      </c>
      <c r="F56" s="167"/>
      <c r="G56" s="167"/>
      <c r="H56" s="167"/>
      <c r="I56" s="167"/>
      <c r="J56" s="167"/>
      <c r="K56" s="167"/>
      <c r="L56" s="167"/>
      <c r="M56" s="283"/>
    </row>
    <row r="57" spans="1:13" s="173" customFormat="1" ht="27">
      <c r="A57" s="104">
        <v>14</v>
      </c>
      <c r="B57" s="104"/>
      <c r="C57" s="103" t="s">
        <v>478</v>
      </c>
      <c r="D57" s="104" t="s">
        <v>19</v>
      </c>
      <c r="E57" s="245">
        <f>4.4+4.71</f>
        <v>9.11</v>
      </c>
      <c r="F57" s="167"/>
      <c r="G57" s="167"/>
      <c r="H57" s="167"/>
      <c r="I57" s="167"/>
      <c r="J57" s="167"/>
      <c r="K57" s="167"/>
      <c r="L57" s="167"/>
      <c r="M57" s="290"/>
    </row>
    <row r="58" spans="1:13" s="59" customFormat="1" ht="27">
      <c r="A58" s="63">
        <v>15</v>
      </c>
      <c r="B58" s="63"/>
      <c r="C58" s="62" t="s">
        <v>480</v>
      </c>
      <c r="D58" s="63" t="s">
        <v>10</v>
      </c>
      <c r="E58" s="245">
        <f>0.25+1.68+3.25</f>
        <v>5.18</v>
      </c>
      <c r="F58" s="193"/>
      <c r="G58" s="193"/>
      <c r="H58" s="193"/>
      <c r="I58" s="193"/>
      <c r="J58" s="193"/>
      <c r="K58" s="193"/>
      <c r="L58" s="193"/>
      <c r="M58" s="283"/>
    </row>
    <row r="59" spans="1:13" s="9" customFormat="1" ht="27" customHeight="1">
      <c r="A59" s="33">
        <v>16</v>
      </c>
      <c r="B59" s="33"/>
      <c r="C59" s="325" t="s">
        <v>515</v>
      </c>
      <c r="D59" s="33" t="s">
        <v>12</v>
      </c>
      <c r="E59" s="245">
        <f>(2.52+0.8)*0.125</f>
        <v>0.41500000000000004</v>
      </c>
      <c r="F59" s="35"/>
      <c r="G59" s="133"/>
      <c r="H59" s="133"/>
      <c r="I59" s="133"/>
      <c r="J59" s="133"/>
      <c r="K59" s="133"/>
      <c r="L59" s="133"/>
      <c r="M59" s="284"/>
    </row>
    <row r="60" spans="1:13" s="19" customFormat="1" ht="30.75" customHeight="1">
      <c r="A60" s="33">
        <v>17</v>
      </c>
      <c r="B60" s="33"/>
      <c r="C60" s="34" t="s">
        <v>516</v>
      </c>
      <c r="D60" s="35" t="s">
        <v>10</v>
      </c>
      <c r="E60" s="245">
        <f>2.52+0.8</f>
        <v>3.3200000000000003</v>
      </c>
      <c r="F60" s="35"/>
      <c r="G60" s="133"/>
      <c r="H60" s="133"/>
      <c r="I60" s="133"/>
      <c r="J60" s="133"/>
      <c r="K60" s="133"/>
      <c r="L60" s="133"/>
      <c r="M60" s="274"/>
    </row>
    <row r="61" spans="1:13" s="19" customFormat="1" ht="42" customHeight="1">
      <c r="A61" s="33">
        <v>18</v>
      </c>
      <c r="B61" s="33"/>
      <c r="C61" s="34" t="s">
        <v>596</v>
      </c>
      <c r="D61" s="35" t="s">
        <v>10</v>
      </c>
      <c r="E61" s="245">
        <f>E60</f>
        <v>3.3200000000000003</v>
      </c>
      <c r="F61" s="35"/>
      <c r="G61" s="133"/>
      <c r="H61" s="133"/>
      <c r="I61" s="133"/>
      <c r="J61" s="133"/>
      <c r="K61" s="133"/>
      <c r="L61" s="133"/>
      <c r="M61" s="274"/>
    </row>
    <row r="62" spans="1:13" s="19" customFormat="1" ht="31.5" customHeight="1">
      <c r="A62" s="33">
        <v>19</v>
      </c>
      <c r="B62" s="33"/>
      <c r="C62" s="34" t="s">
        <v>525</v>
      </c>
      <c r="D62" s="35" t="s">
        <v>12</v>
      </c>
      <c r="E62" s="245">
        <v>0.26</v>
      </c>
      <c r="F62" s="133"/>
      <c r="G62" s="133"/>
      <c r="H62" s="133"/>
      <c r="I62" s="133"/>
      <c r="J62" s="133"/>
      <c r="K62" s="133"/>
      <c r="L62" s="133"/>
      <c r="M62" s="274"/>
    </row>
    <row r="63" spans="1:13" s="19" customFormat="1" ht="30.75" customHeight="1">
      <c r="A63" s="33">
        <v>20</v>
      </c>
      <c r="B63" s="33"/>
      <c r="C63" s="34" t="s">
        <v>526</v>
      </c>
      <c r="D63" s="35" t="s">
        <v>10</v>
      </c>
      <c r="E63" s="245">
        <v>1.7</v>
      </c>
      <c r="F63" s="35"/>
      <c r="G63" s="133"/>
      <c r="H63" s="133"/>
      <c r="I63" s="133"/>
      <c r="J63" s="133"/>
      <c r="K63" s="133"/>
      <c r="L63" s="133"/>
      <c r="M63" s="274"/>
    </row>
    <row r="64" spans="1:13" s="19" customFormat="1" ht="29.25" customHeight="1">
      <c r="A64" s="33">
        <v>21</v>
      </c>
      <c r="B64" s="33"/>
      <c r="C64" s="34" t="s">
        <v>597</v>
      </c>
      <c r="D64" s="35" t="s">
        <v>10</v>
      </c>
      <c r="E64" s="245">
        <v>1.7</v>
      </c>
      <c r="F64" s="35"/>
      <c r="G64" s="133"/>
      <c r="H64" s="133"/>
      <c r="I64" s="133"/>
      <c r="J64" s="133"/>
      <c r="K64" s="133"/>
      <c r="L64" s="133"/>
      <c r="M64" s="274"/>
    </row>
    <row r="65" spans="1:13" ht="32.25" customHeight="1">
      <c r="A65" s="55">
        <v>22</v>
      </c>
      <c r="B65" s="55"/>
      <c r="C65" s="66" t="s">
        <v>518</v>
      </c>
      <c r="D65" s="65" t="s">
        <v>10</v>
      </c>
      <c r="E65" s="245">
        <f>4.55+5.38</f>
        <v>9.93</v>
      </c>
      <c r="F65" s="122"/>
      <c r="G65" s="122"/>
      <c r="H65" s="122"/>
      <c r="I65" s="122"/>
      <c r="J65" s="122"/>
      <c r="K65" s="122"/>
      <c r="L65" s="122"/>
      <c r="M65" s="274"/>
    </row>
    <row r="66" spans="1:13" ht="32.25" customHeight="1">
      <c r="A66" s="55">
        <v>23</v>
      </c>
      <c r="B66" s="55"/>
      <c r="C66" s="66" t="s">
        <v>519</v>
      </c>
      <c r="D66" s="65" t="s">
        <v>10</v>
      </c>
      <c r="E66" s="245">
        <v>2.52</v>
      </c>
      <c r="F66" s="122"/>
      <c r="G66" s="122"/>
      <c r="H66" s="122"/>
      <c r="I66" s="122"/>
      <c r="J66" s="122"/>
      <c r="K66" s="122"/>
      <c r="L66" s="122"/>
      <c r="M66" s="274"/>
    </row>
    <row r="67" spans="1:13" s="19" customFormat="1" ht="31.5" customHeight="1">
      <c r="A67" s="33">
        <v>24</v>
      </c>
      <c r="B67" s="33"/>
      <c r="C67" s="34" t="s">
        <v>520</v>
      </c>
      <c r="D67" s="35" t="s">
        <v>12</v>
      </c>
      <c r="E67" s="245">
        <f>15*0.5*0.15*0.3+0.55</f>
        <v>0.8875</v>
      </c>
      <c r="F67" s="133"/>
      <c r="G67" s="133"/>
      <c r="H67" s="133"/>
      <c r="I67" s="133"/>
      <c r="J67" s="133"/>
      <c r="K67" s="133"/>
      <c r="L67" s="133"/>
      <c r="M67" s="274"/>
    </row>
    <row r="68" spans="1:13" s="170" customFormat="1" ht="27">
      <c r="A68" s="131"/>
      <c r="B68" s="131"/>
      <c r="C68" s="255" t="s">
        <v>598</v>
      </c>
      <c r="D68" s="131" t="s">
        <v>10</v>
      </c>
      <c r="E68" s="245">
        <f>(4.5+7.2)</f>
        <v>11.7</v>
      </c>
      <c r="F68" s="132"/>
      <c r="G68" s="132"/>
      <c r="H68" s="132"/>
      <c r="I68" s="132"/>
      <c r="J68" s="132"/>
      <c r="K68" s="132"/>
      <c r="L68" s="132"/>
      <c r="M68" s="282"/>
    </row>
    <row r="69" spans="1:13" s="170" customFormat="1" ht="27">
      <c r="A69" s="131"/>
      <c r="B69" s="131"/>
      <c r="C69" s="255" t="s">
        <v>599</v>
      </c>
      <c r="D69" s="131" t="s">
        <v>10</v>
      </c>
      <c r="E69" s="245">
        <f>(2.25+3.6)</f>
        <v>5.85</v>
      </c>
      <c r="F69" s="123"/>
      <c r="G69" s="123"/>
      <c r="H69" s="123"/>
      <c r="I69" s="123"/>
      <c r="J69" s="123"/>
      <c r="K69" s="123"/>
      <c r="L69" s="123"/>
      <c r="M69" s="282"/>
    </row>
    <row r="70" spans="1:13" s="107" customFormat="1" ht="13.5">
      <c r="A70" s="104">
        <v>26</v>
      </c>
      <c r="B70" s="104"/>
      <c r="C70" s="94" t="s">
        <v>479</v>
      </c>
      <c r="D70" s="104" t="s">
        <v>19</v>
      </c>
      <c r="E70" s="245">
        <f>2.3+5.6*2+13.2*2</f>
        <v>39.9</v>
      </c>
      <c r="F70" s="172"/>
      <c r="G70" s="172"/>
      <c r="H70" s="172"/>
      <c r="I70" s="172"/>
      <c r="J70" s="172"/>
      <c r="K70" s="172"/>
      <c r="L70" s="172"/>
      <c r="M70" s="288"/>
    </row>
    <row r="71" spans="1:13" s="170" customFormat="1" ht="27">
      <c r="A71" s="104">
        <v>27</v>
      </c>
      <c r="B71" s="104"/>
      <c r="C71" s="103" t="s">
        <v>227</v>
      </c>
      <c r="D71" s="104" t="s">
        <v>10</v>
      </c>
      <c r="E71" s="245">
        <f>E70*0.9</f>
        <v>35.91</v>
      </c>
      <c r="F71" s="167"/>
      <c r="G71" s="167"/>
      <c r="H71" s="167"/>
      <c r="I71" s="167"/>
      <c r="J71" s="167"/>
      <c r="K71" s="167"/>
      <c r="L71" s="167"/>
      <c r="M71" s="282"/>
    </row>
    <row r="72" spans="1:13" s="170" customFormat="1" ht="13.5">
      <c r="A72" s="131"/>
      <c r="B72" s="131"/>
      <c r="C72" s="223" t="s">
        <v>507</v>
      </c>
      <c r="D72" s="131"/>
      <c r="E72" s="132"/>
      <c r="F72" s="132"/>
      <c r="G72" s="132"/>
      <c r="H72" s="132"/>
      <c r="I72" s="132"/>
      <c r="J72" s="132"/>
      <c r="K72" s="132"/>
      <c r="L72" s="132"/>
      <c r="M72" s="282"/>
    </row>
    <row r="73" spans="1:13" s="19" customFormat="1" ht="18" customHeight="1">
      <c r="A73" s="6">
        <v>1</v>
      </c>
      <c r="B73" s="6"/>
      <c r="C73" s="11" t="s">
        <v>508</v>
      </c>
      <c r="D73" s="6" t="s">
        <v>12</v>
      </c>
      <c r="E73" s="245">
        <f>6.1*0.125*0.3*5</f>
        <v>1.1437499999999998</v>
      </c>
      <c r="F73" s="1"/>
      <c r="G73" s="2"/>
      <c r="H73" s="3"/>
      <c r="I73" s="2"/>
      <c r="J73" s="3"/>
      <c r="K73" s="2"/>
      <c r="L73" s="2"/>
      <c r="M73" s="274"/>
    </row>
    <row r="74" spans="1:13" s="59" customFormat="1" ht="13.5">
      <c r="A74" s="76">
        <v>2</v>
      </c>
      <c r="B74" s="76"/>
      <c r="C74" s="94" t="s">
        <v>105</v>
      </c>
      <c r="D74" s="76" t="s">
        <v>10</v>
      </c>
      <c r="E74" s="245">
        <f>2.56*5</f>
        <v>12.8</v>
      </c>
      <c r="F74" s="167"/>
      <c r="G74" s="167"/>
      <c r="H74" s="167"/>
      <c r="I74" s="167"/>
      <c r="J74" s="167"/>
      <c r="K74" s="167"/>
      <c r="L74" s="167"/>
      <c r="M74" s="283"/>
    </row>
    <row r="75" spans="1:13" ht="17.25" customHeight="1">
      <c r="A75" s="55">
        <v>3</v>
      </c>
      <c r="B75" s="55"/>
      <c r="C75" s="66" t="s">
        <v>509</v>
      </c>
      <c r="D75" s="65" t="s">
        <v>10</v>
      </c>
      <c r="E75" s="245">
        <f>1.87*5</f>
        <v>9.350000000000001</v>
      </c>
      <c r="F75" s="122"/>
      <c r="G75" s="122"/>
      <c r="H75" s="122"/>
      <c r="I75" s="122"/>
      <c r="J75" s="122"/>
      <c r="K75" s="122"/>
      <c r="L75" s="122"/>
      <c r="M75" s="274"/>
    </row>
    <row r="76" spans="1:13" s="12" customFormat="1" ht="15">
      <c r="A76" s="74"/>
      <c r="B76" s="74"/>
      <c r="C76" s="108" t="s">
        <v>6</v>
      </c>
      <c r="D76" s="74"/>
      <c r="E76" s="147"/>
      <c r="F76" s="148"/>
      <c r="G76" s="61">
        <f>SUM(G25:G75)</f>
        <v>0</v>
      </c>
      <c r="H76" s="61"/>
      <c r="I76" s="61">
        <f>SUM(I25:I75)</f>
        <v>0</v>
      </c>
      <c r="J76" s="61"/>
      <c r="K76" s="61">
        <f>SUM(K25:K75)</f>
        <v>0</v>
      </c>
      <c r="L76" s="61">
        <f>SUM(L25:L75)</f>
        <v>0</v>
      </c>
      <c r="M76" s="273"/>
    </row>
    <row r="77" spans="1:13" s="95" customFormat="1" ht="13.5">
      <c r="A77" s="125"/>
      <c r="B77" s="125"/>
      <c r="C77" s="111" t="s">
        <v>42</v>
      </c>
      <c r="D77" s="85" t="s">
        <v>49</v>
      </c>
      <c r="E77" s="198"/>
      <c r="F77" s="197"/>
      <c r="G77" s="193"/>
      <c r="H77" s="193"/>
      <c r="I77" s="193"/>
      <c r="J77" s="193"/>
      <c r="K77" s="193"/>
      <c r="L77" s="193"/>
      <c r="M77" s="289"/>
    </row>
    <row r="78" spans="1:13" s="95" customFormat="1" ht="13.5">
      <c r="A78" s="125"/>
      <c r="B78" s="125"/>
      <c r="C78" s="108" t="s">
        <v>6</v>
      </c>
      <c r="D78" s="151"/>
      <c r="E78" s="199"/>
      <c r="F78" s="200"/>
      <c r="G78" s="201"/>
      <c r="H78" s="201"/>
      <c r="I78" s="201"/>
      <c r="J78" s="201"/>
      <c r="K78" s="201"/>
      <c r="L78" s="201"/>
      <c r="M78" s="289"/>
    </row>
    <row r="79" spans="1:13" s="95" customFormat="1" ht="13.5">
      <c r="A79" s="125"/>
      <c r="B79" s="125"/>
      <c r="C79" s="111" t="s">
        <v>35</v>
      </c>
      <c r="D79" s="152" t="s">
        <v>49</v>
      </c>
      <c r="E79" s="199"/>
      <c r="F79" s="200"/>
      <c r="G79" s="201"/>
      <c r="H79" s="201"/>
      <c r="I79" s="201"/>
      <c r="J79" s="201"/>
      <c r="K79" s="201"/>
      <c r="L79" s="201"/>
      <c r="M79" s="289"/>
    </row>
    <row r="80" spans="1:13" s="12" customFormat="1" ht="15">
      <c r="A80" s="74"/>
      <c r="B80" s="74"/>
      <c r="C80" s="74" t="s">
        <v>149</v>
      </c>
      <c r="D80" s="74"/>
      <c r="E80" s="147"/>
      <c r="F80" s="148"/>
      <c r="G80" s="61"/>
      <c r="H80" s="61"/>
      <c r="I80" s="61"/>
      <c r="J80" s="61"/>
      <c r="K80" s="61"/>
      <c r="L80" s="61"/>
      <c r="M80" s="291"/>
    </row>
    <row r="81" spans="1:13" s="12" customFormat="1" ht="15">
      <c r="A81" s="74"/>
      <c r="B81" s="74"/>
      <c r="C81" s="88" t="s">
        <v>277</v>
      </c>
      <c r="D81" s="74"/>
      <c r="E81" s="147"/>
      <c r="F81" s="148"/>
      <c r="G81" s="149"/>
      <c r="H81" s="149"/>
      <c r="I81" s="149"/>
      <c r="J81" s="149"/>
      <c r="K81" s="149"/>
      <c r="L81" s="149"/>
      <c r="M81" s="273"/>
    </row>
    <row r="82" spans="1:13" s="121" customFormat="1" ht="27">
      <c r="A82" s="131">
        <v>1</v>
      </c>
      <c r="B82" s="131"/>
      <c r="C82" s="255" t="s">
        <v>272</v>
      </c>
      <c r="D82" s="63" t="s">
        <v>48</v>
      </c>
      <c r="E82" s="239">
        <v>2</v>
      </c>
      <c r="F82" s="73"/>
      <c r="G82" s="73"/>
      <c r="H82" s="73"/>
      <c r="I82" s="73"/>
      <c r="J82" s="73"/>
      <c r="K82" s="73"/>
      <c r="L82" s="73"/>
      <c r="M82" s="281"/>
    </row>
    <row r="83" spans="1:15" s="10" customFormat="1" ht="27">
      <c r="A83" s="35">
        <v>2</v>
      </c>
      <c r="B83" s="35"/>
      <c r="C83" s="62" t="s">
        <v>274</v>
      </c>
      <c r="D83" s="33" t="s">
        <v>48</v>
      </c>
      <c r="E83" s="239">
        <v>20</v>
      </c>
      <c r="F83" s="35"/>
      <c r="G83" s="37"/>
      <c r="H83" s="36"/>
      <c r="I83" s="37"/>
      <c r="J83" s="36"/>
      <c r="K83" s="37"/>
      <c r="L83" s="37"/>
      <c r="M83" s="292"/>
      <c r="N83" s="17"/>
      <c r="O83" s="17"/>
    </row>
    <row r="84" spans="1:13" s="117" customFormat="1" ht="19.5" customHeight="1">
      <c r="A84" s="63">
        <v>3</v>
      </c>
      <c r="B84" s="63"/>
      <c r="C84" s="253" t="s">
        <v>150</v>
      </c>
      <c r="D84" s="100" t="s">
        <v>151</v>
      </c>
      <c r="E84" s="202">
        <v>1</v>
      </c>
      <c r="F84" s="193"/>
      <c r="G84" s="248"/>
      <c r="H84" s="193"/>
      <c r="I84" s="193"/>
      <c r="J84" s="193"/>
      <c r="K84" s="193"/>
      <c r="L84" s="193"/>
      <c r="M84" s="287"/>
    </row>
    <row r="85" spans="1:13" s="13" customFormat="1" ht="15" customHeight="1">
      <c r="A85" s="33"/>
      <c r="B85" s="33"/>
      <c r="C85" s="60" t="s">
        <v>6</v>
      </c>
      <c r="D85" s="43"/>
      <c r="E85" s="44"/>
      <c r="F85" s="43"/>
      <c r="G85" s="41"/>
      <c r="H85" s="41"/>
      <c r="I85" s="41"/>
      <c r="J85" s="41"/>
      <c r="K85" s="41"/>
      <c r="L85" s="41"/>
      <c r="M85" s="292"/>
    </row>
    <row r="86" spans="1:13" s="7" customFormat="1" ht="13.5">
      <c r="A86" s="47"/>
      <c r="B86" s="47"/>
      <c r="C86" s="84" t="s">
        <v>34</v>
      </c>
      <c r="D86" s="85" t="s">
        <v>49</v>
      </c>
      <c r="E86" s="43"/>
      <c r="F86" s="41"/>
      <c r="G86" s="142"/>
      <c r="H86" s="142"/>
      <c r="I86" s="142"/>
      <c r="J86" s="142"/>
      <c r="K86" s="142"/>
      <c r="L86" s="142"/>
      <c r="M86" s="277"/>
    </row>
    <row r="87" spans="1:13" s="7" customFormat="1" ht="13.5">
      <c r="A87" s="47"/>
      <c r="B87" s="47"/>
      <c r="C87" s="60" t="s">
        <v>6</v>
      </c>
      <c r="D87" s="151"/>
      <c r="E87" s="162"/>
      <c r="F87" s="151"/>
      <c r="G87" s="143"/>
      <c r="H87" s="143"/>
      <c r="I87" s="143"/>
      <c r="J87" s="143"/>
      <c r="K87" s="143"/>
      <c r="L87" s="143"/>
      <c r="M87" s="277"/>
    </row>
    <row r="88" spans="1:13" s="21" customFormat="1" ht="13.5">
      <c r="A88" s="47"/>
      <c r="B88" s="47"/>
      <c r="C88" s="84" t="s">
        <v>35</v>
      </c>
      <c r="D88" s="152" t="s">
        <v>49</v>
      </c>
      <c r="E88" s="162"/>
      <c r="F88" s="151"/>
      <c r="G88" s="143"/>
      <c r="H88" s="143"/>
      <c r="I88" s="143"/>
      <c r="J88" s="143"/>
      <c r="K88" s="143"/>
      <c r="L88" s="143"/>
      <c r="M88" s="278"/>
    </row>
    <row r="89" spans="1:13" ht="13.5">
      <c r="A89" s="49"/>
      <c r="B89" s="49"/>
      <c r="C89" s="60" t="s">
        <v>102</v>
      </c>
      <c r="D89" s="151"/>
      <c r="E89" s="162"/>
      <c r="F89" s="151"/>
      <c r="G89" s="143"/>
      <c r="H89" s="143"/>
      <c r="I89" s="143"/>
      <c r="J89" s="143"/>
      <c r="K89" s="143"/>
      <c r="L89" s="143"/>
      <c r="M89" s="293"/>
    </row>
    <row r="90" spans="1:13" s="71" customFormat="1" ht="13.5">
      <c r="A90" s="72"/>
      <c r="B90" s="72"/>
      <c r="C90" s="62"/>
      <c r="D90" s="72"/>
      <c r="E90" s="37"/>
      <c r="F90" s="73"/>
      <c r="G90" s="73"/>
      <c r="H90" s="73"/>
      <c r="I90" s="73"/>
      <c r="J90" s="73"/>
      <c r="K90" s="73"/>
      <c r="L90" s="73"/>
      <c r="M90" s="294"/>
    </row>
    <row r="91" spans="1:13" s="107" customFormat="1" ht="16.5" customHeight="1">
      <c r="A91" s="126"/>
      <c r="B91" s="126"/>
      <c r="C91" s="134" t="s">
        <v>279</v>
      </c>
      <c r="D91" s="63"/>
      <c r="E91" s="132"/>
      <c r="F91" s="193"/>
      <c r="G91" s="193"/>
      <c r="H91" s="193"/>
      <c r="I91" s="193"/>
      <c r="J91" s="193"/>
      <c r="K91" s="193"/>
      <c r="L91" s="193"/>
      <c r="M91" s="288"/>
    </row>
    <row r="92" spans="1:13" s="59" customFormat="1" ht="13.5">
      <c r="A92" s="76">
        <v>1</v>
      </c>
      <c r="B92" s="76"/>
      <c r="C92" s="91" t="s">
        <v>51</v>
      </c>
      <c r="D92" s="92" t="s">
        <v>12</v>
      </c>
      <c r="E92" s="195">
        <v>15</v>
      </c>
      <c r="F92" s="172"/>
      <c r="G92" s="172"/>
      <c r="H92" s="172"/>
      <c r="I92" s="172"/>
      <c r="J92" s="172"/>
      <c r="K92" s="172"/>
      <c r="L92" s="172">
        <f>G92+I92+K92</f>
        <v>0</v>
      </c>
      <c r="M92" s="283"/>
    </row>
    <row r="93" spans="1:13" s="59" customFormat="1" ht="13.5">
      <c r="A93" s="76">
        <v>2</v>
      </c>
      <c r="B93" s="76"/>
      <c r="C93" s="91" t="s">
        <v>37</v>
      </c>
      <c r="D93" s="92" t="s">
        <v>12</v>
      </c>
      <c r="E93" s="195">
        <v>7</v>
      </c>
      <c r="F93" s="172"/>
      <c r="G93" s="172"/>
      <c r="H93" s="172"/>
      <c r="I93" s="172"/>
      <c r="J93" s="172"/>
      <c r="K93" s="172"/>
      <c r="L93" s="172">
        <f>G93+I93+K93</f>
        <v>0</v>
      </c>
      <c r="M93" s="283"/>
    </row>
    <row r="94" spans="1:13" s="59" customFormat="1" ht="13.5">
      <c r="A94" s="76">
        <v>3</v>
      </c>
      <c r="B94" s="76"/>
      <c r="C94" s="91" t="s">
        <v>22</v>
      </c>
      <c r="D94" s="92" t="s">
        <v>13</v>
      </c>
      <c r="E94" s="195">
        <f>(E92-E93)*1.95</f>
        <v>15.6</v>
      </c>
      <c r="F94" s="172"/>
      <c r="G94" s="172"/>
      <c r="H94" s="172"/>
      <c r="I94" s="172"/>
      <c r="J94" s="172"/>
      <c r="K94" s="172"/>
      <c r="L94" s="172">
        <f>G94+I94+K94</f>
        <v>0</v>
      </c>
      <c r="M94" s="283"/>
    </row>
    <row r="95" spans="1:13" s="124" customFormat="1" ht="13.5">
      <c r="A95" s="76">
        <v>4</v>
      </c>
      <c r="B95" s="76"/>
      <c r="C95" s="94" t="s">
        <v>636</v>
      </c>
      <c r="D95" s="63" t="s">
        <v>13</v>
      </c>
      <c r="E95" s="195">
        <f>E94</f>
        <v>15.6</v>
      </c>
      <c r="F95" s="172"/>
      <c r="G95" s="172"/>
      <c r="H95" s="172"/>
      <c r="I95" s="172"/>
      <c r="J95" s="172"/>
      <c r="K95" s="172">
        <f>E95*J95</f>
        <v>0</v>
      </c>
      <c r="L95" s="172">
        <f>G95+I95+K95</f>
        <v>0</v>
      </c>
      <c r="M95" s="295"/>
    </row>
    <row r="96" spans="1:13" s="59" customFormat="1" ht="27">
      <c r="A96" s="63">
        <v>5</v>
      </c>
      <c r="B96" s="63"/>
      <c r="C96" s="62" t="s">
        <v>122</v>
      </c>
      <c r="D96" s="63" t="s">
        <v>12</v>
      </c>
      <c r="E96" s="245">
        <v>7</v>
      </c>
      <c r="F96" s="193"/>
      <c r="G96" s="193"/>
      <c r="H96" s="193"/>
      <c r="I96" s="193"/>
      <c r="J96" s="193"/>
      <c r="K96" s="193"/>
      <c r="L96" s="193"/>
      <c r="M96" s="283"/>
    </row>
    <row r="97" spans="1:13" s="59" customFormat="1" ht="40.5">
      <c r="A97" s="63">
        <v>6</v>
      </c>
      <c r="B97" s="63"/>
      <c r="C97" s="62" t="s">
        <v>278</v>
      </c>
      <c r="D97" s="63" t="s">
        <v>12</v>
      </c>
      <c r="E97" s="245">
        <v>1.65</v>
      </c>
      <c r="F97" s="193"/>
      <c r="G97" s="193"/>
      <c r="H97" s="193"/>
      <c r="I97" s="193"/>
      <c r="J97" s="193"/>
      <c r="K97" s="193"/>
      <c r="L97" s="193"/>
      <c r="M97" s="283"/>
    </row>
    <row r="98" spans="1:13" s="59" customFormat="1" ht="13.5">
      <c r="A98" s="63"/>
      <c r="B98" s="63"/>
      <c r="C98" s="240" t="s">
        <v>17</v>
      </c>
      <c r="D98" s="100" t="s">
        <v>11</v>
      </c>
      <c r="E98" s="245">
        <v>6.8</v>
      </c>
      <c r="F98" s="242"/>
      <c r="G98" s="193"/>
      <c r="H98" s="193"/>
      <c r="I98" s="193"/>
      <c r="J98" s="193"/>
      <c r="K98" s="193"/>
      <c r="L98" s="193"/>
      <c r="M98" s="283"/>
    </row>
    <row r="99" spans="1:13" s="59" customFormat="1" ht="13.5">
      <c r="A99" s="63"/>
      <c r="B99" s="63"/>
      <c r="C99" s="240" t="s">
        <v>20</v>
      </c>
      <c r="D99" s="100" t="s">
        <v>11</v>
      </c>
      <c r="E99" s="245">
        <v>195.4</v>
      </c>
      <c r="F99" s="242"/>
      <c r="G99" s="193"/>
      <c r="H99" s="193"/>
      <c r="I99" s="193"/>
      <c r="J99" s="193"/>
      <c r="K99" s="193"/>
      <c r="L99" s="193"/>
      <c r="M99" s="283"/>
    </row>
    <row r="100" spans="1:13" s="59" customFormat="1" ht="13.5">
      <c r="A100" s="76">
        <v>7</v>
      </c>
      <c r="B100" s="76"/>
      <c r="C100" s="94" t="s">
        <v>105</v>
      </c>
      <c r="D100" s="76" t="s">
        <v>10</v>
      </c>
      <c r="E100" s="195">
        <v>13</v>
      </c>
      <c r="F100" s="172"/>
      <c r="G100" s="172"/>
      <c r="H100" s="172"/>
      <c r="I100" s="172"/>
      <c r="J100" s="172"/>
      <c r="K100" s="172"/>
      <c r="L100" s="172"/>
      <c r="M100" s="283"/>
    </row>
    <row r="101" spans="1:13" s="19" customFormat="1" ht="19.5" customHeight="1">
      <c r="A101" s="35">
        <v>8</v>
      </c>
      <c r="B101" s="35"/>
      <c r="C101" s="34" t="s">
        <v>600</v>
      </c>
      <c r="D101" s="35" t="s">
        <v>10</v>
      </c>
      <c r="E101" s="245">
        <v>13</v>
      </c>
      <c r="F101" s="35"/>
      <c r="G101" s="37"/>
      <c r="H101" s="36"/>
      <c r="I101" s="37"/>
      <c r="J101" s="36"/>
      <c r="K101" s="37"/>
      <c r="L101" s="37"/>
      <c r="M101" s="274"/>
    </row>
    <row r="102" spans="1:13" s="95" customFormat="1" ht="13.5">
      <c r="A102" s="63"/>
      <c r="B102" s="63"/>
      <c r="C102" s="108" t="s">
        <v>18</v>
      </c>
      <c r="D102" s="109"/>
      <c r="E102" s="196"/>
      <c r="F102" s="197"/>
      <c r="G102" s="193"/>
      <c r="H102" s="193"/>
      <c r="I102" s="193"/>
      <c r="J102" s="193"/>
      <c r="K102" s="193"/>
      <c r="L102" s="193"/>
      <c r="M102" s="289"/>
    </row>
    <row r="103" spans="1:13" s="95" customFormat="1" ht="13.5">
      <c r="A103" s="125"/>
      <c r="B103" s="125"/>
      <c r="C103" s="111" t="s">
        <v>42</v>
      </c>
      <c r="D103" s="85" t="s">
        <v>49</v>
      </c>
      <c r="E103" s="198"/>
      <c r="F103" s="197"/>
      <c r="G103" s="193"/>
      <c r="H103" s="193"/>
      <c r="I103" s="193"/>
      <c r="J103" s="193"/>
      <c r="K103" s="193"/>
      <c r="L103" s="193"/>
      <c r="M103" s="289"/>
    </row>
    <row r="104" spans="1:13" s="95" customFormat="1" ht="13.5">
      <c r="A104" s="125"/>
      <c r="B104" s="125"/>
      <c r="C104" s="108" t="s">
        <v>6</v>
      </c>
      <c r="D104" s="151"/>
      <c r="E104" s="199"/>
      <c r="F104" s="200"/>
      <c r="G104" s="201"/>
      <c r="H104" s="201"/>
      <c r="I104" s="201"/>
      <c r="J104" s="201"/>
      <c r="K104" s="201"/>
      <c r="L104" s="201"/>
      <c r="M104" s="289"/>
    </row>
    <row r="105" spans="1:13" s="95" customFormat="1" ht="13.5">
      <c r="A105" s="125"/>
      <c r="B105" s="125"/>
      <c r="C105" s="111" t="s">
        <v>35</v>
      </c>
      <c r="D105" s="152" t="s">
        <v>49</v>
      </c>
      <c r="E105" s="199"/>
      <c r="F105" s="200"/>
      <c r="G105" s="201"/>
      <c r="H105" s="201"/>
      <c r="I105" s="201"/>
      <c r="J105" s="201"/>
      <c r="K105" s="201"/>
      <c r="L105" s="201"/>
      <c r="M105" s="289"/>
    </row>
    <row r="106" spans="1:13" s="95" customFormat="1" ht="13.5">
      <c r="A106" s="125"/>
      <c r="B106" s="125"/>
      <c r="C106" s="108" t="s">
        <v>169</v>
      </c>
      <c r="D106" s="113"/>
      <c r="E106" s="199"/>
      <c r="F106" s="200"/>
      <c r="G106" s="201"/>
      <c r="H106" s="201"/>
      <c r="I106" s="201"/>
      <c r="J106" s="201"/>
      <c r="K106" s="201"/>
      <c r="L106" s="201"/>
      <c r="M106" s="289"/>
    </row>
    <row r="107" spans="1:13" s="10" customFormat="1" ht="22.5" customHeight="1">
      <c r="A107" s="33"/>
      <c r="B107" s="33"/>
      <c r="C107" s="67" t="s">
        <v>280</v>
      </c>
      <c r="D107" s="35"/>
      <c r="E107" s="39"/>
      <c r="F107" s="35"/>
      <c r="G107" s="142"/>
      <c r="H107" s="142"/>
      <c r="I107" s="142"/>
      <c r="J107" s="142"/>
      <c r="K107" s="142"/>
      <c r="L107" s="142"/>
      <c r="M107" s="292"/>
    </row>
    <row r="108" spans="1:255" s="10" customFormat="1" ht="27">
      <c r="A108" s="33">
        <v>1</v>
      </c>
      <c r="B108" s="33"/>
      <c r="C108" s="334" t="s">
        <v>275</v>
      </c>
      <c r="D108" s="75" t="s">
        <v>48</v>
      </c>
      <c r="E108" s="245">
        <v>1</v>
      </c>
      <c r="F108" s="36"/>
      <c r="G108" s="133"/>
      <c r="H108" s="133"/>
      <c r="I108" s="133"/>
      <c r="J108" s="133"/>
      <c r="K108" s="133"/>
      <c r="L108" s="133"/>
      <c r="M108" s="27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s="10" customFormat="1" ht="29.25" customHeight="1">
      <c r="A109" s="33">
        <v>2</v>
      </c>
      <c r="B109" s="33"/>
      <c r="C109" s="34" t="s">
        <v>601</v>
      </c>
      <c r="D109" s="33" t="s">
        <v>19</v>
      </c>
      <c r="E109" s="245">
        <v>20</v>
      </c>
      <c r="F109" s="36"/>
      <c r="G109" s="133"/>
      <c r="H109" s="133"/>
      <c r="I109" s="133"/>
      <c r="J109" s="133"/>
      <c r="K109" s="133"/>
      <c r="L109" s="133"/>
      <c r="M109" s="27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s="10" customFormat="1" ht="22.5" customHeight="1">
      <c r="A110" s="33">
        <v>3</v>
      </c>
      <c r="B110" s="33"/>
      <c r="C110" s="34" t="s">
        <v>112</v>
      </c>
      <c r="D110" s="33" t="s">
        <v>19</v>
      </c>
      <c r="E110" s="245">
        <v>40</v>
      </c>
      <c r="F110" s="36"/>
      <c r="G110" s="133"/>
      <c r="H110" s="133"/>
      <c r="I110" s="133"/>
      <c r="J110" s="133"/>
      <c r="K110" s="133"/>
      <c r="L110" s="133"/>
      <c r="M110" s="27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s="10" customFormat="1" ht="30.75" customHeight="1">
      <c r="A111" s="33">
        <v>4</v>
      </c>
      <c r="B111" s="33"/>
      <c r="C111" s="34" t="s">
        <v>111</v>
      </c>
      <c r="D111" s="75" t="s">
        <v>9</v>
      </c>
      <c r="E111" s="245">
        <v>1</v>
      </c>
      <c r="F111" s="36"/>
      <c r="G111" s="133"/>
      <c r="H111" s="133"/>
      <c r="I111" s="133"/>
      <c r="J111" s="133"/>
      <c r="K111" s="133"/>
      <c r="L111" s="133"/>
      <c r="M111" s="27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13" ht="22.5" customHeight="1">
      <c r="A112" s="33"/>
      <c r="B112" s="33"/>
      <c r="C112" s="60" t="s">
        <v>18</v>
      </c>
      <c r="D112" s="35"/>
      <c r="E112" s="35"/>
      <c r="F112" s="29"/>
      <c r="G112" s="133"/>
      <c r="H112" s="133"/>
      <c r="I112" s="133"/>
      <c r="J112" s="133"/>
      <c r="K112" s="133"/>
      <c r="L112" s="133"/>
      <c r="M112" s="296">
        <f>G112+I112+K112</f>
        <v>0</v>
      </c>
    </row>
    <row r="113" spans="1:255" ht="22.5" customHeight="1">
      <c r="A113" s="88"/>
      <c r="B113" s="88"/>
      <c r="C113" s="89" t="s">
        <v>96</v>
      </c>
      <c r="D113" s="85" t="s">
        <v>49</v>
      </c>
      <c r="E113" s="61"/>
      <c r="F113" s="54"/>
      <c r="G113" s="142"/>
      <c r="H113" s="142"/>
      <c r="I113" s="142"/>
      <c r="J113" s="142"/>
      <c r="K113" s="142"/>
      <c r="L113" s="142"/>
      <c r="M113" s="297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  <c r="GT113" s="82"/>
      <c r="GU113" s="82"/>
      <c r="GV113" s="82"/>
      <c r="GW113" s="82"/>
      <c r="GX113" s="82"/>
      <c r="GY113" s="82"/>
      <c r="GZ113" s="82"/>
      <c r="HA113" s="82"/>
      <c r="HB113" s="82"/>
      <c r="HC113" s="82"/>
      <c r="HD113" s="82"/>
      <c r="HE113" s="82"/>
      <c r="HF113" s="82"/>
      <c r="HG113" s="82"/>
      <c r="HH113" s="82"/>
      <c r="HI113" s="82"/>
      <c r="HJ113" s="82"/>
      <c r="HK113" s="82"/>
      <c r="HL113" s="82"/>
      <c r="HM113" s="82"/>
      <c r="HN113" s="82"/>
      <c r="HO113" s="82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2"/>
      <c r="IB113" s="82"/>
      <c r="IC113" s="82"/>
      <c r="ID113" s="82"/>
      <c r="IE113" s="82"/>
      <c r="IF113" s="82"/>
      <c r="IG113" s="82"/>
      <c r="IH113" s="82"/>
      <c r="II113" s="82"/>
      <c r="IJ113" s="82"/>
      <c r="IK113" s="82"/>
      <c r="IL113" s="82"/>
      <c r="IM113" s="82"/>
      <c r="IN113" s="82"/>
      <c r="IO113" s="82"/>
      <c r="IP113" s="82"/>
      <c r="IQ113" s="82"/>
      <c r="IR113" s="82"/>
      <c r="IS113" s="82"/>
      <c r="IT113" s="82"/>
      <c r="IU113" s="82"/>
    </row>
    <row r="114" spans="1:255" ht="22.5" customHeight="1">
      <c r="A114" s="88"/>
      <c r="B114" s="88"/>
      <c r="C114" s="90" t="s">
        <v>18</v>
      </c>
      <c r="D114" s="151"/>
      <c r="E114" s="61"/>
      <c r="F114" s="54"/>
      <c r="G114" s="142"/>
      <c r="H114" s="142"/>
      <c r="I114" s="142"/>
      <c r="J114" s="142"/>
      <c r="K114" s="142"/>
      <c r="L114" s="142"/>
      <c r="M114" s="297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  <c r="II114" s="82"/>
      <c r="IJ114" s="82"/>
      <c r="IK114" s="82"/>
      <c r="IL114" s="82"/>
      <c r="IM114" s="82"/>
      <c r="IN114" s="82"/>
      <c r="IO114" s="82"/>
      <c r="IP114" s="82"/>
      <c r="IQ114" s="82"/>
      <c r="IR114" s="82"/>
      <c r="IS114" s="82"/>
      <c r="IT114" s="82"/>
      <c r="IU114" s="82"/>
    </row>
    <row r="115" spans="1:255" ht="22.5" customHeight="1">
      <c r="A115" s="88"/>
      <c r="B115" s="88"/>
      <c r="C115" s="40" t="s">
        <v>121</v>
      </c>
      <c r="D115" s="152" t="s">
        <v>49</v>
      </c>
      <c r="E115" s="44"/>
      <c r="F115" s="54"/>
      <c r="G115" s="142"/>
      <c r="H115" s="142"/>
      <c r="I115" s="142"/>
      <c r="J115" s="142"/>
      <c r="K115" s="142"/>
      <c r="L115" s="142"/>
      <c r="M115" s="297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2"/>
      <c r="GP115" s="82"/>
      <c r="GQ115" s="82"/>
      <c r="GR115" s="82"/>
      <c r="GS115" s="82"/>
      <c r="GT115" s="82"/>
      <c r="GU115" s="82"/>
      <c r="GV115" s="82"/>
      <c r="GW115" s="82"/>
      <c r="GX115" s="82"/>
      <c r="GY115" s="82"/>
      <c r="GZ115" s="82"/>
      <c r="HA115" s="82"/>
      <c r="HB115" s="82"/>
      <c r="HC115" s="82"/>
      <c r="HD115" s="82"/>
      <c r="HE115" s="82"/>
      <c r="HF115" s="82"/>
      <c r="HG115" s="82"/>
      <c r="HH115" s="82"/>
      <c r="HI115" s="82"/>
      <c r="HJ115" s="82"/>
      <c r="HK115" s="82"/>
      <c r="HL115" s="82"/>
      <c r="HM115" s="82"/>
      <c r="HN115" s="82"/>
      <c r="HO115" s="82"/>
      <c r="HP115" s="82"/>
      <c r="HQ115" s="82"/>
      <c r="HR115" s="82"/>
      <c r="HS115" s="82"/>
      <c r="HT115" s="82"/>
      <c r="HU115" s="82"/>
      <c r="HV115" s="82"/>
      <c r="HW115" s="82"/>
      <c r="HX115" s="82"/>
      <c r="HY115" s="82"/>
      <c r="HZ115" s="82"/>
      <c r="IA115" s="82"/>
      <c r="IB115" s="82"/>
      <c r="IC115" s="82"/>
      <c r="ID115" s="82"/>
      <c r="IE115" s="82"/>
      <c r="IF115" s="82"/>
      <c r="IG115" s="82"/>
      <c r="IH115" s="82"/>
      <c r="II115" s="82"/>
      <c r="IJ115" s="82"/>
      <c r="IK115" s="82"/>
      <c r="IL115" s="82"/>
      <c r="IM115" s="82"/>
      <c r="IN115" s="82"/>
      <c r="IO115" s="82"/>
      <c r="IP115" s="82"/>
      <c r="IQ115" s="82"/>
      <c r="IR115" s="82"/>
      <c r="IS115" s="82"/>
      <c r="IT115" s="82"/>
      <c r="IU115" s="82"/>
    </row>
    <row r="116" spans="1:255" ht="22.5" customHeight="1">
      <c r="A116" s="88"/>
      <c r="B116" s="88"/>
      <c r="C116" s="60" t="s">
        <v>281</v>
      </c>
      <c r="D116" s="43"/>
      <c r="E116" s="44"/>
      <c r="F116" s="54"/>
      <c r="G116" s="142"/>
      <c r="H116" s="142"/>
      <c r="I116" s="142"/>
      <c r="J116" s="142"/>
      <c r="K116" s="142"/>
      <c r="L116" s="142"/>
      <c r="M116" s="297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  <c r="II116" s="82"/>
      <c r="IJ116" s="82"/>
      <c r="IK116" s="82"/>
      <c r="IL116" s="82"/>
      <c r="IM116" s="82"/>
      <c r="IN116" s="82"/>
      <c r="IO116" s="82"/>
      <c r="IP116" s="82"/>
      <c r="IQ116" s="82"/>
      <c r="IR116" s="82"/>
      <c r="IS116" s="82"/>
      <c r="IT116" s="82"/>
      <c r="IU116" s="82"/>
    </row>
    <row r="117" spans="1:13" s="10" customFormat="1" ht="22.5" customHeight="1">
      <c r="A117" s="33"/>
      <c r="B117" s="33"/>
      <c r="C117" s="67" t="s">
        <v>345</v>
      </c>
      <c r="D117" s="35"/>
      <c r="E117" s="39"/>
      <c r="F117" s="35"/>
      <c r="G117" s="142"/>
      <c r="H117" s="142"/>
      <c r="I117" s="142"/>
      <c r="J117" s="142"/>
      <c r="K117" s="142"/>
      <c r="L117" s="142"/>
      <c r="M117" s="292"/>
    </row>
    <row r="118" spans="1:13" s="107" customFormat="1" ht="27">
      <c r="A118" s="63">
        <v>1</v>
      </c>
      <c r="B118" s="63"/>
      <c r="C118" s="62" t="s">
        <v>291</v>
      </c>
      <c r="D118" s="131" t="s">
        <v>107</v>
      </c>
      <c r="E118" s="245">
        <v>2</v>
      </c>
      <c r="F118" s="132"/>
      <c r="G118" s="132"/>
      <c r="H118" s="132"/>
      <c r="I118" s="247"/>
      <c r="J118" s="132"/>
      <c r="K118" s="132"/>
      <c r="L118" s="132"/>
      <c r="M118" s="288"/>
    </row>
    <row r="119" spans="1:13" s="98" customFormat="1" ht="27" customHeight="1">
      <c r="A119" s="63">
        <v>2</v>
      </c>
      <c r="B119" s="63"/>
      <c r="C119" s="62" t="s">
        <v>290</v>
      </c>
      <c r="D119" s="131" t="s">
        <v>107</v>
      </c>
      <c r="E119" s="245">
        <v>2</v>
      </c>
      <c r="F119" s="193"/>
      <c r="G119" s="193"/>
      <c r="H119" s="193"/>
      <c r="I119" s="193"/>
      <c r="J119" s="193"/>
      <c r="K119" s="193"/>
      <c r="L119" s="193"/>
      <c r="M119" s="298"/>
    </row>
    <row r="120" spans="1:13" s="107" customFormat="1" ht="27.75" customHeight="1">
      <c r="A120" s="63">
        <v>3</v>
      </c>
      <c r="B120" s="63"/>
      <c r="C120" s="192" t="s">
        <v>292</v>
      </c>
      <c r="D120" s="131" t="s">
        <v>19</v>
      </c>
      <c r="E120" s="202">
        <v>10</v>
      </c>
      <c r="F120" s="193"/>
      <c r="G120" s="193">
        <f>E120*F120</f>
        <v>0</v>
      </c>
      <c r="H120" s="193"/>
      <c r="I120" s="193"/>
      <c r="J120" s="193"/>
      <c r="K120" s="193"/>
      <c r="L120" s="193">
        <f>G120+I120+K120</f>
        <v>0</v>
      </c>
      <c r="M120" s="288"/>
    </row>
    <row r="121" spans="1:13" s="107" customFormat="1" ht="13.5">
      <c r="A121" s="63">
        <v>4</v>
      </c>
      <c r="B121" s="63"/>
      <c r="C121" s="192" t="s">
        <v>293</v>
      </c>
      <c r="D121" s="100" t="s">
        <v>273</v>
      </c>
      <c r="E121" s="202">
        <v>2</v>
      </c>
      <c r="F121" s="193"/>
      <c r="G121" s="193">
        <f>E121*F121</f>
        <v>0</v>
      </c>
      <c r="H121" s="193"/>
      <c r="I121" s="193">
        <f>E121*H121</f>
        <v>0</v>
      </c>
      <c r="J121" s="193"/>
      <c r="K121" s="193"/>
      <c r="L121" s="193">
        <f>G121+I121+K121</f>
        <v>0</v>
      </c>
      <c r="M121" s="288"/>
    </row>
    <row r="122" spans="1:13" s="59" customFormat="1" ht="27">
      <c r="A122" s="118">
        <v>5</v>
      </c>
      <c r="B122" s="118"/>
      <c r="C122" s="62" t="s">
        <v>653</v>
      </c>
      <c r="D122" s="63" t="s">
        <v>48</v>
      </c>
      <c r="E122" s="245">
        <v>1</v>
      </c>
      <c r="F122" s="193"/>
      <c r="G122" s="248"/>
      <c r="H122" s="193"/>
      <c r="I122" s="193"/>
      <c r="J122" s="193"/>
      <c r="K122" s="193"/>
      <c r="L122" s="193"/>
      <c r="M122" s="283"/>
    </row>
    <row r="123" spans="1:13" s="107" customFormat="1" ht="13.5">
      <c r="A123" s="118">
        <v>6</v>
      </c>
      <c r="B123" s="118"/>
      <c r="C123" s="62" t="s">
        <v>288</v>
      </c>
      <c r="D123" s="131" t="s">
        <v>107</v>
      </c>
      <c r="E123" s="245">
        <v>2</v>
      </c>
      <c r="F123" s="193"/>
      <c r="G123" s="248"/>
      <c r="H123" s="193"/>
      <c r="I123" s="193"/>
      <c r="J123" s="193"/>
      <c r="K123" s="193"/>
      <c r="L123" s="193"/>
      <c r="M123" s="288"/>
    </row>
    <row r="124" spans="1:13" s="107" customFormat="1" ht="13.5">
      <c r="A124" s="118">
        <v>7</v>
      </c>
      <c r="B124" s="118"/>
      <c r="C124" s="62" t="s">
        <v>287</v>
      </c>
      <c r="D124" s="63" t="s">
        <v>48</v>
      </c>
      <c r="E124" s="245">
        <v>2</v>
      </c>
      <c r="F124" s="193"/>
      <c r="G124" s="248"/>
      <c r="H124" s="193"/>
      <c r="I124" s="193"/>
      <c r="J124" s="193"/>
      <c r="K124" s="193"/>
      <c r="L124" s="193"/>
      <c r="M124" s="288"/>
    </row>
    <row r="125" spans="1:13" s="95" customFormat="1" ht="27">
      <c r="A125" s="118">
        <v>8</v>
      </c>
      <c r="B125" s="118"/>
      <c r="C125" s="62" t="s">
        <v>286</v>
      </c>
      <c r="D125" s="131" t="s">
        <v>107</v>
      </c>
      <c r="E125" s="245">
        <v>1</v>
      </c>
      <c r="F125" s="249"/>
      <c r="G125" s="201"/>
      <c r="H125" s="201"/>
      <c r="I125" s="193"/>
      <c r="J125" s="193"/>
      <c r="K125" s="193"/>
      <c r="L125" s="193"/>
      <c r="M125" s="289"/>
    </row>
    <row r="126" spans="1:13" s="107" customFormat="1" ht="13.5">
      <c r="A126" s="118">
        <v>9</v>
      </c>
      <c r="B126" s="118"/>
      <c r="C126" s="192" t="s">
        <v>285</v>
      </c>
      <c r="D126" s="63" t="s">
        <v>48</v>
      </c>
      <c r="E126" s="202">
        <v>2</v>
      </c>
      <c r="F126" s="193"/>
      <c r="G126" s="193">
        <f>E126*F126</f>
        <v>0</v>
      </c>
      <c r="H126" s="193"/>
      <c r="I126" s="193"/>
      <c r="J126" s="193"/>
      <c r="K126" s="193"/>
      <c r="L126" s="193">
        <f>G126+I126+K126</f>
        <v>0</v>
      </c>
      <c r="M126" s="288"/>
    </row>
    <row r="127" spans="1:13" s="117" customFormat="1" ht="19.5" customHeight="1">
      <c r="A127" s="63">
        <v>10</v>
      </c>
      <c r="B127" s="63"/>
      <c r="C127" s="246" t="s">
        <v>602</v>
      </c>
      <c r="D127" s="63" t="s">
        <v>48</v>
      </c>
      <c r="E127" s="202">
        <v>3</v>
      </c>
      <c r="F127" s="193"/>
      <c r="G127" s="193"/>
      <c r="H127" s="193"/>
      <c r="I127" s="193"/>
      <c r="J127" s="193"/>
      <c r="K127" s="193"/>
      <c r="L127" s="193"/>
      <c r="M127" s="287"/>
    </row>
    <row r="128" spans="1:255" s="10" customFormat="1" ht="13.5">
      <c r="A128" s="118">
        <v>12</v>
      </c>
      <c r="B128" s="118"/>
      <c r="C128" s="62" t="s">
        <v>282</v>
      </c>
      <c r="D128" s="63" t="s">
        <v>48</v>
      </c>
      <c r="E128" s="202">
        <v>2</v>
      </c>
      <c r="F128" s="250"/>
      <c r="G128" s="251"/>
      <c r="H128" s="64"/>
      <c r="I128" s="64"/>
      <c r="J128" s="64"/>
      <c r="K128" s="64"/>
      <c r="L128" s="64"/>
      <c r="M128" s="288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7"/>
      <c r="IR128" s="107"/>
      <c r="IS128" s="107"/>
      <c r="IT128" s="107"/>
      <c r="IU128" s="107"/>
    </row>
    <row r="129" spans="1:255" s="10" customFormat="1" ht="13.5">
      <c r="A129" s="118">
        <v>13</v>
      </c>
      <c r="B129" s="118"/>
      <c r="C129" s="62" t="s">
        <v>139</v>
      </c>
      <c r="D129" s="131" t="s">
        <v>107</v>
      </c>
      <c r="E129" s="202">
        <v>1</v>
      </c>
      <c r="F129" s="252"/>
      <c r="G129" s="252"/>
      <c r="H129" s="252"/>
      <c r="I129" s="64"/>
      <c r="J129" s="64"/>
      <c r="K129" s="64"/>
      <c r="L129" s="64"/>
      <c r="M129" s="283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</row>
    <row r="130" spans="1:255" s="10" customFormat="1" ht="27">
      <c r="A130" s="118">
        <v>14</v>
      </c>
      <c r="B130" s="118"/>
      <c r="C130" s="62" t="s">
        <v>140</v>
      </c>
      <c r="D130" s="131" t="s">
        <v>19</v>
      </c>
      <c r="E130" s="202">
        <v>32</v>
      </c>
      <c r="F130" s="64"/>
      <c r="G130" s="251"/>
      <c r="H130" s="64"/>
      <c r="I130" s="64"/>
      <c r="J130" s="64"/>
      <c r="K130" s="64"/>
      <c r="L130" s="64"/>
      <c r="M130" s="28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7"/>
      <c r="EG130" s="117"/>
      <c r="EH130" s="117"/>
      <c r="EI130" s="117"/>
      <c r="EJ130" s="117"/>
      <c r="EK130" s="117"/>
      <c r="EL130" s="117"/>
      <c r="EM130" s="117"/>
      <c r="EN130" s="117"/>
      <c r="EO130" s="117"/>
      <c r="EP130" s="117"/>
      <c r="EQ130" s="117"/>
      <c r="ER130" s="117"/>
      <c r="ES130" s="117"/>
      <c r="ET130" s="117"/>
      <c r="EU130" s="117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17"/>
      <c r="FI130" s="117"/>
      <c r="FJ130" s="117"/>
      <c r="FK130" s="117"/>
      <c r="FL130" s="117"/>
      <c r="FM130" s="117"/>
      <c r="FN130" s="117"/>
      <c r="FO130" s="117"/>
      <c r="FP130" s="117"/>
      <c r="FQ130" s="117"/>
      <c r="FR130" s="117"/>
      <c r="FS130" s="117"/>
      <c r="FT130" s="117"/>
      <c r="FU130" s="117"/>
      <c r="FV130" s="117"/>
      <c r="FW130" s="117"/>
      <c r="FX130" s="117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17"/>
      <c r="GL130" s="117"/>
      <c r="GM130" s="117"/>
      <c r="GN130" s="117"/>
      <c r="GO130" s="117"/>
      <c r="GP130" s="117"/>
      <c r="GQ130" s="117"/>
      <c r="GR130" s="117"/>
      <c r="GS130" s="117"/>
      <c r="GT130" s="117"/>
      <c r="GU130" s="117"/>
      <c r="GV130" s="117"/>
      <c r="GW130" s="117"/>
      <c r="GX130" s="117"/>
      <c r="GY130" s="117"/>
      <c r="GZ130" s="117"/>
      <c r="HA130" s="117"/>
      <c r="HB130" s="117"/>
      <c r="HC130" s="117"/>
      <c r="HD130" s="117"/>
      <c r="HE130" s="117"/>
      <c r="HF130" s="117"/>
      <c r="HG130" s="117"/>
      <c r="HH130" s="117"/>
      <c r="HI130" s="117"/>
      <c r="HJ130" s="117"/>
      <c r="HK130" s="117"/>
      <c r="HL130" s="117"/>
      <c r="HM130" s="117"/>
      <c r="HN130" s="117"/>
      <c r="HO130" s="117"/>
      <c r="HP130" s="117"/>
      <c r="HQ130" s="117"/>
      <c r="HR130" s="117"/>
      <c r="HS130" s="117"/>
      <c r="HT130" s="117"/>
      <c r="HU130" s="117"/>
      <c r="HV130" s="117"/>
      <c r="HW130" s="117"/>
      <c r="HX130" s="117"/>
      <c r="HY130" s="117"/>
      <c r="HZ130" s="117"/>
      <c r="IA130" s="117"/>
      <c r="IB130" s="117"/>
      <c r="IC130" s="117"/>
      <c r="ID130" s="117"/>
      <c r="IE130" s="117"/>
      <c r="IF130" s="117"/>
      <c r="IG130" s="117"/>
      <c r="IH130" s="117"/>
      <c r="II130" s="117"/>
      <c r="IJ130" s="117"/>
      <c r="IK130" s="117"/>
      <c r="IL130" s="117"/>
      <c r="IM130" s="117"/>
      <c r="IN130" s="117"/>
      <c r="IO130" s="117"/>
      <c r="IP130" s="117"/>
      <c r="IQ130" s="117"/>
      <c r="IR130" s="117"/>
      <c r="IS130" s="117"/>
      <c r="IT130" s="117"/>
      <c r="IU130" s="117"/>
    </row>
    <row r="131" spans="1:255" s="10" customFormat="1" ht="40.5" customHeight="1">
      <c r="A131" s="118">
        <v>15</v>
      </c>
      <c r="B131" s="118"/>
      <c r="C131" s="99" t="s">
        <v>141</v>
      </c>
      <c r="D131" s="63" t="s">
        <v>48</v>
      </c>
      <c r="E131" s="202">
        <v>28</v>
      </c>
      <c r="F131" s="64"/>
      <c r="G131" s="64">
        <f>E131*F131</f>
        <v>0</v>
      </c>
      <c r="H131" s="64"/>
      <c r="I131" s="64"/>
      <c r="J131" s="64"/>
      <c r="K131" s="64"/>
      <c r="L131" s="64">
        <f>G131+I131+K131</f>
        <v>0</v>
      </c>
      <c r="M131" s="288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7"/>
      <c r="IQ131" s="107"/>
      <c r="IR131" s="107"/>
      <c r="IS131" s="107"/>
      <c r="IT131" s="107"/>
      <c r="IU131" s="107"/>
    </row>
    <row r="132" spans="1:255" s="10" customFormat="1" ht="13.5">
      <c r="A132" s="63">
        <v>16</v>
      </c>
      <c r="B132" s="63"/>
      <c r="C132" s="62" t="s">
        <v>284</v>
      </c>
      <c r="D132" s="131" t="s">
        <v>19</v>
      </c>
      <c r="E132" s="202">
        <v>4</v>
      </c>
      <c r="F132" s="250"/>
      <c r="G132" s="251"/>
      <c r="H132" s="64"/>
      <c r="I132" s="64"/>
      <c r="J132" s="64"/>
      <c r="K132" s="64"/>
      <c r="L132" s="64"/>
      <c r="M132" s="28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7"/>
      <c r="GQ132" s="117"/>
      <c r="GR132" s="117"/>
      <c r="GS132" s="117"/>
      <c r="GT132" s="117"/>
      <c r="GU132" s="117"/>
      <c r="GV132" s="117"/>
      <c r="GW132" s="117"/>
      <c r="GX132" s="117"/>
      <c r="GY132" s="117"/>
      <c r="GZ132" s="117"/>
      <c r="HA132" s="117"/>
      <c r="HB132" s="117"/>
      <c r="HC132" s="117"/>
      <c r="HD132" s="117"/>
      <c r="HE132" s="117"/>
      <c r="HF132" s="117"/>
      <c r="HG132" s="117"/>
      <c r="HH132" s="117"/>
      <c r="HI132" s="117"/>
      <c r="HJ132" s="117"/>
      <c r="HK132" s="117"/>
      <c r="HL132" s="117"/>
      <c r="HM132" s="117"/>
      <c r="HN132" s="117"/>
      <c r="HO132" s="117"/>
      <c r="HP132" s="117"/>
      <c r="HQ132" s="117"/>
      <c r="HR132" s="117"/>
      <c r="HS132" s="117"/>
      <c r="HT132" s="117"/>
      <c r="HU132" s="117"/>
      <c r="HV132" s="117"/>
      <c r="HW132" s="117"/>
      <c r="HX132" s="117"/>
      <c r="HY132" s="117"/>
      <c r="HZ132" s="117"/>
      <c r="IA132" s="117"/>
      <c r="IB132" s="117"/>
      <c r="IC132" s="117"/>
      <c r="ID132" s="117"/>
      <c r="IE132" s="117"/>
      <c r="IF132" s="117"/>
      <c r="IG132" s="117"/>
      <c r="IH132" s="117"/>
      <c r="II132" s="117"/>
      <c r="IJ132" s="117"/>
      <c r="IK132" s="117"/>
      <c r="IL132" s="117"/>
      <c r="IM132" s="117"/>
      <c r="IN132" s="117"/>
      <c r="IO132" s="117"/>
      <c r="IP132" s="117"/>
      <c r="IQ132" s="117"/>
      <c r="IR132" s="117"/>
      <c r="IS132" s="117"/>
      <c r="IT132" s="117"/>
      <c r="IU132" s="117"/>
    </row>
    <row r="133" spans="1:255" s="10" customFormat="1" ht="30" customHeight="1">
      <c r="A133" s="63">
        <v>17</v>
      </c>
      <c r="B133" s="63"/>
      <c r="C133" s="62" t="s">
        <v>283</v>
      </c>
      <c r="D133" s="131" t="s">
        <v>19</v>
      </c>
      <c r="E133" s="202">
        <v>4</v>
      </c>
      <c r="F133" s="250"/>
      <c r="G133" s="251"/>
      <c r="H133" s="64"/>
      <c r="I133" s="64"/>
      <c r="J133" s="64"/>
      <c r="K133" s="64"/>
      <c r="L133" s="64"/>
      <c r="M133" s="28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7"/>
      <c r="GQ133" s="117"/>
      <c r="GR133" s="117"/>
      <c r="GS133" s="117"/>
      <c r="GT133" s="117"/>
      <c r="GU133" s="117"/>
      <c r="GV133" s="117"/>
      <c r="GW133" s="117"/>
      <c r="GX133" s="117"/>
      <c r="GY133" s="117"/>
      <c r="GZ133" s="117"/>
      <c r="HA133" s="117"/>
      <c r="HB133" s="117"/>
      <c r="HC133" s="117"/>
      <c r="HD133" s="117"/>
      <c r="HE133" s="117"/>
      <c r="HF133" s="117"/>
      <c r="HG133" s="117"/>
      <c r="HH133" s="117"/>
      <c r="HI133" s="117"/>
      <c r="HJ133" s="117"/>
      <c r="HK133" s="117"/>
      <c r="HL133" s="117"/>
      <c r="HM133" s="117"/>
      <c r="HN133" s="117"/>
      <c r="HO133" s="117"/>
      <c r="HP133" s="117"/>
      <c r="HQ133" s="117"/>
      <c r="HR133" s="117"/>
      <c r="HS133" s="117"/>
      <c r="HT133" s="117"/>
      <c r="HU133" s="117"/>
      <c r="HV133" s="117"/>
      <c r="HW133" s="117"/>
      <c r="HX133" s="117"/>
      <c r="HY133" s="117"/>
      <c r="HZ133" s="117"/>
      <c r="IA133" s="117"/>
      <c r="IB133" s="117"/>
      <c r="IC133" s="117"/>
      <c r="ID133" s="117"/>
      <c r="IE133" s="117"/>
      <c r="IF133" s="117"/>
      <c r="IG133" s="117"/>
      <c r="IH133" s="117"/>
      <c r="II133" s="117"/>
      <c r="IJ133" s="117"/>
      <c r="IK133" s="117"/>
      <c r="IL133" s="117"/>
      <c r="IM133" s="117"/>
      <c r="IN133" s="117"/>
      <c r="IO133" s="117"/>
      <c r="IP133" s="117"/>
      <c r="IQ133" s="117"/>
      <c r="IR133" s="117"/>
      <c r="IS133" s="117"/>
      <c r="IT133" s="117"/>
      <c r="IU133" s="117"/>
    </row>
    <row r="134" spans="1:13" s="59" customFormat="1" ht="19.5" customHeight="1">
      <c r="A134" s="63">
        <v>18</v>
      </c>
      <c r="B134" s="63"/>
      <c r="C134" s="99" t="s">
        <v>289</v>
      </c>
      <c r="D134" s="100" t="s">
        <v>273</v>
      </c>
      <c r="E134" s="202">
        <v>1</v>
      </c>
      <c r="F134" s="193"/>
      <c r="G134" s="193"/>
      <c r="H134" s="193"/>
      <c r="I134" s="193"/>
      <c r="J134" s="193"/>
      <c r="K134" s="193"/>
      <c r="L134" s="193"/>
      <c r="M134" s="283"/>
    </row>
    <row r="135" spans="1:255" s="10" customFormat="1" ht="27" customHeight="1">
      <c r="A135" s="118">
        <v>19</v>
      </c>
      <c r="B135" s="118"/>
      <c r="C135" s="62" t="s">
        <v>143</v>
      </c>
      <c r="D135" s="100" t="s">
        <v>12</v>
      </c>
      <c r="E135" s="202">
        <v>0.5</v>
      </c>
      <c r="F135" s="64"/>
      <c r="G135" s="64"/>
      <c r="H135" s="64"/>
      <c r="I135" s="64"/>
      <c r="J135" s="64"/>
      <c r="K135" s="64"/>
      <c r="L135" s="64"/>
      <c r="M135" s="288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7"/>
      <c r="IQ135" s="107"/>
      <c r="IR135" s="107"/>
      <c r="IS135" s="107"/>
      <c r="IT135" s="107"/>
      <c r="IU135" s="107"/>
    </row>
    <row r="136" spans="1:13" s="107" customFormat="1" ht="43.5" customHeight="1">
      <c r="A136" s="63">
        <v>20</v>
      </c>
      <c r="B136" s="63"/>
      <c r="C136" s="62" t="s">
        <v>633</v>
      </c>
      <c r="D136" s="63" t="s">
        <v>48</v>
      </c>
      <c r="E136" s="202">
        <v>1</v>
      </c>
      <c r="F136" s="193"/>
      <c r="G136" s="248"/>
      <c r="H136" s="193"/>
      <c r="I136" s="193"/>
      <c r="J136" s="193"/>
      <c r="K136" s="193"/>
      <c r="L136" s="193"/>
      <c r="M136" s="288"/>
    </row>
    <row r="137" spans="1:255" s="10" customFormat="1" ht="13.5">
      <c r="A137" s="63">
        <v>21</v>
      </c>
      <c r="B137" s="63"/>
      <c r="C137" s="253" t="s">
        <v>150</v>
      </c>
      <c r="D137" s="100" t="s">
        <v>151</v>
      </c>
      <c r="E137" s="202">
        <v>1</v>
      </c>
      <c r="F137" s="250"/>
      <c r="G137" s="251"/>
      <c r="H137" s="64"/>
      <c r="I137" s="64"/>
      <c r="J137" s="64"/>
      <c r="K137" s="64"/>
      <c r="L137" s="64"/>
      <c r="M137" s="28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7"/>
      <c r="EG137" s="117"/>
      <c r="EH137" s="117"/>
      <c r="EI137" s="117"/>
      <c r="EJ137" s="117"/>
      <c r="EK137" s="117"/>
      <c r="EL137" s="117"/>
      <c r="EM137" s="117"/>
      <c r="EN137" s="117"/>
      <c r="EO137" s="117"/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17"/>
      <c r="FI137" s="117"/>
      <c r="FJ137" s="117"/>
      <c r="FK137" s="117"/>
      <c r="FL137" s="117"/>
      <c r="FM137" s="117"/>
      <c r="FN137" s="117"/>
      <c r="FO137" s="117"/>
      <c r="FP137" s="117"/>
      <c r="FQ137" s="117"/>
      <c r="FR137" s="117"/>
      <c r="FS137" s="117"/>
      <c r="FT137" s="117"/>
      <c r="FU137" s="117"/>
      <c r="FV137" s="117"/>
      <c r="FW137" s="117"/>
      <c r="FX137" s="117"/>
      <c r="FY137" s="117"/>
      <c r="FZ137" s="117"/>
      <c r="GA137" s="117"/>
      <c r="GB137" s="117"/>
      <c r="GC137" s="117"/>
      <c r="GD137" s="117"/>
      <c r="GE137" s="117"/>
      <c r="GF137" s="117"/>
      <c r="GG137" s="117"/>
      <c r="GH137" s="117"/>
      <c r="GI137" s="117"/>
      <c r="GJ137" s="117"/>
      <c r="GK137" s="117"/>
      <c r="GL137" s="117"/>
      <c r="GM137" s="117"/>
      <c r="GN137" s="117"/>
      <c r="GO137" s="117"/>
      <c r="GP137" s="117"/>
      <c r="GQ137" s="117"/>
      <c r="GR137" s="117"/>
      <c r="GS137" s="117"/>
      <c r="GT137" s="117"/>
      <c r="GU137" s="117"/>
      <c r="GV137" s="117"/>
      <c r="GW137" s="117"/>
      <c r="GX137" s="117"/>
      <c r="GY137" s="117"/>
      <c r="GZ137" s="117"/>
      <c r="HA137" s="117"/>
      <c r="HB137" s="117"/>
      <c r="HC137" s="117"/>
      <c r="HD137" s="117"/>
      <c r="HE137" s="117"/>
      <c r="HF137" s="117"/>
      <c r="HG137" s="117"/>
      <c r="HH137" s="117"/>
      <c r="HI137" s="117"/>
      <c r="HJ137" s="117"/>
      <c r="HK137" s="117"/>
      <c r="HL137" s="117"/>
      <c r="HM137" s="117"/>
      <c r="HN137" s="117"/>
      <c r="HO137" s="117"/>
      <c r="HP137" s="117"/>
      <c r="HQ137" s="117"/>
      <c r="HR137" s="117"/>
      <c r="HS137" s="117"/>
      <c r="HT137" s="117"/>
      <c r="HU137" s="117"/>
      <c r="HV137" s="117"/>
      <c r="HW137" s="117"/>
      <c r="HX137" s="117"/>
      <c r="HY137" s="117"/>
      <c r="HZ137" s="117"/>
      <c r="IA137" s="117"/>
      <c r="IB137" s="117"/>
      <c r="IC137" s="117"/>
      <c r="ID137" s="117"/>
      <c r="IE137" s="117"/>
      <c r="IF137" s="117"/>
      <c r="IG137" s="117"/>
      <c r="IH137" s="117"/>
      <c r="II137" s="117"/>
      <c r="IJ137" s="117"/>
      <c r="IK137" s="117"/>
      <c r="IL137" s="117"/>
      <c r="IM137" s="117"/>
      <c r="IN137" s="117"/>
      <c r="IO137" s="117"/>
      <c r="IP137" s="117"/>
      <c r="IQ137" s="117"/>
      <c r="IR137" s="117"/>
      <c r="IS137" s="117"/>
      <c r="IT137" s="117"/>
      <c r="IU137" s="117"/>
    </row>
    <row r="138" spans="1:13" ht="13.5">
      <c r="A138" s="35"/>
      <c r="B138" s="35"/>
      <c r="C138" s="60" t="s">
        <v>6</v>
      </c>
      <c r="D138" s="35"/>
      <c r="E138" s="35"/>
      <c r="F138" s="29"/>
      <c r="G138" s="133">
        <f>SUM(G118:G137)</f>
        <v>0</v>
      </c>
      <c r="H138" s="133"/>
      <c r="I138" s="133">
        <f>SUM(I118:I137)</f>
        <v>0</v>
      </c>
      <c r="J138" s="133"/>
      <c r="K138" s="133">
        <f>SUM(K118:K137)</f>
        <v>0</v>
      </c>
      <c r="L138" s="133">
        <f>SUM(L118:L137)</f>
        <v>0</v>
      </c>
      <c r="M138" s="296">
        <f>G138+I138+K138</f>
        <v>0</v>
      </c>
    </row>
    <row r="139" spans="1:255" ht="13.5">
      <c r="A139" s="118"/>
      <c r="B139" s="118"/>
      <c r="C139" s="111" t="s">
        <v>148</v>
      </c>
      <c r="D139" s="109"/>
      <c r="E139" s="129"/>
      <c r="F139" s="110"/>
      <c r="G139" s="110"/>
      <c r="H139" s="110"/>
      <c r="I139" s="110"/>
      <c r="J139" s="110"/>
      <c r="K139" s="110"/>
      <c r="L139" s="110"/>
      <c r="M139" s="288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7"/>
      <c r="IQ139" s="107"/>
      <c r="IR139" s="107"/>
      <c r="IS139" s="107"/>
      <c r="IT139" s="107"/>
      <c r="IU139" s="107"/>
    </row>
    <row r="140" spans="1:255" ht="13.5">
      <c r="A140" s="118"/>
      <c r="B140" s="118"/>
      <c r="C140" s="111" t="s">
        <v>144</v>
      </c>
      <c r="D140" s="109"/>
      <c r="E140" s="129"/>
      <c r="F140" s="110"/>
      <c r="G140" s="110"/>
      <c r="H140" s="110"/>
      <c r="I140" s="110"/>
      <c r="J140" s="110"/>
      <c r="K140" s="110"/>
      <c r="L140" s="110"/>
      <c r="M140" s="288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7"/>
      <c r="IR140" s="107"/>
      <c r="IS140" s="107"/>
      <c r="IT140" s="107"/>
      <c r="IU140" s="107"/>
    </row>
    <row r="141" spans="1:255" ht="13.5">
      <c r="A141" s="118"/>
      <c r="B141" s="118"/>
      <c r="C141" s="111" t="s">
        <v>145</v>
      </c>
      <c r="D141" s="109"/>
      <c r="E141" s="129"/>
      <c r="F141" s="110"/>
      <c r="G141" s="110"/>
      <c r="H141" s="110"/>
      <c r="I141" s="110"/>
      <c r="J141" s="110"/>
      <c r="K141" s="110"/>
      <c r="L141" s="110"/>
      <c r="M141" s="288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7"/>
      <c r="IQ141" s="107"/>
      <c r="IR141" s="107"/>
      <c r="IS141" s="107"/>
      <c r="IT141" s="107"/>
      <c r="IU141" s="107"/>
    </row>
    <row r="142" spans="1:255" ht="13.5">
      <c r="A142" s="118"/>
      <c r="B142" s="118"/>
      <c r="C142" s="111" t="s">
        <v>294</v>
      </c>
      <c r="D142" s="109"/>
      <c r="E142" s="129"/>
      <c r="F142" s="110"/>
      <c r="G142" s="110"/>
      <c r="H142" s="110"/>
      <c r="I142" s="110"/>
      <c r="J142" s="110"/>
      <c r="K142" s="110"/>
      <c r="L142" s="110"/>
      <c r="M142" s="288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7"/>
      <c r="IQ142" s="107"/>
      <c r="IR142" s="107"/>
      <c r="IS142" s="107"/>
      <c r="IT142" s="107"/>
      <c r="IU142" s="107"/>
    </row>
    <row r="143" spans="1:255" ht="13.5">
      <c r="A143" s="118"/>
      <c r="B143" s="118"/>
      <c r="C143" s="111" t="s">
        <v>42</v>
      </c>
      <c r="D143" s="112" t="s">
        <v>49</v>
      </c>
      <c r="E143" s="129"/>
      <c r="F143" s="110"/>
      <c r="G143" s="110"/>
      <c r="H143" s="110"/>
      <c r="I143" s="110"/>
      <c r="J143" s="110"/>
      <c r="K143" s="110"/>
      <c r="L143" s="110"/>
      <c r="M143" s="288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7"/>
      <c r="IQ143" s="107"/>
      <c r="IR143" s="107"/>
      <c r="IS143" s="107"/>
      <c r="IT143" s="107"/>
      <c r="IU143" s="107"/>
    </row>
    <row r="144" spans="1:255" ht="27">
      <c r="A144" s="118"/>
      <c r="B144" s="118"/>
      <c r="C144" s="111" t="s">
        <v>146</v>
      </c>
      <c r="D144" s="112" t="s">
        <v>49</v>
      </c>
      <c r="E144" s="129"/>
      <c r="F144" s="110"/>
      <c r="G144" s="110"/>
      <c r="H144" s="110"/>
      <c r="I144" s="110"/>
      <c r="J144" s="110"/>
      <c r="K144" s="110"/>
      <c r="L144" s="110"/>
      <c r="M144" s="288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7"/>
      <c r="IQ144" s="107"/>
      <c r="IR144" s="107"/>
      <c r="IS144" s="107"/>
      <c r="IT144" s="107"/>
      <c r="IU144" s="107"/>
    </row>
    <row r="145" spans="1:255" ht="13.5">
      <c r="A145" s="118"/>
      <c r="B145" s="118"/>
      <c r="C145" s="108" t="s">
        <v>6</v>
      </c>
      <c r="D145" s="157"/>
      <c r="E145" s="129"/>
      <c r="F145" s="110"/>
      <c r="G145" s="110"/>
      <c r="H145" s="110"/>
      <c r="I145" s="110"/>
      <c r="J145" s="110"/>
      <c r="K145" s="110"/>
      <c r="L145" s="110"/>
      <c r="M145" s="288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7"/>
      <c r="IQ145" s="107"/>
      <c r="IR145" s="107"/>
      <c r="IS145" s="107"/>
      <c r="IT145" s="107"/>
      <c r="IU145" s="107"/>
    </row>
    <row r="146" spans="1:255" ht="13.5">
      <c r="A146" s="118"/>
      <c r="B146" s="118"/>
      <c r="C146" s="111" t="s">
        <v>35</v>
      </c>
      <c r="D146" s="112" t="s">
        <v>49</v>
      </c>
      <c r="E146" s="129"/>
      <c r="F146" s="110"/>
      <c r="G146" s="110"/>
      <c r="H146" s="110"/>
      <c r="I146" s="110"/>
      <c r="J146" s="110"/>
      <c r="K146" s="110"/>
      <c r="L146" s="110"/>
      <c r="M146" s="288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7"/>
      <c r="IQ146" s="107"/>
      <c r="IR146" s="107"/>
      <c r="IS146" s="107"/>
      <c r="IT146" s="107"/>
      <c r="IU146" s="107"/>
    </row>
    <row r="147" spans="1:255" ht="13.5">
      <c r="A147" s="118"/>
      <c r="B147" s="118"/>
      <c r="C147" s="108" t="s">
        <v>346</v>
      </c>
      <c r="D147" s="109"/>
      <c r="E147" s="129"/>
      <c r="F147" s="110"/>
      <c r="G147" s="110"/>
      <c r="H147" s="110"/>
      <c r="I147" s="110"/>
      <c r="J147" s="110"/>
      <c r="K147" s="110"/>
      <c r="L147" s="110"/>
      <c r="M147" s="288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7"/>
      <c r="IQ147" s="107"/>
      <c r="IR147" s="107"/>
      <c r="IS147" s="107"/>
      <c r="IT147" s="107"/>
      <c r="IU147" s="107"/>
    </row>
    <row r="148" spans="1:255" ht="13.5">
      <c r="A148" s="118"/>
      <c r="B148" s="118"/>
      <c r="C148" s="62" t="s">
        <v>148</v>
      </c>
      <c r="D148" s="63"/>
      <c r="E148" s="129"/>
      <c r="F148" s="64"/>
      <c r="G148" s="64"/>
      <c r="H148" s="64"/>
      <c r="I148" s="64"/>
      <c r="J148" s="64"/>
      <c r="K148" s="64"/>
      <c r="L148" s="64"/>
      <c r="M148" s="288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7"/>
      <c r="IQ148" s="107"/>
      <c r="IR148" s="107"/>
      <c r="IS148" s="107"/>
      <c r="IT148" s="107"/>
      <c r="IU148" s="107"/>
    </row>
    <row r="149" spans="1:255" ht="13.5">
      <c r="A149" s="118"/>
      <c r="B149" s="118"/>
      <c r="C149" s="62" t="s">
        <v>144</v>
      </c>
      <c r="D149" s="63"/>
      <c r="E149" s="129"/>
      <c r="F149" s="64"/>
      <c r="G149" s="64"/>
      <c r="H149" s="64"/>
      <c r="I149" s="64"/>
      <c r="J149" s="64"/>
      <c r="K149" s="64"/>
      <c r="L149" s="64"/>
      <c r="M149" s="288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7"/>
      <c r="IQ149" s="107"/>
      <c r="IR149" s="107"/>
      <c r="IS149" s="107"/>
      <c r="IT149" s="107"/>
      <c r="IU149" s="107"/>
    </row>
    <row r="150" spans="1:255" ht="13.5">
      <c r="A150" s="118"/>
      <c r="B150" s="118"/>
      <c r="C150" s="62" t="s">
        <v>145</v>
      </c>
      <c r="D150" s="63"/>
      <c r="E150" s="129"/>
      <c r="F150" s="64"/>
      <c r="G150" s="64"/>
      <c r="H150" s="64"/>
      <c r="I150" s="64"/>
      <c r="J150" s="64"/>
      <c r="K150" s="64"/>
      <c r="L150" s="64"/>
      <c r="M150" s="288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7"/>
      <c r="IQ150" s="107"/>
      <c r="IR150" s="107"/>
      <c r="IS150" s="107"/>
      <c r="IT150" s="107"/>
      <c r="IU150" s="107"/>
    </row>
    <row r="151" spans="1:255" ht="13.5">
      <c r="A151" s="118"/>
      <c r="B151" s="118"/>
      <c r="C151" s="62" t="s">
        <v>294</v>
      </c>
      <c r="D151" s="63"/>
      <c r="E151" s="129"/>
      <c r="F151" s="64"/>
      <c r="G151" s="64"/>
      <c r="H151" s="64"/>
      <c r="I151" s="64"/>
      <c r="J151" s="64"/>
      <c r="K151" s="64"/>
      <c r="L151" s="64"/>
      <c r="M151" s="288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7"/>
      <c r="IQ151" s="107"/>
      <c r="IR151" s="107"/>
      <c r="IS151" s="107"/>
      <c r="IT151" s="107"/>
      <c r="IU151" s="107"/>
    </row>
    <row r="152" spans="1:255" ht="17.25" customHeight="1">
      <c r="A152" s="35"/>
      <c r="B152" s="35"/>
      <c r="C152" s="67" t="s">
        <v>347</v>
      </c>
      <c r="D152" s="35"/>
      <c r="E152" s="39"/>
      <c r="F152" s="35"/>
      <c r="G152" s="142"/>
      <c r="H152" s="142"/>
      <c r="I152" s="142"/>
      <c r="J152" s="142"/>
      <c r="K152" s="142"/>
      <c r="L152" s="142"/>
      <c r="M152" s="292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</row>
    <row r="153" spans="1:255" ht="13.5">
      <c r="A153" s="35">
        <v>1</v>
      </c>
      <c r="B153" s="35"/>
      <c r="C153" s="52" t="s">
        <v>181</v>
      </c>
      <c r="D153" s="33" t="s">
        <v>12</v>
      </c>
      <c r="E153" s="202">
        <f>14*0.5*0.4</f>
        <v>2.8000000000000003</v>
      </c>
      <c r="F153" s="35"/>
      <c r="G153" s="133"/>
      <c r="H153" s="133"/>
      <c r="I153" s="133"/>
      <c r="J153" s="133"/>
      <c r="K153" s="133"/>
      <c r="L153" s="133">
        <f>G153+I153+K153</f>
        <v>0</v>
      </c>
      <c r="M153" s="27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</row>
    <row r="154" spans="1:255" ht="13.5">
      <c r="A154" s="35">
        <v>2</v>
      </c>
      <c r="B154" s="35"/>
      <c r="C154" s="52" t="s">
        <v>21</v>
      </c>
      <c r="D154" s="33" t="s">
        <v>12</v>
      </c>
      <c r="E154" s="202">
        <f>E153</f>
        <v>2.8000000000000003</v>
      </c>
      <c r="F154" s="35"/>
      <c r="G154" s="133"/>
      <c r="H154" s="133"/>
      <c r="I154" s="133"/>
      <c r="J154" s="133"/>
      <c r="K154" s="133"/>
      <c r="L154" s="133">
        <f>G154+I154+K154</f>
        <v>0</v>
      </c>
      <c r="M154" s="27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1" s="205" customFormat="1" ht="27">
      <c r="A155" s="63">
        <v>3</v>
      </c>
      <c r="B155" s="63"/>
      <c r="C155" s="192" t="s">
        <v>295</v>
      </c>
      <c r="D155" s="131" t="s">
        <v>19</v>
      </c>
      <c r="E155" s="202">
        <v>14</v>
      </c>
      <c r="F155" s="193"/>
      <c r="G155" s="193"/>
      <c r="H155" s="193"/>
      <c r="I155" s="193"/>
      <c r="J155" s="193"/>
      <c r="K155" s="193"/>
      <c r="L155" s="193">
        <f>G155+I155+K155</f>
        <v>0</v>
      </c>
      <c r="M155" s="299"/>
      <c r="N155" s="204"/>
      <c r="O155" s="204"/>
      <c r="P155" s="204"/>
      <c r="Q155" s="204"/>
      <c r="R155" s="204"/>
      <c r="S155" s="204"/>
      <c r="T155" s="204"/>
      <c r="U155" s="204"/>
    </row>
    <row r="156" spans="1:255" ht="43.5" customHeight="1">
      <c r="A156" s="33">
        <v>4</v>
      </c>
      <c r="B156" s="33"/>
      <c r="C156" s="52" t="s">
        <v>131</v>
      </c>
      <c r="D156" s="33" t="s">
        <v>57</v>
      </c>
      <c r="E156" s="202">
        <v>28</v>
      </c>
      <c r="F156" s="35"/>
      <c r="G156" s="133"/>
      <c r="H156" s="133"/>
      <c r="I156" s="133"/>
      <c r="J156" s="133"/>
      <c r="K156" s="133"/>
      <c r="L156" s="133"/>
      <c r="M156" s="27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ht="13.5">
      <c r="A157" s="33">
        <v>5</v>
      </c>
      <c r="B157" s="33"/>
      <c r="C157" s="48" t="s">
        <v>132</v>
      </c>
      <c r="D157" s="35" t="s">
        <v>48</v>
      </c>
      <c r="E157" s="202">
        <v>14</v>
      </c>
      <c r="F157" s="35"/>
      <c r="G157" s="133">
        <f>E157*F157</f>
        <v>0</v>
      </c>
      <c r="H157" s="133"/>
      <c r="I157" s="133"/>
      <c r="J157" s="133"/>
      <c r="K157" s="133"/>
      <c r="L157" s="133">
        <f>G157+I157+K157</f>
        <v>0</v>
      </c>
      <c r="M157" s="27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spans="1:13" s="59" customFormat="1" ht="27" customHeight="1">
      <c r="A158" s="63">
        <v>6</v>
      </c>
      <c r="B158" s="63"/>
      <c r="C158" s="99" t="s">
        <v>296</v>
      </c>
      <c r="D158" s="100" t="s">
        <v>273</v>
      </c>
      <c r="E158" s="202">
        <v>1</v>
      </c>
      <c r="F158" s="193"/>
      <c r="G158" s="193"/>
      <c r="H158" s="193"/>
      <c r="I158" s="193"/>
      <c r="J158" s="193"/>
      <c r="K158" s="193"/>
      <c r="L158" s="193"/>
      <c r="M158" s="283"/>
    </row>
    <row r="159" spans="1:13" s="117" customFormat="1" ht="13.5">
      <c r="A159" s="63">
        <v>7</v>
      </c>
      <c r="B159" s="63"/>
      <c r="C159" s="99" t="s">
        <v>602</v>
      </c>
      <c r="D159" s="63" t="s">
        <v>48</v>
      </c>
      <c r="E159" s="202">
        <v>2</v>
      </c>
      <c r="F159" s="64"/>
      <c r="G159" s="64"/>
      <c r="H159" s="64"/>
      <c r="I159" s="64"/>
      <c r="J159" s="64"/>
      <c r="K159" s="64"/>
      <c r="L159" s="64"/>
      <c r="M159" s="287"/>
    </row>
    <row r="160" spans="1:255" ht="27">
      <c r="A160" s="33">
        <v>9</v>
      </c>
      <c r="B160" s="33"/>
      <c r="C160" s="34" t="s">
        <v>133</v>
      </c>
      <c r="D160" s="33" t="s">
        <v>12</v>
      </c>
      <c r="E160" s="202">
        <v>1</v>
      </c>
      <c r="F160" s="35"/>
      <c r="G160" s="133"/>
      <c r="H160" s="133"/>
      <c r="I160" s="133"/>
      <c r="J160" s="133"/>
      <c r="K160" s="133"/>
      <c r="L160" s="133"/>
      <c r="M160" s="27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13" ht="13.5">
      <c r="A161" s="33"/>
      <c r="B161" s="33"/>
      <c r="C161" s="60" t="s">
        <v>50</v>
      </c>
      <c r="D161" s="35"/>
      <c r="E161" s="35"/>
      <c r="F161" s="29"/>
      <c r="G161" s="133"/>
      <c r="H161" s="133"/>
      <c r="I161" s="133"/>
      <c r="J161" s="133"/>
      <c r="K161" s="133"/>
      <c r="L161" s="133"/>
      <c r="M161" s="296">
        <f>G161+I161+K161</f>
        <v>0</v>
      </c>
    </row>
    <row r="162" spans="1:255" ht="15.75">
      <c r="A162" s="83"/>
      <c r="B162" s="83"/>
      <c r="C162" s="84" t="s">
        <v>119</v>
      </c>
      <c r="D162" s="85" t="s">
        <v>49</v>
      </c>
      <c r="E162" s="43"/>
      <c r="F162" s="41"/>
      <c r="G162" s="142"/>
      <c r="H162" s="142"/>
      <c r="I162" s="142"/>
      <c r="J162" s="142"/>
      <c r="K162" s="142"/>
      <c r="L162" s="142"/>
      <c r="M162" s="297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  <c r="EL162" s="82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82"/>
      <c r="GD162" s="82"/>
      <c r="GE162" s="82"/>
      <c r="GF162" s="82"/>
      <c r="GG162" s="82"/>
      <c r="GH162" s="82"/>
      <c r="GI162" s="82"/>
      <c r="GJ162" s="82"/>
      <c r="GK162" s="82"/>
      <c r="GL162" s="82"/>
      <c r="GM162" s="82"/>
      <c r="GN162" s="82"/>
      <c r="GO162" s="82"/>
      <c r="GP162" s="82"/>
      <c r="GQ162" s="82"/>
      <c r="GR162" s="82"/>
      <c r="GS162" s="82"/>
      <c r="GT162" s="82"/>
      <c r="GU162" s="82"/>
      <c r="GV162" s="82"/>
      <c r="GW162" s="82"/>
      <c r="GX162" s="82"/>
      <c r="GY162" s="82"/>
      <c r="GZ162" s="82"/>
      <c r="HA162" s="82"/>
      <c r="HB162" s="82"/>
      <c r="HC162" s="82"/>
      <c r="HD162" s="82"/>
      <c r="HE162" s="82"/>
      <c r="HF162" s="82"/>
      <c r="HG162" s="82"/>
      <c r="HH162" s="82"/>
      <c r="HI162" s="82"/>
      <c r="HJ162" s="82"/>
      <c r="HK162" s="82"/>
      <c r="HL162" s="82"/>
      <c r="HM162" s="82"/>
      <c r="HN162" s="82"/>
      <c r="HO162" s="82"/>
      <c r="HP162" s="82"/>
      <c r="HQ162" s="82"/>
      <c r="HR162" s="82"/>
      <c r="HS162" s="82"/>
      <c r="HT162" s="82"/>
      <c r="HU162" s="82"/>
      <c r="HV162" s="82"/>
      <c r="HW162" s="82"/>
      <c r="HX162" s="82"/>
      <c r="HY162" s="82"/>
      <c r="HZ162" s="82"/>
      <c r="IA162" s="82"/>
      <c r="IB162" s="82"/>
      <c r="IC162" s="82"/>
      <c r="ID162" s="82"/>
      <c r="IE162" s="82"/>
      <c r="IF162" s="82"/>
      <c r="IG162" s="82"/>
      <c r="IH162" s="82"/>
      <c r="II162" s="82"/>
      <c r="IJ162" s="82"/>
      <c r="IK162" s="82"/>
      <c r="IL162" s="82"/>
      <c r="IM162" s="82"/>
      <c r="IN162" s="82"/>
      <c r="IO162" s="82"/>
      <c r="IP162" s="82"/>
      <c r="IQ162" s="82"/>
      <c r="IR162" s="82"/>
      <c r="IS162" s="82"/>
      <c r="IT162" s="82"/>
      <c r="IU162" s="82"/>
    </row>
    <row r="163" spans="1:255" ht="15.75">
      <c r="A163" s="83"/>
      <c r="B163" s="83"/>
      <c r="C163" s="60" t="s">
        <v>6</v>
      </c>
      <c r="D163" s="151"/>
      <c r="E163" s="162"/>
      <c r="F163" s="151"/>
      <c r="G163" s="143"/>
      <c r="H163" s="143"/>
      <c r="I163" s="143"/>
      <c r="J163" s="143"/>
      <c r="K163" s="143"/>
      <c r="L163" s="143"/>
      <c r="M163" s="297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2"/>
      <c r="EI163" s="82"/>
      <c r="EJ163" s="82"/>
      <c r="EK163" s="82"/>
      <c r="EL163" s="82"/>
      <c r="EM163" s="82"/>
      <c r="EN163" s="82"/>
      <c r="EO163" s="82"/>
      <c r="EP163" s="82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82"/>
      <c r="GD163" s="82"/>
      <c r="GE163" s="82"/>
      <c r="GF163" s="82"/>
      <c r="GG163" s="82"/>
      <c r="GH163" s="82"/>
      <c r="GI163" s="82"/>
      <c r="GJ163" s="82"/>
      <c r="GK163" s="82"/>
      <c r="GL163" s="82"/>
      <c r="GM163" s="82"/>
      <c r="GN163" s="82"/>
      <c r="GO163" s="82"/>
      <c r="GP163" s="82"/>
      <c r="GQ163" s="82"/>
      <c r="GR163" s="82"/>
      <c r="GS163" s="82"/>
      <c r="GT163" s="82"/>
      <c r="GU163" s="82"/>
      <c r="GV163" s="82"/>
      <c r="GW163" s="82"/>
      <c r="GX163" s="82"/>
      <c r="GY163" s="82"/>
      <c r="GZ163" s="82"/>
      <c r="HA163" s="82"/>
      <c r="HB163" s="82"/>
      <c r="HC163" s="82"/>
      <c r="HD163" s="82"/>
      <c r="HE163" s="82"/>
      <c r="HF163" s="82"/>
      <c r="HG163" s="82"/>
      <c r="HH163" s="82"/>
      <c r="HI163" s="82"/>
      <c r="HJ163" s="82"/>
      <c r="HK163" s="82"/>
      <c r="HL163" s="82"/>
      <c r="HM163" s="82"/>
      <c r="HN163" s="82"/>
      <c r="HO163" s="82"/>
      <c r="HP163" s="82"/>
      <c r="HQ163" s="82"/>
      <c r="HR163" s="82"/>
      <c r="HS163" s="82"/>
      <c r="HT163" s="82"/>
      <c r="HU163" s="82"/>
      <c r="HV163" s="82"/>
      <c r="HW163" s="82"/>
      <c r="HX163" s="82"/>
      <c r="HY163" s="82"/>
      <c r="HZ163" s="82"/>
      <c r="IA163" s="82"/>
      <c r="IB163" s="82"/>
      <c r="IC163" s="82"/>
      <c r="ID163" s="82"/>
      <c r="IE163" s="82"/>
      <c r="IF163" s="82"/>
      <c r="IG163" s="82"/>
      <c r="IH163" s="82"/>
      <c r="II163" s="82"/>
      <c r="IJ163" s="82"/>
      <c r="IK163" s="82"/>
      <c r="IL163" s="82"/>
      <c r="IM163" s="82"/>
      <c r="IN163" s="82"/>
      <c r="IO163" s="82"/>
      <c r="IP163" s="82"/>
      <c r="IQ163" s="82"/>
      <c r="IR163" s="82"/>
      <c r="IS163" s="82"/>
      <c r="IT163" s="82"/>
      <c r="IU163" s="82"/>
    </row>
    <row r="164" spans="1:255" ht="15.75">
      <c r="A164" s="83"/>
      <c r="B164" s="83"/>
      <c r="C164" s="84" t="s">
        <v>120</v>
      </c>
      <c r="D164" s="152" t="s">
        <v>49</v>
      </c>
      <c r="E164" s="162"/>
      <c r="F164" s="151"/>
      <c r="G164" s="143"/>
      <c r="H164" s="143"/>
      <c r="I164" s="143"/>
      <c r="J164" s="143"/>
      <c r="K164" s="143"/>
      <c r="L164" s="143"/>
      <c r="M164" s="297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  <c r="DV164" s="82"/>
      <c r="DW164" s="82"/>
      <c r="DX164" s="82"/>
      <c r="DY164" s="82"/>
      <c r="DZ164" s="82"/>
      <c r="EA164" s="82"/>
      <c r="EB164" s="82"/>
      <c r="EC164" s="82"/>
      <c r="ED164" s="82"/>
      <c r="EE164" s="82"/>
      <c r="EF164" s="82"/>
      <c r="EG164" s="82"/>
      <c r="EH164" s="82"/>
      <c r="EI164" s="82"/>
      <c r="EJ164" s="82"/>
      <c r="EK164" s="82"/>
      <c r="EL164" s="82"/>
      <c r="EM164" s="82"/>
      <c r="EN164" s="82"/>
      <c r="EO164" s="82"/>
      <c r="EP164" s="82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82"/>
      <c r="GD164" s="82"/>
      <c r="GE164" s="82"/>
      <c r="GF164" s="82"/>
      <c r="GG164" s="82"/>
      <c r="GH164" s="82"/>
      <c r="GI164" s="82"/>
      <c r="GJ164" s="82"/>
      <c r="GK164" s="82"/>
      <c r="GL164" s="82"/>
      <c r="GM164" s="82"/>
      <c r="GN164" s="82"/>
      <c r="GO164" s="82"/>
      <c r="GP164" s="82"/>
      <c r="GQ164" s="82"/>
      <c r="GR164" s="82"/>
      <c r="GS164" s="82"/>
      <c r="GT164" s="82"/>
      <c r="GU164" s="82"/>
      <c r="GV164" s="82"/>
      <c r="GW164" s="82"/>
      <c r="GX164" s="82"/>
      <c r="GY164" s="82"/>
      <c r="GZ164" s="82"/>
      <c r="HA164" s="82"/>
      <c r="HB164" s="82"/>
      <c r="HC164" s="82"/>
      <c r="HD164" s="82"/>
      <c r="HE164" s="82"/>
      <c r="HF164" s="82"/>
      <c r="HG164" s="82"/>
      <c r="HH164" s="82"/>
      <c r="HI164" s="82"/>
      <c r="HJ164" s="82"/>
      <c r="HK164" s="82"/>
      <c r="HL164" s="82"/>
      <c r="HM164" s="82"/>
      <c r="HN164" s="82"/>
      <c r="HO164" s="82"/>
      <c r="HP164" s="82"/>
      <c r="HQ164" s="82"/>
      <c r="HR164" s="82"/>
      <c r="HS164" s="82"/>
      <c r="HT164" s="82"/>
      <c r="HU164" s="82"/>
      <c r="HV164" s="82"/>
      <c r="HW164" s="82"/>
      <c r="HX164" s="82"/>
      <c r="HY164" s="82"/>
      <c r="HZ164" s="82"/>
      <c r="IA164" s="82"/>
      <c r="IB164" s="82"/>
      <c r="IC164" s="82"/>
      <c r="ID164" s="82"/>
      <c r="IE164" s="82"/>
      <c r="IF164" s="82"/>
      <c r="IG164" s="82"/>
      <c r="IH164" s="82"/>
      <c r="II164" s="82"/>
      <c r="IJ164" s="82"/>
      <c r="IK164" s="82"/>
      <c r="IL164" s="82"/>
      <c r="IM164" s="82"/>
      <c r="IN164" s="82"/>
      <c r="IO164" s="82"/>
      <c r="IP164" s="82"/>
      <c r="IQ164" s="82"/>
      <c r="IR164" s="82"/>
      <c r="IS164" s="82"/>
      <c r="IT164" s="82"/>
      <c r="IU164" s="82"/>
    </row>
    <row r="165" spans="1:255" ht="15.75">
      <c r="A165" s="83"/>
      <c r="B165" s="83"/>
      <c r="C165" s="60" t="s">
        <v>348</v>
      </c>
      <c r="D165" s="151"/>
      <c r="E165" s="162"/>
      <c r="F165" s="151"/>
      <c r="G165" s="143"/>
      <c r="H165" s="143"/>
      <c r="I165" s="143"/>
      <c r="J165" s="143"/>
      <c r="K165" s="143"/>
      <c r="L165" s="143"/>
      <c r="M165" s="297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82"/>
      <c r="DY165" s="82"/>
      <c r="DZ165" s="82"/>
      <c r="EA165" s="82"/>
      <c r="EB165" s="82"/>
      <c r="EC165" s="82"/>
      <c r="ED165" s="82"/>
      <c r="EE165" s="82"/>
      <c r="EF165" s="82"/>
      <c r="EG165" s="82"/>
      <c r="EH165" s="82"/>
      <c r="EI165" s="82"/>
      <c r="EJ165" s="82"/>
      <c r="EK165" s="82"/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2"/>
      <c r="FO165" s="82"/>
      <c r="FP165" s="82"/>
      <c r="FQ165" s="82"/>
      <c r="FR165" s="82"/>
      <c r="FS165" s="82"/>
      <c r="FT165" s="82"/>
      <c r="FU165" s="82"/>
      <c r="FV165" s="82"/>
      <c r="FW165" s="82"/>
      <c r="FX165" s="82"/>
      <c r="FY165" s="82"/>
      <c r="FZ165" s="82"/>
      <c r="GA165" s="82"/>
      <c r="GB165" s="82"/>
      <c r="GC165" s="82"/>
      <c r="GD165" s="82"/>
      <c r="GE165" s="82"/>
      <c r="GF165" s="82"/>
      <c r="GG165" s="82"/>
      <c r="GH165" s="82"/>
      <c r="GI165" s="82"/>
      <c r="GJ165" s="82"/>
      <c r="GK165" s="82"/>
      <c r="GL165" s="82"/>
      <c r="GM165" s="82"/>
      <c r="GN165" s="82"/>
      <c r="GO165" s="82"/>
      <c r="GP165" s="82"/>
      <c r="GQ165" s="82"/>
      <c r="GR165" s="82"/>
      <c r="GS165" s="82"/>
      <c r="GT165" s="82"/>
      <c r="GU165" s="82"/>
      <c r="GV165" s="82"/>
      <c r="GW165" s="82"/>
      <c r="GX165" s="82"/>
      <c r="GY165" s="82"/>
      <c r="GZ165" s="82"/>
      <c r="HA165" s="82"/>
      <c r="HB165" s="82"/>
      <c r="HC165" s="82"/>
      <c r="HD165" s="82"/>
      <c r="HE165" s="82"/>
      <c r="HF165" s="82"/>
      <c r="HG165" s="82"/>
      <c r="HH165" s="82"/>
      <c r="HI165" s="82"/>
      <c r="HJ165" s="82"/>
      <c r="HK165" s="82"/>
      <c r="HL165" s="82"/>
      <c r="HM165" s="82"/>
      <c r="HN165" s="82"/>
      <c r="HO165" s="82"/>
      <c r="HP165" s="82"/>
      <c r="HQ165" s="82"/>
      <c r="HR165" s="82"/>
      <c r="HS165" s="82"/>
      <c r="HT165" s="82"/>
      <c r="HU165" s="82"/>
      <c r="HV165" s="82"/>
      <c r="HW165" s="82"/>
      <c r="HX165" s="82"/>
      <c r="HY165" s="82"/>
      <c r="HZ165" s="82"/>
      <c r="IA165" s="82"/>
      <c r="IB165" s="82"/>
      <c r="IC165" s="82"/>
      <c r="ID165" s="82"/>
      <c r="IE165" s="82"/>
      <c r="IF165" s="82"/>
      <c r="IG165" s="82"/>
      <c r="IH165" s="82"/>
      <c r="II165" s="82"/>
      <c r="IJ165" s="82"/>
      <c r="IK165" s="82"/>
      <c r="IL165" s="82"/>
      <c r="IM165" s="82"/>
      <c r="IN165" s="82"/>
      <c r="IO165" s="82"/>
      <c r="IP165" s="82"/>
      <c r="IQ165" s="82"/>
      <c r="IR165" s="82"/>
      <c r="IS165" s="82"/>
      <c r="IT165" s="82"/>
      <c r="IU165" s="82"/>
    </row>
    <row r="166" spans="1:255" ht="15.75">
      <c r="A166" s="210"/>
      <c r="B166" s="210"/>
      <c r="C166" s="60" t="s">
        <v>349</v>
      </c>
      <c r="D166" s="211"/>
      <c r="E166" s="212"/>
      <c r="F166" s="211"/>
      <c r="G166" s="213"/>
      <c r="H166" s="213"/>
      <c r="I166" s="213"/>
      <c r="J166" s="213"/>
      <c r="K166" s="213"/>
      <c r="L166" s="213"/>
      <c r="M166" s="300">
        <f>G166+I166+K166</f>
        <v>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2"/>
      <c r="GK166" s="82"/>
      <c r="GL166" s="82"/>
      <c r="GM166" s="82"/>
      <c r="GN166" s="82"/>
      <c r="GO166" s="82"/>
      <c r="GP166" s="82"/>
      <c r="GQ166" s="82"/>
      <c r="GR166" s="82"/>
      <c r="GS166" s="82"/>
      <c r="GT166" s="82"/>
      <c r="GU166" s="82"/>
      <c r="GV166" s="82"/>
      <c r="GW166" s="82"/>
      <c r="GX166" s="82"/>
      <c r="GY166" s="82"/>
      <c r="GZ166" s="82"/>
      <c r="HA166" s="82"/>
      <c r="HB166" s="82"/>
      <c r="HC166" s="82"/>
      <c r="HD166" s="82"/>
      <c r="HE166" s="82"/>
      <c r="HF166" s="82"/>
      <c r="HG166" s="82"/>
      <c r="HH166" s="82"/>
      <c r="HI166" s="82"/>
      <c r="HJ166" s="82"/>
      <c r="HK166" s="82"/>
      <c r="HL166" s="82"/>
      <c r="HM166" s="82"/>
      <c r="HN166" s="82"/>
      <c r="HO166" s="82"/>
      <c r="HP166" s="82"/>
      <c r="HQ166" s="82"/>
      <c r="HR166" s="82"/>
      <c r="HS166" s="82"/>
      <c r="HT166" s="82"/>
      <c r="HU166" s="82"/>
      <c r="HV166" s="82"/>
      <c r="HW166" s="82"/>
      <c r="HX166" s="82"/>
      <c r="HY166" s="82"/>
      <c r="HZ166" s="82"/>
      <c r="IA166" s="82"/>
      <c r="IB166" s="82"/>
      <c r="IC166" s="82"/>
      <c r="ID166" s="82"/>
      <c r="IE166" s="82"/>
      <c r="IF166" s="82"/>
      <c r="IG166" s="82"/>
      <c r="IH166" s="82"/>
      <c r="II166" s="82"/>
      <c r="IJ166" s="82"/>
      <c r="IK166" s="82"/>
      <c r="IL166" s="82"/>
      <c r="IM166" s="82"/>
      <c r="IN166" s="82"/>
      <c r="IO166" s="82"/>
      <c r="IP166" s="82"/>
      <c r="IQ166" s="82"/>
      <c r="IR166" s="82"/>
      <c r="IS166" s="82"/>
      <c r="IT166" s="82"/>
      <c r="IU166" s="82"/>
    </row>
    <row r="167" spans="1:13" s="12" customFormat="1" ht="15.75">
      <c r="A167" s="153"/>
      <c r="B167" s="153"/>
      <c r="C167" s="67" t="s">
        <v>350</v>
      </c>
      <c r="D167" s="153"/>
      <c r="E167" s="154"/>
      <c r="F167" s="155"/>
      <c r="G167" s="156"/>
      <c r="H167" s="156"/>
      <c r="I167" s="156"/>
      <c r="J167" s="156"/>
      <c r="K167" s="156"/>
      <c r="L167" s="156"/>
      <c r="M167" s="273"/>
    </row>
    <row r="168" spans="1:13" s="12" customFormat="1" ht="15.75">
      <c r="A168" s="153"/>
      <c r="B168" s="153"/>
      <c r="C168" s="165" t="s">
        <v>351</v>
      </c>
      <c r="D168" s="153"/>
      <c r="E168" s="154"/>
      <c r="F168" s="155"/>
      <c r="G168" s="156"/>
      <c r="H168" s="156"/>
      <c r="I168" s="156"/>
      <c r="J168" s="156"/>
      <c r="K168" s="156"/>
      <c r="L168" s="156"/>
      <c r="M168" s="273"/>
    </row>
    <row r="169" spans="1:13" s="98" customFormat="1" ht="13.5">
      <c r="A169" s="76">
        <v>1</v>
      </c>
      <c r="B169" s="76"/>
      <c r="C169" s="62" t="s">
        <v>436</v>
      </c>
      <c r="D169" s="63" t="s">
        <v>10</v>
      </c>
      <c r="E169" s="202">
        <v>980</v>
      </c>
      <c r="F169" s="73"/>
      <c r="G169" s="73"/>
      <c r="H169" s="73"/>
      <c r="I169" s="73"/>
      <c r="J169" s="73"/>
      <c r="K169" s="73"/>
      <c r="L169" s="73"/>
      <c r="M169" s="298"/>
    </row>
    <row r="170" spans="1:13" s="98" customFormat="1" ht="13.5" customHeight="1">
      <c r="A170" s="63">
        <v>2</v>
      </c>
      <c r="B170" s="63"/>
      <c r="C170" s="62" t="s">
        <v>581</v>
      </c>
      <c r="D170" s="63" t="s">
        <v>12</v>
      </c>
      <c r="E170" s="202">
        <v>20.58</v>
      </c>
      <c r="F170" s="73"/>
      <c r="G170" s="73"/>
      <c r="H170" s="73"/>
      <c r="I170" s="73"/>
      <c r="J170" s="73"/>
      <c r="K170" s="73"/>
      <c r="L170" s="73"/>
      <c r="M170" s="298"/>
    </row>
    <row r="171" spans="1:13" s="98" customFormat="1" ht="13.5">
      <c r="A171" s="63">
        <v>3</v>
      </c>
      <c r="B171" s="63"/>
      <c r="C171" s="62" t="s">
        <v>536</v>
      </c>
      <c r="D171" s="63" t="s">
        <v>19</v>
      </c>
      <c r="E171" s="202">
        <v>80</v>
      </c>
      <c r="F171" s="73"/>
      <c r="G171" s="73"/>
      <c r="H171" s="73"/>
      <c r="I171" s="73"/>
      <c r="J171" s="73"/>
      <c r="K171" s="73"/>
      <c r="L171" s="73"/>
      <c r="M171" s="298"/>
    </row>
    <row r="172" spans="1:13" s="98" customFormat="1" ht="27">
      <c r="A172" s="63">
        <v>4</v>
      </c>
      <c r="B172" s="63"/>
      <c r="C172" s="62" t="s">
        <v>565</v>
      </c>
      <c r="D172" s="63" t="s">
        <v>48</v>
      </c>
      <c r="E172" s="202">
        <v>16</v>
      </c>
      <c r="F172" s="73"/>
      <c r="G172" s="73"/>
      <c r="H172" s="73"/>
      <c r="I172" s="73"/>
      <c r="J172" s="73"/>
      <c r="K172" s="73"/>
      <c r="L172" s="73"/>
      <c r="M172" s="298"/>
    </row>
    <row r="173" spans="1:13" s="13" customFormat="1" ht="15.75" customHeight="1">
      <c r="A173" s="33">
        <v>5</v>
      </c>
      <c r="B173" s="33"/>
      <c r="C173" s="34" t="s">
        <v>174</v>
      </c>
      <c r="D173" s="35" t="s">
        <v>10</v>
      </c>
      <c r="E173" s="202">
        <v>3854.25</v>
      </c>
      <c r="F173" s="35"/>
      <c r="G173" s="133"/>
      <c r="H173" s="133"/>
      <c r="I173" s="133"/>
      <c r="J173" s="133"/>
      <c r="K173" s="133"/>
      <c r="L173" s="133"/>
      <c r="M173" s="284"/>
    </row>
    <row r="174" spans="1:13" s="13" customFormat="1" ht="15.75" customHeight="1">
      <c r="A174" s="33">
        <v>6</v>
      </c>
      <c r="B174" s="33"/>
      <c r="C174" s="34" t="s">
        <v>531</v>
      </c>
      <c r="D174" s="35" t="s">
        <v>10</v>
      </c>
      <c r="E174" s="202">
        <v>2021.75</v>
      </c>
      <c r="F174" s="35"/>
      <c r="G174" s="133"/>
      <c r="H174" s="133"/>
      <c r="I174" s="133"/>
      <c r="J174" s="133"/>
      <c r="K174" s="133"/>
      <c r="L174" s="133"/>
      <c r="M174" s="284"/>
    </row>
    <row r="175" spans="1:13" s="121" customFormat="1" ht="27">
      <c r="A175" s="131">
        <v>7</v>
      </c>
      <c r="B175" s="131"/>
      <c r="C175" s="255" t="s">
        <v>537</v>
      </c>
      <c r="D175" s="131" t="s">
        <v>10</v>
      </c>
      <c r="E175" s="202">
        <v>298.6</v>
      </c>
      <c r="F175" s="73"/>
      <c r="G175" s="73"/>
      <c r="H175" s="73"/>
      <c r="I175" s="73"/>
      <c r="J175" s="73"/>
      <c r="K175" s="73"/>
      <c r="L175" s="73"/>
      <c r="M175" s="281"/>
    </row>
    <row r="176" spans="1:13" s="13" customFormat="1" ht="16.5" customHeight="1">
      <c r="A176" s="33">
        <v>8</v>
      </c>
      <c r="B176" s="33"/>
      <c r="C176" s="34" t="s">
        <v>213</v>
      </c>
      <c r="D176" s="35" t="s">
        <v>10</v>
      </c>
      <c r="E176" s="202">
        <v>2130.5</v>
      </c>
      <c r="F176" s="35"/>
      <c r="G176" s="133"/>
      <c r="H176" s="133"/>
      <c r="I176" s="133"/>
      <c r="J176" s="133"/>
      <c r="K176" s="133"/>
      <c r="L176" s="133"/>
      <c r="M176" s="274"/>
    </row>
    <row r="177" spans="1:13" s="121" customFormat="1" ht="13.5">
      <c r="A177" s="33">
        <v>9</v>
      </c>
      <c r="B177" s="131"/>
      <c r="C177" s="255" t="s">
        <v>532</v>
      </c>
      <c r="D177" s="63" t="s">
        <v>10</v>
      </c>
      <c r="E177" s="202">
        <v>18</v>
      </c>
      <c r="F177" s="73"/>
      <c r="G177" s="73"/>
      <c r="H177" s="73"/>
      <c r="I177" s="73"/>
      <c r="J177" s="73"/>
      <c r="K177" s="73"/>
      <c r="L177" s="73"/>
      <c r="M177" s="281"/>
    </row>
    <row r="178" spans="1:13" s="121" customFormat="1" ht="13.5">
      <c r="A178" s="33">
        <v>10</v>
      </c>
      <c r="B178" s="131"/>
      <c r="C178" s="255" t="s">
        <v>533</v>
      </c>
      <c r="D178" s="63" t="s">
        <v>10</v>
      </c>
      <c r="E178" s="202">
        <v>90.8</v>
      </c>
      <c r="F178" s="73"/>
      <c r="G178" s="73"/>
      <c r="H178" s="73"/>
      <c r="I178" s="73"/>
      <c r="J178" s="73"/>
      <c r="K178" s="73"/>
      <c r="L178" s="73"/>
      <c r="M178" s="281"/>
    </row>
    <row r="179" spans="1:13" s="121" customFormat="1" ht="13.5">
      <c r="A179" s="33">
        <v>11</v>
      </c>
      <c r="B179" s="131"/>
      <c r="C179" s="255" t="s">
        <v>155</v>
      </c>
      <c r="D179" s="63" t="s">
        <v>10</v>
      </c>
      <c r="E179" s="202">
        <v>1232.5</v>
      </c>
      <c r="F179" s="73"/>
      <c r="G179" s="73"/>
      <c r="H179" s="73"/>
      <c r="I179" s="73"/>
      <c r="J179" s="73"/>
      <c r="K179" s="73"/>
      <c r="L179" s="73"/>
      <c r="M179" s="281"/>
    </row>
    <row r="180" spans="1:13" s="59" customFormat="1" ht="13.5">
      <c r="A180" s="33">
        <v>12</v>
      </c>
      <c r="B180" s="63"/>
      <c r="C180" s="254" t="s">
        <v>538</v>
      </c>
      <c r="D180" s="63" t="s">
        <v>12</v>
      </c>
      <c r="E180" s="202">
        <f>36*0.12</f>
        <v>4.32</v>
      </c>
      <c r="F180" s="64"/>
      <c r="G180" s="64"/>
      <c r="H180" s="64"/>
      <c r="I180" s="64"/>
      <c r="J180" s="64"/>
      <c r="K180" s="64"/>
      <c r="L180" s="64"/>
      <c r="M180" s="283"/>
    </row>
    <row r="181" spans="1:13" s="59" customFormat="1" ht="27">
      <c r="A181" s="33">
        <v>13</v>
      </c>
      <c r="B181" s="63"/>
      <c r="C181" s="62" t="s">
        <v>603</v>
      </c>
      <c r="D181" s="63" t="s">
        <v>13</v>
      </c>
      <c r="E181" s="202">
        <v>1.8</v>
      </c>
      <c r="F181" s="64"/>
      <c r="G181" s="64"/>
      <c r="H181" s="64"/>
      <c r="I181" s="64"/>
      <c r="J181" s="64"/>
      <c r="K181" s="64"/>
      <c r="L181" s="64"/>
      <c r="M181" s="283"/>
    </row>
    <row r="182" spans="1:13" s="59" customFormat="1" ht="13.5">
      <c r="A182" s="33">
        <v>14</v>
      </c>
      <c r="B182" s="63"/>
      <c r="C182" s="62" t="s">
        <v>560</v>
      </c>
      <c r="D182" s="63" t="s">
        <v>12</v>
      </c>
      <c r="E182" s="202">
        <v>1.73</v>
      </c>
      <c r="F182" s="64"/>
      <c r="G182" s="64"/>
      <c r="H182" s="64"/>
      <c r="I182" s="64"/>
      <c r="J182" s="64"/>
      <c r="K182" s="64"/>
      <c r="L182" s="64"/>
      <c r="M182" s="283"/>
    </row>
    <row r="183" spans="1:13" s="59" customFormat="1" ht="13.5">
      <c r="A183" s="33">
        <v>15</v>
      </c>
      <c r="B183" s="63"/>
      <c r="C183" s="62" t="s">
        <v>604</v>
      </c>
      <c r="D183" s="63" t="s">
        <v>12</v>
      </c>
      <c r="E183" s="202">
        <v>1.25</v>
      </c>
      <c r="F183" s="64"/>
      <c r="G183" s="64"/>
      <c r="H183" s="64"/>
      <c r="I183" s="64"/>
      <c r="J183" s="64"/>
      <c r="K183" s="64"/>
      <c r="L183" s="64"/>
      <c r="M183" s="283"/>
    </row>
    <row r="184" spans="1:13" s="121" customFormat="1" ht="13.5">
      <c r="A184" s="33">
        <v>16</v>
      </c>
      <c r="B184" s="131"/>
      <c r="C184" s="255" t="s">
        <v>512</v>
      </c>
      <c r="D184" s="63" t="s">
        <v>10</v>
      </c>
      <c r="E184" s="202">
        <v>441</v>
      </c>
      <c r="F184" s="73"/>
      <c r="G184" s="73"/>
      <c r="H184" s="73"/>
      <c r="I184" s="73"/>
      <c r="J184" s="73"/>
      <c r="K184" s="73"/>
      <c r="L184" s="73"/>
      <c r="M184" s="281"/>
    </row>
    <row r="185" spans="1:13" s="121" customFormat="1" ht="12.75" customHeight="1">
      <c r="A185" s="33">
        <v>17</v>
      </c>
      <c r="B185" s="131"/>
      <c r="C185" s="255" t="s">
        <v>153</v>
      </c>
      <c r="D185" s="63" t="s">
        <v>48</v>
      </c>
      <c r="E185" s="202">
        <v>130</v>
      </c>
      <c r="F185" s="73"/>
      <c r="G185" s="73"/>
      <c r="H185" s="73"/>
      <c r="I185" s="73"/>
      <c r="J185" s="73"/>
      <c r="K185" s="73"/>
      <c r="L185" s="73"/>
      <c r="M185" s="281"/>
    </row>
    <row r="186" spans="1:13" s="107" customFormat="1" ht="27">
      <c r="A186" s="33">
        <v>18</v>
      </c>
      <c r="B186" s="131"/>
      <c r="C186" s="62" t="s">
        <v>576</v>
      </c>
      <c r="D186" s="131" t="s">
        <v>19</v>
      </c>
      <c r="E186" s="202">
        <v>78</v>
      </c>
      <c r="F186" s="64"/>
      <c r="G186" s="64"/>
      <c r="H186" s="64"/>
      <c r="I186" s="64"/>
      <c r="J186" s="64"/>
      <c r="K186" s="64"/>
      <c r="L186" s="64"/>
      <c r="M186" s="288"/>
    </row>
    <row r="187" spans="1:13" s="107" customFormat="1" ht="27">
      <c r="A187" s="33">
        <v>19</v>
      </c>
      <c r="B187" s="131"/>
      <c r="C187" s="62" t="s">
        <v>577</v>
      </c>
      <c r="D187" s="131" t="s">
        <v>19</v>
      </c>
      <c r="E187" s="202">
        <v>60</v>
      </c>
      <c r="F187" s="64"/>
      <c r="G187" s="64"/>
      <c r="H187" s="64"/>
      <c r="I187" s="64"/>
      <c r="J187" s="64"/>
      <c r="K187" s="64"/>
      <c r="L187" s="64"/>
      <c r="M187" s="288"/>
    </row>
    <row r="188" spans="1:13" s="121" customFormat="1" ht="14.25" customHeight="1">
      <c r="A188" s="33">
        <v>20</v>
      </c>
      <c r="B188" s="131"/>
      <c r="C188" s="255" t="s">
        <v>539</v>
      </c>
      <c r="D188" s="131" t="s">
        <v>19</v>
      </c>
      <c r="E188" s="202">
        <v>54.15</v>
      </c>
      <c r="F188" s="73"/>
      <c r="G188" s="73"/>
      <c r="H188" s="73"/>
      <c r="I188" s="73"/>
      <c r="J188" s="73"/>
      <c r="K188" s="73"/>
      <c r="L188" s="73"/>
      <c r="M188" s="281"/>
    </row>
    <row r="189" spans="1:13" s="121" customFormat="1" ht="20.25" customHeight="1">
      <c r="A189" s="33">
        <v>21</v>
      </c>
      <c r="B189" s="131"/>
      <c r="C189" s="255" t="s">
        <v>453</v>
      </c>
      <c r="D189" s="131" t="s">
        <v>10</v>
      </c>
      <c r="E189" s="202">
        <v>10.8</v>
      </c>
      <c r="F189" s="73"/>
      <c r="G189" s="73"/>
      <c r="H189" s="73"/>
      <c r="I189" s="73"/>
      <c r="J189" s="73"/>
      <c r="K189" s="73"/>
      <c r="L189" s="73"/>
      <c r="M189" s="281"/>
    </row>
    <row r="190" spans="1:13" s="121" customFormat="1" ht="13.5">
      <c r="A190" s="33">
        <v>22</v>
      </c>
      <c r="B190" s="131"/>
      <c r="C190" s="103" t="s">
        <v>534</v>
      </c>
      <c r="D190" s="104" t="s">
        <v>10</v>
      </c>
      <c r="E190" s="171">
        <v>117</v>
      </c>
      <c r="F190" s="70"/>
      <c r="G190" s="70"/>
      <c r="H190" s="70"/>
      <c r="I190" s="70"/>
      <c r="J190" s="70"/>
      <c r="K190" s="70"/>
      <c r="L190" s="70"/>
      <c r="M190" s="281"/>
    </row>
    <row r="191" spans="1:13" s="121" customFormat="1" ht="27">
      <c r="A191" s="33">
        <v>23</v>
      </c>
      <c r="B191" s="131"/>
      <c r="C191" s="103" t="s">
        <v>535</v>
      </c>
      <c r="D191" s="104" t="s">
        <v>10</v>
      </c>
      <c r="E191" s="171">
        <v>117</v>
      </c>
      <c r="F191" s="70"/>
      <c r="G191" s="70"/>
      <c r="H191" s="70"/>
      <c r="I191" s="70"/>
      <c r="J191" s="70"/>
      <c r="K191" s="70"/>
      <c r="L191" s="70"/>
      <c r="M191" s="281"/>
    </row>
    <row r="192" spans="1:13" s="121" customFormat="1" ht="13.5">
      <c r="A192" s="33">
        <v>24</v>
      </c>
      <c r="B192" s="131"/>
      <c r="C192" s="103" t="s">
        <v>156</v>
      </c>
      <c r="D192" s="104" t="s">
        <v>10</v>
      </c>
      <c r="E192" s="171">
        <v>2130.5</v>
      </c>
      <c r="F192" s="70"/>
      <c r="G192" s="70"/>
      <c r="H192" s="70"/>
      <c r="I192" s="70"/>
      <c r="J192" s="70"/>
      <c r="K192" s="70"/>
      <c r="L192" s="70"/>
      <c r="M192" s="281"/>
    </row>
    <row r="193" spans="1:13" s="121" customFormat="1" ht="13.5">
      <c r="A193" s="33">
        <v>25</v>
      </c>
      <c r="B193" s="131"/>
      <c r="C193" s="103" t="s">
        <v>527</v>
      </c>
      <c r="D193" s="76" t="s">
        <v>48</v>
      </c>
      <c r="E193" s="171">
        <v>125</v>
      </c>
      <c r="F193" s="70"/>
      <c r="G193" s="70"/>
      <c r="H193" s="70"/>
      <c r="I193" s="70"/>
      <c r="J193" s="70"/>
      <c r="K193" s="70"/>
      <c r="L193" s="70"/>
      <c r="M193" s="281"/>
    </row>
    <row r="194" spans="1:13" s="12" customFormat="1" ht="15">
      <c r="A194" s="33">
        <v>26</v>
      </c>
      <c r="B194" s="74"/>
      <c r="C194" s="66" t="s">
        <v>540</v>
      </c>
      <c r="D194" s="153" t="s">
        <v>19</v>
      </c>
      <c r="E194" s="171">
        <v>980</v>
      </c>
      <c r="F194" s="158"/>
      <c r="G194" s="156"/>
      <c r="H194" s="156"/>
      <c r="I194" s="156"/>
      <c r="J194" s="156"/>
      <c r="K194" s="156"/>
      <c r="L194" s="156"/>
      <c r="M194" s="273"/>
    </row>
    <row r="195" spans="1:13" s="71" customFormat="1" ht="40.5">
      <c r="A195" s="33">
        <v>27</v>
      </c>
      <c r="B195" s="72"/>
      <c r="C195" s="69" t="s">
        <v>566</v>
      </c>
      <c r="D195" s="68" t="s">
        <v>13</v>
      </c>
      <c r="E195" s="171">
        <v>643.15</v>
      </c>
      <c r="F195" s="70"/>
      <c r="G195" s="70"/>
      <c r="H195" s="70"/>
      <c r="I195" s="70"/>
      <c r="J195" s="70"/>
      <c r="K195" s="70"/>
      <c r="L195" s="70"/>
      <c r="M195" s="294"/>
    </row>
    <row r="196" spans="1:13" s="71" customFormat="1" ht="20.25" customHeight="1">
      <c r="A196" s="33">
        <v>28</v>
      </c>
      <c r="B196" s="72"/>
      <c r="C196" s="69" t="s">
        <v>100</v>
      </c>
      <c r="D196" s="68" t="s">
        <v>13</v>
      </c>
      <c r="E196" s="171">
        <f>E195</f>
        <v>643.15</v>
      </c>
      <c r="F196" s="70"/>
      <c r="G196" s="70"/>
      <c r="H196" s="70"/>
      <c r="I196" s="70"/>
      <c r="J196" s="70"/>
      <c r="K196" s="70"/>
      <c r="L196" s="70"/>
      <c r="M196" s="294"/>
    </row>
    <row r="197" spans="1:13" s="71" customFormat="1" ht="13.5">
      <c r="A197" s="33">
        <v>29</v>
      </c>
      <c r="B197" s="72"/>
      <c r="C197" s="62" t="s">
        <v>634</v>
      </c>
      <c r="D197" s="72" t="s">
        <v>13</v>
      </c>
      <c r="E197" s="171">
        <f>E195</f>
        <v>643.15</v>
      </c>
      <c r="F197" s="73"/>
      <c r="G197" s="73"/>
      <c r="H197" s="73"/>
      <c r="I197" s="73"/>
      <c r="J197" s="73"/>
      <c r="K197" s="73">
        <f>J197*E197</f>
        <v>0</v>
      </c>
      <c r="L197" s="73">
        <f>G197+I197+K197</f>
        <v>0</v>
      </c>
      <c r="M197" s="294"/>
    </row>
    <row r="198" spans="1:13" ht="13.5">
      <c r="A198" s="33"/>
      <c r="B198" s="33"/>
      <c r="C198" s="60" t="s">
        <v>372</v>
      </c>
      <c r="D198" s="35"/>
      <c r="E198" s="35"/>
      <c r="F198" s="29"/>
      <c r="G198" s="133">
        <f>SUM(G169:G197)</f>
        <v>0</v>
      </c>
      <c r="H198" s="133"/>
      <c r="I198" s="133">
        <f>SUM(I169:I197)</f>
        <v>0</v>
      </c>
      <c r="J198" s="133"/>
      <c r="K198" s="133">
        <f>SUM(K169:K197)</f>
        <v>0</v>
      </c>
      <c r="L198" s="133">
        <f>SUM(L169:L197)</f>
        <v>0</v>
      </c>
      <c r="M198" s="296">
        <f>G198+I198+K198</f>
        <v>0</v>
      </c>
    </row>
    <row r="199" spans="1:255" ht="15.75">
      <c r="A199" s="83"/>
      <c r="B199" s="83"/>
      <c r="C199" s="84" t="s">
        <v>119</v>
      </c>
      <c r="D199" s="85" t="s">
        <v>49</v>
      </c>
      <c r="E199" s="43"/>
      <c r="F199" s="41"/>
      <c r="G199" s="142"/>
      <c r="H199" s="142"/>
      <c r="I199" s="142"/>
      <c r="J199" s="142"/>
      <c r="K199" s="142"/>
      <c r="L199" s="142"/>
      <c r="M199" s="297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  <c r="DV199" s="82"/>
      <c r="DW199" s="82"/>
      <c r="DX199" s="82"/>
      <c r="DY199" s="82"/>
      <c r="DZ199" s="82"/>
      <c r="EA199" s="82"/>
      <c r="EB199" s="82"/>
      <c r="EC199" s="82"/>
      <c r="ED199" s="82"/>
      <c r="EE199" s="82"/>
      <c r="EF199" s="82"/>
      <c r="EG199" s="82"/>
      <c r="EH199" s="82"/>
      <c r="EI199" s="82"/>
      <c r="EJ199" s="82"/>
      <c r="EK199" s="82"/>
      <c r="EL199" s="82"/>
      <c r="EM199" s="82"/>
      <c r="EN199" s="82"/>
      <c r="EO199" s="82"/>
      <c r="EP199" s="82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82"/>
      <c r="GD199" s="82"/>
      <c r="GE199" s="82"/>
      <c r="GF199" s="82"/>
      <c r="GG199" s="82"/>
      <c r="GH199" s="82"/>
      <c r="GI199" s="82"/>
      <c r="GJ199" s="82"/>
      <c r="GK199" s="82"/>
      <c r="GL199" s="82"/>
      <c r="GM199" s="82"/>
      <c r="GN199" s="82"/>
      <c r="GO199" s="82"/>
      <c r="GP199" s="82"/>
      <c r="GQ199" s="82"/>
      <c r="GR199" s="82"/>
      <c r="GS199" s="82"/>
      <c r="GT199" s="82"/>
      <c r="GU199" s="82"/>
      <c r="GV199" s="82"/>
      <c r="GW199" s="82"/>
      <c r="GX199" s="82"/>
      <c r="GY199" s="82"/>
      <c r="GZ199" s="82"/>
      <c r="HA199" s="82"/>
      <c r="HB199" s="82"/>
      <c r="HC199" s="82"/>
      <c r="HD199" s="82"/>
      <c r="HE199" s="82"/>
      <c r="HF199" s="82"/>
      <c r="HG199" s="82"/>
      <c r="HH199" s="82"/>
      <c r="HI199" s="82"/>
      <c r="HJ199" s="82"/>
      <c r="HK199" s="82"/>
      <c r="HL199" s="82"/>
      <c r="HM199" s="82"/>
      <c r="HN199" s="82"/>
      <c r="HO199" s="82"/>
      <c r="HP199" s="82"/>
      <c r="HQ199" s="82"/>
      <c r="HR199" s="82"/>
      <c r="HS199" s="82"/>
      <c r="HT199" s="82"/>
      <c r="HU199" s="82"/>
      <c r="HV199" s="82"/>
      <c r="HW199" s="82"/>
      <c r="HX199" s="82"/>
      <c r="HY199" s="82"/>
      <c r="HZ199" s="82"/>
      <c r="IA199" s="82"/>
      <c r="IB199" s="82"/>
      <c r="IC199" s="82"/>
      <c r="ID199" s="82"/>
      <c r="IE199" s="82"/>
      <c r="IF199" s="82"/>
      <c r="IG199" s="82"/>
      <c r="IH199" s="82"/>
      <c r="II199" s="82"/>
      <c r="IJ199" s="82"/>
      <c r="IK199" s="82"/>
      <c r="IL199" s="82"/>
      <c r="IM199" s="82"/>
      <c r="IN199" s="82"/>
      <c r="IO199" s="82"/>
      <c r="IP199" s="82"/>
      <c r="IQ199" s="82"/>
      <c r="IR199" s="82"/>
      <c r="IS199" s="82"/>
      <c r="IT199" s="82"/>
      <c r="IU199" s="82"/>
    </row>
    <row r="200" spans="1:255" ht="15.75">
      <c r="A200" s="83"/>
      <c r="B200" s="83"/>
      <c r="C200" s="60" t="s">
        <v>6</v>
      </c>
      <c r="D200" s="151"/>
      <c r="E200" s="162"/>
      <c r="F200" s="151"/>
      <c r="G200" s="143"/>
      <c r="H200" s="143"/>
      <c r="I200" s="143"/>
      <c r="J200" s="143"/>
      <c r="K200" s="143"/>
      <c r="L200" s="143"/>
      <c r="M200" s="297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2"/>
      <c r="GK200" s="82"/>
      <c r="GL200" s="82"/>
      <c r="GM200" s="82"/>
      <c r="GN200" s="82"/>
      <c r="GO200" s="82"/>
      <c r="GP200" s="82"/>
      <c r="GQ200" s="82"/>
      <c r="GR200" s="82"/>
      <c r="GS200" s="82"/>
      <c r="GT200" s="82"/>
      <c r="GU200" s="82"/>
      <c r="GV200" s="82"/>
      <c r="GW200" s="82"/>
      <c r="GX200" s="82"/>
      <c r="GY200" s="82"/>
      <c r="GZ200" s="82"/>
      <c r="HA200" s="82"/>
      <c r="HB200" s="82"/>
      <c r="HC200" s="82"/>
      <c r="HD200" s="82"/>
      <c r="HE200" s="82"/>
      <c r="HF200" s="82"/>
      <c r="HG200" s="82"/>
      <c r="HH200" s="82"/>
      <c r="HI200" s="82"/>
      <c r="HJ200" s="82"/>
      <c r="HK200" s="82"/>
      <c r="HL200" s="82"/>
      <c r="HM200" s="82"/>
      <c r="HN200" s="82"/>
      <c r="HO200" s="82"/>
      <c r="HP200" s="82"/>
      <c r="HQ200" s="82"/>
      <c r="HR200" s="82"/>
      <c r="HS200" s="82"/>
      <c r="HT200" s="82"/>
      <c r="HU200" s="82"/>
      <c r="HV200" s="82"/>
      <c r="HW200" s="82"/>
      <c r="HX200" s="82"/>
      <c r="HY200" s="82"/>
      <c r="HZ200" s="82"/>
      <c r="IA200" s="82"/>
      <c r="IB200" s="82"/>
      <c r="IC200" s="82"/>
      <c r="ID200" s="82"/>
      <c r="IE200" s="82"/>
      <c r="IF200" s="82"/>
      <c r="IG200" s="82"/>
      <c r="IH200" s="82"/>
      <c r="II200" s="82"/>
      <c r="IJ200" s="82"/>
      <c r="IK200" s="82"/>
      <c r="IL200" s="82"/>
      <c r="IM200" s="82"/>
      <c r="IN200" s="82"/>
      <c r="IO200" s="82"/>
      <c r="IP200" s="82"/>
      <c r="IQ200" s="82"/>
      <c r="IR200" s="82"/>
      <c r="IS200" s="82"/>
      <c r="IT200" s="82"/>
      <c r="IU200" s="82"/>
    </row>
    <row r="201" spans="1:255" ht="15.75">
      <c r="A201" s="83"/>
      <c r="B201" s="83"/>
      <c r="C201" s="84" t="s">
        <v>120</v>
      </c>
      <c r="D201" s="152" t="s">
        <v>49</v>
      </c>
      <c r="E201" s="162"/>
      <c r="F201" s="151"/>
      <c r="G201" s="143"/>
      <c r="H201" s="143"/>
      <c r="I201" s="143"/>
      <c r="J201" s="143"/>
      <c r="K201" s="143"/>
      <c r="L201" s="143"/>
      <c r="M201" s="297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82"/>
      <c r="GD201" s="82"/>
      <c r="GE201" s="82"/>
      <c r="GF201" s="82"/>
      <c r="GG201" s="82"/>
      <c r="GH201" s="82"/>
      <c r="GI201" s="82"/>
      <c r="GJ201" s="82"/>
      <c r="GK201" s="82"/>
      <c r="GL201" s="82"/>
      <c r="GM201" s="82"/>
      <c r="GN201" s="82"/>
      <c r="GO201" s="82"/>
      <c r="GP201" s="82"/>
      <c r="GQ201" s="82"/>
      <c r="GR201" s="82"/>
      <c r="GS201" s="82"/>
      <c r="GT201" s="82"/>
      <c r="GU201" s="82"/>
      <c r="GV201" s="82"/>
      <c r="GW201" s="82"/>
      <c r="GX201" s="82"/>
      <c r="GY201" s="82"/>
      <c r="GZ201" s="82"/>
      <c r="HA201" s="82"/>
      <c r="HB201" s="82"/>
      <c r="HC201" s="82"/>
      <c r="HD201" s="82"/>
      <c r="HE201" s="82"/>
      <c r="HF201" s="82"/>
      <c r="HG201" s="82"/>
      <c r="HH201" s="82"/>
      <c r="HI201" s="82"/>
      <c r="HJ201" s="82"/>
      <c r="HK201" s="82"/>
      <c r="HL201" s="82"/>
      <c r="HM201" s="82"/>
      <c r="HN201" s="82"/>
      <c r="HO201" s="82"/>
      <c r="HP201" s="82"/>
      <c r="HQ201" s="82"/>
      <c r="HR201" s="82"/>
      <c r="HS201" s="82"/>
      <c r="HT201" s="82"/>
      <c r="HU201" s="82"/>
      <c r="HV201" s="82"/>
      <c r="HW201" s="82"/>
      <c r="HX201" s="82"/>
      <c r="HY201" s="82"/>
      <c r="HZ201" s="82"/>
      <c r="IA201" s="82"/>
      <c r="IB201" s="82"/>
      <c r="IC201" s="82"/>
      <c r="ID201" s="82"/>
      <c r="IE201" s="82"/>
      <c r="IF201" s="82"/>
      <c r="IG201" s="82"/>
      <c r="IH201" s="82"/>
      <c r="II201" s="82"/>
      <c r="IJ201" s="82"/>
      <c r="IK201" s="82"/>
      <c r="IL201" s="82"/>
      <c r="IM201" s="82"/>
      <c r="IN201" s="82"/>
      <c r="IO201" s="82"/>
      <c r="IP201" s="82"/>
      <c r="IQ201" s="82"/>
      <c r="IR201" s="82"/>
      <c r="IS201" s="82"/>
      <c r="IT201" s="82"/>
      <c r="IU201" s="82"/>
    </row>
    <row r="202" spans="1:255" ht="15.75">
      <c r="A202" s="83"/>
      <c r="B202" s="83"/>
      <c r="C202" s="60" t="s">
        <v>109</v>
      </c>
      <c r="D202" s="151"/>
      <c r="E202" s="162"/>
      <c r="F202" s="151"/>
      <c r="G202" s="143"/>
      <c r="H202" s="143"/>
      <c r="I202" s="143"/>
      <c r="J202" s="143"/>
      <c r="K202" s="143"/>
      <c r="L202" s="143"/>
      <c r="M202" s="297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  <c r="DR202" s="82"/>
      <c r="DS202" s="82"/>
      <c r="DT202" s="82"/>
      <c r="DU202" s="82"/>
      <c r="DV202" s="82"/>
      <c r="DW202" s="82"/>
      <c r="DX202" s="82"/>
      <c r="DY202" s="82"/>
      <c r="DZ202" s="82"/>
      <c r="EA202" s="82"/>
      <c r="EB202" s="82"/>
      <c r="EC202" s="82"/>
      <c r="ED202" s="82"/>
      <c r="EE202" s="82"/>
      <c r="EF202" s="82"/>
      <c r="EG202" s="82"/>
      <c r="EH202" s="82"/>
      <c r="EI202" s="82"/>
      <c r="EJ202" s="82"/>
      <c r="EK202" s="82"/>
      <c r="EL202" s="82"/>
      <c r="EM202" s="82"/>
      <c r="EN202" s="82"/>
      <c r="EO202" s="82"/>
      <c r="EP202" s="82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2"/>
      <c r="FB202" s="82"/>
      <c r="FC202" s="82"/>
      <c r="FD202" s="82"/>
      <c r="FE202" s="82"/>
      <c r="FF202" s="82"/>
      <c r="FG202" s="82"/>
      <c r="FH202" s="82"/>
      <c r="FI202" s="82"/>
      <c r="FJ202" s="82"/>
      <c r="FK202" s="82"/>
      <c r="FL202" s="82"/>
      <c r="FM202" s="82"/>
      <c r="FN202" s="82"/>
      <c r="FO202" s="82"/>
      <c r="FP202" s="82"/>
      <c r="FQ202" s="82"/>
      <c r="FR202" s="82"/>
      <c r="FS202" s="82"/>
      <c r="FT202" s="82"/>
      <c r="FU202" s="82"/>
      <c r="FV202" s="82"/>
      <c r="FW202" s="82"/>
      <c r="FX202" s="82"/>
      <c r="FY202" s="82"/>
      <c r="FZ202" s="82"/>
      <c r="GA202" s="82"/>
      <c r="GB202" s="82"/>
      <c r="GC202" s="82"/>
      <c r="GD202" s="82"/>
      <c r="GE202" s="82"/>
      <c r="GF202" s="82"/>
      <c r="GG202" s="82"/>
      <c r="GH202" s="82"/>
      <c r="GI202" s="82"/>
      <c r="GJ202" s="82"/>
      <c r="GK202" s="82"/>
      <c r="GL202" s="82"/>
      <c r="GM202" s="82"/>
      <c r="GN202" s="82"/>
      <c r="GO202" s="82"/>
      <c r="GP202" s="82"/>
      <c r="GQ202" s="82"/>
      <c r="GR202" s="82"/>
      <c r="GS202" s="82"/>
      <c r="GT202" s="82"/>
      <c r="GU202" s="82"/>
      <c r="GV202" s="82"/>
      <c r="GW202" s="82"/>
      <c r="GX202" s="82"/>
      <c r="GY202" s="82"/>
      <c r="GZ202" s="82"/>
      <c r="HA202" s="82"/>
      <c r="HB202" s="82"/>
      <c r="HC202" s="82"/>
      <c r="HD202" s="82"/>
      <c r="HE202" s="82"/>
      <c r="HF202" s="82"/>
      <c r="HG202" s="82"/>
      <c r="HH202" s="82"/>
      <c r="HI202" s="82"/>
      <c r="HJ202" s="82"/>
      <c r="HK202" s="82"/>
      <c r="HL202" s="82"/>
      <c r="HM202" s="82"/>
      <c r="HN202" s="82"/>
      <c r="HO202" s="82"/>
      <c r="HP202" s="82"/>
      <c r="HQ202" s="82"/>
      <c r="HR202" s="82"/>
      <c r="HS202" s="82"/>
      <c r="HT202" s="82"/>
      <c r="HU202" s="82"/>
      <c r="HV202" s="82"/>
      <c r="HW202" s="82"/>
      <c r="HX202" s="82"/>
      <c r="HY202" s="82"/>
      <c r="HZ202" s="82"/>
      <c r="IA202" s="82"/>
      <c r="IB202" s="82"/>
      <c r="IC202" s="82"/>
      <c r="ID202" s="82"/>
      <c r="IE202" s="82"/>
      <c r="IF202" s="82"/>
      <c r="IG202" s="82"/>
      <c r="IH202" s="82"/>
      <c r="II202" s="82"/>
      <c r="IJ202" s="82"/>
      <c r="IK202" s="82"/>
      <c r="IL202" s="82"/>
      <c r="IM202" s="82"/>
      <c r="IN202" s="82"/>
      <c r="IO202" s="82"/>
      <c r="IP202" s="82"/>
      <c r="IQ202" s="82"/>
      <c r="IR202" s="82"/>
      <c r="IS202" s="82"/>
      <c r="IT202" s="82"/>
      <c r="IU202" s="82"/>
    </row>
    <row r="203" spans="1:13" s="12" customFormat="1" ht="15.75">
      <c r="A203" s="74"/>
      <c r="B203" s="74"/>
      <c r="C203" s="165" t="s">
        <v>352</v>
      </c>
      <c r="D203" s="153"/>
      <c r="E203" s="154"/>
      <c r="F203" s="155"/>
      <c r="G203" s="156"/>
      <c r="H203" s="156"/>
      <c r="I203" s="156"/>
      <c r="J203" s="156"/>
      <c r="K203" s="156"/>
      <c r="L203" s="156"/>
      <c r="M203" s="273"/>
    </row>
    <row r="204" spans="1:13" s="12" customFormat="1" ht="18.75" customHeight="1">
      <c r="A204" s="74"/>
      <c r="B204" s="74"/>
      <c r="C204" s="67" t="s">
        <v>157</v>
      </c>
      <c r="D204" s="74"/>
      <c r="E204" s="147"/>
      <c r="F204" s="148"/>
      <c r="G204" s="149"/>
      <c r="H204" s="149"/>
      <c r="I204" s="149"/>
      <c r="J204" s="149"/>
      <c r="K204" s="149"/>
      <c r="L204" s="149"/>
      <c r="M204" s="273"/>
    </row>
    <row r="205" spans="1:13" s="19" customFormat="1" ht="13.5">
      <c r="A205" s="33">
        <v>1</v>
      </c>
      <c r="B205" s="33"/>
      <c r="C205" s="4" t="s">
        <v>605</v>
      </c>
      <c r="D205" s="1" t="s">
        <v>14</v>
      </c>
      <c r="E205" s="171">
        <v>44.1</v>
      </c>
      <c r="F205" s="1"/>
      <c r="G205" s="2"/>
      <c r="H205" s="3"/>
      <c r="I205" s="2"/>
      <c r="J205" s="3"/>
      <c r="K205" s="2"/>
      <c r="L205" s="2"/>
      <c r="M205" s="274"/>
    </row>
    <row r="206" spans="1:13" s="59" customFormat="1" ht="27">
      <c r="A206" s="63">
        <v>2</v>
      </c>
      <c r="B206" s="63"/>
      <c r="C206" s="94" t="s">
        <v>607</v>
      </c>
      <c r="D206" s="76" t="s">
        <v>10</v>
      </c>
      <c r="E206" s="171">
        <v>162</v>
      </c>
      <c r="F206" s="167"/>
      <c r="G206" s="167"/>
      <c r="H206" s="167"/>
      <c r="I206" s="167"/>
      <c r="J206" s="167"/>
      <c r="K206" s="167"/>
      <c r="L206" s="167"/>
      <c r="M206" s="283"/>
    </row>
    <row r="207" spans="1:13" s="59" customFormat="1" ht="29.25" customHeight="1">
      <c r="A207" s="63">
        <v>3</v>
      </c>
      <c r="B207" s="63"/>
      <c r="C207" s="94" t="s">
        <v>606</v>
      </c>
      <c r="D207" s="76" t="s">
        <v>10</v>
      </c>
      <c r="E207" s="171">
        <v>24</v>
      </c>
      <c r="F207" s="167"/>
      <c r="G207" s="167"/>
      <c r="H207" s="167"/>
      <c r="I207" s="167"/>
      <c r="J207" s="167"/>
      <c r="K207" s="167"/>
      <c r="L207" s="167"/>
      <c r="M207" s="283"/>
    </row>
    <row r="208" spans="1:13" s="170" customFormat="1" ht="30" customHeight="1">
      <c r="A208" s="104">
        <v>4</v>
      </c>
      <c r="B208" s="104"/>
      <c r="C208" s="103" t="s">
        <v>608</v>
      </c>
      <c r="D208" s="104" t="s">
        <v>10</v>
      </c>
      <c r="E208" s="202">
        <v>38.3</v>
      </c>
      <c r="F208" s="167"/>
      <c r="G208" s="167"/>
      <c r="H208" s="167"/>
      <c r="I208" s="167"/>
      <c r="J208" s="167"/>
      <c r="K208" s="167"/>
      <c r="L208" s="167"/>
      <c r="M208" s="282"/>
    </row>
    <row r="209" spans="1:13" s="168" customFormat="1" ht="30" customHeight="1">
      <c r="A209" s="131">
        <v>5</v>
      </c>
      <c r="B209" s="131"/>
      <c r="C209" s="323" t="s">
        <v>207</v>
      </c>
      <c r="D209" s="131" t="s">
        <v>19</v>
      </c>
      <c r="E209" s="202">
        <v>77</v>
      </c>
      <c r="F209" s="73"/>
      <c r="G209" s="73"/>
      <c r="H209" s="73"/>
      <c r="I209" s="73"/>
      <c r="J209" s="73"/>
      <c r="K209" s="73"/>
      <c r="L209" s="73"/>
      <c r="M209" s="301"/>
    </row>
    <row r="210" spans="1:13" s="7" customFormat="1" ht="27">
      <c r="A210" s="33">
        <v>6</v>
      </c>
      <c r="B210" s="33"/>
      <c r="C210" s="34" t="s">
        <v>654</v>
      </c>
      <c r="D210" s="35" t="s">
        <v>9</v>
      </c>
      <c r="E210" s="202">
        <v>18</v>
      </c>
      <c r="F210" s="35"/>
      <c r="G210" s="37"/>
      <c r="H210" s="36"/>
      <c r="I210" s="37"/>
      <c r="J210" s="36"/>
      <c r="K210" s="37"/>
      <c r="L210" s="37"/>
      <c r="M210" s="274"/>
    </row>
    <row r="211" spans="1:13" s="19" customFormat="1" ht="13.5">
      <c r="A211" s="33">
        <v>7</v>
      </c>
      <c r="B211" s="33"/>
      <c r="C211" s="34" t="s">
        <v>208</v>
      </c>
      <c r="D211" s="35" t="s">
        <v>10</v>
      </c>
      <c r="E211" s="202">
        <v>399.09</v>
      </c>
      <c r="F211" s="35"/>
      <c r="G211" s="133"/>
      <c r="H211" s="133"/>
      <c r="I211" s="133"/>
      <c r="J211" s="133"/>
      <c r="K211" s="133"/>
      <c r="L211" s="133"/>
      <c r="M211" s="274"/>
    </row>
    <row r="212" spans="1:13" s="19" customFormat="1" ht="13.5">
      <c r="A212" s="33">
        <v>8</v>
      </c>
      <c r="B212" s="33"/>
      <c r="C212" s="34" t="s">
        <v>212</v>
      </c>
      <c r="D212" s="35" t="s">
        <v>10</v>
      </c>
      <c r="E212" s="202">
        <v>56.51</v>
      </c>
      <c r="F212" s="35"/>
      <c r="G212" s="133"/>
      <c r="H212" s="133"/>
      <c r="I212" s="133"/>
      <c r="J212" s="133"/>
      <c r="K212" s="133"/>
      <c r="L212" s="133"/>
      <c r="M212" s="274"/>
    </row>
    <row r="213" spans="1:13" s="19" customFormat="1" ht="13.5">
      <c r="A213" s="33">
        <v>9</v>
      </c>
      <c r="B213" s="33"/>
      <c r="C213" s="34" t="s">
        <v>101</v>
      </c>
      <c r="D213" s="35" t="s">
        <v>10</v>
      </c>
      <c r="E213" s="202">
        <v>137.34</v>
      </c>
      <c r="F213" s="35"/>
      <c r="G213" s="133"/>
      <c r="H213" s="133"/>
      <c r="I213" s="133"/>
      <c r="J213" s="133"/>
      <c r="K213" s="133"/>
      <c r="L213" s="133"/>
      <c r="M213" s="274"/>
    </row>
    <row r="214" spans="1:13" s="19" customFormat="1" ht="42" customHeight="1">
      <c r="A214" s="33">
        <v>10</v>
      </c>
      <c r="B214" s="33"/>
      <c r="C214" s="52" t="s">
        <v>209</v>
      </c>
      <c r="D214" s="33" t="s">
        <v>10</v>
      </c>
      <c r="E214" s="202">
        <f>823</f>
        <v>823</v>
      </c>
      <c r="F214" s="324"/>
      <c r="G214" s="324"/>
      <c r="H214" s="324"/>
      <c r="I214" s="324"/>
      <c r="J214" s="324"/>
      <c r="K214" s="324"/>
      <c r="L214" s="324"/>
      <c r="M214" s="274"/>
    </row>
    <row r="215" spans="1:13" s="19" customFormat="1" ht="14.25" customHeight="1">
      <c r="A215" s="33">
        <v>11</v>
      </c>
      <c r="B215" s="33"/>
      <c r="C215" s="34" t="s">
        <v>210</v>
      </c>
      <c r="D215" s="35" t="s">
        <v>10</v>
      </c>
      <c r="E215" s="202">
        <v>4226.2</v>
      </c>
      <c r="F215" s="35"/>
      <c r="G215" s="37"/>
      <c r="H215" s="36"/>
      <c r="I215" s="37"/>
      <c r="J215" s="36"/>
      <c r="K215" s="37"/>
      <c r="L215" s="37"/>
      <c r="M215" s="274"/>
    </row>
    <row r="216" spans="1:13" s="9" customFormat="1" ht="15" customHeight="1">
      <c r="A216" s="33">
        <v>12</v>
      </c>
      <c r="B216" s="33"/>
      <c r="C216" s="34" t="s">
        <v>211</v>
      </c>
      <c r="D216" s="35" t="s">
        <v>10</v>
      </c>
      <c r="E216" s="202">
        <v>302</v>
      </c>
      <c r="F216" s="35"/>
      <c r="G216" s="37"/>
      <c r="H216" s="36"/>
      <c r="I216" s="37"/>
      <c r="J216" s="36"/>
      <c r="K216" s="37"/>
      <c r="L216" s="37"/>
      <c r="M216" s="284"/>
    </row>
    <row r="217" spans="1:13" s="7" customFormat="1" ht="18.75" customHeight="1">
      <c r="A217" s="33">
        <v>13</v>
      </c>
      <c r="B217" s="33"/>
      <c r="C217" s="34" t="s">
        <v>105</v>
      </c>
      <c r="D217" s="35" t="s">
        <v>10</v>
      </c>
      <c r="E217" s="202">
        <v>636.8</v>
      </c>
      <c r="F217" s="35"/>
      <c r="G217" s="133"/>
      <c r="H217" s="133"/>
      <c r="I217" s="133"/>
      <c r="J217" s="133"/>
      <c r="K217" s="133"/>
      <c r="L217" s="133"/>
      <c r="M217" s="274"/>
    </row>
    <row r="218" spans="1:13" s="7" customFormat="1" ht="30" customHeight="1">
      <c r="A218" s="33"/>
      <c r="B218" s="33"/>
      <c r="C218" s="66" t="s">
        <v>664</v>
      </c>
      <c r="D218" s="35" t="s">
        <v>10</v>
      </c>
      <c r="E218" s="202">
        <v>2918</v>
      </c>
      <c r="F218" s="35"/>
      <c r="G218" s="133"/>
      <c r="H218" s="133"/>
      <c r="I218" s="133"/>
      <c r="J218" s="133"/>
      <c r="K218" s="133"/>
      <c r="L218" s="133"/>
      <c r="M218" s="274"/>
    </row>
    <row r="219" spans="1:13" s="7" customFormat="1" ht="30" customHeight="1">
      <c r="A219" s="33">
        <v>14</v>
      </c>
      <c r="B219" s="33"/>
      <c r="C219" s="34" t="s">
        <v>106</v>
      </c>
      <c r="D219" s="35" t="s">
        <v>10</v>
      </c>
      <c r="E219" s="202">
        <v>1945</v>
      </c>
      <c r="F219" s="35"/>
      <c r="G219" s="133"/>
      <c r="H219" s="133"/>
      <c r="I219" s="133"/>
      <c r="J219" s="133"/>
      <c r="K219" s="133"/>
      <c r="L219" s="133"/>
      <c r="M219" s="274"/>
    </row>
    <row r="220" spans="1:13" s="9" customFormat="1" ht="29.25" customHeight="1">
      <c r="A220" s="33">
        <v>15</v>
      </c>
      <c r="B220" s="33"/>
      <c r="C220" s="34" t="s">
        <v>609</v>
      </c>
      <c r="D220" s="35" t="s">
        <v>10</v>
      </c>
      <c r="E220" s="202">
        <v>636.8</v>
      </c>
      <c r="F220" s="35"/>
      <c r="G220" s="133"/>
      <c r="H220" s="133"/>
      <c r="I220" s="133"/>
      <c r="J220" s="133"/>
      <c r="K220" s="133"/>
      <c r="L220" s="133"/>
      <c r="M220" s="284"/>
    </row>
    <row r="221" spans="1:13" s="9" customFormat="1" ht="33" customHeight="1">
      <c r="A221" s="33"/>
      <c r="B221" s="33"/>
      <c r="C221" s="67" t="s">
        <v>528</v>
      </c>
      <c r="D221" s="33"/>
      <c r="E221" s="37"/>
      <c r="F221" s="35"/>
      <c r="G221" s="133"/>
      <c r="H221" s="133"/>
      <c r="I221" s="133"/>
      <c r="J221" s="133"/>
      <c r="K221" s="133"/>
      <c r="L221" s="133"/>
      <c r="M221" s="284"/>
    </row>
    <row r="222" spans="1:13" s="9" customFormat="1" ht="33.75" customHeight="1">
      <c r="A222" s="33">
        <v>1</v>
      </c>
      <c r="B222" s="33"/>
      <c r="C222" s="325" t="s">
        <v>558</v>
      </c>
      <c r="D222" s="33" t="s">
        <v>9</v>
      </c>
      <c r="E222" s="202">
        <v>8</v>
      </c>
      <c r="F222" s="35"/>
      <c r="G222" s="133"/>
      <c r="H222" s="133"/>
      <c r="I222" s="133"/>
      <c r="J222" s="133"/>
      <c r="K222" s="133"/>
      <c r="L222" s="133"/>
      <c r="M222" s="284"/>
    </row>
    <row r="223" spans="1:13" s="9" customFormat="1" ht="28.5" customHeight="1">
      <c r="A223" s="33">
        <v>2</v>
      </c>
      <c r="B223" s="33"/>
      <c r="C223" s="325" t="s">
        <v>559</v>
      </c>
      <c r="D223" s="33" t="s">
        <v>13</v>
      </c>
      <c r="E223" s="202">
        <v>0.288</v>
      </c>
      <c r="F223" s="35"/>
      <c r="G223" s="37"/>
      <c r="H223" s="36"/>
      <c r="I223" s="37"/>
      <c r="J223" s="36"/>
      <c r="K223" s="37"/>
      <c r="L223" s="37"/>
      <c r="M223" s="284"/>
    </row>
    <row r="224" spans="1:13" ht="20.25" customHeight="1">
      <c r="A224" s="33">
        <v>3</v>
      </c>
      <c r="B224" s="33"/>
      <c r="C224" s="34" t="s">
        <v>610</v>
      </c>
      <c r="D224" s="35" t="s">
        <v>13</v>
      </c>
      <c r="E224" s="202">
        <f>E223</f>
        <v>0.288</v>
      </c>
      <c r="F224" s="35"/>
      <c r="G224" s="37"/>
      <c r="H224" s="36"/>
      <c r="I224" s="37"/>
      <c r="J224" s="36"/>
      <c r="K224" s="37"/>
      <c r="L224" s="37"/>
      <c r="M224" s="284"/>
    </row>
    <row r="225" spans="1:13" s="9" customFormat="1" ht="17.25" customHeight="1">
      <c r="A225" s="33">
        <v>4</v>
      </c>
      <c r="B225" s="33"/>
      <c r="C225" s="34" t="s">
        <v>561</v>
      </c>
      <c r="D225" s="35" t="s">
        <v>12</v>
      </c>
      <c r="E225" s="202">
        <v>0.04</v>
      </c>
      <c r="F225" s="35"/>
      <c r="G225" s="37"/>
      <c r="H225" s="36"/>
      <c r="I225" s="37"/>
      <c r="J225" s="36"/>
      <c r="K225" s="37"/>
      <c r="L225" s="37"/>
      <c r="M225" s="284"/>
    </row>
    <row r="226" spans="1:13" s="9" customFormat="1" ht="40.5">
      <c r="A226" s="33">
        <v>5</v>
      </c>
      <c r="B226" s="33"/>
      <c r="C226" s="34" t="s">
        <v>562</v>
      </c>
      <c r="D226" s="35" t="s">
        <v>12</v>
      </c>
      <c r="E226" s="202">
        <v>0.8</v>
      </c>
      <c r="F226" s="35"/>
      <c r="G226" s="37"/>
      <c r="H226" s="36"/>
      <c r="I226" s="37"/>
      <c r="J226" s="36"/>
      <c r="K226" s="37"/>
      <c r="L226" s="37"/>
      <c r="M226" s="284"/>
    </row>
    <row r="227" spans="1:13" s="59" customFormat="1" ht="21" customHeight="1">
      <c r="A227" s="63"/>
      <c r="B227" s="63"/>
      <c r="C227" s="240" t="s">
        <v>20</v>
      </c>
      <c r="D227" s="100" t="s">
        <v>11</v>
      </c>
      <c r="E227" s="202">
        <v>62.2</v>
      </c>
      <c r="F227" s="193"/>
      <c r="G227" s="193">
        <f>E227*F227</f>
        <v>0</v>
      </c>
      <c r="H227" s="193"/>
      <c r="I227" s="193"/>
      <c r="J227" s="193"/>
      <c r="K227" s="193"/>
      <c r="L227" s="193">
        <f>G227+I227+K227</f>
        <v>0</v>
      </c>
      <c r="M227" s="283"/>
    </row>
    <row r="228" spans="1:13" s="9" customFormat="1" ht="13.5">
      <c r="A228" s="33">
        <v>6</v>
      </c>
      <c r="B228" s="33"/>
      <c r="C228" s="326" t="s">
        <v>563</v>
      </c>
      <c r="D228" s="35" t="s">
        <v>12</v>
      </c>
      <c r="E228" s="202">
        <f>1.2*6*2*0.12</f>
        <v>1.7279999999999998</v>
      </c>
      <c r="F228" s="35"/>
      <c r="G228" s="37"/>
      <c r="H228" s="36"/>
      <c r="I228" s="37"/>
      <c r="J228" s="36"/>
      <c r="K228" s="37"/>
      <c r="L228" s="37"/>
      <c r="M228" s="284"/>
    </row>
    <row r="229" spans="1:13" s="9" customFormat="1" ht="33" customHeight="1">
      <c r="A229" s="33"/>
      <c r="B229" s="33"/>
      <c r="C229" s="384" t="s">
        <v>569</v>
      </c>
      <c r="D229" s="33"/>
      <c r="E229" s="37"/>
      <c r="F229" s="35"/>
      <c r="G229" s="133"/>
      <c r="H229" s="133"/>
      <c r="I229" s="133"/>
      <c r="J229" s="133"/>
      <c r="K229" s="133"/>
      <c r="L229" s="133"/>
      <c r="M229" s="284"/>
    </row>
    <row r="230" spans="1:13" s="9" customFormat="1" ht="13.5">
      <c r="A230" s="33">
        <v>1</v>
      </c>
      <c r="B230" s="33"/>
      <c r="C230" s="326" t="s">
        <v>568</v>
      </c>
      <c r="D230" s="35" t="s">
        <v>12</v>
      </c>
      <c r="E230" s="202">
        <f>5*1.5</f>
        <v>7.5</v>
      </c>
      <c r="F230" s="35"/>
      <c r="G230" s="37"/>
      <c r="H230" s="36"/>
      <c r="I230" s="37"/>
      <c r="J230" s="36"/>
      <c r="K230" s="37"/>
      <c r="L230" s="37"/>
      <c r="M230" s="284"/>
    </row>
    <row r="231" spans="1:13" s="9" customFormat="1" ht="40.5">
      <c r="A231" s="33">
        <v>2</v>
      </c>
      <c r="B231" s="33"/>
      <c r="C231" s="34" t="s">
        <v>562</v>
      </c>
      <c r="D231" s="35" t="s">
        <v>12</v>
      </c>
      <c r="E231" s="202">
        <v>0.8</v>
      </c>
      <c r="F231" s="35"/>
      <c r="G231" s="37"/>
      <c r="H231" s="36"/>
      <c r="I231" s="37"/>
      <c r="J231" s="36"/>
      <c r="K231" s="37"/>
      <c r="L231" s="37"/>
      <c r="M231" s="284"/>
    </row>
    <row r="232" spans="1:13" s="59" customFormat="1" ht="17.25" customHeight="1">
      <c r="A232" s="63"/>
      <c r="B232" s="63"/>
      <c r="C232" s="240" t="s">
        <v>20</v>
      </c>
      <c r="D232" s="100" t="s">
        <v>11</v>
      </c>
      <c r="E232" s="202">
        <f>E231*50</f>
        <v>40</v>
      </c>
      <c r="F232" s="193"/>
      <c r="G232" s="193">
        <f>E232*F232</f>
        <v>0</v>
      </c>
      <c r="H232" s="193"/>
      <c r="I232" s="193"/>
      <c r="J232" s="193"/>
      <c r="K232" s="193"/>
      <c r="L232" s="193">
        <f>G232+I232+K232</f>
        <v>0</v>
      </c>
      <c r="M232" s="283"/>
    </row>
    <row r="233" spans="1:13" s="9" customFormat="1" ht="15" customHeight="1">
      <c r="A233" s="33"/>
      <c r="B233" s="33"/>
      <c r="C233" s="67" t="s">
        <v>458</v>
      </c>
      <c r="D233" s="33"/>
      <c r="E233" s="37"/>
      <c r="F233" s="35"/>
      <c r="G233" s="133"/>
      <c r="H233" s="133"/>
      <c r="I233" s="133"/>
      <c r="J233" s="133"/>
      <c r="K233" s="133"/>
      <c r="L233" s="133"/>
      <c r="M233" s="284"/>
    </row>
    <row r="234" spans="1:13" s="59" customFormat="1" ht="13.5">
      <c r="A234" s="63">
        <v>1</v>
      </c>
      <c r="B234" s="63"/>
      <c r="C234" s="62" t="s">
        <v>580</v>
      </c>
      <c r="D234" s="63" t="s">
        <v>12</v>
      </c>
      <c r="E234" s="202">
        <v>8.2</v>
      </c>
      <c r="F234" s="132"/>
      <c r="G234" s="132"/>
      <c r="H234" s="132"/>
      <c r="I234" s="132"/>
      <c r="J234" s="132"/>
      <c r="K234" s="132"/>
      <c r="L234" s="132"/>
      <c r="M234" s="283"/>
    </row>
    <row r="235" spans="1:13" s="59" customFormat="1" ht="27">
      <c r="A235" s="63">
        <v>2</v>
      </c>
      <c r="B235" s="63"/>
      <c r="C235" s="62" t="s">
        <v>460</v>
      </c>
      <c r="D235" s="63" t="s">
        <v>12</v>
      </c>
      <c r="E235" s="202">
        <v>8.2</v>
      </c>
      <c r="F235" s="132"/>
      <c r="G235" s="132"/>
      <c r="H235" s="132"/>
      <c r="I235" s="132"/>
      <c r="J235" s="132"/>
      <c r="K235" s="132"/>
      <c r="L235" s="132"/>
      <c r="M235" s="283"/>
    </row>
    <row r="236" spans="1:13" s="59" customFormat="1" ht="13.5">
      <c r="A236" s="63">
        <v>3</v>
      </c>
      <c r="B236" s="63"/>
      <c r="C236" s="62" t="s">
        <v>123</v>
      </c>
      <c r="D236" s="63" t="s">
        <v>10</v>
      </c>
      <c r="E236" s="245">
        <v>980</v>
      </c>
      <c r="F236" s="193"/>
      <c r="G236" s="193"/>
      <c r="H236" s="193"/>
      <c r="I236" s="193"/>
      <c r="J236" s="193"/>
      <c r="K236" s="193"/>
      <c r="L236" s="193"/>
      <c r="M236" s="283"/>
    </row>
    <row r="237" spans="1:13" s="59" customFormat="1" ht="13.5">
      <c r="A237" s="63">
        <v>4</v>
      </c>
      <c r="B237" s="63"/>
      <c r="C237" s="62" t="s">
        <v>124</v>
      </c>
      <c r="D237" s="63" t="s">
        <v>10</v>
      </c>
      <c r="E237" s="245">
        <v>980</v>
      </c>
      <c r="F237" s="132"/>
      <c r="G237" s="132"/>
      <c r="H237" s="132"/>
      <c r="I237" s="132"/>
      <c r="J237" s="132"/>
      <c r="K237" s="132"/>
      <c r="L237" s="132"/>
      <c r="M237" s="283"/>
    </row>
    <row r="238" spans="1:13" s="59" customFormat="1" ht="13.5">
      <c r="A238" s="63">
        <v>5</v>
      </c>
      <c r="B238" s="63"/>
      <c r="C238" s="62" t="s">
        <v>125</v>
      </c>
      <c r="D238" s="63" t="s">
        <v>10</v>
      </c>
      <c r="E238" s="245">
        <v>980</v>
      </c>
      <c r="F238" s="132"/>
      <c r="G238" s="132"/>
      <c r="H238" s="132"/>
      <c r="I238" s="132"/>
      <c r="J238" s="132"/>
      <c r="K238" s="132"/>
      <c r="L238" s="132"/>
      <c r="M238" s="283"/>
    </row>
    <row r="239" spans="1:13" s="59" customFormat="1" ht="43.5" customHeight="1">
      <c r="A239" s="63">
        <v>6</v>
      </c>
      <c r="B239" s="63"/>
      <c r="C239" s="62" t="s">
        <v>467</v>
      </c>
      <c r="D239" s="63" t="s">
        <v>10</v>
      </c>
      <c r="E239" s="256">
        <v>834</v>
      </c>
      <c r="F239" s="132"/>
      <c r="G239" s="132"/>
      <c r="H239" s="132"/>
      <c r="I239" s="132"/>
      <c r="J239" s="132"/>
      <c r="K239" s="132"/>
      <c r="L239" s="132"/>
      <c r="M239" s="283"/>
    </row>
    <row r="240" spans="1:13" s="59" customFormat="1" ht="31.5" customHeight="1">
      <c r="A240" s="63">
        <v>7</v>
      </c>
      <c r="B240" s="63"/>
      <c r="C240" s="62" t="s">
        <v>461</v>
      </c>
      <c r="D240" s="63" t="s">
        <v>10</v>
      </c>
      <c r="E240" s="256">
        <v>50</v>
      </c>
      <c r="F240" s="132"/>
      <c r="G240" s="132"/>
      <c r="H240" s="132"/>
      <c r="I240" s="132"/>
      <c r="J240" s="132"/>
      <c r="K240" s="132"/>
      <c r="L240" s="132"/>
      <c r="M240" s="283"/>
    </row>
    <row r="241" spans="1:13" s="59" customFormat="1" ht="31.5" customHeight="1">
      <c r="A241" s="63">
        <v>8</v>
      </c>
      <c r="B241" s="63"/>
      <c r="C241" s="62" t="s">
        <v>578</v>
      </c>
      <c r="D241" s="63" t="s">
        <v>10</v>
      </c>
      <c r="E241" s="256">
        <v>234</v>
      </c>
      <c r="F241" s="132"/>
      <c r="G241" s="132"/>
      <c r="H241" s="132"/>
      <c r="I241" s="132"/>
      <c r="J241" s="132"/>
      <c r="K241" s="132"/>
      <c r="L241" s="132"/>
      <c r="M241" s="283"/>
    </row>
    <row r="242" spans="1:13" s="59" customFormat="1" ht="13.5">
      <c r="A242" s="63">
        <v>9</v>
      </c>
      <c r="B242" s="63"/>
      <c r="C242" s="192" t="s">
        <v>462</v>
      </c>
      <c r="D242" s="100" t="s">
        <v>9</v>
      </c>
      <c r="E242" s="245">
        <v>4</v>
      </c>
      <c r="F242" s="193"/>
      <c r="G242" s="193"/>
      <c r="H242" s="193"/>
      <c r="I242" s="193"/>
      <c r="J242" s="193"/>
      <c r="K242" s="193"/>
      <c r="L242" s="193"/>
      <c r="M242" s="302"/>
    </row>
    <row r="243" spans="1:13" s="59" customFormat="1" ht="29.25" customHeight="1">
      <c r="A243" s="63">
        <v>10</v>
      </c>
      <c r="B243" s="63"/>
      <c r="C243" s="62" t="s">
        <v>611</v>
      </c>
      <c r="D243" s="131" t="s">
        <v>19</v>
      </c>
      <c r="E243" s="202">
        <v>95</v>
      </c>
      <c r="F243" s="132"/>
      <c r="G243" s="132"/>
      <c r="H243" s="132"/>
      <c r="I243" s="132"/>
      <c r="J243" s="132"/>
      <c r="K243" s="132"/>
      <c r="L243" s="132"/>
      <c r="M243" s="283"/>
    </row>
    <row r="244" spans="1:13" s="59" customFormat="1" ht="27">
      <c r="A244" s="63">
        <v>11</v>
      </c>
      <c r="B244" s="63"/>
      <c r="C244" s="62" t="s">
        <v>612</v>
      </c>
      <c r="D244" s="63" t="s">
        <v>48</v>
      </c>
      <c r="E244" s="202">
        <v>10</v>
      </c>
      <c r="F244" s="132"/>
      <c r="G244" s="132"/>
      <c r="H244" s="132"/>
      <c r="I244" s="132"/>
      <c r="J244" s="132"/>
      <c r="K244" s="132"/>
      <c r="L244" s="132"/>
      <c r="M244" s="283"/>
    </row>
    <row r="245" spans="1:13" s="59" customFormat="1" ht="27">
      <c r="A245" s="63">
        <v>12</v>
      </c>
      <c r="B245" s="63"/>
      <c r="C245" s="62" t="s">
        <v>613</v>
      </c>
      <c r="D245" s="63" t="s">
        <v>48</v>
      </c>
      <c r="E245" s="202">
        <v>10</v>
      </c>
      <c r="F245" s="132"/>
      <c r="G245" s="132"/>
      <c r="H245" s="132"/>
      <c r="I245" s="132"/>
      <c r="J245" s="132"/>
      <c r="K245" s="132"/>
      <c r="L245" s="132"/>
      <c r="M245" s="283"/>
    </row>
    <row r="246" spans="1:13" s="9" customFormat="1" ht="27">
      <c r="A246" s="33">
        <v>13</v>
      </c>
      <c r="B246" s="33"/>
      <c r="C246" s="34" t="s">
        <v>579</v>
      </c>
      <c r="D246" s="131" t="s">
        <v>19</v>
      </c>
      <c r="E246" s="202">
        <v>156</v>
      </c>
      <c r="F246" s="35"/>
      <c r="G246" s="37"/>
      <c r="H246" s="36"/>
      <c r="I246" s="37"/>
      <c r="J246" s="36"/>
      <c r="K246" s="37"/>
      <c r="L246" s="37"/>
      <c r="M246" s="284"/>
    </row>
    <row r="247" spans="1:13" s="19" customFormat="1" ht="15.75">
      <c r="A247" s="33"/>
      <c r="B247" s="33"/>
      <c r="C247" s="67" t="s">
        <v>158</v>
      </c>
      <c r="D247" s="33"/>
      <c r="E247" s="37"/>
      <c r="F247" s="36"/>
      <c r="G247" s="133"/>
      <c r="H247" s="133"/>
      <c r="I247" s="133"/>
      <c r="J247" s="133"/>
      <c r="K247" s="133"/>
      <c r="L247" s="133"/>
      <c r="M247" s="274"/>
    </row>
    <row r="248" spans="1:13" s="19" customFormat="1" ht="15.75">
      <c r="A248" s="88"/>
      <c r="B248" s="88"/>
      <c r="C248" s="67" t="s">
        <v>582</v>
      </c>
      <c r="D248" s="88"/>
      <c r="E248" s="61"/>
      <c r="F248" s="54"/>
      <c r="G248" s="142"/>
      <c r="H248" s="142"/>
      <c r="I248" s="142"/>
      <c r="J248" s="142"/>
      <c r="K248" s="142"/>
      <c r="L248" s="142"/>
      <c r="M248" s="274"/>
    </row>
    <row r="249" spans="1:13" s="9" customFormat="1" ht="13.5">
      <c r="A249" s="33">
        <v>1</v>
      </c>
      <c r="B249" s="33"/>
      <c r="C249" s="326" t="s">
        <v>547</v>
      </c>
      <c r="D249" s="35" t="s">
        <v>12</v>
      </c>
      <c r="E249" s="202">
        <f>E251*0.094</f>
        <v>32.0211</v>
      </c>
      <c r="F249" s="35"/>
      <c r="G249" s="37"/>
      <c r="H249" s="36"/>
      <c r="I249" s="37"/>
      <c r="J249" s="36"/>
      <c r="K249" s="37"/>
      <c r="L249" s="37"/>
      <c r="M249" s="284"/>
    </row>
    <row r="250" spans="1:13" s="59" customFormat="1" ht="13.5">
      <c r="A250" s="63">
        <v>2</v>
      </c>
      <c r="B250" s="63"/>
      <c r="C250" s="192" t="s">
        <v>588</v>
      </c>
      <c r="D250" s="63" t="s">
        <v>10</v>
      </c>
      <c r="E250" s="202">
        <v>340.65</v>
      </c>
      <c r="F250" s="132"/>
      <c r="G250" s="132"/>
      <c r="H250" s="132"/>
      <c r="I250" s="132"/>
      <c r="J250" s="132"/>
      <c r="K250" s="132"/>
      <c r="L250" s="132"/>
      <c r="M250" s="283"/>
    </row>
    <row r="251" spans="1:13" s="7" customFormat="1" ht="19.5" customHeight="1">
      <c r="A251" s="33">
        <v>3</v>
      </c>
      <c r="B251" s="33"/>
      <c r="C251" s="34" t="s">
        <v>546</v>
      </c>
      <c r="D251" s="35" t="s">
        <v>10</v>
      </c>
      <c r="E251" s="202">
        <v>340.65</v>
      </c>
      <c r="F251" s="35"/>
      <c r="G251" s="133"/>
      <c r="H251" s="133"/>
      <c r="I251" s="133"/>
      <c r="J251" s="133"/>
      <c r="K251" s="133"/>
      <c r="L251" s="133"/>
      <c r="M251" s="284"/>
    </row>
    <row r="252" spans="1:13" s="7" customFormat="1" ht="28.5" customHeight="1">
      <c r="A252" s="33">
        <v>4</v>
      </c>
      <c r="B252" s="33"/>
      <c r="C252" s="34" t="s">
        <v>175</v>
      </c>
      <c r="D252" s="35" t="s">
        <v>10</v>
      </c>
      <c r="E252" s="202">
        <v>340.65</v>
      </c>
      <c r="F252" s="35"/>
      <c r="G252" s="133"/>
      <c r="H252" s="133"/>
      <c r="I252" s="133"/>
      <c r="J252" s="133"/>
      <c r="K252" s="133"/>
      <c r="L252" s="133"/>
      <c r="M252" s="274"/>
    </row>
    <row r="253" spans="1:13" s="135" customFormat="1" ht="40.5" customHeight="1">
      <c r="A253" s="374">
        <v>5</v>
      </c>
      <c r="B253" s="374"/>
      <c r="C253" s="382" t="s">
        <v>176</v>
      </c>
      <c r="D253" s="131" t="s">
        <v>19</v>
      </c>
      <c r="E253" s="202">
        <f>E252*1.07</f>
        <v>364.4955</v>
      </c>
      <c r="F253" s="375"/>
      <c r="G253" s="376"/>
      <c r="H253" s="376"/>
      <c r="I253" s="376"/>
      <c r="J253" s="376"/>
      <c r="K253" s="376"/>
      <c r="L253" s="376"/>
      <c r="M253" s="303"/>
    </row>
    <row r="254" spans="1:13" s="19" customFormat="1" ht="15.75">
      <c r="A254" s="88"/>
      <c r="B254" s="88"/>
      <c r="C254" s="67" t="s">
        <v>583</v>
      </c>
      <c r="D254" s="88"/>
      <c r="E254" s="61"/>
      <c r="F254" s="54"/>
      <c r="G254" s="142"/>
      <c r="H254" s="142"/>
      <c r="I254" s="142"/>
      <c r="J254" s="142"/>
      <c r="K254" s="142"/>
      <c r="L254" s="142"/>
      <c r="M254" s="274"/>
    </row>
    <row r="255" spans="1:13" s="7" customFormat="1" ht="19.5" customHeight="1">
      <c r="A255" s="33">
        <v>6</v>
      </c>
      <c r="B255" s="33"/>
      <c r="C255" s="34" t="s">
        <v>546</v>
      </c>
      <c r="D255" s="35" t="s">
        <v>10</v>
      </c>
      <c r="E255" s="202">
        <v>1124</v>
      </c>
      <c r="F255" s="35"/>
      <c r="G255" s="133"/>
      <c r="H255" s="133"/>
      <c r="I255" s="133"/>
      <c r="J255" s="133"/>
      <c r="K255" s="133"/>
      <c r="L255" s="133"/>
      <c r="M255" s="284"/>
    </row>
    <row r="256" spans="1:13" s="19" customFormat="1" ht="16.5" customHeight="1">
      <c r="A256" s="33">
        <v>7</v>
      </c>
      <c r="B256" s="33"/>
      <c r="C256" s="34" t="s">
        <v>217</v>
      </c>
      <c r="D256" s="35" t="s">
        <v>10</v>
      </c>
      <c r="E256" s="202">
        <v>1124</v>
      </c>
      <c r="F256" s="35"/>
      <c r="G256" s="37"/>
      <c r="H256" s="36"/>
      <c r="I256" s="37"/>
      <c r="J256" s="36"/>
      <c r="K256" s="37"/>
      <c r="L256" s="37"/>
      <c r="M256" s="274"/>
    </row>
    <row r="257" spans="1:13" s="9" customFormat="1" ht="27">
      <c r="A257" s="33">
        <v>8</v>
      </c>
      <c r="B257" s="33"/>
      <c r="C257" s="34" t="s">
        <v>218</v>
      </c>
      <c r="D257" s="35" t="s">
        <v>10</v>
      </c>
      <c r="E257" s="202">
        <v>1124</v>
      </c>
      <c r="F257" s="216"/>
      <c r="G257" s="216"/>
      <c r="H257" s="216"/>
      <c r="I257" s="216"/>
      <c r="J257" s="216"/>
      <c r="K257" s="216"/>
      <c r="L257" s="216"/>
      <c r="M257" s="284"/>
    </row>
    <row r="258" spans="1:13" s="9" customFormat="1" ht="33" customHeight="1">
      <c r="A258" s="33">
        <v>9</v>
      </c>
      <c r="B258" s="33"/>
      <c r="C258" s="34" t="s">
        <v>548</v>
      </c>
      <c r="D258" s="35" t="s">
        <v>10</v>
      </c>
      <c r="E258" s="202">
        <f>E257</f>
        <v>1124</v>
      </c>
      <c r="F258" s="216"/>
      <c r="G258" s="216"/>
      <c r="H258" s="216"/>
      <c r="I258" s="216"/>
      <c r="J258" s="216"/>
      <c r="K258" s="216"/>
      <c r="L258" s="216"/>
      <c r="M258" s="284"/>
    </row>
    <row r="259" spans="1:13" s="170" customFormat="1" ht="27" customHeight="1">
      <c r="A259" s="131">
        <v>10</v>
      </c>
      <c r="B259" s="131"/>
      <c r="C259" s="383" t="s">
        <v>219</v>
      </c>
      <c r="D259" s="131" t="s">
        <v>10</v>
      </c>
      <c r="E259" s="202">
        <f>E257</f>
        <v>1124</v>
      </c>
      <c r="F259" s="132"/>
      <c r="G259" s="132"/>
      <c r="H259" s="132"/>
      <c r="I259" s="132"/>
      <c r="J259" s="132"/>
      <c r="K259" s="132"/>
      <c r="L259" s="132"/>
      <c r="M259" s="282"/>
    </row>
    <row r="260" spans="1:13" s="19" customFormat="1" ht="15.75">
      <c r="A260" s="88"/>
      <c r="B260" s="88"/>
      <c r="C260" s="67" t="s">
        <v>584</v>
      </c>
      <c r="D260" s="88"/>
      <c r="E260" s="61"/>
      <c r="F260" s="54"/>
      <c r="G260" s="142"/>
      <c r="H260" s="142"/>
      <c r="I260" s="142"/>
      <c r="J260" s="142"/>
      <c r="K260" s="142"/>
      <c r="L260" s="142"/>
      <c r="M260" s="274"/>
    </row>
    <row r="261" spans="1:13" s="9" customFormat="1" ht="13.5">
      <c r="A261" s="33">
        <v>11</v>
      </c>
      <c r="B261" s="33"/>
      <c r="C261" s="326" t="s">
        <v>547</v>
      </c>
      <c r="D261" s="35" t="s">
        <v>12</v>
      </c>
      <c r="E261" s="202">
        <f>566.11*0.094</f>
        <v>53.21434</v>
      </c>
      <c r="F261" s="35"/>
      <c r="G261" s="37"/>
      <c r="H261" s="36"/>
      <c r="I261" s="37"/>
      <c r="J261" s="36"/>
      <c r="K261" s="37"/>
      <c r="L261" s="37"/>
      <c r="M261" s="284"/>
    </row>
    <row r="262" spans="1:13" s="19" customFormat="1" ht="16.5" customHeight="1">
      <c r="A262" s="33">
        <v>12</v>
      </c>
      <c r="B262" s="33"/>
      <c r="C262" s="34" t="s">
        <v>217</v>
      </c>
      <c r="D262" s="35" t="s">
        <v>10</v>
      </c>
      <c r="E262" s="202">
        <v>566.11</v>
      </c>
      <c r="F262" s="35"/>
      <c r="G262" s="37"/>
      <c r="H262" s="36"/>
      <c r="I262" s="37"/>
      <c r="J262" s="36"/>
      <c r="K262" s="37"/>
      <c r="L262" s="37"/>
      <c r="M262" s="274"/>
    </row>
    <row r="263" spans="1:13" s="7" customFormat="1" ht="19.5" customHeight="1">
      <c r="A263" s="33">
        <v>13</v>
      </c>
      <c r="B263" s="33"/>
      <c r="C263" s="34" t="s">
        <v>546</v>
      </c>
      <c r="D263" s="35" t="s">
        <v>10</v>
      </c>
      <c r="E263" s="202">
        <v>566.11</v>
      </c>
      <c r="F263" s="35"/>
      <c r="G263" s="133"/>
      <c r="H263" s="133"/>
      <c r="I263" s="133"/>
      <c r="J263" s="133"/>
      <c r="K263" s="133"/>
      <c r="L263" s="133"/>
      <c r="M263" s="284"/>
    </row>
    <row r="264" spans="1:13" s="9" customFormat="1" ht="14.25" customHeight="1">
      <c r="A264" s="33">
        <v>14</v>
      </c>
      <c r="B264" s="33"/>
      <c r="C264" s="34" t="s">
        <v>214</v>
      </c>
      <c r="D264" s="35" t="s">
        <v>10</v>
      </c>
      <c r="E264" s="202">
        <v>566.11</v>
      </c>
      <c r="F264" s="35"/>
      <c r="G264" s="37"/>
      <c r="H264" s="36"/>
      <c r="I264" s="37"/>
      <c r="J264" s="36"/>
      <c r="K264" s="37"/>
      <c r="L264" s="37"/>
      <c r="M264" s="284"/>
    </row>
    <row r="265" spans="1:13" s="9" customFormat="1" ht="13.5">
      <c r="A265" s="33">
        <v>15</v>
      </c>
      <c r="B265" s="33"/>
      <c r="C265" s="34" t="s">
        <v>215</v>
      </c>
      <c r="D265" s="35" t="s">
        <v>10</v>
      </c>
      <c r="E265" s="202">
        <f>E264</f>
        <v>566.11</v>
      </c>
      <c r="F265" s="35"/>
      <c r="G265" s="37"/>
      <c r="H265" s="36"/>
      <c r="I265" s="37"/>
      <c r="J265" s="36"/>
      <c r="K265" s="37"/>
      <c r="L265" s="37"/>
      <c r="M265" s="284"/>
    </row>
    <row r="266" spans="1:13" s="9" customFormat="1" ht="13.5">
      <c r="A266" s="33">
        <v>16</v>
      </c>
      <c r="B266" s="33"/>
      <c r="C266" s="34" t="s">
        <v>216</v>
      </c>
      <c r="D266" s="131" t="s">
        <v>19</v>
      </c>
      <c r="E266" s="202">
        <f>E265*1.07</f>
        <v>605.7377</v>
      </c>
      <c r="F266" s="35"/>
      <c r="G266" s="37"/>
      <c r="H266" s="36"/>
      <c r="I266" s="37"/>
      <c r="J266" s="36"/>
      <c r="K266" s="37"/>
      <c r="L266" s="37"/>
      <c r="M266" s="284"/>
    </row>
    <row r="267" spans="1:13" s="19" customFormat="1" ht="15.75">
      <c r="A267" s="88"/>
      <c r="B267" s="88"/>
      <c r="C267" s="67" t="s">
        <v>585</v>
      </c>
      <c r="D267" s="88"/>
      <c r="E267" s="61"/>
      <c r="F267" s="54"/>
      <c r="G267" s="142"/>
      <c r="H267" s="142"/>
      <c r="I267" s="142"/>
      <c r="J267" s="142"/>
      <c r="K267" s="142"/>
      <c r="L267" s="142"/>
      <c r="M267" s="274"/>
    </row>
    <row r="268" spans="1:13" s="9" customFormat="1" ht="13.5">
      <c r="A268" s="33">
        <v>17</v>
      </c>
      <c r="B268" s="33"/>
      <c r="C268" s="326" t="s">
        <v>550</v>
      </c>
      <c r="D268" s="35" t="s">
        <v>12</v>
      </c>
      <c r="E268" s="202">
        <f>49.3*0.082</f>
        <v>4.0426</v>
      </c>
      <c r="F268" s="35"/>
      <c r="G268" s="37"/>
      <c r="H268" s="36"/>
      <c r="I268" s="37"/>
      <c r="J268" s="36"/>
      <c r="K268" s="37"/>
      <c r="L268" s="37"/>
      <c r="M268" s="284"/>
    </row>
    <row r="269" spans="1:13" s="19" customFormat="1" ht="16.5" customHeight="1">
      <c r="A269" s="33">
        <v>18</v>
      </c>
      <c r="B269" s="33"/>
      <c r="C269" s="34" t="s">
        <v>217</v>
      </c>
      <c r="D269" s="35" t="s">
        <v>10</v>
      </c>
      <c r="E269" s="202">
        <v>49.3</v>
      </c>
      <c r="F269" s="35"/>
      <c r="G269" s="37"/>
      <c r="H269" s="36"/>
      <c r="I269" s="37"/>
      <c r="J269" s="36"/>
      <c r="K269" s="37"/>
      <c r="L269" s="37"/>
      <c r="M269" s="274"/>
    </row>
    <row r="270" spans="1:13" s="7" customFormat="1" ht="19.5" customHeight="1">
      <c r="A270" s="33">
        <v>19</v>
      </c>
      <c r="B270" s="33"/>
      <c r="C270" s="34" t="s">
        <v>546</v>
      </c>
      <c r="D270" s="35" t="s">
        <v>10</v>
      </c>
      <c r="E270" s="202">
        <v>49.3</v>
      </c>
      <c r="F270" s="35"/>
      <c r="G270" s="133"/>
      <c r="H270" s="133"/>
      <c r="I270" s="133"/>
      <c r="J270" s="133"/>
      <c r="K270" s="133"/>
      <c r="L270" s="133"/>
      <c r="M270" s="284"/>
    </row>
    <row r="271" spans="1:13" s="7" customFormat="1" ht="28.5" customHeight="1">
      <c r="A271" s="33">
        <v>20</v>
      </c>
      <c r="B271" s="33"/>
      <c r="C271" s="34" t="s">
        <v>549</v>
      </c>
      <c r="D271" s="35" t="s">
        <v>10</v>
      </c>
      <c r="E271" s="202">
        <v>49.3</v>
      </c>
      <c r="F271" s="35"/>
      <c r="G271" s="133"/>
      <c r="H271" s="133"/>
      <c r="I271" s="133"/>
      <c r="J271" s="133"/>
      <c r="K271" s="133"/>
      <c r="L271" s="133"/>
      <c r="M271" s="274"/>
    </row>
    <row r="272" spans="1:13" s="135" customFormat="1" ht="41.25" customHeight="1">
      <c r="A272" s="381">
        <v>21</v>
      </c>
      <c r="B272" s="381"/>
      <c r="C272" s="382" t="s">
        <v>551</v>
      </c>
      <c r="D272" s="131" t="s">
        <v>19</v>
      </c>
      <c r="E272" s="202">
        <f>E271*1.07</f>
        <v>52.751</v>
      </c>
      <c r="F272" s="375"/>
      <c r="G272" s="376"/>
      <c r="H272" s="376"/>
      <c r="I272" s="376"/>
      <c r="J272" s="376"/>
      <c r="K272" s="376"/>
      <c r="L272" s="376"/>
      <c r="M272" s="303"/>
    </row>
    <row r="273" spans="1:13" s="7" customFormat="1" ht="29.25" customHeight="1">
      <c r="A273" s="33">
        <v>22</v>
      </c>
      <c r="B273" s="33"/>
      <c r="C273" s="34" t="s">
        <v>220</v>
      </c>
      <c r="D273" s="131" t="s">
        <v>19</v>
      </c>
      <c r="E273" s="171">
        <v>100.5</v>
      </c>
      <c r="F273" s="133"/>
      <c r="G273" s="133">
        <f>E273*F273</f>
        <v>0</v>
      </c>
      <c r="H273" s="133"/>
      <c r="I273" s="133">
        <f>E273*H273</f>
        <v>0</v>
      </c>
      <c r="J273" s="133"/>
      <c r="K273" s="133"/>
      <c r="L273" s="133">
        <f>G273+I273+K273</f>
        <v>0</v>
      </c>
      <c r="M273" s="274"/>
    </row>
    <row r="274" spans="1:13" s="19" customFormat="1" ht="15.75">
      <c r="A274" s="33"/>
      <c r="B274" s="33"/>
      <c r="C274" s="67" t="s">
        <v>160</v>
      </c>
      <c r="D274" s="33"/>
      <c r="E274" s="37"/>
      <c r="F274" s="36"/>
      <c r="G274" s="133"/>
      <c r="H274" s="133"/>
      <c r="I274" s="133"/>
      <c r="J274" s="133"/>
      <c r="K274" s="133"/>
      <c r="L274" s="133"/>
      <c r="M274" s="274"/>
    </row>
    <row r="275" spans="1:13" s="105" customFormat="1" ht="40.5" customHeight="1">
      <c r="A275" s="104">
        <v>1</v>
      </c>
      <c r="B275" s="104"/>
      <c r="C275" s="103" t="s">
        <v>586</v>
      </c>
      <c r="D275" s="104" t="s">
        <v>10</v>
      </c>
      <c r="E275" s="171">
        <v>38.82</v>
      </c>
      <c r="F275" s="70"/>
      <c r="G275" s="70"/>
      <c r="H275" s="70"/>
      <c r="I275" s="70"/>
      <c r="J275" s="70"/>
      <c r="K275" s="70"/>
      <c r="L275" s="70"/>
      <c r="M275" s="286"/>
    </row>
    <row r="276" spans="1:13" s="105" customFormat="1" ht="30.75" customHeight="1">
      <c r="A276" s="104">
        <v>2</v>
      </c>
      <c r="B276" s="104"/>
      <c r="C276" s="103" t="s">
        <v>587</v>
      </c>
      <c r="D276" s="104" t="s">
        <v>10</v>
      </c>
      <c r="E276" s="171">
        <v>87.11</v>
      </c>
      <c r="F276" s="70"/>
      <c r="G276" s="70"/>
      <c r="H276" s="70"/>
      <c r="I276" s="70"/>
      <c r="J276" s="70"/>
      <c r="K276" s="70"/>
      <c r="L276" s="70"/>
      <c r="M276" s="286"/>
    </row>
    <row r="277" spans="1:13" s="105" customFormat="1" ht="30" customHeight="1">
      <c r="A277" s="104">
        <v>3</v>
      </c>
      <c r="B277" s="104"/>
      <c r="C277" s="103" t="s">
        <v>529</v>
      </c>
      <c r="D277" s="104" t="s">
        <v>10</v>
      </c>
      <c r="E277" s="171">
        <v>33.39</v>
      </c>
      <c r="F277" s="70"/>
      <c r="G277" s="70"/>
      <c r="H277" s="70"/>
      <c r="I277" s="70"/>
      <c r="J277" s="70"/>
      <c r="K277" s="70"/>
      <c r="L277" s="70"/>
      <c r="M277" s="286"/>
    </row>
    <row r="278" spans="1:13" s="105" customFormat="1" ht="27">
      <c r="A278" s="104">
        <v>3</v>
      </c>
      <c r="B278" s="104"/>
      <c r="C278" s="103" t="s">
        <v>126</v>
      </c>
      <c r="D278" s="104" t="s">
        <v>10</v>
      </c>
      <c r="E278" s="171">
        <f>1.56*1.8</f>
        <v>2.8080000000000003</v>
      </c>
      <c r="F278" s="70"/>
      <c r="G278" s="70"/>
      <c r="H278" s="70"/>
      <c r="I278" s="70"/>
      <c r="J278" s="70"/>
      <c r="K278" s="70"/>
      <c r="L278" s="70"/>
      <c r="M278" s="286"/>
    </row>
    <row r="279" spans="1:13" s="105" customFormat="1" ht="27">
      <c r="A279" s="104">
        <v>4</v>
      </c>
      <c r="B279" s="104"/>
      <c r="C279" s="234" t="s">
        <v>450</v>
      </c>
      <c r="D279" s="104" t="s">
        <v>10</v>
      </c>
      <c r="E279" s="171">
        <v>54.15</v>
      </c>
      <c r="F279" s="167"/>
      <c r="G279" s="167"/>
      <c r="H279" s="167"/>
      <c r="I279" s="167"/>
      <c r="J279" s="167"/>
      <c r="K279" s="167"/>
      <c r="L279" s="167"/>
      <c r="M279" s="286"/>
    </row>
    <row r="280" spans="1:13" s="105" customFormat="1" ht="18" customHeight="1">
      <c r="A280" s="104">
        <v>5</v>
      </c>
      <c r="B280" s="104"/>
      <c r="C280" s="103" t="s">
        <v>530</v>
      </c>
      <c r="D280" s="104" t="s">
        <v>10</v>
      </c>
      <c r="E280" s="171">
        <v>92.55</v>
      </c>
      <c r="F280" s="70"/>
      <c r="G280" s="70"/>
      <c r="H280" s="70"/>
      <c r="I280" s="70"/>
      <c r="J280" s="70"/>
      <c r="K280" s="70"/>
      <c r="L280" s="70"/>
      <c r="M280" s="286"/>
    </row>
    <row r="281" spans="1:13" s="170" customFormat="1" ht="27">
      <c r="A281" s="104">
        <v>6</v>
      </c>
      <c r="B281" s="104"/>
      <c r="C281" s="103" t="s">
        <v>615</v>
      </c>
      <c r="D281" s="104" t="s">
        <v>10</v>
      </c>
      <c r="E281" s="171">
        <v>48.39</v>
      </c>
      <c r="F281" s="70"/>
      <c r="G281" s="70"/>
      <c r="H281" s="70"/>
      <c r="I281" s="70"/>
      <c r="J281" s="70"/>
      <c r="K281" s="70"/>
      <c r="L281" s="70"/>
      <c r="M281" s="282"/>
    </row>
    <row r="282" spans="1:13" s="170" customFormat="1" ht="27">
      <c r="A282" s="104">
        <v>7</v>
      </c>
      <c r="B282" s="104"/>
      <c r="C282" s="103" t="s">
        <v>614</v>
      </c>
      <c r="D282" s="104" t="s">
        <v>10</v>
      </c>
      <c r="E282" s="171">
        <v>98.65</v>
      </c>
      <c r="F282" s="70"/>
      <c r="G282" s="70"/>
      <c r="H282" s="70"/>
      <c r="I282" s="70"/>
      <c r="J282" s="70"/>
      <c r="K282" s="70"/>
      <c r="L282" s="70"/>
      <c r="M282" s="282"/>
    </row>
    <row r="283" spans="1:13" s="170" customFormat="1" ht="13.5">
      <c r="A283" s="104">
        <v>8</v>
      </c>
      <c r="B283" s="104"/>
      <c r="C283" s="103" t="s">
        <v>456</v>
      </c>
      <c r="D283" s="104" t="s">
        <v>19</v>
      </c>
      <c r="E283" s="171">
        <v>3971.55</v>
      </c>
      <c r="F283" s="70"/>
      <c r="G283" s="70"/>
      <c r="H283" s="70"/>
      <c r="I283" s="70"/>
      <c r="J283" s="70"/>
      <c r="K283" s="70"/>
      <c r="L283" s="70"/>
      <c r="M283" s="282"/>
    </row>
    <row r="284" spans="1:13" s="107" customFormat="1" ht="27">
      <c r="A284" s="104">
        <v>9</v>
      </c>
      <c r="B284" s="104"/>
      <c r="C284" s="94" t="s">
        <v>564</v>
      </c>
      <c r="D284" s="104" t="s">
        <v>19</v>
      </c>
      <c r="E284" s="171">
        <v>24.76</v>
      </c>
      <c r="F284" s="172"/>
      <c r="G284" s="172"/>
      <c r="H284" s="172"/>
      <c r="I284" s="172"/>
      <c r="J284" s="172"/>
      <c r="K284" s="172"/>
      <c r="L284" s="172"/>
      <c r="M284" s="288"/>
    </row>
    <row r="285" spans="1:13" s="170" customFormat="1" ht="27">
      <c r="A285" s="104">
        <v>10</v>
      </c>
      <c r="B285" s="104"/>
      <c r="C285" s="103" t="s">
        <v>227</v>
      </c>
      <c r="D285" s="104" t="s">
        <v>10</v>
      </c>
      <c r="E285" s="171">
        <f>E284*0.9</f>
        <v>22.284000000000002</v>
      </c>
      <c r="F285" s="167"/>
      <c r="G285" s="167"/>
      <c r="H285" s="167"/>
      <c r="I285" s="167"/>
      <c r="J285" s="167"/>
      <c r="K285" s="167"/>
      <c r="L285" s="167"/>
      <c r="M285" s="282"/>
    </row>
    <row r="286" spans="1:13" s="19" customFormat="1" ht="15.75">
      <c r="A286" s="33"/>
      <c r="B286" s="33"/>
      <c r="C286" s="67" t="s">
        <v>221</v>
      </c>
      <c r="D286" s="33"/>
      <c r="E286" s="37"/>
      <c r="F286" s="36"/>
      <c r="G286" s="133"/>
      <c r="H286" s="133"/>
      <c r="I286" s="133"/>
      <c r="J286" s="133"/>
      <c r="K286" s="133"/>
      <c r="L286" s="133"/>
      <c r="M286" s="274"/>
    </row>
    <row r="287" spans="1:13" s="173" customFormat="1" ht="13.5">
      <c r="A287" s="104">
        <v>1</v>
      </c>
      <c r="B287" s="104"/>
      <c r="C287" s="103" t="s">
        <v>616</v>
      </c>
      <c r="D287" s="104" t="s">
        <v>19</v>
      </c>
      <c r="E287" s="171">
        <v>130</v>
      </c>
      <c r="F287" s="167"/>
      <c r="G287" s="167"/>
      <c r="H287" s="167"/>
      <c r="I287" s="167"/>
      <c r="J287" s="167"/>
      <c r="K287" s="167"/>
      <c r="L287" s="167"/>
      <c r="M287" s="290"/>
    </row>
    <row r="288" spans="1:13" s="105" customFormat="1" ht="27">
      <c r="A288" s="104">
        <v>2</v>
      </c>
      <c r="B288" s="104"/>
      <c r="C288" s="103" t="s">
        <v>225</v>
      </c>
      <c r="D288" s="104" t="s">
        <v>19</v>
      </c>
      <c r="E288" s="171">
        <v>19</v>
      </c>
      <c r="F288" s="167"/>
      <c r="G288" s="167"/>
      <c r="H288" s="167"/>
      <c r="I288" s="167"/>
      <c r="J288" s="167"/>
      <c r="K288" s="167"/>
      <c r="L288" s="167"/>
      <c r="M288" s="286"/>
    </row>
    <row r="289" spans="1:13" ht="27">
      <c r="A289" s="104">
        <v>3</v>
      </c>
      <c r="B289" s="106"/>
      <c r="C289" s="120" t="s">
        <v>226</v>
      </c>
      <c r="D289" s="1" t="s">
        <v>14</v>
      </c>
      <c r="E289" s="171">
        <v>19</v>
      </c>
      <c r="F289" s="1"/>
      <c r="G289" s="2"/>
      <c r="H289" s="3"/>
      <c r="I289" s="2"/>
      <c r="J289" s="3"/>
      <c r="K289" s="2"/>
      <c r="L289" s="2"/>
      <c r="M289" s="274"/>
    </row>
    <row r="290" spans="1:13" s="170" customFormat="1" ht="27">
      <c r="A290" s="104">
        <v>4</v>
      </c>
      <c r="B290" s="104"/>
      <c r="C290" s="103" t="s">
        <v>227</v>
      </c>
      <c r="D290" s="104" t="s">
        <v>10</v>
      </c>
      <c r="E290" s="171">
        <f>E289*0.9</f>
        <v>17.1</v>
      </c>
      <c r="F290" s="167"/>
      <c r="G290" s="167"/>
      <c r="H290" s="167"/>
      <c r="I290" s="167"/>
      <c r="J290" s="167"/>
      <c r="K290" s="167"/>
      <c r="L290" s="167"/>
      <c r="M290" s="282"/>
    </row>
    <row r="291" spans="1:13" s="170" customFormat="1" ht="13.5" customHeight="1">
      <c r="A291" s="104">
        <v>5</v>
      </c>
      <c r="B291" s="104"/>
      <c r="C291" s="103" t="s">
        <v>228</v>
      </c>
      <c r="D291" s="104" t="s">
        <v>10</v>
      </c>
      <c r="E291" s="171">
        <f>E289*2*0.1</f>
        <v>3.8000000000000003</v>
      </c>
      <c r="F291" s="167"/>
      <c r="G291" s="167"/>
      <c r="H291" s="167"/>
      <c r="I291" s="167"/>
      <c r="J291" s="167"/>
      <c r="K291" s="167"/>
      <c r="L291" s="167"/>
      <c r="M291" s="282"/>
    </row>
    <row r="292" spans="1:13" s="7" customFormat="1" ht="27" customHeight="1">
      <c r="A292" s="6">
        <v>6</v>
      </c>
      <c r="B292" s="6"/>
      <c r="C292" s="4" t="s">
        <v>105</v>
      </c>
      <c r="D292" s="1" t="s">
        <v>10</v>
      </c>
      <c r="E292" s="171">
        <v>245</v>
      </c>
      <c r="F292" s="1"/>
      <c r="G292" s="102"/>
      <c r="H292" s="102"/>
      <c r="I292" s="102"/>
      <c r="J292" s="102"/>
      <c r="K292" s="102"/>
      <c r="L292" s="102"/>
      <c r="M292" s="274"/>
    </row>
    <row r="293" spans="1:13" s="9" customFormat="1" ht="27.75" customHeight="1">
      <c r="A293" s="55">
        <v>7</v>
      </c>
      <c r="B293" s="55"/>
      <c r="C293" s="66" t="s">
        <v>222</v>
      </c>
      <c r="D293" s="65" t="s">
        <v>10</v>
      </c>
      <c r="E293" s="171">
        <v>245</v>
      </c>
      <c r="F293" s="122"/>
      <c r="G293" s="122"/>
      <c r="H293" s="122"/>
      <c r="I293" s="122"/>
      <c r="J293" s="122"/>
      <c r="K293" s="122"/>
      <c r="L293" s="122"/>
      <c r="M293" s="284"/>
    </row>
    <row r="294" spans="1:13" s="9" customFormat="1" ht="27">
      <c r="A294" s="55">
        <v>8</v>
      </c>
      <c r="B294" s="55"/>
      <c r="C294" s="66" t="s">
        <v>223</v>
      </c>
      <c r="D294" s="65" t="s">
        <v>10</v>
      </c>
      <c r="E294" s="171">
        <f>58.5+50.85</f>
        <v>109.35</v>
      </c>
      <c r="F294" s="122"/>
      <c r="G294" s="122"/>
      <c r="H294" s="122"/>
      <c r="I294" s="122"/>
      <c r="J294" s="122"/>
      <c r="K294" s="122"/>
      <c r="L294" s="122"/>
      <c r="M294" s="284"/>
    </row>
    <row r="295" spans="1:13" s="9" customFormat="1" ht="27">
      <c r="A295" s="55">
        <v>9</v>
      </c>
      <c r="B295" s="55"/>
      <c r="C295" s="66" t="s">
        <v>224</v>
      </c>
      <c r="D295" s="65" t="s">
        <v>10</v>
      </c>
      <c r="E295" s="171">
        <f>E294</f>
        <v>109.35</v>
      </c>
      <c r="F295" s="122"/>
      <c r="G295" s="122"/>
      <c r="H295" s="122"/>
      <c r="I295" s="122"/>
      <c r="J295" s="122"/>
      <c r="K295" s="122"/>
      <c r="L295" s="122"/>
      <c r="M295" s="284"/>
    </row>
    <row r="296" spans="1:13" s="59" customFormat="1" ht="27">
      <c r="A296" s="76">
        <v>10</v>
      </c>
      <c r="B296" s="76"/>
      <c r="C296" s="94" t="s">
        <v>552</v>
      </c>
      <c r="D296" s="76" t="s">
        <v>10</v>
      </c>
      <c r="E296" s="171">
        <v>67.66</v>
      </c>
      <c r="F296" s="172"/>
      <c r="G296" s="172"/>
      <c r="H296" s="172"/>
      <c r="I296" s="172"/>
      <c r="J296" s="172"/>
      <c r="K296" s="172"/>
      <c r="L296" s="172"/>
      <c r="M296" s="283"/>
    </row>
    <row r="297" spans="1:13" s="19" customFormat="1" ht="15.75">
      <c r="A297" s="33"/>
      <c r="B297" s="33"/>
      <c r="C297" s="67" t="s">
        <v>553</v>
      </c>
      <c r="D297" s="33"/>
      <c r="E297" s="37"/>
      <c r="F297" s="36"/>
      <c r="G297" s="133"/>
      <c r="H297" s="133"/>
      <c r="I297" s="133"/>
      <c r="J297" s="133"/>
      <c r="K297" s="133"/>
      <c r="L297" s="133"/>
      <c r="M297" s="274"/>
    </row>
    <row r="298" spans="1:13" s="173" customFormat="1" ht="27">
      <c r="A298" s="104">
        <v>1</v>
      </c>
      <c r="B298" s="104"/>
      <c r="C298" s="103" t="s">
        <v>554</v>
      </c>
      <c r="D298" s="104" t="s">
        <v>19</v>
      </c>
      <c r="E298" s="171">
        <f>10.4+12</f>
        <v>22.4</v>
      </c>
      <c r="F298" s="167"/>
      <c r="G298" s="167"/>
      <c r="H298" s="167"/>
      <c r="I298" s="167"/>
      <c r="J298" s="167"/>
      <c r="K298" s="167"/>
      <c r="L298" s="167"/>
      <c r="M298" s="290"/>
    </row>
    <row r="299" spans="1:13" s="59" customFormat="1" ht="27">
      <c r="A299" s="63">
        <v>2</v>
      </c>
      <c r="B299" s="63"/>
      <c r="C299" s="62" t="s">
        <v>480</v>
      </c>
      <c r="D299" s="63" t="s">
        <v>10</v>
      </c>
      <c r="E299" s="202">
        <f>7.2+1.8</f>
        <v>9</v>
      </c>
      <c r="F299" s="193"/>
      <c r="G299" s="193"/>
      <c r="H299" s="193"/>
      <c r="I299" s="193"/>
      <c r="J299" s="193"/>
      <c r="K299" s="193"/>
      <c r="L299" s="193"/>
      <c r="M299" s="283"/>
    </row>
    <row r="300" spans="1:13" s="9" customFormat="1" ht="27" customHeight="1">
      <c r="A300" s="33">
        <v>3</v>
      </c>
      <c r="B300" s="33"/>
      <c r="C300" s="325" t="s">
        <v>555</v>
      </c>
      <c r="D300" s="33" t="s">
        <v>12</v>
      </c>
      <c r="E300" s="202">
        <f>3.65*0.125+0.93*0.25</f>
        <v>0.68875</v>
      </c>
      <c r="F300" s="35"/>
      <c r="G300" s="133"/>
      <c r="H300" s="133"/>
      <c r="I300" s="133"/>
      <c r="J300" s="133"/>
      <c r="K300" s="133"/>
      <c r="L300" s="133"/>
      <c r="M300" s="284"/>
    </row>
    <row r="301" spans="1:13" s="19" customFormat="1" ht="30.75" customHeight="1">
      <c r="A301" s="33">
        <v>4</v>
      </c>
      <c r="B301" s="33"/>
      <c r="C301" s="34" t="s">
        <v>516</v>
      </c>
      <c r="D301" s="35" t="s">
        <v>10</v>
      </c>
      <c r="E301" s="202">
        <f>18.49+0.93</f>
        <v>19.419999999999998</v>
      </c>
      <c r="F301" s="35"/>
      <c r="G301" s="133"/>
      <c r="H301" s="133"/>
      <c r="I301" s="133"/>
      <c r="J301" s="133"/>
      <c r="K301" s="133"/>
      <c r="L301" s="133"/>
      <c r="M301" s="274"/>
    </row>
    <row r="302" spans="1:13" s="19" customFormat="1" ht="27">
      <c r="A302" s="33">
        <v>5</v>
      </c>
      <c r="B302" s="33"/>
      <c r="C302" s="34" t="s">
        <v>517</v>
      </c>
      <c r="D302" s="35" t="s">
        <v>10</v>
      </c>
      <c r="E302" s="202">
        <f>E301</f>
        <v>19.419999999999998</v>
      </c>
      <c r="F302" s="35"/>
      <c r="G302" s="133"/>
      <c r="H302" s="133"/>
      <c r="I302" s="133"/>
      <c r="J302" s="133"/>
      <c r="K302" s="133"/>
      <c r="L302" s="133"/>
      <c r="M302" s="274"/>
    </row>
    <row r="303" spans="1:13" ht="43.5" customHeight="1">
      <c r="A303" s="55">
        <v>6</v>
      </c>
      <c r="B303" s="55"/>
      <c r="C303" s="66" t="s">
        <v>556</v>
      </c>
      <c r="D303" s="65" t="s">
        <v>10</v>
      </c>
      <c r="E303" s="171">
        <v>53.75</v>
      </c>
      <c r="F303" s="122"/>
      <c r="G303" s="122"/>
      <c r="H303" s="122"/>
      <c r="I303" s="122"/>
      <c r="J303" s="122"/>
      <c r="K303" s="122"/>
      <c r="L303" s="122"/>
      <c r="M303" s="274"/>
    </row>
    <row r="304" spans="1:13" s="107" customFormat="1" ht="16.5" customHeight="1">
      <c r="A304" s="104">
        <v>7</v>
      </c>
      <c r="B304" s="104"/>
      <c r="C304" s="94" t="s">
        <v>479</v>
      </c>
      <c r="D304" s="104" t="s">
        <v>19</v>
      </c>
      <c r="E304" s="171">
        <f>16.1+5.7+16.55+46.17</f>
        <v>84.52000000000001</v>
      </c>
      <c r="F304" s="172"/>
      <c r="G304" s="172"/>
      <c r="H304" s="172"/>
      <c r="I304" s="172"/>
      <c r="J304" s="172"/>
      <c r="K304" s="172"/>
      <c r="L304" s="172"/>
      <c r="M304" s="288"/>
    </row>
    <row r="305" spans="1:13" s="170" customFormat="1" ht="27">
      <c r="A305" s="104">
        <v>8</v>
      </c>
      <c r="B305" s="104"/>
      <c r="C305" s="103" t="s">
        <v>227</v>
      </c>
      <c r="D305" s="104" t="s">
        <v>10</v>
      </c>
      <c r="E305" s="171">
        <f>E304*0.9</f>
        <v>76.06800000000001</v>
      </c>
      <c r="F305" s="167"/>
      <c r="G305" s="167"/>
      <c r="H305" s="167"/>
      <c r="I305" s="167"/>
      <c r="J305" s="167"/>
      <c r="K305" s="167"/>
      <c r="L305" s="167"/>
      <c r="M305" s="282"/>
    </row>
    <row r="306" spans="1:13" ht="40.5" customHeight="1">
      <c r="A306" s="33">
        <v>9</v>
      </c>
      <c r="B306" s="33"/>
      <c r="C306" s="34" t="s">
        <v>557</v>
      </c>
      <c r="D306" s="35" t="s">
        <v>10</v>
      </c>
      <c r="E306" s="171">
        <v>52.53</v>
      </c>
      <c r="F306" s="122"/>
      <c r="G306" s="122"/>
      <c r="H306" s="122"/>
      <c r="I306" s="122"/>
      <c r="J306" s="122"/>
      <c r="K306" s="122"/>
      <c r="L306" s="122"/>
      <c r="M306" s="284"/>
    </row>
    <row r="307" spans="1:13" s="7" customFormat="1" ht="59.25" customHeight="1">
      <c r="A307" s="33">
        <v>10</v>
      </c>
      <c r="B307" s="33"/>
      <c r="C307" s="34" t="s">
        <v>617</v>
      </c>
      <c r="D307" s="35" t="s">
        <v>14</v>
      </c>
      <c r="E307" s="171">
        <v>20.6</v>
      </c>
      <c r="F307" s="122"/>
      <c r="G307" s="122"/>
      <c r="H307" s="122"/>
      <c r="I307" s="122"/>
      <c r="J307" s="122"/>
      <c r="K307" s="122"/>
      <c r="L307" s="122"/>
      <c r="M307" s="274"/>
    </row>
    <row r="308" spans="1:13" s="7" customFormat="1" ht="37.5" customHeight="1">
      <c r="A308" s="33">
        <v>11</v>
      </c>
      <c r="B308" s="33"/>
      <c r="C308" s="34" t="s">
        <v>665</v>
      </c>
      <c r="D308" s="35" t="s">
        <v>10</v>
      </c>
      <c r="E308" s="385" t="s">
        <v>666</v>
      </c>
      <c r="F308" s="122"/>
      <c r="G308" s="122"/>
      <c r="H308" s="122"/>
      <c r="I308" s="122"/>
      <c r="J308" s="122"/>
      <c r="K308" s="122"/>
      <c r="L308" s="122"/>
      <c r="M308" s="274"/>
    </row>
    <row r="309" spans="1:13" ht="13.5">
      <c r="A309" s="33"/>
      <c r="B309" s="33"/>
      <c r="C309" s="46" t="s">
        <v>18</v>
      </c>
      <c r="D309" s="35"/>
      <c r="E309" s="35"/>
      <c r="F309" s="29"/>
      <c r="G309" s="133"/>
      <c r="H309" s="133"/>
      <c r="I309" s="133"/>
      <c r="J309" s="133"/>
      <c r="K309" s="133"/>
      <c r="L309" s="133"/>
      <c r="M309" s="296">
        <f>G309+I309+K309</f>
        <v>0</v>
      </c>
    </row>
    <row r="310" spans="1:255" s="10" customFormat="1" ht="15.75">
      <c r="A310" s="83"/>
      <c r="B310" s="83"/>
      <c r="C310" s="84" t="s">
        <v>119</v>
      </c>
      <c r="D310" s="85" t="s">
        <v>49</v>
      </c>
      <c r="E310" s="43"/>
      <c r="F310" s="41"/>
      <c r="G310" s="142"/>
      <c r="H310" s="142"/>
      <c r="I310" s="142"/>
      <c r="J310" s="142"/>
      <c r="K310" s="142"/>
      <c r="L310" s="142"/>
      <c r="M310" s="297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82"/>
      <c r="DH310" s="82"/>
      <c r="DI310" s="82"/>
      <c r="DJ310" s="82"/>
      <c r="DK310" s="82"/>
      <c r="DL310" s="82"/>
      <c r="DM310" s="82"/>
      <c r="DN310" s="82"/>
      <c r="DO310" s="82"/>
      <c r="DP310" s="82"/>
      <c r="DQ310" s="82"/>
      <c r="DR310" s="82"/>
      <c r="DS310" s="82"/>
      <c r="DT310" s="82"/>
      <c r="DU310" s="82"/>
      <c r="DV310" s="82"/>
      <c r="DW310" s="82"/>
      <c r="DX310" s="82"/>
      <c r="DY310" s="82"/>
      <c r="DZ310" s="82"/>
      <c r="EA310" s="82"/>
      <c r="EB310" s="82"/>
      <c r="EC310" s="82"/>
      <c r="ED310" s="82"/>
      <c r="EE310" s="82"/>
      <c r="EF310" s="82"/>
      <c r="EG310" s="82"/>
      <c r="EH310" s="82"/>
      <c r="EI310" s="82"/>
      <c r="EJ310" s="82"/>
      <c r="EK310" s="82"/>
      <c r="EL310" s="82"/>
      <c r="EM310" s="82"/>
      <c r="EN310" s="82"/>
      <c r="EO310" s="82"/>
      <c r="EP310" s="82"/>
      <c r="EQ310" s="82"/>
      <c r="ER310" s="82"/>
      <c r="ES310" s="82"/>
      <c r="ET310" s="82"/>
      <c r="EU310" s="82"/>
      <c r="EV310" s="82"/>
      <c r="EW310" s="82"/>
      <c r="EX310" s="82"/>
      <c r="EY310" s="82"/>
      <c r="EZ310" s="82"/>
      <c r="FA310" s="82"/>
      <c r="FB310" s="82"/>
      <c r="FC310" s="82"/>
      <c r="FD310" s="82"/>
      <c r="FE310" s="82"/>
      <c r="FF310" s="82"/>
      <c r="FG310" s="82"/>
      <c r="FH310" s="82"/>
      <c r="FI310" s="82"/>
      <c r="FJ310" s="82"/>
      <c r="FK310" s="82"/>
      <c r="FL310" s="82"/>
      <c r="FM310" s="82"/>
      <c r="FN310" s="82"/>
      <c r="FO310" s="82"/>
      <c r="FP310" s="82"/>
      <c r="FQ310" s="82"/>
      <c r="FR310" s="82"/>
      <c r="FS310" s="82"/>
      <c r="FT310" s="82"/>
      <c r="FU310" s="82"/>
      <c r="FV310" s="82"/>
      <c r="FW310" s="82"/>
      <c r="FX310" s="82"/>
      <c r="FY310" s="82"/>
      <c r="FZ310" s="82"/>
      <c r="GA310" s="82"/>
      <c r="GB310" s="82"/>
      <c r="GC310" s="82"/>
      <c r="GD310" s="82"/>
      <c r="GE310" s="82"/>
      <c r="GF310" s="82"/>
      <c r="GG310" s="82"/>
      <c r="GH310" s="82"/>
      <c r="GI310" s="82"/>
      <c r="GJ310" s="82"/>
      <c r="GK310" s="82"/>
      <c r="GL310" s="82"/>
      <c r="GM310" s="82"/>
      <c r="GN310" s="82"/>
      <c r="GO310" s="82"/>
      <c r="GP310" s="82"/>
      <c r="GQ310" s="82"/>
      <c r="GR310" s="82"/>
      <c r="GS310" s="82"/>
      <c r="GT310" s="82"/>
      <c r="GU310" s="82"/>
      <c r="GV310" s="82"/>
      <c r="GW310" s="82"/>
      <c r="GX310" s="82"/>
      <c r="GY310" s="82"/>
      <c r="GZ310" s="82"/>
      <c r="HA310" s="82"/>
      <c r="HB310" s="82"/>
      <c r="HC310" s="82"/>
      <c r="HD310" s="82"/>
      <c r="HE310" s="82"/>
      <c r="HF310" s="82"/>
      <c r="HG310" s="82"/>
      <c r="HH310" s="82"/>
      <c r="HI310" s="82"/>
      <c r="HJ310" s="82"/>
      <c r="HK310" s="82"/>
      <c r="HL310" s="82"/>
      <c r="HM310" s="82"/>
      <c r="HN310" s="82"/>
      <c r="HO310" s="82"/>
      <c r="HP310" s="82"/>
      <c r="HQ310" s="82"/>
      <c r="HR310" s="82"/>
      <c r="HS310" s="82"/>
      <c r="HT310" s="82"/>
      <c r="HU310" s="82"/>
      <c r="HV310" s="82"/>
      <c r="HW310" s="82"/>
      <c r="HX310" s="82"/>
      <c r="HY310" s="82"/>
      <c r="HZ310" s="82"/>
      <c r="IA310" s="82"/>
      <c r="IB310" s="82"/>
      <c r="IC310" s="82"/>
      <c r="ID310" s="82"/>
      <c r="IE310" s="82"/>
      <c r="IF310" s="82"/>
      <c r="IG310" s="82"/>
      <c r="IH310" s="82"/>
      <c r="II310" s="82"/>
      <c r="IJ310" s="82"/>
      <c r="IK310" s="82"/>
      <c r="IL310" s="82"/>
      <c r="IM310" s="82"/>
      <c r="IN310" s="82"/>
      <c r="IO310" s="82"/>
      <c r="IP310" s="82"/>
      <c r="IQ310" s="82"/>
      <c r="IR310" s="82"/>
      <c r="IS310" s="82"/>
      <c r="IT310" s="82"/>
      <c r="IU310" s="82"/>
    </row>
    <row r="311" spans="1:255" s="10" customFormat="1" ht="13.5" customHeight="1">
      <c r="A311" s="83"/>
      <c r="B311" s="83"/>
      <c r="C311" s="60" t="s">
        <v>6</v>
      </c>
      <c r="D311" s="151"/>
      <c r="E311" s="162"/>
      <c r="F311" s="151"/>
      <c r="G311" s="143"/>
      <c r="H311" s="143"/>
      <c r="I311" s="143"/>
      <c r="J311" s="143"/>
      <c r="K311" s="143"/>
      <c r="L311" s="143"/>
      <c r="M311" s="297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82"/>
      <c r="DH311" s="82"/>
      <c r="DI311" s="82"/>
      <c r="DJ311" s="82"/>
      <c r="DK311" s="82"/>
      <c r="DL311" s="82"/>
      <c r="DM311" s="82"/>
      <c r="DN311" s="82"/>
      <c r="DO311" s="82"/>
      <c r="DP311" s="82"/>
      <c r="DQ311" s="82"/>
      <c r="DR311" s="82"/>
      <c r="DS311" s="82"/>
      <c r="DT311" s="82"/>
      <c r="DU311" s="82"/>
      <c r="DV311" s="82"/>
      <c r="DW311" s="82"/>
      <c r="DX311" s="82"/>
      <c r="DY311" s="82"/>
      <c r="DZ311" s="82"/>
      <c r="EA311" s="82"/>
      <c r="EB311" s="82"/>
      <c r="EC311" s="82"/>
      <c r="ED311" s="82"/>
      <c r="EE311" s="82"/>
      <c r="EF311" s="82"/>
      <c r="EG311" s="82"/>
      <c r="EH311" s="82"/>
      <c r="EI311" s="82"/>
      <c r="EJ311" s="82"/>
      <c r="EK311" s="82"/>
      <c r="EL311" s="82"/>
      <c r="EM311" s="82"/>
      <c r="EN311" s="82"/>
      <c r="EO311" s="82"/>
      <c r="EP311" s="82"/>
      <c r="EQ311" s="82"/>
      <c r="ER311" s="82"/>
      <c r="ES311" s="82"/>
      <c r="ET311" s="82"/>
      <c r="EU311" s="82"/>
      <c r="EV311" s="82"/>
      <c r="EW311" s="82"/>
      <c r="EX311" s="82"/>
      <c r="EY311" s="82"/>
      <c r="EZ311" s="82"/>
      <c r="FA311" s="82"/>
      <c r="FB311" s="82"/>
      <c r="FC311" s="82"/>
      <c r="FD311" s="82"/>
      <c r="FE311" s="82"/>
      <c r="FF311" s="82"/>
      <c r="FG311" s="82"/>
      <c r="FH311" s="82"/>
      <c r="FI311" s="82"/>
      <c r="FJ311" s="82"/>
      <c r="FK311" s="82"/>
      <c r="FL311" s="82"/>
      <c r="FM311" s="82"/>
      <c r="FN311" s="82"/>
      <c r="FO311" s="82"/>
      <c r="FP311" s="82"/>
      <c r="FQ311" s="82"/>
      <c r="FR311" s="82"/>
      <c r="FS311" s="82"/>
      <c r="FT311" s="82"/>
      <c r="FU311" s="82"/>
      <c r="FV311" s="82"/>
      <c r="FW311" s="82"/>
      <c r="FX311" s="82"/>
      <c r="FY311" s="82"/>
      <c r="FZ311" s="82"/>
      <c r="GA311" s="82"/>
      <c r="GB311" s="82"/>
      <c r="GC311" s="82"/>
      <c r="GD311" s="82"/>
      <c r="GE311" s="82"/>
      <c r="GF311" s="82"/>
      <c r="GG311" s="82"/>
      <c r="GH311" s="82"/>
      <c r="GI311" s="82"/>
      <c r="GJ311" s="82"/>
      <c r="GK311" s="82"/>
      <c r="GL311" s="82"/>
      <c r="GM311" s="82"/>
      <c r="GN311" s="82"/>
      <c r="GO311" s="82"/>
      <c r="GP311" s="82"/>
      <c r="GQ311" s="82"/>
      <c r="GR311" s="82"/>
      <c r="GS311" s="82"/>
      <c r="GT311" s="82"/>
      <c r="GU311" s="82"/>
      <c r="GV311" s="82"/>
      <c r="GW311" s="82"/>
      <c r="GX311" s="82"/>
      <c r="GY311" s="82"/>
      <c r="GZ311" s="82"/>
      <c r="HA311" s="82"/>
      <c r="HB311" s="82"/>
      <c r="HC311" s="82"/>
      <c r="HD311" s="82"/>
      <c r="HE311" s="82"/>
      <c r="HF311" s="82"/>
      <c r="HG311" s="82"/>
      <c r="HH311" s="82"/>
      <c r="HI311" s="82"/>
      <c r="HJ311" s="82"/>
      <c r="HK311" s="82"/>
      <c r="HL311" s="82"/>
      <c r="HM311" s="82"/>
      <c r="HN311" s="82"/>
      <c r="HO311" s="82"/>
      <c r="HP311" s="82"/>
      <c r="HQ311" s="82"/>
      <c r="HR311" s="82"/>
      <c r="HS311" s="82"/>
      <c r="HT311" s="82"/>
      <c r="HU311" s="82"/>
      <c r="HV311" s="82"/>
      <c r="HW311" s="82"/>
      <c r="HX311" s="82"/>
      <c r="HY311" s="82"/>
      <c r="HZ311" s="82"/>
      <c r="IA311" s="82"/>
      <c r="IB311" s="82"/>
      <c r="IC311" s="82"/>
      <c r="ID311" s="82"/>
      <c r="IE311" s="82"/>
      <c r="IF311" s="82"/>
      <c r="IG311" s="82"/>
      <c r="IH311" s="82"/>
      <c r="II311" s="82"/>
      <c r="IJ311" s="82"/>
      <c r="IK311" s="82"/>
      <c r="IL311" s="82"/>
      <c r="IM311" s="82"/>
      <c r="IN311" s="82"/>
      <c r="IO311" s="82"/>
      <c r="IP311" s="82"/>
      <c r="IQ311" s="82"/>
      <c r="IR311" s="82"/>
      <c r="IS311" s="82"/>
      <c r="IT311" s="82"/>
      <c r="IU311" s="82"/>
    </row>
    <row r="312" spans="1:255" s="10" customFormat="1" ht="15.75">
      <c r="A312" s="83"/>
      <c r="B312" s="83"/>
      <c r="C312" s="84" t="s">
        <v>120</v>
      </c>
      <c r="D312" s="152" t="s">
        <v>49</v>
      </c>
      <c r="E312" s="162"/>
      <c r="F312" s="151"/>
      <c r="G312" s="143"/>
      <c r="H312" s="143"/>
      <c r="I312" s="143"/>
      <c r="J312" s="143"/>
      <c r="K312" s="143"/>
      <c r="L312" s="143"/>
      <c r="M312" s="297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82"/>
      <c r="DH312" s="82"/>
      <c r="DI312" s="82"/>
      <c r="DJ312" s="82"/>
      <c r="DK312" s="82"/>
      <c r="DL312" s="82"/>
      <c r="DM312" s="82"/>
      <c r="DN312" s="82"/>
      <c r="DO312" s="82"/>
      <c r="DP312" s="82"/>
      <c r="DQ312" s="82"/>
      <c r="DR312" s="82"/>
      <c r="DS312" s="82"/>
      <c r="DT312" s="82"/>
      <c r="DU312" s="82"/>
      <c r="DV312" s="82"/>
      <c r="DW312" s="82"/>
      <c r="DX312" s="82"/>
      <c r="DY312" s="82"/>
      <c r="DZ312" s="82"/>
      <c r="EA312" s="82"/>
      <c r="EB312" s="82"/>
      <c r="EC312" s="82"/>
      <c r="ED312" s="82"/>
      <c r="EE312" s="82"/>
      <c r="EF312" s="82"/>
      <c r="EG312" s="82"/>
      <c r="EH312" s="82"/>
      <c r="EI312" s="82"/>
      <c r="EJ312" s="82"/>
      <c r="EK312" s="82"/>
      <c r="EL312" s="82"/>
      <c r="EM312" s="82"/>
      <c r="EN312" s="82"/>
      <c r="EO312" s="82"/>
      <c r="EP312" s="82"/>
      <c r="EQ312" s="82"/>
      <c r="ER312" s="82"/>
      <c r="ES312" s="82"/>
      <c r="ET312" s="82"/>
      <c r="EU312" s="82"/>
      <c r="EV312" s="82"/>
      <c r="EW312" s="82"/>
      <c r="EX312" s="82"/>
      <c r="EY312" s="82"/>
      <c r="EZ312" s="82"/>
      <c r="FA312" s="82"/>
      <c r="FB312" s="82"/>
      <c r="FC312" s="82"/>
      <c r="FD312" s="82"/>
      <c r="FE312" s="82"/>
      <c r="FF312" s="82"/>
      <c r="FG312" s="82"/>
      <c r="FH312" s="82"/>
      <c r="FI312" s="82"/>
      <c r="FJ312" s="82"/>
      <c r="FK312" s="82"/>
      <c r="FL312" s="82"/>
      <c r="FM312" s="82"/>
      <c r="FN312" s="82"/>
      <c r="FO312" s="82"/>
      <c r="FP312" s="82"/>
      <c r="FQ312" s="82"/>
      <c r="FR312" s="82"/>
      <c r="FS312" s="82"/>
      <c r="FT312" s="82"/>
      <c r="FU312" s="82"/>
      <c r="FV312" s="82"/>
      <c r="FW312" s="82"/>
      <c r="FX312" s="82"/>
      <c r="FY312" s="82"/>
      <c r="FZ312" s="82"/>
      <c r="GA312" s="82"/>
      <c r="GB312" s="82"/>
      <c r="GC312" s="82"/>
      <c r="GD312" s="82"/>
      <c r="GE312" s="82"/>
      <c r="GF312" s="82"/>
      <c r="GG312" s="82"/>
      <c r="GH312" s="82"/>
      <c r="GI312" s="82"/>
      <c r="GJ312" s="82"/>
      <c r="GK312" s="82"/>
      <c r="GL312" s="82"/>
      <c r="GM312" s="82"/>
      <c r="GN312" s="82"/>
      <c r="GO312" s="82"/>
      <c r="GP312" s="82"/>
      <c r="GQ312" s="82"/>
      <c r="GR312" s="82"/>
      <c r="GS312" s="82"/>
      <c r="GT312" s="82"/>
      <c r="GU312" s="82"/>
      <c r="GV312" s="82"/>
      <c r="GW312" s="82"/>
      <c r="GX312" s="82"/>
      <c r="GY312" s="82"/>
      <c r="GZ312" s="82"/>
      <c r="HA312" s="82"/>
      <c r="HB312" s="82"/>
      <c r="HC312" s="82"/>
      <c r="HD312" s="82"/>
      <c r="HE312" s="82"/>
      <c r="HF312" s="82"/>
      <c r="HG312" s="82"/>
      <c r="HH312" s="82"/>
      <c r="HI312" s="82"/>
      <c r="HJ312" s="82"/>
      <c r="HK312" s="82"/>
      <c r="HL312" s="82"/>
      <c r="HM312" s="82"/>
      <c r="HN312" s="82"/>
      <c r="HO312" s="82"/>
      <c r="HP312" s="82"/>
      <c r="HQ312" s="82"/>
      <c r="HR312" s="82"/>
      <c r="HS312" s="82"/>
      <c r="HT312" s="82"/>
      <c r="HU312" s="82"/>
      <c r="HV312" s="82"/>
      <c r="HW312" s="82"/>
      <c r="HX312" s="82"/>
      <c r="HY312" s="82"/>
      <c r="HZ312" s="82"/>
      <c r="IA312" s="82"/>
      <c r="IB312" s="82"/>
      <c r="IC312" s="82"/>
      <c r="ID312" s="82"/>
      <c r="IE312" s="82"/>
      <c r="IF312" s="82"/>
      <c r="IG312" s="82"/>
      <c r="IH312" s="82"/>
      <c r="II312" s="82"/>
      <c r="IJ312" s="82"/>
      <c r="IK312" s="82"/>
      <c r="IL312" s="82"/>
      <c r="IM312" s="82"/>
      <c r="IN312" s="82"/>
      <c r="IO312" s="82"/>
      <c r="IP312" s="82"/>
      <c r="IQ312" s="82"/>
      <c r="IR312" s="82"/>
      <c r="IS312" s="82"/>
      <c r="IT312" s="82"/>
      <c r="IU312" s="82"/>
    </row>
    <row r="313" spans="1:255" s="10" customFormat="1" ht="15.75">
      <c r="A313" s="83"/>
      <c r="B313" s="83"/>
      <c r="C313" s="60" t="s">
        <v>163</v>
      </c>
      <c r="D313" s="151"/>
      <c r="E313" s="162"/>
      <c r="F313" s="151"/>
      <c r="G313" s="143"/>
      <c r="H313" s="143"/>
      <c r="I313" s="143"/>
      <c r="J313" s="143"/>
      <c r="K313" s="143"/>
      <c r="L313" s="143"/>
      <c r="M313" s="297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82"/>
      <c r="DH313" s="82"/>
      <c r="DI313" s="82"/>
      <c r="DJ313" s="82"/>
      <c r="DK313" s="82"/>
      <c r="DL313" s="82"/>
      <c r="DM313" s="82"/>
      <c r="DN313" s="82"/>
      <c r="DO313" s="82"/>
      <c r="DP313" s="82"/>
      <c r="DQ313" s="82"/>
      <c r="DR313" s="82"/>
      <c r="DS313" s="82"/>
      <c r="DT313" s="82"/>
      <c r="DU313" s="82"/>
      <c r="DV313" s="82"/>
      <c r="DW313" s="82"/>
      <c r="DX313" s="82"/>
      <c r="DY313" s="82"/>
      <c r="DZ313" s="82"/>
      <c r="EA313" s="82"/>
      <c r="EB313" s="82"/>
      <c r="EC313" s="82"/>
      <c r="ED313" s="82"/>
      <c r="EE313" s="82"/>
      <c r="EF313" s="82"/>
      <c r="EG313" s="82"/>
      <c r="EH313" s="82"/>
      <c r="EI313" s="82"/>
      <c r="EJ313" s="82"/>
      <c r="EK313" s="82"/>
      <c r="EL313" s="82"/>
      <c r="EM313" s="82"/>
      <c r="EN313" s="82"/>
      <c r="EO313" s="82"/>
      <c r="EP313" s="82"/>
      <c r="EQ313" s="82"/>
      <c r="ER313" s="82"/>
      <c r="ES313" s="82"/>
      <c r="ET313" s="82"/>
      <c r="EU313" s="82"/>
      <c r="EV313" s="82"/>
      <c r="EW313" s="82"/>
      <c r="EX313" s="82"/>
      <c r="EY313" s="82"/>
      <c r="EZ313" s="82"/>
      <c r="FA313" s="82"/>
      <c r="FB313" s="82"/>
      <c r="FC313" s="82"/>
      <c r="FD313" s="82"/>
      <c r="FE313" s="82"/>
      <c r="FF313" s="82"/>
      <c r="FG313" s="82"/>
      <c r="FH313" s="82"/>
      <c r="FI313" s="82"/>
      <c r="FJ313" s="82"/>
      <c r="FK313" s="82"/>
      <c r="FL313" s="82"/>
      <c r="FM313" s="82"/>
      <c r="FN313" s="82"/>
      <c r="FO313" s="82"/>
      <c r="FP313" s="82"/>
      <c r="FQ313" s="82"/>
      <c r="FR313" s="82"/>
      <c r="FS313" s="82"/>
      <c r="FT313" s="82"/>
      <c r="FU313" s="82"/>
      <c r="FV313" s="82"/>
      <c r="FW313" s="82"/>
      <c r="FX313" s="82"/>
      <c r="FY313" s="82"/>
      <c r="FZ313" s="82"/>
      <c r="GA313" s="82"/>
      <c r="GB313" s="82"/>
      <c r="GC313" s="82"/>
      <c r="GD313" s="82"/>
      <c r="GE313" s="82"/>
      <c r="GF313" s="82"/>
      <c r="GG313" s="82"/>
      <c r="GH313" s="82"/>
      <c r="GI313" s="82"/>
      <c r="GJ313" s="82"/>
      <c r="GK313" s="82"/>
      <c r="GL313" s="82"/>
      <c r="GM313" s="82"/>
      <c r="GN313" s="82"/>
      <c r="GO313" s="82"/>
      <c r="GP313" s="82"/>
      <c r="GQ313" s="82"/>
      <c r="GR313" s="82"/>
      <c r="GS313" s="82"/>
      <c r="GT313" s="82"/>
      <c r="GU313" s="82"/>
      <c r="GV313" s="82"/>
      <c r="GW313" s="82"/>
      <c r="GX313" s="82"/>
      <c r="GY313" s="82"/>
      <c r="GZ313" s="82"/>
      <c r="HA313" s="82"/>
      <c r="HB313" s="82"/>
      <c r="HC313" s="82"/>
      <c r="HD313" s="82"/>
      <c r="HE313" s="82"/>
      <c r="HF313" s="82"/>
      <c r="HG313" s="82"/>
      <c r="HH313" s="82"/>
      <c r="HI313" s="82"/>
      <c r="HJ313" s="82"/>
      <c r="HK313" s="82"/>
      <c r="HL313" s="82"/>
      <c r="HM313" s="82"/>
      <c r="HN313" s="82"/>
      <c r="HO313" s="82"/>
      <c r="HP313" s="82"/>
      <c r="HQ313" s="82"/>
      <c r="HR313" s="82"/>
      <c r="HS313" s="82"/>
      <c r="HT313" s="82"/>
      <c r="HU313" s="82"/>
      <c r="HV313" s="82"/>
      <c r="HW313" s="82"/>
      <c r="HX313" s="82"/>
      <c r="HY313" s="82"/>
      <c r="HZ313" s="82"/>
      <c r="IA313" s="82"/>
      <c r="IB313" s="82"/>
      <c r="IC313" s="82"/>
      <c r="ID313" s="82"/>
      <c r="IE313" s="82"/>
      <c r="IF313" s="82"/>
      <c r="IG313" s="82"/>
      <c r="IH313" s="82"/>
      <c r="II313" s="82"/>
      <c r="IJ313" s="82"/>
      <c r="IK313" s="82"/>
      <c r="IL313" s="82"/>
      <c r="IM313" s="82"/>
      <c r="IN313" s="82"/>
      <c r="IO313" s="82"/>
      <c r="IP313" s="82"/>
      <c r="IQ313" s="82"/>
      <c r="IR313" s="82"/>
      <c r="IS313" s="82"/>
      <c r="IT313" s="82"/>
      <c r="IU313" s="82"/>
    </row>
    <row r="314" spans="1:13" s="12" customFormat="1" ht="32.25" customHeight="1">
      <c r="A314" s="74"/>
      <c r="B314" s="74"/>
      <c r="C314" s="67" t="s">
        <v>329</v>
      </c>
      <c r="D314" s="74"/>
      <c r="E314" s="147"/>
      <c r="F314" s="148"/>
      <c r="G314" s="149"/>
      <c r="H314" s="149"/>
      <c r="I314" s="149"/>
      <c r="J314" s="149"/>
      <c r="K314" s="149"/>
      <c r="L314" s="149"/>
      <c r="M314" s="273"/>
    </row>
    <row r="315" spans="1:13" s="10" customFormat="1" ht="16.5" customHeight="1">
      <c r="A315" s="33">
        <v>1</v>
      </c>
      <c r="B315" s="33"/>
      <c r="C315" s="34" t="s">
        <v>58</v>
      </c>
      <c r="D315" s="33" t="s">
        <v>19</v>
      </c>
      <c r="E315" s="202">
        <v>400</v>
      </c>
      <c r="F315" s="34"/>
      <c r="G315" s="377"/>
      <c r="H315" s="133"/>
      <c r="I315" s="133"/>
      <c r="J315" s="133"/>
      <c r="K315" s="133"/>
      <c r="L315" s="133"/>
      <c r="M315" s="47"/>
    </row>
    <row r="316" spans="1:13" s="10" customFormat="1" ht="16.5" customHeight="1">
      <c r="A316" s="33">
        <v>2</v>
      </c>
      <c r="B316" s="33"/>
      <c r="C316" s="34" t="s">
        <v>59</v>
      </c>
      <c r="D316" s="33" t="s">
        <v>19</v>
      </c>
      <c r="E316" s="202">
        <v>30</v>
      </c>
      <c r="F316" s="34"/>
      <c r="G316" s="377"/>
      <c r="H316" s="133"/>
      <c r="I316" s="133"/>
      <c r="J316" s="133"/>
      <c r="K316" s="133"/>
      <c r="L316" s="133"/>
      <c r="M316" s="292"/>
    </row>
    <row r="317" spans="1:13" s="10" customFormat="1" ht="16.5" customHeight="1">
      <c r="A317" s="33">
        <v>2</v>
      </c>
      <c r="B317" s="33"/>
      <c r="C317" s="34" t="s">
        <v>330</v>
      </c>
      <c r="D317" s="33" t="s">
        <v>19</v>
      </c>
      <c r="E317" s="202">
        <v>25</v>
      </c>
      <c r="F317" s="34"/>
      <c r="G317" s="377"/>
      <c r="H317" s="133"/>
      <c r="I317" s="133"/>
      <c r="J317" s="133"/>
      <c r="K317" s="133"/>
      <c r="L317" s="133"/>
      <c r="M317" s="292"/>
    </row>
    <row r="318" spans="1:13" s="10" customFormat="1" ht="15.75" customHeight="1">
      <c r="A318" s="33">
        <v>3</v>
      </c>
      <c r="B318" s="33"/>
      <c r="C318" s="34" t="s">
        <v>60</v>
      </c>
      <c r="D318" s="33" t="s">
        <v>19</v>
      </c>
      <c r="E318" s="202">
        <v>25</v>
      </c>
      <c r="F318" s="34"/>
      <c r="G318" s="377"/>
      <c r="H318" s="133"/>
      <c r="I318" s="133"/>
      <c r="J318" s="133"/>
      <c r="K318" s="133"/>
      <c r="L318" s="133"/>
      <c r="M318" s="292"/>
    </row>
    <row r="319" spans="1:13" s="10" customFormat="1" ht="18.75" customHeight="1">
      <c r="A319" s="33">
        <v>4</v>
      </c>
      <c r="B319" s="33"/>
      <c r="C319" s="34" t="s">
        <v>61</v>
      </c>
      <c r="D319" s="33" t="s">
        <v>19</v>
      </c>
      <c r="E319" s="202">
        <v>10</v>
      </c>
      <c r="F319" s="34"/>
      <c r="G319" s="377"/>
      <c r="H319" s="133"/>
      <c r="I319" s="133"/>
      <c r="J319" s="133"/>
      <c r="K319" s="133"/>
      <c r="L319" s="133"/>
      <c r="M319" s="292"/>
    </row>
    <row r="320" spans="1:13" s="10" customFormat="1" ht="14.25" customHeight="1">
      <c r="A320" s="33">
        <v>6</v>
      </c>
      <c r="B320" s="33"/>
      <c r="C320" s="52" t="s">
        <v>62</v>
      </c>
      <c r="D320" s="33" t="s">
        <v>9</v>
      </c>
      <c r="E320" s="202">
        <v>66</v>
      </c>
      <c r="F320" s="36"/>
      <c r="G320" s="133">
        <f>E320*F320</f>
        <v>0</v>
      </c>
      <c r="H320" s="133"/>
      <c r="I320" s="133"/>
      <c r="J320" s="133"/>
      <c r="K320" s="133"/>
      <c r="L320" s="133">
        <f>G320+I320+K320</f>
        <v>0</v>
      </c>
      <c r="M320" s="292"/>
    </row>
    <row r="321" spans="1:13" s="10" customFormat="1" ht="14.25" customHeight="1">
      <c r="A321" s="33">
        <v>8</v>
      </c>
      <c r="B321" s="33"/>
      <c r="C321" s="52" t="s">
        <v>64</v>
      </c>
      <c r="D321" s="33" t="s">
        <v>9</v>
      </c>
      <c r="E321" s="202">
        <v>2</v>
      </c>
      <c r="F321" s="36"/>
      <c r="G321" s="133">
        <f aca="true" t="shared" si="0" ref="G321:G326">E321*F321</f>
        <v>0</v>
      </c>
      <c r="H321" s="133"/>
      <c r="I321" s="133"/>
      <c r="J321" s="133"/>
      <c r="K321" s="133"/>
      <c r="L321" s="133">
        <f aca="true" t="shared" si="1" ref="L321:L326">G321+I321+K321</f>
        <v>0</v>
      </c>
      <c r="M321" s="292"/>
    </row>
    <row r="322" spans="1:13" s="10" customFormat="1" ht="14.25" customHeight="1">
      <c r="A322" s="33">
        <v>10</v>
      </c>
      <c r="B322" s="33"/>
      <c r="C322" s="52" t="s">
        <v>65</v>
      </c>
      <c r="D322" s="33" t="s">
        <v>9</v>
      </c>
      <c r="E322" s="202">
        <v>146</v>
      </c>
      <c r="F322" s="36"/>
      <c r="G322" s="133">
        <f t="shared" si="0"/>
        <v>0</v>
      </c>
      <c r="H322" s="133"/>
      <c r="I322" s="133"/>
      <c r="J322" s="133"/>
      <c r="K322" s="133"/>
      <c r="L322" s="133">
        <f t="shared" si="1"/>
        <v>0</v>
      </c>
      <c r="M322" s="292"/>
    </row>
    <row r="323" spans="1:13" s="10" customFormat="1" ht="14.25" customHeight="1">
      <c r="A323" s="33">
        <v>11</v>
      </c>
      <c r="B323" s="33"/>
      <c r="C323" s="52" t="s">
        <v>66</v>
      </c>
      <c r="D323" s="33" t="s">
        <v>9</v>
      </c>
      <c r="E323" s="202">
        <v>4</v>
      </c>
      <c r="F323" s="36"/>
      <c r="G323" s="133">
        <f t="shared" si="0"/>
        <v>0</v>
      </c>
      <c r="H323" s="133"/>
      <c r="I323" s="133"/>
      <c r="J323" s="133"/>
      <c r="K323" s="133"/>
      <c r="L323" s="133">
        <f t="shared" si="1"/>
        <v>0</v>
      </c>
      <c r="M323" s="292"/>
    </row>
    <row r="324" spans="1:13" s="10" customFormat="1" ht="14.25" customHeight="1">
      <c r="A324" s="33">
        <v>11</v>
      </c>
      <c r="B324" s="33"/>
      <c r="C324" s="52" t="s">
        <v>331</v>
      </c>
      <c r="D324" s="33" t="s">
        <v>9</v>
      </c>
      <c r="E324" s="202">
        <v>8</v>
      </c>
      <c r="F324" s="36"/>
      <c r="G324" s="133">
        <f>E324*F324</f>
        <v>0</v>
      </c>
      <c r="H324" s="133"/>
      <c r="I324" s="133"/>
      <c r="J324" s="133"/>
      <c r="K324" s="133"/>
      <c r="L324" s="133">
        <f>G324+I324+K324</f>
        <v>0</v>
      </c>
      <c r="M324" s="292"/>
    </row>
    <row r="325" spans="1:13" s="10" customFormat="1" ht="14.25" customHeight="1">
      <c r="A325" s="33">
        <v>12</v>
      </c>
      <c r="B325" s="33"/>
      <c r="C325" s="52" t="s">
        <v>67</v>
      </c>
      <c r="D325" s="33" t="s">
        <v>9</v>
      </c>
      <c r="E325" s="202">
        <v>4</v>
      </c>
      <c r="F325" s="36"/>
      <c r="G325" s="133">
        <f t="shared" si="0"/>
        <v>0</v>
      </c>
      <c r="H325" s="133"/>
      <c r="I325" s="133"/>
      <c r="J325" s="133"/>
      <c r="K325" s="133"/>
      <c r="L325" s="133">
        <f t="shared" si="1"/>
        <v>0</v>
      </c>
      <c r="M325" s="292"/>
    </row>
    <row r="326" spans="1:13" s="10" customFormat="1" ht="14.25" customHeight="1">
      <c r="A326" s="33">
        <v>13</v>
      </c>
      <c r="B326" s="33"/>
      <c r="C326" s="52" t="s">
        <v>68</v>
      </c>
      <c r="D326" s="33" t="s">
        <v>9</v>
      </c>
      <c r="E326" s="202">
        <v>4</v>
      </c>
      <c r="F326" s="36"/>
      <c r="G326" s="133">
        <f t="shared" si="0"/>
        <v>0</v>
      </c>
      <c r="H326" s="133"/>
      <c r="I326" s="133"/>
      <c r="J326" s="133"/>
      <c r="K326" s="133"/>
      <c r="L326" s="133">
        <f t="shared" si="1"/>
        <v>0</v>
      </c>
      <c r="M326" s="292"/>
    </row>
    <row r="327" spans="1:13" s="10" customFormat="1" ht="17.25" customHeight="1">
      <c r="A327" s="33">
        <v>15</v>
      </c>
      <c r="B327" s="33"/>
      <c r="C327" s="34" t="s">
        <v>332</v>
      </c>
      <c r="D327" s="33" t="s">
        <v>9</v>
      </c>
      <c r="E327" s="202">
        <v>48</v>
      </c>
      <c r="F327" s="34"/>
      <c r="G327" s="377"/>
      <c r="H327" s="133"/>
      <c r="I327" s="133"/>
      <c r="J327" s="133"/>
      <c r="K327" s="133"/>
      <c r="L327" s="133"/>
      <c r="M327" s="292"/>
    </row>
    <row r="328" spans="1:13" s="10" customFormat="1" ht="29.25" customHeight="1">
      <c r="A328" s="33">
        <v>18</v>
      </c>
      <c r="B328" s="33"/>
      <c r="C328" s="52" t="s">
        <v>72</v>
      </c>
      <c r="D328" s="33" t="s">
        <v>9</v>
      </c>
      <c r="E328" s="202">
        <v>46</v>
      </c>
      <c r="F328" s="35"/>
      <c r="G328" s="133"/>
      <c r="H328" s="133"/>
      <c r="I328" s="133"/>
      <c r="J328" s="133"/>
      <c r="K328" s="133"/>
      <c r="L328" s="133"/>
      <c r="M328" s="47"/>
    </row>
    <row r="329" spans="1:13" s="10" customFormat="1" ht="29.25" customHeight="1">
      <c r="A329" s="33">
        <v>19</v>
      </c>
      <c r="B329" s="33"/>
      <c r="C329" s="52" t="s">
        <v>655</v>
      </c>
      <c r="D329" s="33" t="s">
        <v>9</v>
      </c>
      <c r="E329" s="202">
        <v>36</v>
      </c>
      <c r="F329" s="35"/>
      <c r="G329" s="133"/>
      <c r="H329" s="133"/>
      <c r="I329" s="133"/>
      <c r="J329" s="133"/>
      <c r="K329" s="133"/>
      <c r="L329" s="133"/>
      <c r="M329" s="47"/>
    </row>
    <row r="330" spans="1:13" s="10" customFormat="1" ht="15" customHeight="1">
      <c r="A330" s="33">
        <v>20</v>
      </c>
      <c r="B330" s="33"/>
      <c r="C330" s="258" t="s">
        <v>333</v>
      </c>
      <c r="D330" s="33" t="s">
        <v>9</v>
      </c>
      <c r="E330" s="202">
        <v>28</v>
      </c>
      <c r="F330" s="35"/>
      <c r="G330" s="37"/>
      <c r="H330" s="36"/>
      <c r="I330" s="37"/>
      <c r="J330" s="36"/>
      <c r="K330" s="37"/>
      <c r="L330" s="37"/>
      <c r="M330" s="47"/>
    </row>
    <row r="331" spans="1:14" s="10" customFormat="1" ht="15" customHeight="1">
      <c r="A331" s="35">
        <v>21</v>
      </c>
      <c r="B331" s="35"/>
      <c r="C331" s="259" t="s">
        <v>618</v>
      </c>
      <c r="D331" s="35"/>
      <c r="E331" s="43"/>
      <c r="F331" s="35"/>
      <c r="G331" s="37"/>
      <c r="H331" s="36"/>
      <c r="I331" s="37"/>
      <c r="J331" s="36"/>
      <c r="K331" s="37"/>
      <c r="L331" s="260"/>
      <c r="M331" s="47"/>
      <c r="N331" s="17"/>
    </row>
    <row r="332" spans="1:13" s="10" customFormat="1" ht="14.25" customHeight="1">
      <c r="A332" s="35"/>
      <c r="B332" s="35"/>
      <c r="C332" s="48" t="s">
        <v>334</v>
      </c>
      <c r="D332" s="35" t="s">
        <v>9</v>
      </c>
      <c r="E332" s="202">
        <v>23</v>
      </c>
      <c r="F332" s="35"/>
      <c r="G332" s="37">
        <f>E332*F332</f>
        <v>0</v>
      </c>
      <c r="H332" s="36"/>
      <c r="I332" s="37"/>
      <c r="J332" s="36"/>
      <c r="K332" s="37"/>
      <c r="L332" s="260">
        <f>G332+I332+K332</f>
        <v>0</v>
      </c>
      <c r="M332" s="47"/>
    </row>
    <row r="333" spans="1:13" s="10" customFormat="1" ht="14.25" customHeight="1">
      <c r="A333" s="35"/>
      <c r="B333" s="35"/>
      <c r="C333" s="48" t="s">
        <v>335</v>
      </c>
      <c r="D333" s="35" t="s">
        <v>9</v>
      </c>
      <c r="E333" s="202">
        <v>23</v>
      </c>
      <c r="F333" s="35"/>
      <c r="G333" s="37">
        <f>E333*F333</f>
        <v>0</v>
      </c>
      <c r="H333" s="36"/>
      <c r="I333" s="37"/>
      <c r="J333" s="36"/>
      <c r="K333" s="37"/>
      <c r="L333" s="260">
        <f>G333+I333+K333</f>
        <v>0</v>
      </c>
      <c r="M333" s="47"/>
    </row>
    <row r="334" spans="1:13" s="10" customFormat="1" ht="14.25" customHeight="1">
      <c r="A334" s="35"/>
      <c r="B334" s="35"/>
      <c r="C334" s="48" t="s">
        <v>336</v>
      </c>
      <c r="D334" s="35" t="s">
        <v>9</v>
      </c>
      <c r="E334" s="202">
        <v>23</v>
      </c>
      <c r="F334" s="35"/>
      <c r="G334" s="37">
        <f>E334*F334</f>
        <v>0</v>
      </c>
      <c r="H334" s="36"/>
      <c r="I334" s="37"/>
      <c r="J334" s="36"/>
      <c r="K334" s="37"/>
      <c r="L334" s="260">
        <f>G334+I334+K334</f>
        <v>0</v>
      </c>
      <c r="M334" s="47"/>
    </row>
    <row r="335" spans="1:13" s="10" customFormat="1" ht="14.25" customHeight="1">
      <c r="A335" s="35"/>
      <c r="B335" s="35"/>
      <c r="C335" s="48" t="s">
        <v>337</v>
      </c>
      <c r="D335" s="35" t="s">
        <v>9</v>
      </c>
      <c r="E335" s="202">
        <v>23</v>
      </c>
      <c r="F335" s="35"/>
      <c r="G335" s="37">
        <f>E335*F335</f>
        <v>0</v>
      </c>
      <c r="H335" s="36"/>
      <c r="I335" s="37"/>
      <c r="J335" s="36"/>
      <c r="K335" s="37"/>
      <c r="L335" s="260">
        <f>G335+I335+K335</f>
        <v>0</v>
      </c>
      <c r="M335" s="47"/>
    </row>
    <row r="336" spans="1:13" s="10" customFormat="1" ht="14.25" customHeight="1">
      <c r="A336" s="35"/>
      <c r="B336" s="35"/>
      <c r="C336" s="48" t="s">
        <v>338</v>
      </c>
      <c r="D336" s="35" t="s">
        <v>9</v>
      </c>
      <c r="E336" s="202">
        <v>23</v>
      </c>
      <c r="F336" s="35"/>
      <c r="G336" s="37">
        <f>E336*F336</f>
        <v>0</v>
      </c>
      <c r="H336" s="36"/>
      <c r="I336" s="37"/>
      <c r="J336" s="36"/>
      <c r="K336" s="37"/>
      <c r="L336" s="260">
        <f>G336+I336+K336</f>
        <v>0</v>
      </c>
      <c r="M336" s="47"/>
    </row>
    <row r="337" spans="1:13" ht="13.5">
      <c r="A337" s="33"/>
      <c r="B337" s="33"/>
      <c r="C337" s="46" t="s">
        <v>18</v>
      </c>
      <c r="D337" s="35"/>
      <c r="E337" s="35"/>
      <c r="F337" s="29"/>
      <c r="G337" s="133"/>
      <c r="H337" s="133"/>
      <c r="I337" s="133"/>
      <c r="J337" s="133"/>
      <c r="K337" s="133"/>
      <c r="L337" s="133"/>
      <c r="M337" s="296">
        <f>G337+I337+K337</f>
        <v>0</v>
      </c>
    </row>
    <row r="338" spans="1:13" s="10" customFormat="1" ht="13.5">
      <c r="A338" s="33"/>
      <c r="B338" s="33"/>
      <c r="C338" s="34" t="s">
        <v>40</v>
      </c>
      <c r="D338" s="38" t="s">
        <v>49</v>
      </c>
      <c r="E338" s="39"/>
      <c r="F338" s="35"/>
      <c r="G338" s="133"/>
      <c r="H338" s="133"/>
      <c r="I338" s="133"/>
      <c r="J338" s="133"/>
      <c r="K338" s="133"/>
      <c r="L338" s="133"/>
      <c r="M338" s="292"/>
    </row>
    <row r="339" spans="1:13" s="10" customFormat="1" ht="13.5" customHeight="1">
      <c r="A339" s="33"/>
      <c r="B339" s="33"/>
      <c r="C339" s="46" t="s">
        <v>6</v>
      </c>
      <c r="D339" s="47"/>
      <c r="E339" s="39"/>
      <c r="F339" s="35"/>
      <c r="G339" s="133"/>
      <c r="H339" s="133"/>
      <c r="I339" s="133"/>
      <c r="J339" s="133"/>
      <c r="K339" s="133"/>
      <c r="L339" s="133"/>
      <c r="M339" s="292"/>
    </row>
    <row r="340" spans="1:13" s="10" customFormat="1" ht="13.5">
      <c r="A340" s="33"/>
      <c r="B340" s="33"/>
      <c r="C340" s="34" t="s">
        <v>41</v>
      </c>
      <c r="D340" s="38" t="s">
        <v>49</v>
      </c>
      <c r="E340" s="39"/>
      <c r="F340" s="35"/>
      <c r="G340" s="133"/>
      <c r="H340" s="133"/>
      <c r="I340" s="133"/>
      <c r="J340" s="133"/>
      <c r="K340" s="133"/>
      <c r="L340" s="133"/>
      <c r="M340" s="292"/>
    </row>
    <row r="341" spans="1:13" s="10" customFormat="1" ht="13.5">
      <c r="A341" s="33"/>
      <c r="B341" s="33"/>
      <c r="C341" s="60" t="s">
        <v>165</v>
      </c>
      <c r="D341" s="35"/>
      <c r="E341" s="39"/>
      <c r="F341" s="35"/>
      <c r="G341" s="142"/>
      <c r="H341" s="142"/>
      <c r="I341" s="142"/>
      <c r="J341" s="142"/>
      <c r="K341" s="142"/>
      <c r="L341" s="142"/>
      <c r="M341" s="292"/>
    </row>
    <row r="342" spans="1:13" s="10" customFormat="1" ht="15.75">
      <c r="A342" s="33"/>
      <c r="B342" s="33"/>
      <c r="C342" s="67" t="s">
        <v>180</v>
      </c>
      <c r="D342" s="35"/>
      <c r="E342" s="39"/>
      <c r="F342" s="35"/>
      <c r="G342" s="142"/>
      <c r="H342" s="142"/>
      <c r="I342" s="142"/>
      <c r="J342" s="142"/>
      <c r="K342" s="142"/>
      <c r="L342" s="142"/>
      <c r="M342" s="292"/>
    </row>
    <row r="343" spans="1:13" s="10" customFormat="1" ht="27" customHeight="1">
      <c r="A343" s="33">
        <v>1</v>
      </c>
      <c r="B343" s="33"/>
      <c r="C343" s="52" t="s">
        <v>75</v>
      </c>
      <c r="D343" s="33" t="s">
        <v>19</v>
      </c>
      <c r="E343" s="202">
        <v>140</v>
      </c>
      <c r="F343" s="35"/>
      <c r="G343" s="133"/>
      <c r="H343" s="133"/>
      <c r="I343" s="133"/>
      <c r="J343" s="133"/>
      <c r="K343" s="133"/>
      <c r="L343" s="343"/>
      <c r="M343" s="47"/>
    </row>
    <row r="344" spans="1:13" s="10" customFormat="1" ht="30.75" customHeight="1">
      <c r="A344" s="33">
        <v>2</v>
      </c>
      <c r="B344" s="33"/>
      <c r="C344" s="52" t="s">
        <v>76</v>
      </c>
      <c r="D344" s="33" t="s">
        <v>19</v>
      </c>
      <c r="E344" s="202">
        <v>180</v>
      </c>
      <c r="F344" s="35"/>
      <c r="G344" s="133"/>
      <c r="H344" s="133"/>
      <c r="I344" s="133"/>
      <c r="J344" s="133"/>
      <c r="K344" s="133"/>
      <c r="L344" s="343"/>
      <c r="M344" s="47"/>
    </row>
    <row r="345" spans="1:13" s="10" customFormat="1" ht="14.25" customHeight="1">
      <c r="A345" s="33">
        <v>3</v>
      </c>
      <c r="B345" s="33"/>
      <c r="C345" s="52" t="s">
        <v>64</v>
      </c>
      <c r="D345" s="33" t="s">
        <v>9</v>
      </c>
      <c r="E345" s="202">
        <v>62</v>
      </c>
      <c r="F345" s="36"/>
      <c r="G345" s="133">
        <f>E345*F345</f>
        <v>0</v>
      </c>
      <c r="H345" s="133"/>
      <c r="I345" s="133"/>
      <c r="J345" s="133"/>
      <c r="K345" s="133"/>
      <c r="L345" s="133">
        <f>G345+I345+K345</f>
        <v>0</v>
      </c>
      <c r="M345" s="292"/>
    </row>
    <row r="346" spans="1:13" s="10" customFormat="1" ht="14.25" customHeight="1">
      <c r="A346" s="33">
        <v>4</v>
      </c>
      <c r="B346" s="33"/>
      <c r="C346" s="52" t="s">
        <v>77</v>
      </c>
      <c r="D346" s="33" t="s">
        <v>9</v>
      </c>
      <c r="E346" s="202">
        <v>14</v>
      </c>
      <c r="F346" s="36"/>
      <c r="G346" s="133">
        <f aca="true" t="shared" si="2" ref="G346:G352">E346*F346</f>
        <v>0</v>
      </c>
      <c r="H346" s="133"/>
      <c r="I346" s="133"/>
      <c r="J346" s="133"/>
      <c r="K346" s="133"/>
      <c r="L346" s="133">
        <f aca="true" t="shared" si="3" ref="L346:L352">G346+I346+K346</f>
        <v>0</v>
      </c>
      <c r="M346" s="292"/>
    </row>
    <row r="347" spans="1:13" s="10" customFormat="1" ht="13.5">
      <c r="A347" s="33">
        <v>5</v>
      </c>
      <c r="B347" s="33"/>
      <c r="C347" s="52" t="s">
        <v>78</v>
      </c>
      <c r="D347" s="33" t="s">
        <v>9</v>
      </c>
      <c r="E347" s="202">
        <v>22</v>
      </c>
      <c r="F347" s="35"/>
      <c r="G347" s="133">
        <f t="shared" si="2"/>
        <v>0</v>
      </c>
      <c r="H347" s="142"/>
      <c r="I347" s="142"/>
      <c r="J347" s="142"/>
      <c r="K347" s="142"/>
      <c r="L347" s="133">
        <f t="shared" si="3"/>
        <v>0</v>
      </c>
      <c r="M347" s="292"/>
    </row>
    <row r="348" spans="1:13" s="10" customFormat="1" ht="13.5">
      <c r="A348" s="33">
        <v>6</v>
      </c>
      <c r="B348" s="33"/>
      <c r="C348" s="52" t="s">
        <v>79</v>
      </c>
      <c r="D348" s="33" t="s">
        <v>9</v>
      </c>
      <c r="E348" s="202">
        <v>82</v>
      </c>
      <c r="F348" s="35"/>
      <c r="G348" s="133">
        <f t="shared" si="2"/>
        <v>0</v>
      </c>
      <c r="H348" s="142"/>
      <c r="I348" s="142"/>
      <c r="J348" s="142"/>
      <c r="K348" s="142"/>
      <c r="L348" s="133">
        <f t="shared" si="3"/>
        <v>0</v>
      </c>
      <c r="M348" s="292"/>
    </row>
    <row r="349" spans="1:13" s="10" customFormat="1" ht="13.5">
      <c r="A349" s="33">
        <v>7</v>
      </c>
      <c r="B349" s="33"/>
      <c r="C349" s="52" t="s">
        <v>80</v>
      </c>
      <c r="D349" s="33" t="s">
        <v>9</v>
      </c>
      <c r="E349" s="202">
        <v>34</v>
      </c>
      <c r="F349" s="35"/>
      <c r="G349" s="133">
        <f t="shared" si="2"/>
        <v>0</v>
      </c>
      <c r="H349" s="142"/>
      <c r="I349" s="142"/>
      <c r="J349" s="142"/>
      <c r="K349" s="142"/>
      <c r="L349" s="133">
        <f t="shared" si="3"/>
        <v>0</v>
      </c>
      <c r="M349" s="292"/>
    </row>
    <row r="350" spans="1:13" s="10" customFormat="1" ht="13.5">
      <c r="A350" s="33">
        <v>8</v>
      </c>
      <c r="B350" s="33"/>
      <c r="C350" s="52" t="s">
        <v>81</v>
      </c>
      <c r="D350" s="33" t="s">
        <v>9</v>
      </c>
      <c r="E350" s="202">
        <v>6</v>
      </c>
      <c r="F350" s="35"/>
      <c r="G350" s="133">
        <f t="shared" si="2"/>
        <v>0</v>
      </c>
      <c r="H350" s="142"/>
      <c r="I350" s="142"/>
      <c r="J350" s="142"/>
      <c r="K350" s="142"/>
      <c r="L350" s="133">
        <f t="shared" si="3"/>
        <v>0</v>
      </c>
      <c r="M350" s="292"/>
    </row>
    <row r="351" spans="1:13" s="10" customFormat="1" ht="13.5">
      <c r="A351" s="33">
        <v>9</v>
      </c>
      <c r="B351" s="33"/>
      <c r="C351" s="52" t="s">
        <v>82</v>
      </c>
      <c r="D351" s="33" t="s">
        <v>9</v>
      </c>
      <c r="E351" s="202">
        <v>4</v>
      </c>
      <c r="F351" s="35"/>
      <c r="G351" s="133">
        <f t="shared" si="2"/>
        <v>0</v>
      </c>
      <c r="H351" s="142"/>
      <c r="I351" s="142"/>
      <c r="J351" s="142"/>
      <c r="K351" s="142"/>
      <c r="L351" s="133">
        <f t="shared" si="3"/>
        <v>0</v>
      </c>
      <c r="M351" s="292"/>
    </row>
    <row r="352" spans="1:13" s="10" customFormat="1" ht="13.5">
      <c r="A352" s="33">
        <v>10</v>
      </c>
      <c r="B352" s="33"/>
      <c r="C352" s="52" t="s">
        <v>341</v>
      </c>
      <c r="D352" s="33" t="s">
        <v>9</v>
      </c>
      <c r="E352" s="202">
        <v>46</v>
      </c>
      <c r="F352" s="35"/>
      <c r="G352" s="133">
        <f t="shared" si="2"/>
        <v>0</v>
      </c>
      <c r="H352" s="142"/>
      <c r="I352" s="142"/>
      <c r="J352" s="142"/>
      <c r="K352" s="142"/>
      <c r="L352" s="133">
        <f t="shared" si="3"/>
        <v>0</v>
      </c>
      <c r="M352" s="292"/>
    </row>
    <row r="353" spans="1:13" s="10" customFormat="1" ht="13.5">
      <c r="A353" s="33">
        <v>10</v>
      </c>
      <c r="B353" s="33"/>
      <c r="C353" s="52" t="s">
        <v>339</v>
      </c>
      <c r="D353" s="33" t="s">
        <v>9</v>
      </c>
      <c r="E353" s="202">
        <v>8</v>
      </c>
      <c r="F353" s="35"/>
      <c r="G353" s="133">
        <f>E353*F353</f>
        <v>0</v>
      </c>
      <c r="H353" s="142"/>
      <c r="I353" s="142"/>
      <c r="J353" s="142"/>
      <c r="K353" s="142"/>
      <c r="L353" s="133">
        <f>G353+I353+K353</f>
        <v>0</v>
      </c>
      <c r="M353" s="292"/>
    </row>
    <row r="354" spans="1:13" s="10" customFormat="1" ht="13.5">
      <c r="A354" s="33">
        <v>10</v>
      </c>
      <c r="B354" s="33"/>
      <c r="C354" s="52" t="s">
        <v>340</v>
      </c>
      <c r="D354" s="33" t="s">
        <v>9</v>
      </c>
      <c r="E354" s="202">
        <v>4</v>
      </c>
      <c r="F354" s="35"/>
      <c r="G354" s="133">
        <f>E354*F354</f>
        <v>0</v>
      </c>
      <c r="H354" s="142"/>
      <c r="I354" s="142"/>
      <c r="J354" s="142"/>
      <c r="K354" s="142"/>
      <c r="L354" s="133">
        <f>G354+I354+K354</f>
        <v>0</v>
      </c>
      <c r="M354" s="292"/>
    </row>
    <row r="355" spans="1:13" s="10" customFormat="1" ht="16.5" customHeight="1">
      <c r="A355" s="6">
        <v>11</v>
      </c>
      <c r="B355" s="6"/>
      <c r="C355" s="5" t="s">
        <v>83</v>
      </c>
      <c r="D355" s="1" t="s">
        <v>9</v>
      </c>
      <c r="E355" s="202">
        <v>41</v>
      </c>
      <c r="F355" s="1"/>
      <c r="G355" s="102">
        <f>E355*F355</f>
        <v>0</v>
      </c>
      <c r="H355" s="102"/>
      <c r="I355" s="102"/>
      <c r="J355" s="102"/>
      <c r="K355" s="102"/>
      <c r="L355" s="114">
        <f>G355+I355+K355</f>
        <v>0</v>
      </c>
      <c r="M355" s="47"/>
    </row>
    <row r="356" spans="1:14" s="80" customFormat="1" ht="40.5">
      <c r="A356" s="68">
        <v>13</v>
      </c>
      <c r="B356" s="68"/>
      <c r="C356" s="214" t="s">
        <v>342</v>
      </c>
      <c r="D356" s="68" t="s">
        <v>107</v>
      </c>
      <c r="E356" s="202">
        <v>5</v>
      </c>
      <c r="F356" s="70"/>
      <c r="G356" s="70"/>
      <c r="H356" s="70"/>
      <c r="I356" s="70"/>
      <c r="J356" s="70"/>
      <c r="K356" s="70"/>
      <c r="L356" s="70"/>
      <c r="M356" s="304"/>
      <c r="N356" s="80">
        <f>250*18%</f>
        <v>45</v>
      </c>
    </row>
    <row r="357" spans="1:13" s="168" customFormat="1" ht="27">
      <c r="A357" s="131">
        <v>14</v>
      </c>
      <c r="B357" s="131"/>
      <c r="C357" s="323" t="s">
        <v>343</v>
      </c>
      <c r="D357" s="131" t="s">
        <v>107</v>
      </c>
      <c r="E357" s="202">
        <v>5</v>
      </c>
      <c r="F357" s="73"/>
      <c r="G357" s="73"/>
      <c r="H357" s="73"/>
      <c r="I357" s="73"/>
      <c r="J357" s="73"/>
      <c r="K357" s="73"/>
      <c r="L357" s="73"/>
      <c r="M357" s="301"/>
    </row>
    <row r="358" spans="1:13" s="10" customFormat="1" ht="16.5" customHeight="1">
      <c r="A358" s="33">
        <v>12</v>
      </c>
      <c r="B358" s="33"/>
      <c r="C358" s="52" t="s">
        <v>84</v>
      </c>
      <c r="D358" s="35" t="s">
        <v>9</v>
      </c>
      <c r="E358" s="202">
        <v>23</v>
      </c>
      <c r="F358" s="35"/>
      <c r="G358" s="133"/>
      <c r="H358" s="133"/>
      <c r="I358" s="133"/>
      <c r="J358" s="133"/>
      <c r="K358" s="133"/>
      <c r="L358" s="343"/>
      <c r="M358" s="47"/>
    </row>
    <row r="359" spans="1:13" s="10" customFormat="1" ht="16.5" customHeight="1">
      <c r="A359" s="33">
        <v>13</v>
      </c>
      <c r="B359" s="33"/>
      <c r="C359" s="52" t="s">
        <v>85</v>
      </c>
      <c r="D359" s="33" t="s">
        <v>9</v>
      </c>
      <c r="E359" s="202">
        <v>37</v>
      </c>
      <c r="F359" s="35"/>
      <c r="G359" s="133"/>
      <c r="H359" s="133"/>
      <c r="I359" s="133"/>
      <c r="J359" s="133"/>
      <c r="K359" s="133"/>
      <c r="L359" s="343"/>
      <c r="M359" s="47"/>
    </row>
    <row r="360" spans="1:13" s="10" customFormat="1" ht="33" customHeight="1">
      <c r="A360" s="33">
        <v>17</v>
      </c>
      <c r="B360" s="33"/>
      <c r="C360" s="34" t="s">
        <v>344</v>
      </c>
      <c r="D360" s="35" t="s">
        <v>9</v>
      </c>
      <c r="E360" s="202">
        <v>5</v>
      </c>
      <c r="F360" s="35"/>
      <c r="G360" s="133"/>
      <c r="H360" s="133"/>
      <c r="I360" s="133"/>
      <c r="J360" s="133"/>
      <c r="K360" s="133"/>
      <c r="L360" s="343"/>
      <c r="M360" s="47"/>
    </row>
    <row r="361" spans="1:13" s="10" customFormat="1" ht="15" customHeight="1">
      <c r="A361" s="33">
        <v>17</v>
      </c>
      <c r="B361" s="33"/>
      <c r="C361" s="34" t="s">
        <v>86</v>
      </c>
      <c r="D361" s="35" t="s">
        <v>9</v>
      </c>
      <c r="E361" s="202">
        <v>31</v>
      </c>
      <c r="F361" s="35"/>
      <c r="G361" s="133"/>
      <c r="H361" s="133"/>
      <c r="I361" s="133"/>
      <c r="J361" s="133"/>
      <c r="K361" s="133"/>
      <c r="L361" s="343"/>
      <c r="M361" s="47"/>
    </row>
    <row r="362" spans="1:13" ht="13.5">
      <c r="A362" s="33"/>
      <c r="B362" s="33"/>
      <c r="C362" s="46" t="s">
        <v>18</v>
      </c>
      <c r="D362" s="35"/>
      <c r="E362" s="35"/>
      <c r="F362" s="29"/>
      <c r="G362" s="133"/>
      <c r="H362" s="133"/>
      <c r="I362" s="133"/>
      <c r="J362" s="133"/>
      <c r="K362" s="133"/>
      <c r="L362" s="133"/>
      <c r="M362" s="296">
        <f>G362+I362+K362</f>
        <v>0</v>
      </c>
    </row>
    <row r="363" spans="1:13" s="10" customFormat="1" ht="13.5">
      <c r="A363" s="33"/>
      <c r="B363" s="33"/>
      <c r="C363" s="34" t="s">
        <v>40</v>
      </c>
      <c r="D363" s="85" t="s">
        <v>49</v>
      </c>
      <c r="E363" s="39"/>
      <c r="F363" s="35"/>
      <c r="G363" s="133"/>
      <c r="H363" s="133"/>
      <c r="I363" s="133"/>
      <c r="J363" s="133"/>
      <c r="K363" s="133"/>
      <c r="L363" s="133"/>
      <c r="M363" s="292"/>
    </row>
    <row r="364" spans="1:13" s="10" customFormat="1" ht="13.5" customHeight="1">
      <c r="A364" s="33"/>
      <c r="B364" s="33"/>
      <c r="C364" s="46" t="s">
        <v>6</v>
      </c>
      <c r="D364" s="151"/>
      <c r="E364" s="39"/>
      <c r="F364" s="35"/>
      <c r="G364" s="133"/>
      <c r="H364" s="133"/>
      <c r="I364" s="133"/>
      <c r="J364" s="133"/>
      <c r="K364" s="133"/>
      <c r="L364" s="133"/>
      <c r="M364" s="292"/>
    </row>
    <row r="365" spans="1:13" s="10" customFormat="1" ht="13.5">
      <c r="A365" s="33"/>
      <c r="B365" s="33"/>
      <c r="C365" s="34" t="s">
        <v>41</v>
      </c>
      <c r="D365" s="85" t="s">
        <v>49</v>
      </c>
      <c r="E365" s="39"/>
      <c r="F365" s="35"/>
      <c r="G365" s="133"/>
      <c r="H365" s="133"/>
      <c r="I365" s="133"/>
      <c r="J365" s="133"/>
      <c r="K365" s="133"/>
      <c r="L365" s="133"/>
      <c r="M365" s="292"/>
    </row>
    <row r="366" spans="1:13" s="10" customFormat="1" ht="13.5">
      <c r="A366" s="33"/>
      <c r="B366" s="33"/>
      <c r="C366" s="60" t="s">
        <v>164</v>
      </c>
      <c r="D366" s="35"/>
      <c r="E366" s="39"/>
      <c r="F366" s="35"/>
      <c r="G366" s="142"/>
      <c r="H366" s="142"/>
      <c r="I366" s="142"/>
      <c r="J366" s="142"/>
      <c r="K366" s="142"/>
      <c r="L366" s="142"/>
      <c r="M366" s="292"/>
    </row>
    <row r="367" spans="1:13" s="10" customFormat="1" ht="15.75">
      <c r="A367" s="33"/>
      <c r="B367" s="33"/>
      <c r="C367" s="67" t="s">
        <v>353</v>
      </c>
      <c r="D367" s="35"/>
      <c r="E367" s="39"/>
      <c r="F367" s="35"/>
      <c r="G367" s="142"/>
      <c r="H367" s="142"/>
      <c r="I367" s="142"/>
      <c r="J367" s="142"/>
      <c r="K367" s="142"/>
      <c r="L367" s="142"/>
      <c r="M367" s="292"/>
    </row>
    <row r="368" spans="1:13" s="59" customFormat="1" ht="27" customHeight="1">
      <c r="A368" s="63">
        <v>1</v>
      </c>
      <c r="B368" s="63"/>
      <c r="C368" s="62" t="s">
        <v>380</v>
      </c>
      <c r="D368" s="100" t="s">
        <v>14</v>
      </c>
      <c r="E368" s="202">
        <v>85</v>
      </c>
      <c r="F368" s="64"/>
      <c r="G368" s="64"/>
      <c r="H368" s="64"/>
      <c r="I368" s="64"/>
      <c r="J368" s="64"/>
      <c r="K368" s="64"/>
      <c r="L368" s="64">
        <f>G368+I368+K368</f>
        <v>0</v>
      </c>
      <c r="M368" s="283"/>
    </row>
    <row r="369" spans="1:13" s="117" customFormat="1" ht="13.5">
      <c r="A369" s="63">
        <v>2</v>
      </c>
      <c r="B369" s="63"/>
      <c r="C369" s="62" t="s">
        <v>381</v>
      </c>
      <c r="D369" s="63" t="s">
        <v>48</v>
      </c>
      <c r="E369" s="202">
        <v>89</v>
      </c>
      <c r="F369" s="64"/>
      <c r="G369" s="330"/>
      <c r="H369" s="64"/>
      <c r="I369" s="64"/>
      <c r="J369" s="64"/>
      <c r="K369" s="64"/>
      <c r="L369" s="64"/>
      <c r="M369" s="287"/>
    </row>
    <row r="370" spans="1:13" s="117" customFormat="1" ht="13.5">
      <c r="A370" s="63"/>
      <c r="B370" s="63"/>
      <c r="C370" s="62" t="s">
        <v>382</v>
      </c>
      <c r="D370" s="131" t="s">
        <v>19</v>
      </c>
      <c r="E370" s="245">
        <v>95.7</v>
      </c>
      <c r="F370" s="64"/>
      <c r="G370" s="64"/>
      <c r="H370" s="64"/>
      <c r="I370" s="64"/>
      <c r="J370" s="64"/>
      <c r="K370" s="64"/>
      <c r="L370" s="64">
        <f>G370+I370+K370</f>
        <v>0</v>
      </c>
      <c r="M370" s="287"/>
    </row>
    <row r="371" spans="1:13" s="117" customFormat="1" ht="13.5">
      <c r="A371" s="63"/>
      <c r="B371" s="63"/>
      <c r="C371" s="62" t="s">
        <v>383</v>
      </c>
      <c r="D371" s="131" t="s">
        <v>384</v>
      </c>
      <c r="E371" s="202">
        <v>109</v>
      </c>
      <c r="F371" s="64"/>
      <c r="G371" s="64"/>
      <c r="H371" s="64"/>
      <c r="I371" s="64"/>
      <c r="J371" s="64"/>
      <c r="K371" s="64"/>
      <c r="L371" s="64">
        <f>G371+I371+K371</f>
        <v>0</v>
      </c>
      <c r="M371" s="287"/>
    </row>
    <row r="372" spans="1:13" s="117" customFormat="1" ht="13.5">
      <c r="A372" s="63">
        <v>3</v>
      </c>
      <c r="B372" s="63"/>
      <c r="C372" s="62" t="s">
        <v>394</v>
      </c>
      <c r="D372" s="131" t="s">
        <v>9</v>
      </c>
      <c r="E372" s="245">
        <v>20</v>
      </c>
      <c r="F372" s="64"/>
      <c r="G372" s="64"/>
      <c r="H372" s="64"/>
      <c r="I372" s="64"/>
      <c r="J372" s="64"/>
      <c r="K372" s="64"/>
      <c r="L372" s="64"/>
      <c r="M372" s="287"/>
    </row>
    <row r="373" spans="1:13" s="117" customFormat="1" ht="13.5">
      <c r="A373" s="63">
        <v>4</v>
      </c>
      <c r="B373" s="63"/>
      <c r="C373" s="99" t="s">
        <v>270</v>
      </c>
      <c r="D373" s="63" t="s">
        <v>48</v>
      </c>
      <c r="E373" s="245">
        <v>106</v>
      </c>
      <c r="F373" s="64"/>
      <c r="G373" s="64"/>
      <c r="H373" s="64"/>
      <c r="I373" s="64"/>
      <c r="J373" s="64"/>
      <c r="K373" s="64"/>
      <c r="L373" s="64"/>
      <c r="M373" s="287"/>
    </row>
    <row r="374" spans="1:13" s="107" customFormat="1" ht="13.5">
      <c r="A374" s="63">
        <v>5</v>
      </c>
      <c r="B374" s="63"/>
      <c r="C374" s="62" t="s">
        <v>271</v>
      </c>
      <c r="D374" s="63" t="s">
        <v>12</v>
      </c>
      <c r="E374" s="261">
        <f>E373*0.003</f>
        <v>0.318</v>
      </c>
      <c r="F374" s="64"/>
      <c r="G374" s="64"/>
      <c r="H374" s="64"/>
      <c r="I374" s="64"/>
      <c r="J374" s="64"/>
      <c r="K374" s="64"/>
      <c r="L374" s="64"/>
      <c r="M374" s="288"/>
    </row>
    <row r="375" spans="1:13" s="117" customFormat="1" ht="13.5">
      <c r="A375" s="63">
        <v>6</v>
      </c>
      <c r="B375" s="63"/>
      <c r="C375" s="331" t="s">
        <v>385</v>
      </c>
      <c r="D375" s="131" t="s">
        <v>19</v>
      </c>
      <c r="E375" s="202">
        <v>488</v>
      </c>
      <c r="F375" s="64"/>
      <c r="G375" s="330"/>
      <c r="H375" s="64"/>
      <c r="I375" s="64"/>
      <c r="J375" s="64"/>
      <c r="K375" s="64"/>
      <c r="L375" s="64"/>
      <c r="M375" s="287"/>
    </row>
    <row r="376" spans="1:13" s="117" customFormat="1" ht="13.5">
      <c r="A376" s="63">
        <v>7</v>
      </c>
      <c r="B376" s="63"/>
      <c r="C376" s="331" t="s">
        <v>386</v>
      </c>
      <c r="D376" s="131" t="s">
        <v>19</v>
      </c>
      <c r="E376" s="202">
        <v>292</v>
      </c>
      <c r="F376" s="64"/>
      <c r="G376" s="330"/>
      <c r="H376" s="64"/>
      <c r="I376" s="64"/>
      <c r="J376" s="64"/>
      <c r="K376" s="64"/>
      <c r="L376" s="64"/>
      <c r="M376" s="287"/>
    </row>
    <row r="377" spans="1:13" s="117" customFormat="1" ht="13.5">
      <c r="A377" s="63">
        <v>8</v>
      </c>
      <c r="B377" s="63"/>
      <c r="C377" s="331" t="s">
        <v>387</v>
      </c>
      <c r="D377" s="131" t="s">
        <v>19</v>
      </c>
      <c r="E377" s="202">
        <v>364</v>
      </c>
      <c r="F377" s="64"/>
      <c r="G377" s="330"/>
      <c r="H377" s="64"/>
      <c r="I377" s="64"/>
      <c r="J377" s="64"/>
      <c r="K377" s="64"/>
      <c r="L377" s="64"/>
      <c r="M377" s="287"/>
    </row>
    <row r="378" spans="1:13" s="117" customFormat="1" ht="13.5">
      <c r="A378" s="63">
        <v>9</v>
      </c>
      <c r="B378" s="63"/>
      <c r="C378" s="62" t="s">
        <v>388</v>
      </c>
      <c r="D378" s="131" t="s">
        <v>19</v>
      </c>
      <c r="E378" s="202">
        <v>216</v>
      </c>
      <c r="F378" s="64"/>
      <c r="G378" s="64"/>
      <c r="H378" s="64"/>
      <c r="I378" s="330"/>
      <c r="J378" s="64"/>
      <c r="K378" s="64"/>
      <c r="L378" s="64"/>
      <c r="M378" s="287"/>
    </row>
    <row r="379" spans="1:13" s="117" customFormat="1" ht="13.5">
      <c r="A379" s="63">
        <v>10</v>
      </c>
      <c r="B379" s="63"/>
      <c r="C379" s="62" t="s">
        <v>389</v>
      </c>
      <c r="D379" s="131" t="s">
        <v>19</v>
      </c>
      <c r="E379" s="202">
        <v>32</v>
      </c>
      <c r="F379" s="64"/>
      <c r="G379" s="64"/>
      <c r="H379" s="64"/>
      <c r="I379" s="330"/>
      <c r="J379" s="64"/>
      <c r="K379" s="64"/>
      <c r="L379" s="64"/>
      <c r="M379" s="287"/>
    </row>
    <row r="380" spans="1:13" s="117" customFormat="1" ht="13.5">
      <c r="A380" s="63">
        <v>11</v>
      </c>
      <c r="B380" s="63"/>
      <c r="C380" s="62" t="s">
        <v>390</v>
      </c>
      <c r="D380" s="131" t="s">
        <v>19</v>
      </c>
      <c r="E380" s="202">
        <v>4</v>
      </c>
      <c r="F380" s="64"/>
      <c r="G380" s="64"/>
      <c r="H380" s="64"/>
      <c r="I380" s="330"/>
      <c r="J380" s="64"/>
      <c r="K380" s="64"/>
      <c r="L380" s="64"/>
      <c r="M380" s="287"/>
    </row>
    <row r="381" spans="1:13" s="117" customFormat="1" ht="13.5">
      <c r="A381" s="63">
        <v>12</v>
      </c>
      <c r="B381" s="63"/>
      <c r="C381" s="332" t="s">
        <v>391</v>
      </c>
      <c r="D381" s="63" t="s">
        <v>48</v>
      </c>
      <c r="E381" s="202">
        <v>8</v>
      </c>
      <c r="F381" s="64"/>
      <c r="G381" s="330"/>
      <c r="H381" s="64"/>
      <c r="I381" s="64"/>
      <c r="J381" s="64"/>
      <c r="K381" s="64"/>
      <c r="L381" s="64"/>
      <c r="M381" s="287"/>
    </row>
    <row r="382" spans="1:13" s="117" customFormat="1" ht="13.5">
      <c r="A382" s="63">
        <v>13</v>
      </c>
      <c r="B382" s="63"/>
      <c r="C382" s="99" t="s">
        <v>132</v>
      </c>
      <c r="D382" s="63" t="s">
        <v>48</v>
      </c>
      <c r="E382" s="245">
        <v>1860</v>
      </c>
      <c r="F382" s="64"/>
      <c r="G382" s="64"/>
      <c r="H382" s="64"/>
      <c r="I382" s="64"/>
      <c r="J382" s="64"/>
      <c r="K382" s="64"/>
      <c r="L382" s="64">
        <f>G382+I382+K382</f>
        <v>0</v>
      </c>
      <c r="M382" s="287"/>
    </row>
    <row r="383" spans="1:13" s="117" customFormat="1" ht="13.5">
      <c r="A383" s="63">
        <v>14</v>
      </c>
      <c r="B383" s="63"/>
      <c r="C383" s="99" t="s">
        <v>392</v>
      </c>
      <c r="D383" s="63" t="s">
        <v>48</v>
      </c>
      <c r="E383" s="202">
        <v>218</v>
      </c>
      <c r="F383" s="64"/>
      <c r="G383" s="64"/>
      <c r="H383" s="64"/>
      <c r="I383" s="64"/>
      <c r="J383" s="64"/>
      <c r="K383" s="64"/>
      <c r="L383" s="64">
        <f>G383+I383+K383</f>
        <v>0</v>
      </c>
      <c r="M383" s="287"/>
    </row>
    <row r="384" spans="1:13" s="107" customFormat="1" ht="27">
      <c r="A384" s="118">
        <v>15</v>
      </c>
      <c r="B384" s="118"/>
      <c r="C384" s="62" t="s">
        <v>393</v>
      </c>
      <c r="D384" s="100" t="s">
        <v>12</v>
      </c>
      <c r="E384" s="202">
        <v>0.5</v>
      </c>
      <c r="F384" s="64"/>
      <c r="G384" s="64"/>
      <c r="H384" s="64"/>
      <c r="I384" s="64"/>
      <c r="J384" s="64"/>
      <c r="K384" s="64"/>
      <c r="L384" s="64"/>
      <c r="M384" s="288"/>
    </row>
    <row r="385" spans="1:13" s="117" customFormat="1" ht="13.5">
      <c r="A385" s="63">
        <v>16</v>
      </c>
      <c r="B385" s="63"/>
      <c r="C385" s="253" t="s">
        <v>150</v>
      </c>
      <c r="D385" s="100" t="s">
        <v>151</v>
      </c>
      <c r="E385" s="202">
        <v>1</v>
      </c>
      <c r="F385" s="64"/>
      <c r="G385" s="330"/>
      <c r="H385" s="64"/>
      <c r="I385" s="64"/>
      <c r="J385" s="64"/>
      <c r="K385" s="64"/>
      <c r="L385" s="64"/>
      <c r="M385" s="287"/>
    </row>
    <row r="386" spans="1:13" ht="13.5">
      <c r="A386" s="33"/>
      <c r="B386" s="33"/>
      <c r="C386" s="46" t="s">
        <v>18</v>
      </c>
      <c r="D386" s="35"/>
      <c r="E386" s="35"/>
      <c r="F386" s="29"/>
      <c r="G386" s="133"/>
      <c r="H386" s="133"/>
      <c r="I386" s="133"/>
      <c r="J386" s="133"/>
      <c r="K386" s="133"/>
      <c r="L386" s="133"/>
      <c r="M386" s="296">
        <f>G386+I386+K386</f>
        <v>0</v>
      </c>
    </row>
    <row r="387" spans="1:13" s="10" customFormat="1" ht="13.5">
      <c r="A387" s="33"/>
      <c r="B387" s="33"/>
      <c r="C387" s="34" t="s">
        <v>40</v>
      </c>
      <c r="D387" s="85" t="s">
        <v>49</v>
      </c>
      <c r="E387" s="39"/>
      <c r="F387" s="35"/>
      <c r="G387" s="133"/>
      <c r="H387" s="133"/>
      <c r="I387" s="133"/>
      <c r="J387" s="133"/>
      <c r="K387" s="133"/>
      <c r="L387" s="133"/>
      <c r="M387" s="292"/>
    </row>
    <row r="388" spans="1:13" s="10" customFormat="1" ht="13.5" customHeight="1">
      <c r="A388" s="33"/>
      <c r="B388" s="33"/>
      <c r="C388" s="46" t="s">
        <v>6</v>
      </c>
      <c r="D388" s="151"/>
      <c r="E388" s="39"/>
      <c r="F388" s="35"/>
      <c r="G388" s="133"/>
      <c r="H388" s="133"/>
      <c r="I388" s="133"/>
      <c r="J388" s="133"/>
      <c r="K388" s="133"/>
      <c r="L388" s="133"/>
      <c r="M388" s="292"/>
    </row>
    <row r="389" spans="1:13" s="10" customFormat="1" ht="13.5">
      <c r="A389" s="33"/>
      <c r="B389" s="33"/>
      <c r="C389" s="34" t="s">
        <v>41</v>
      </c>
      <c r="D389" s="85" t="s">
        <v>49</v>
      </c>
      <c r="E389" s="39"/>
      <c r="F389" s="35"/>
      <c r="G389" s="133"/>
      <c r="H389" s="133"/>
      <c r="I389" s="133"/>
      <c r="J389" s="133"/>
      <c r="K389" s="133"/>
      <c r="L389" s="133"/>
      <c r="M389" s="292"/>
    </row>
    <row r="390" spans="1:13" s="10" customFormat="1" ht="13.5">
      <c r="A390" s="33"/>
      <c r="B390" s="33"/>
      <c r="C390" s="60" t="s">
        <v>130</v>
      </c>
      <c r="D390" s="35"/>
      <c r="E390" s="39"/>
      <c r="F390" s="35"/>
      <c r="G390" s="142"/>
      <c r="H390" s="142"/>
      <c r="I390" s="142"/>
      <c r="J390" s="142"/>
      <c r="K390" s="142"/>
      <c r="L390" s="142"/>
      <c r="M390" s="292"/>
    </row>
    <row r="391" spans="1:13" s="10" customFormat="1" ht="31.5">
      <c r="A391" s="33"/>
      <c r="B391" s="33"/>
      <c r="C391" s="67" t="s">
        <v>355</v>
      </c>
      <c r="D391" s="35"/>
      <c r="E391" s="39"/>
      <c r="F391" s="35"/>
      <c r="G391" s="142"/>
      <c r="H391" s="142"/>
      <c r="I391" s="142"/>
      <c r="J391" s="142"/>
      <c r="K391" s="142"/>
      <c r="L391" s="142"/>
      <c r="M391" s="292"/>
    </row>
    <row r="392" spans="1:13" s="7" customFormat="1" ht="86.25" customHeight="1">
      <c r="A392" s="33">
        <v>1</v>
      </c>
      <c r="B392" s="33"/>
      <c r="C392" s="333" t="s">
        <v>297</v>
      </c>
      <c r="D392" s="75" t="s">
        <v>48</v>
      </c>
      <c r="E392" s="202">
        <v>1</v>
      </c>
      <c r="F392" s="36"/>
      <c r="G392" s="133"/>
      <c r="H392" s="133"/>
      <c r="I392" s="133"/>
      <c r="J392" s="133"/>
      <c r="K392" s="133"/>
      <c r="L392" s="133"/>
      <c r="M392" s="284"/>
    </row>
    <row r="393" spans="1:13" s="7" customFormat="1" ht="56.25" customHeight="1">
      <c r="A393" s="33">
        <v>2</v>
      </c>
      <c r="B393" s="33"/>
      <c r="C393" s="333" t="s">
        <v>307</v>
      </c>
      <c r="D393" s="75" t="s">
        <v>48</v>
      </c>
      <c r="E393" s="202">
        <v>1</v>
      </c>
      <c r="F393" s="36"/>
      <c r="G393" s="133"/>
      <c r="H393" s="133"/>
      <c r="I393" s="133"/>
      <c r="J393" s="133"/>
      <c r="K393" s="133"/>
      <c r="L393" s="133"/>
      <c r="M393" s="284"/>
    </row>
    <row r="394" spans="1:13" s="7" customFormat="1" ht="58.5" customHeight="1">
      <c r="A394" s="33">
        <v>3</v>
      </c>
      <c r="B394" s="33"/>
      <c r="C394" s="333" t="s">
        <v>308</v>
      </c>
      <c r="D394" s="75" t="s">
        <v>48</v>
      </c>
      <c r="E394" s="202">
        <v>1</v>
      </c>
      <c r="F394" s="36"/>
      <c r="G394" s="133"/>
      <c r="H394" s="133"/>
      <c r="I394" s="133"/>
      <c r="J394" s="133"/>
      <c r="K394" s="133"/>
      <c r="L394" s="133"/>
      <c r="M394" s="284"/>
    </row>
    <row r="395" spans="1:13" s="7" customFormat="1" ht="60.75" customHeight="1">
      <c r="A395" s="33">
        <v>4</v>
      </c>
      <c r="B395" s="33"/>
      <c r="C395" s="333" t="s">
        <v>309</v>
      </c>
      <c r="D395" s="75" t="s">
        <v>48</v>
      </c>
      <c r="E395" s="202">
        <v>4</v>
      </c>
      <c r="F395" s="36"/>
      <c r="G395" s="133"/>
      <c r="H395" s="133"/>
      <c r="I395" s="133"/>
      <c r="J395" s="133"/>
      <c r="K395" s="133"/>
      <c r="L395" s="133"/>
      <c r="M395" s="284"/>
    </row>
    <row r="396" spans="1:13" s="7" customFormat="1" ht="27">
      <c r="A396" s="33">
        <v>5</v>
      </c>
      <c r="B396" s="33"/>
      <c r="C396" s="34" t="s">
        <v>302</v>
      </c>
      <c r="D396" s="33" t="s">
        <v>9</v>
      </c>
      <c r="E396" s="202">
        <v>70</v>
      </c>
      <c r="F396" s="35"/>
      <c r="G396" s="133"/>
      <c r="H396" s="133"/>
      <c r="I396" s="133"/>
      <c r="J396" s="133"/>
      <c r="K396" s="133"/>
      <c r="L396" s="133"/>
      <c r="M396" s="284"/>
    </row>
    <row r="397" spans="1:13" s="7" customFormat="1" ht="13.5">
      <c r="A397" s="33">
        <v>5</v>
      </c>
      <c r="B397" s="33"/>
      <c r="C397" s="34" t="s">
        <v>303</v>
      </c>
      <c r="D397" s="33" t="s">
        <v>9</v>
      </c>
      <c r="E397" s="202">
        <v>26</v>
      </c>
      <c r="F397" s="35"/>
      <c r="G397" s="133"/>
      <c r="H397" s="133"/>
      <c r="I397" s="133"/>
      <c r="J397" s="133"/>
      <c r="K397" s="133"/>
      <c r="L397" s="133"/>
      <c r="M397" s="284"/>
    </row>
    <row r="398" spans="1:13" s="7" customFormat="1" ht="27">
      <c r="A398" s="33">
        <v>6</v>
      </c>
      <c r="B398" s="33"/>
      <c r="C398" s="333" t="s">
        <v>298</v>
      </c>
      <c r="D398" s="75" t="s">
        <v>9</v>
      </c>
      <c r="E398" s="202">
        <v>121</v>
      </c>
      <c r="F398" s="35"/>
      <c r="G398" s="133"/>
      <c r="H398" s="133"/>
      <c r="I398" s="133"/>
      <c r="J398" s="133"/>
      <c r="K398" s="133"/>
      <c r="L398" s="133"/>
      <c r="M398" s="284"/>
    </row>
    <row r="399" spans="1:13" s="7" customFormat="1" ht="27">
      <c r="A399" s="33">
        <v>7</v>
      </c>
      <c r="B399" s="33"/>
      <c r="C399" s="333" t="s">
        <v>299</v>
      </c>
      <c r="D399" s="75" t="s">
        <v>9</v>
      </c>
      <c r="E399" s="202">
        <v>53</v>
      </c>
      <c r="F399" s="35"/>
      <c r="G399" s="133"/>
      <c r="H399" s="133"/>
      <c r="I399" s="133"/>
      <c r="J399" s="133"/>
      <c r="K399" s="133"/>
      <c r="L399" s="133"/>
      <c r="M399" s="284"/>
    </row>
    <row r="400" spans="1:13" s="7" customFormat="1" ht="27">
      <c r="A400" s="33">
        <v>7</v>
      </c>
      <c r="B400" s="33"/>
      <c r="C400" s="333" t="s">
        <v>87</v>
      </c>
      <c r="D400" s="75" t="s">
        <v>9</v>
      </c>
      <c r="E400" s="202">
        <v>61</v>
      </c>
      <c r="F400" s="35"/>
      <c r="G400" s="133"/>
      <c r="H400" s="133"/>
      <c r="I400" s="133"/>
      <c r="J400" s="133"/>
      <c r="K400" s="133"/>
      <c r="L400" s="133"/>
      <c r="M400" s="284"/>
    </row>
    <row r="401" spans="1:13" s="7" customFormat="1" ht="27">
      <c r="A401" s="33">
        <v>7</v>
      </c>
      <c r="B401" s="33"/>
      <c r="C401" s="333" t="s">
        <v>300</v>
      </c>
      <c r="D401" s="75" t="s">
        <v>9</v>
      </c>
      <c r="E401" s="202">
        <v>4</v>
      </c>
      <c r="F401" s="35"/>
      <c r="G401" s="133"/>
      <c r="H401" s="133"/>
      <c r="I401" s="133"/>
      <c r="J401" s="133"/>
      <c r="K401" s="133"/>
      <c r="L401" s="133"/>
      <c r="M401" s="284"/>
    </row>
    <row r="402" spans="1:13" s="7" customFormat="1" ht="13.5">
      <c r="A402" s="33">
        <v>7</v>
      </c>
      <c r="B402" s="33"/>
      <c r="C402" s="333" t="s">
        <v>301</v>
      </c>
      <c r="D402" s="75" t="s">
        <v>9</v>
      </c>
      <c r="E402" s="202">
        <v>40</v>
      </c>
      <c r="F402" s="35"/>
      <c r="G402" s="133"/>
      <c r="H402" s="133"/>
      <c r="I402" s="133"/>
      <c r="J402" s="133"/>
      <c r="K402" s="133"/>
      <c r="L402" s="133"/>
      <c r="M402" s="284"/>
    </row>
    <row r="403" spans="1:13" s="7" customFormat="1" ht="13.5">
      <c r="A403" s="33">
        <v>7</v>
      </c>
      <c r="B403" s="33"/>
      <c r="C403" s="333" t="s">
        <v>304</v>
      </c>
      <c r="D403" s="75" t="s">
        <v>9</v>
      </c>
      <c r="E403" s="202">
        <v>15</v>
      </c>
      <c r="F403" s="35"/>
      <c r="G403" s="133"/>
      <c r="H403" s="133"/>
      <c r="I403" s="133"/>
      <c r="J403" s="133"/>
      <c r="K403" s="133"/>
      <c r="L403" s="133"/>
      <c r="M403" s="284"/>
    </row>
    <row r="404" spans="1:13" s="7" customFormat="1" ht="27">
      <c r="A404" s="33">
        <v>8</v>
      </c>
      <c r="B404" s="33"/>
      <c r="C404" s="52" t="s">
        <v>88</v>
      </c>
      <c r="D404" s="33" t="s">
        <v>9</v>
      </c>
      <c r="E404" s="202">
        <v>716</v>
      </c>
      <c r="F404" s="35"/>
      <c r="G404" s="133">
        <f>E404*F404</f>
        <v>0</v>
      </c>
      <c r="H404" s="133"/>
      <c r="I404" s="133"/>
      <c r="J404" s="133"/>
      <c r="K404" s="133"/>
      <c r="L404" s="133">
        <f>G404+I404+K404</f>
        <v>0</v>
      </c>
      <c r="M404" s="284"/>
    </row>
    <row r="405" spans="1:13" s="7" customFormat="1" ht="13.5">
      <c r="A405" s="33">
        <v>9</v>
      </c>
      <c r="B405" s="33"/>
      <c r="C405" s="52" t="s">
        <v>310</v>
      </c>
      <c r="D405" s="75" t="s">
        <v>9</v>
      </c>
      <c r="E405" s="202">
        <v>220</v>
      </c>
      <c r="F405" s="36"/>
      <c r="G405" s="133"/>
      <c r="H405" s="133"/>
      <c r="I405" s="133"/>
      <c r="J405" s="133"/>
      <c r="K405" s="133"/>
      <c r="L405" s="133"/>
      <c r="M405" s="284"/>
    </row>
    <row r="406" spans="1:13" s="7" customFormat="1" ht="27">
      <c r="A406" s="33">
        <v>10</v>
      </c>
      <c r="B406" s="33"/>
      <c r="C406" s="34" t="s">
        <v>89</v>
      </c>
      <c r="D406" s="75" t="s">
        <v>9</v>
      </c>
      <c r="E406" s="202">
        <v>93</v>
      </c>
      <c r="F406" s="36"/>
      <c r="G406" s="133"/>
      <c r="H406" s="133"/>
      <c r="I406" s="133"/>
      <c r="J406" s="133"/>
      <c r="K406" s="133"/>
      <c r="L406" s="133"/>
      <c r="M406" s="284"/>
    </row>
    <row r="407" spans="1:13" s="7" customFormat="1" ht="27">
      <c r="A407" s="33">
        <v>11</v>
      </c>
      <c r="B407" s="33"/>
      <c r="C407" s="34" t="s">
        <v>90</v>
      </c>
      <c r="D407" s="75" t="s">
        <v>9</v>
      </c>
      <c r="E407" s="202">
        <v>41</v>
      </c>
      <c r="F407" s="36"/>
      <c r="G407" s="133"/>
      <c r="H407" s="133"/>
      <c r="I407" s="133"/>
      <c r="J407" s="133"/>
      <c r="K407" s="133"/>
      <c r="L407" s="133"/>
      <c r="M407" s="284"/>
    </row>
    <row r="408" spans="1:13" s="7" customFormat="1" ht="27">
      <c r="A408" s="33">
        <v>12</v>
      </c>
      <c r="B408" s="33"/>
      <c r="C408" s="34" t="s">
        <v>91</v>
      </c>
      <c r="D408" s="75" t="s">
        <v>9</v>
      </c>
      <c r="E408" s="202">
        <v>57</v>
      </c>
      <c r="F408" s="36"/>
      <c r="G408" s="133"/>
      <c r="H408" s="133"/>
      <c r="I408" s="133"/>
      <c r="J408" s="133"/>
      <c r="K408" s="133"/>
      <c r="L408" s="133"/>
      <c r="M408" s="284"/>
    </row>
    <row r="409" spans="1:13" s="7" customFormat="1" ht="27">
      <c r="A409" s="33"/>
      <c r="B409" s="33"/>
      <c r="C409" s="34" t="s">
        <v>92</v>
      </c>
      <c r="D409" s="33" t="s">
        <v>19</v>
      </c>
      <c r="E409" s="202">
        <v>3890</v>
      </c>
      <c r="F409" s="37"/>
      <c r="G409" s="133"/>
      <c r="H409" s="133"/>
      <c r="I409" s="133"/>
      <c r="J409" s="133"/>
      <c r="K409" s="133"/>
      <c r="L409" s="133"/>
      <c r="M409" s="284"/>
    </row>
    <row r="410" spans="1:13" s="7" customFormat="1" ht="27">
      <c r="A410" s="33"/>
      <c r="B410" s="33"/>
      <c r="C410" s="34" t="s">
        <v>93</v>
      </c>
      <c r="D410" s="33" t="s">
        <v>19</v>
      </c>
      <c r="E410" s="202">
        <v>930</v>
      </c>
      <c r="F410" s="37"/>
      <c r="G410" s="133"/>
      <c r="H410" s="133"/>
      <c r="I410" s="133"/>
      <c r="J410" s="133"/>
      <c r="K410" s="133"/>
      <c r="L410" s="133"/>
      <c r="M410" s="284"/>
    </row>
    <row r="411" spans="1:13" s="7" customFormat="1" ht="27">
      <c r="A411" s="33"/>
      <c r="B411" s="33"/>
      <c r="C411" s="34" t="s">
        <v>94</v>
      </c>
      <c r="D411" s="33" t="s">
        <v>19</v>
      </c>
      <c r="E411" s="202">
        <v>20</v>
      </c>
      <c r="F411" s="36"/>
      <c r="G411" s="133"/>
      <c r="H411" s="133"/>
      <c r="I411" s="133"/>
      <c r="J411" s="133"/>
      <c r="K411" s="133"/>
      <c r="L411" s="133"/>
      <c r="M411" s="284"/>
    </row>
    <row r="412" spans="1:13" s="7" customFormat="1" ht="27">
      <c r="A412" s="33"/>
      <c r="B412" s="33"/>
      <c r="C412" s="34" t="s">
        <v>305</v>
      </c>
      <c r="D412" s="33" t="s">
        <v>19</v>
      </c>
      <c r="E412" s="202">
        <v>190</v>
      </c>
      <c r="F412" s="36"/>
      <c r="G412" s="133"/>
      <c r="H412" s="133"/>
      <c r="I412" s="133"/>
      <c r="J412" s="133"/>
      <c r="K412" s="133"/>
      <c r="L412" s="133"/>
      <c r="M412" s="284"/>
    </row>
    <row r="413" spans="1:13" s="7" customFormat="1" ht="13.5">
      <c r="A413" s="33">
        <v>14</v>
      </c>
      <c r="B413" s="33"/>
      <c r="C413" s="34" t="s">
        <v>306</v>
      </c>
      <c r="D413" s="33" t="s">
        <v>19</v>
      </c>
      <c r="E413" s="202">
        <v>210</v>
      </c>
      <c r="F413" s="36"/>
      <c r="G413" s="133"/>
      <c r="H413" s="133"/>
      <c r="I413" s="133"/>
      <c r="J413" s="133"/>
      <c r="K413" s="133"/>
      <c r="L413" s="133"/>
      <c r="M413" s="284"/>
    </row>
    <row r="414" spans="1:13" s="7" customFormat="1" ht="13.5">
      <c r="A414" s="33">
        <v>18</v>
      </c>
      <c r="B414" s="33"/>
      <c r="C414" s="34" t="s">
        <v>619</v>
      </c>
      <c r="D414" s="75" t="s">
        <v>9</v>
      </c>
      <c r="E414" s="202">
        <v>3</v>
      </c>
      <c r="F414" s="36"/>
      <c r="G414" s="133"/>
      <c r="H414" s="133"/>
      <c r="I414" s="133"/>
      <c r="J414" s="133"/>
      <c r="K414" s="133"/>
      <c r="L414" s="133"/>
      <c r="M414" s="284"/>
    </row>
    <row r="415" spans="1:14" s="7" customFormat="1" ht="13.5">
      <c r="A415" s="33">
        <v>19</v>
      </c>
      <c r="B415" s="33"/>
      <c r="C415" s="34" t="s">
        <v>95</v>
      </c>
      <c r="D415" s="33" t="s">
        <v>19</v>
      </c>
      <c r="E415" s="202">
        <v>60.5</v>
      </c>
      <c r="F415" s="36"/>
      <c r="G415" s="133"/>
      <c r="H415" s="133"/>
      <c r="I415" s="133"/>
      <c r="J415" s="133"/>
      <c r="K415" s="133"/>
      <c r="L415" s="133"/>
      <c r="M415" s="284"/>
      <c r="N415" s="81"/>
    </row>
    <row r="416" spans="1:13" ht="13.5">
      <c r="A416" s="33"/>
      <c r="B416" s="33"/>
      <c r="C416" s="46" t="s">
        <v>18</v>
      </c>
      <c r="D416" s="35"/>
      <c r="E416" s="35"/>
      <c r="F416" s="29"/>
      <c r="G416" s="133"/>
      <c r="H416" s="133"/>
      <c r="I416" s="133"/>
      <c r="J416" s="133"/>
      <c r="K416" s="133"/>
      <c r="L416" s="133"/>
      <c r="M416" s="279">
        <f>G416+I416+K416</f>
        <v>0</v>
      </c>
    </row>
    <row r="417" spans="1:13" ht="13.5">
      <c r="A417" s="33"/>
      <c r="B417" s="33"/>
      <c r="C417" s="46" t="s">
        <v>168</v>
      </c>
      <c r="D417" s="35"/>
      <c r="E417" s="35"/>
      <c r="F417" s="29"/>
      <c r="G417" s="133"/>
      <c r="H417" s="133"/>
      <c r="I417" s="133"/>
      <c r="J417" s="133"/>
      <c r="K417" s="133"/>
      <c r="L417" s="133"/>
      <c r="M417" s="296"/>
    </row>
    <row r="418" spans="1:13" s="10" customFormat="1" ht="13.5">
      <c r="A418" s="33"/>
      <c r="B418" s="33"/>
      <c r="C418" s="34" t="s">
        <v>96</v>
      </c>
      <c r="D418" s="85" t="s">
        <v>49</v>
      </c>
      <c r="E418" s="39"/>
      <c r="F418" s="35"/>
      <c r="G418" s="133"/>
      <c r="H418" s="133"/>
      <c r="I418" s="133"/>
      <c r="J418" s="133"/>
      <c r="K418" s="133"/>
      <c r="L418" s="133"/>
      <c r="M418" s="292"/>
    </row>
    <row r="419" spans="1:13" s="10" customFormat="1" ht="13.5" customHeight="1">
      <c r="A419" s="33"/>
      <c r="B419" s="33"/>
      <c r="C419" s="46" t="s">
        <v>6</v>
      </c>
      <c r="D419" s="151"/>
      <c r="E419" s="39"/>
      <c r="F419" s="35"/>
      <c r="G419" s="133"/>
      <c r="H419" s="133"/>
      <c r="I419" s="133"/>
      <c r="J419" s="133"/>
      <c r="K419" s="133"/>
      <c r="L419" s="133"/>
      <c r="M419" s="292"/>
    </row>
    <row r="420" spans="1:13" s="10" customFormat="1" ht="13.5">
      <c r="A420" s="33"/>
      <c r="B420" s="33"/>
      <c r="C420" s="34" t="s">
        <v>41</v>
      </c>
      <c r="D420" s="85" t="s">
        <v>49</v>
      </c>
      <c r="E420" s="39"/>
      <c r="F420" s="35"/>
      <c r="G420" s="133"/>
      <c r="H420" s="133"/>
      <c r="I420" s="133"/>
      <c r="J420" s="133"/>
      <c r="K420" s="133"/>
      <c r="L420" s="133"/>
      <c r="M420" s="292"/>
    </row>
    <row r="421" spans="1:13" s="10" customFormat="1" ht="13.5">
      <c r="A421" s="33"/>
      <c r="B421" s="33"/>
      <c r="C421" s="60" t="s">
        <v>354</v>
      </c>
      <c r="D421" s="35"/>
      <c r="E421" s="39"/>
      <c r="F421" s="35"/>
      <c r="G421" s="142"/>
      <c r="H421" s="142"/>
      <c r="I421" s="142"/>
      <c r="J421" s="142"/>
      <c r="K421" s="142"/>
      <c r="L421" s="142"/>
      <c r="M421" s="292"/>
    </row>
    <row r="422" spans="1:13" s="10" customFormat="1" ht="47.25">
      <c r="A422" s="33"/>
      <c r="B422" s="33"/>
      <c r="C422" s="67" t="s">
        <v>356</v>
      </c>
      <c r="D422" s="35"/>
      <c r="E422" s="39"/>
      <c r="F422" s="35"/>
      <c r="G422" s="142"/>
      <c r="H422" s="142"/>
      <c r="I422" s="142"/>
      <c r="J422" s="142"/>
      <c r="K422" s="142"/>
      <c r="L422" s="142"/>
      <c r="M422" s="292"/>
    </row>
    <row r="423" spans="1:13" s="7" customFormat="1" ht="13.5">
      <c r="A423" s="6">
        <v>1</v>
      </c>
      <c r="B423" s="6"/>
      <c r="C423" s="4" t="s">
        <v>255</v>
      </c>
      <c r="D423" s="1" t="s">
        <v>9</v>
      </c>
      <c r="E423" s="202">
        <v>1</v>
      </c>
      <c r="F423" s="2"/>
      <c r="G423" s="3"/>
      <c r="H423" s="2"/>
      <c r="I423" s="3"/>
      <c r="J423" s="2"/>
      <c r="K423" s="2"/>
      <c r="L423" s="174"/>
      <c r="M423" s="275"/>
    </row>
    <row r="424" spans="1:13" s="59" customFormat="1" ht="13.5">
      <c r="A424" s="77">
        <v>2</v>
      </c>
      <c r="B424" s="77"/>
      <c r="C424" s="180" t="s">
        <v>245</v>
      </c>
      <c r="D424" s="77" t="s">
        <v>9</v>
      </c>
      <c r="E424" s="202">
        <v>1</v>
      </c>
      <c r="F424" s="1"/>
      <c r="G424" s="101">
        <f>E424*F424</f>
        <v>0</v>
      </c>
      <c r="H424" s="101"/>
      <c r="I424" s="101"/>
      <c r="J424" s="101"/>
      <c r="K424" s="101"/>
      <c r="L424" s="101">
        <f>G424+I424+K424</f>
        <v>0</v>
      </c>
      <c r="M424" s="283"/>
    </row>
    <row r="425" spans="1:13" s="7" customFormat="1" ht="27.75" customHeight="1">
      <c r="A425" s="55">
        <v>3</v>
      </c>
      <c r="B425" s="55"/>
      <c r="C425" s="179" t="s">
        <v>243</v>
      </c>
      <c r="D425" s="65" t="s">
        <v>9</v>
      </c>
      <c r="E425" s="202">
        <v>1</v>
      </c>
      <c r="F425" s="122"/>
      <c r="G425" s="122"/>
      <c r="H425" s="122"/>
      <c r="I425" s="122"/>
      <c r="J425" s="122"/>
      <c r="K425" s="122"/>
      <c r="L425" s="122"/>
      <c r="M425" s="284"/>
    </row>
    <row r="426" spans="1:13" s="7" customFormat="1" ht="15.75" customHeight="1">
      <c r="A426" s="55">
        <v>4</v>
      </c>
      <c r="B426" s="55"/>
      <c r="C426" s="66" t="s">
        <v>229</v>
      </c>
      <c r="D426" s="55" t="s">
        <v>9</v>
      </c>
      <c r="E426" s="202">
        <v>2</v>
      </c>
      <c r="F426" s="65"/>
      <c r="G426" s="57"/>
      <c r="H426" s="58"/>
      <c r="I426" s="57"/>
      <c r="J426" s="58"/>
      <c r="K426" s="57"/>
      <c r="L426" s="57"/>
      <c r="M426" s="284"/>
    </row>
    <row r="427" spans="1:13" s="7" customFormat="1" ht="30" customHeight="1">
      <c r="A427" s="55">
        <v>5</v>
      </c>
      <c r="B427" s="55"/>
      <c r="C427" s="66" t="s">
        <v>246</v>
      </c>
      <c r="D427" s="65" t="s">
        <v>9</v>
      </c>
      <c r="E427" s="202">
        <v>12</v>
      </c>
      <c r="F427" s="58"/>
      <c r="G427" s="57"/>
      <c r="H427" s="65"/>
      <c r="I427" s="79"/>
      <c r="J427" s="58"/>
      <c r="K427" s="57"/>
      <c r="L427" s="57"/>
      <c r="M427" s="284"/>
    </row>
    <row r="428" spans="1:13" s="7" customFormat="1" ht="29.25" customHeight="1">
      <c r="A428" s="55">
        <v>6</v>
      </c>
      <c r="B428" s="55"/>
      <c r="C428" s="66" t="s">
        <v>244</v>
      </c>
      <c r="D428" s="65" t="s">
        <v>9</v>
      </c>
      <c r="E428" s="202">
        <v>22</v>
      </c>
      <c r="F428" s="58"/>
      <c r="G428" s="57"/>
      <c r="H428" s="65"/>
      <c r="I428" s="79"/>
      <c r="J428" s="58"/>
      <c r="K428" s="57"/>
      <c r="L428" s="57"/>
      <c r="M428" s="284"/>
    </row>
    <row r="429" spans="1:13" s="7" customFormat="1" ht="14.25" customHeight="1">
      <c r="A429" s="55">
        <v>7</v>
      </c>
      <c r="B429" s="55"/>
      <c r="C429" s="66" t="s">
        <v>230</v>
      </c>
      <c r="D429" s="55" t="s">
        <v>19</v>
      </c>
      <c r="E429" s="202">
        <v>30</v>
      </c>
      <c r="F429" s="65"/>
      <c r="G429" s="57"/>
      <c r="H429" s="58"/>
      <c r="I429" s="57"/>
      <c r="J429" s="58"/>
      <c r="K429" s="57"/>
      <c r="L429" s="57"/>
      <c r="M429" s="284"/>
    </row>
    <row r="430" spans="1:13" s="7" customFormat="1" ht="16.5" customHeight="1">
      <c r="A430" s="55">
        <v>8</v>
      </c>
      <c r="B430" s="55"/>
      <c r="C430" s="66" t="s">
        <v>231</v>
      </c>
      <c r="D430" s="55" t="s">
        <v>19</v>
      </c>
      <c r="E430" s="202">
        <v>2000</v>
      </c>
      <c r="F430" s="65"/>
      <c r="G430" s="57"/>
      <c r="H430" s="58"/>
      <c r="I430" s="57"/>
      <c r="J430" s="58"/>
      <c r="K430" s="57"/>
      <c r="L430" s="57"/>
      <c r="M430" s="284"/>
    </row>
    <row r="431" spans="1:13" s="7" customFormat="1" ht="13.5">
      <c r="A431" s="55">
        <v>9</v>
      </c>
      <c r="B431" s="55"/>
      <c r="C431" s="66" t="s">
        <v>232</v>
      </c>
      <c r="D431" s="55" t="s">
        <v>19</v>
      </c>
      <c r="E431" s="202">
        <v>50</v>
      </c>
      <c r="F431" s="65"/>
      <c r="G431" s="57"/>
      <c r="H431" s="58"/>
      <c r="I431" s="57"/>
      <c r="J431" s="58"/>
      <c r="K431" s="57"/>
      <c r="L431" s="57"/>
      <c r="M431" s="284"/>
    </row>
    <row r="432" spans="1:13" s="7" customFormat="1" ht="27">
      <c r="A432" s="6">
        <v>10</v>
      </c>
      <c r="B432" s="6"/>
      <c r="C432" s="4" t="s">
        <v>247</v>
      </c>
      <c r="D432" s="1" t="s">
        <v>9</v>
      </c>
      <c r="E432" s="202">
        <v>1</v>
      </c>
      <c r="F432" s="1"/>
      <c r="G432" s="2"/>
      <c r="H432" s="3"/>
      <c r="I432" s="2"/>
      <c r="J432" s="3"/>
      <c r="K432" s="2"/>
      <c r="L432" s="2"/>
      <c r="M432" s="284"/>
    </row>
    <row r="433" spans="1:13" s="7" customFormat="1" ht="14.25" customHeight="1">
      <c r="A433" s="6">
        <v>11</v>
      </c>
      <c r="B433" s="6"/>
      <c r="C433" s="4" t="s">
        <v>248</v>
      </c>
      <c r="D433" s="1" t="s">
        <v>9</v>
      </c>
      <c r="E433" s="202">
        <v>1</v>
      </c>
      <c r="F433" s="1"/>
      <c r="G433" s="2"/>
      <c r="H433" s="3"/>
      <c r="I433" s="2"/>
      <c r="J433" s="3"/>
      <c r="K433" s="2"/>
      <c r="L433" s="2"/>
      <c r="M433" s="284"/>
    </row>
    <row r="434" spans="1:13" s="7" customFormat="1" ht="17.25" customHeight="1">
      <c r="A434" s="6">
        <v>12</v>
      </c>
      <c r="B434" s="6"/>
      <c r="C434" s="4" t="s">
        <v>249</v>
      </c>
      <c r="D434" s="1" t="s">
        <v>9</v>
      </c>
      <c r="E434" s="202">
        <v>1</v>
      </c>
      <c r="F434" s="1"/>
      <c r="G434" s="2"/>
      <c r="H434" s="3"/>
      <c r="I434" s="2"/>
      <c r="J434" s="3"/>
      <c r="K434" s="2"/>
      <c r="L434" s="2"/>
      <c r="M434" s="284"/>
    </row>
    <row r="435" spans="1:13" s="7" customFormat="1" ht="27">
      <c r="A435" s="6">
        <v>13</v>
      </c>
      <c r="B435" s="6"/>
      <c r="C435" s="4" t="s">
        <v>251</v>
      </c>
      <c r="D435" s="1" t="s">
        <v>9</v>
      </c>
      <c r="E435" s="202">
        <v>13</v>
      </c>
      <c r="F435" s="1"/>
      <c r="G435" s="2"/>
      <c r="H435" s="3"/>
      <c r="I435" s="2"/>
      <c r="J435" s="3"/>
      <c r="K435" s="2"/>
      <c r="L435" s="2"/>
      <c r="M435" s="284"/>
    </row>
    <row r="436" spans="1:13" s="7" customFormat="1" ht="13.5">
      <c r="A436" s="33">
        <v>14</v>
      </c>
      <c r="B436" s="33"/>
      <c r="C436" s="181" t="s">
        <v>252</v>
      </c>
      <c r="D436" s="33" t="s">
        <v>9</v>
      </c>
      <c r="E436" s="202">
        <v>1</v>
      </c>
      <c r="F436" s="36"/>
      <c r="G436" s="37">
        <f>E436*F436</f>
        <v>0</v>
      </c>
      <c r="H436" s="36"/>
      <c r="I436" s="37"/>
      <c r="J436" s="36"/>
      <c r="K436" s="37"/>
      <c r="L436" s="37">
        <f>G436+I436+K436</f>
        <v>0</v>
      </c>
      <c r="M436" s="284"/>
    </row>
    <row r="437" spans="1:13" s="7" customFormat="1" ht="13.5">
      <c r="A437" s="33">
        <v>15</v>
      </c>
      <c r="B437" s="33"/>
      <c r="C437" s="181" t="s">
        <v>253</v>
      </c>
      <c r="D437" s="33" t="s">
        <v>9</v>
      </c>
      <c r="E437" s="202">
        <v>3</v>
      </c>
      <c r="F437" s="36"/>
      <c r="G437" s="37">
        <f>E437*F437</f>
        <v>0</v>
      </c>
      <c r="H437" s="36"/>
      <c r="I437" s="37"/>
      <c r="J437" s="36"/>
      <c r="K437" s="37"/>
      <c r="L437" s="37">
        <f>G437+I437+K437</f>
        <v>0</v>
      </c>
      <c r="M437" s="284"/>
    </row>
    <row r="438" spans="1:13" s="7" customFormat="1" ht="13.5">
      <c r="A438" s="55">
        <v>16</v>
      </c>
      <c r="B438" s="55"/>
      <c r="C438" s="179" t="s">
        <v>254</v>
      </c>
      <c r="D438" s="55" t="s">
        <v>19</v>
      </c>
      <c r="E438" s="202">
        <v>20</v>
      </c>
      <c r="F438" s="65"/>
      <c r="G438" s="57"/>
      <c r="H438" s="58"/>
      <c r="I438" s="57"/>
      <c r="J438" s="58"/>
      <c r="K438" s="57"/>
      <c r="L438" s="57"/>
      <c r="M438" s="284"/>
    </row>
    <row r="439" spans="1:13" s="7" customFormat="1" ht="13.5">
      <c r="A439" s="6">
        <v>17</v>
      </c>
      <c r="B439" s="6"/>
      <c r="C439" s="4" t="s">
        <v>250</v>
      </c>
      <c r="D439" s="6" t="s">
        <v>19</v>
      </c>
      <c r="E439" s="202">
        <v>1000</v>
      </c>
      <c r="F439" s="1"/>
      <c r="G439" s="2"/>
      <c r="H439" s="3"/>
      <c r="I439" s="2"/>
      <c r="J439" s="3"/>
      <c r="K439" s="2"/>
      <c r="L439" s="2"/>
      <c r="M439" s="284"/>
    </row>
    <row r="440" spans="1:13" s="7" customFormat="1" ht="13.5">
      <c r="A440" s="6">
        <v>18</v>
      </c>
      <c r="B440" s="6"/>
      <c r="C440" s="4" t="s">
        <v>256</v>
      </c>
      <c r="D440" s="1" t="s">
        <v>9</v>
      </c>
      <c r="E440" s="202">
        <v>1</v>
      </c>
      <c r="F440" s="2"/>
      <c r="G440" s="3"/>
      <c r="H440" s="2"/>
      <c r="I440" s="3"/>
      <c r="J440" s="2"/>
      <c r="K440" s="2"/>
      <c r="L440" s="174"/>
      <c r="M440" s="275"/>
    </row>
    <row r="441" spans="1:13" s="7" customFormat="1" ht="16.5" customHeight="1">
      <c r="A441" s="55">
        <v>19</v>
      </c>
      <c r="B441" s="55"/>
      <c r="C441" s="66" t="s">
        <v>263</v>
      </c>
      <c r="D441" s="55" t="s">
        <v>19</v>
      </c>
      <c r="E441" s="202">
        <v>2500</v>
      </c>
      <c r="F441" s="65"/>
      <c r="G441" s="57"/>
      <c r="H441" s="58"/>
      <c r="I441" s="57"/>
      <c r="J441" s="58"/>
      <c r="K441" s="57"/>
      <c r="L441" s="57"/>
      <c r="M441" s="284"/>
    </row>
    <row r="442" spans="1:13" s="7" customFormat="1" ht="16.5" customHeight="1">
      <c r="A442" s="55">
        <v>20</v>
      </c>
      <c r="B442" s="55"/>
      <c r="C442" s="66" t="s">
        <v>264</v>
      </c>
      <c r="D442" s="55" t="s">
        <v>19</v>
      </c>
      <c r="E442" s="202">
        <v>2500</v>
      </c>
      <c r="F442" s="65"/>
      <c r="G442" s="57"/>
      <c r="H442" s="58"/>
      <c r="I442" s="57"/>
      <c r="J442" s="58"/>
      <c r="K442" s="57"/>
      <c r="L442" s="57"/>
      <c r="M442" s="284"/>
    </row>
    <row r="443" spans="1:14" s="7" customFormat="1" ht="16.5" customHeight="1">
      <c r="A443" s="55">
        <v>21</v>
      </c>
      <c r="B443" s="55"/>
      <c r="C443" s="66" t="s">
        <v>233</v>
      </c>
      <c r="D443" s="65" t="s">
        <v>9</v>
      </c>
      <c r="E443" s="202">
        <v>9</v>
      </c>
      <c r="F443" s="58"/>
      <c r="G443" s="57"/>
      <c r="H443" s="65"/>
      <c r="I443" s="57"/>
      <c r="J443" s="58"/>
      <c r="K443" s="57"/>
      <c r="L443" s="57">
        <f>I443+G443+K443</f>
        <v>0</v>
      </c>
      <c r="M443" s="284"/>
      <c r="N443" s="175"/>
    </row>
    <row r="444" spans="1:14" s="177" customFormat="1" ht="13.5" customHeight="1">
      <c r="A444" s="33">
        <v>22</v>
      </c>
      <c r="B444" s="33"/>
      <c r="C444" s="34" t="s">
        <v>234</v>
      </c>
      <c r="D444" s="35" t="s">
        <v>9</v>
      </c>
      <c r="E444" s="202">
        <v>1</v>
      </c>
      <c r="F444" s="35"/>
      <c r="G444" s="37">
        <f>E444*F444</f>
        <v>0</v>
      </c>
      <c r="H444" s="130"/>
      <c r="I444" s="29"/>
      <c r="J444" s="36"/>
      <c r="K444" s="37"/>
      <c r="L444" s="37">
        <f>I444+G444+K444</f>
        <v>0</v>
      </c>
      <c r="M444" s="284"/>
      <c r="N444" s="176"/>
    </row>
    <row r="445" spans="1:13" s="9" customFormat="1" ht="17.25" customHeight="1">
      <c r="A445" s="6">
        <v>23</v>
      </c>
      <c r="B445" s="6"/>
      <c r="C445" s="4" t="s">
        <v>235</v>
      </c>
      <c r="D445" s="6" t="s">
        <v>19</v>
      </c>
      <c r="E445" s="202">
        <v>800</v>
      </c>
      <c r="F445" s="1"/>
      <c r="G445" s="2"/>
      <c r="H445" s="3"/>
      <c r="I445" s="2"/>
      <c r="J445" s="3"/>
      <c r="K445" s="2"/>
      <c r="L445" s="2"/>
      <c r="M445" s="284"/>
    </row>
    <row r="446" spans="1:13" s="7" customFormat="1" ht="27.75" customHeight="1">
      <c r="A446" s="6">
        <v>24</v>
      </c>
      <c r="B446" s="6"/>
      <c r="C446" s="4" t="s">
        <v>257</v>
      </c>
      <c r="D446" s="1" t="s">
        <v>9</v>
      </c>
      <c r="E446" s="202">
        <v>3</v>
      </c>
      <c r="F446" s="1"/>
      <c r="G446" s="2"/>
      <c r="H446" s="3"/>
      <c r="I446" s="2"/>
      <c r="J446" s="3"/>
      <c r="K446" s="2"/>
      <c r="L446" s="2"/>
      <c r="M446" s="305"/>
    </row>
    <row r="447" spans="1:13" s="7" customFormat="1" ht="21" customHeight="1">
      <c r="A447" s="6">
        <v>25</v>
      </c>
      <c r="B447" s="6"/>
      <c r="C447" s="4" t="s">
        <v>258</v>
      </c>
      <c r="D447" s="1" t="s">
        <v>9</v>
      </c>
      <c r="E447" s="202">
        <v>5</v>
      </c>
      <c r="F447" s="1"/>
      <c r="G447" s="2"/>
      <c r="H447" s="3"/>
      <c r="I447" s="2"/>
      <c r="J447" s="3"/>
      <c r="K447" s="2"/>
      <c r="L447" s="2"/>
      <c r="M447" s="274"/>
    </row>
    <row r="448" spans="1:13" s="9" customFormat="1" ht="17.25" customHeight="1">
      <c r="A448" s="6">
        <v>26</v>
      </c>
      <c r="B448" s="6"/>
      <c r="C448" s="4" t="s">
        <v>259</v>
      </c>
      <c r="D448" s="6" t="s">
        <v>19</v>
      </c>
      <c r="E448" s="202">
        <v>800</v>
      </c>
      <c r="F448" s="1"/>
      <c r="G448" s="2"/>
      <c r="H448" s="3"/>
      <c r="I448" s="2"/>
      <c r="J448" s="3"/>
      <c r="K448" s="2"/>
      <c r="L448" s="2"/>
      <c r="M448" s="284"/>
    </row>
    <row r="449" spans="1:13" s="7" customFormat="1" ht="30.75" customHeight="1">
      <c r="A449" s="55">
        <v>27</v>
      </c>
      <c r="B449" s="55"/>
      <c r="C449" s="66" t="s">
        <v>260</v>
      </c>
      <c r="D449" s="65" t="s">
        <v>9</v>
      </c>
      <c r="E449" s="202">
        <v>1</v>
      </c>
      <c r="F449" s="58"/>
      <c r="G449" s="57"/>
      <c r="H449" s="65"/>
      <c r="I449" s="57"/>
      <c r="J449" s="58"/>
      <c r="K449" s="57"/>
      <c r="L449" s="57"/>
      <c r="M449" s="284"/>
    </row>
    <row r="450" spans="1:13" s="7" customFormat="1" ht="30" customHeight="1">
      <c r="A450" s="55">
        <v>28</v>
      </c>
      <c r="B450" s="55"/>
      <c r="C450" s="66" t="s">
        <v>236</v>
      </c>
      <c r="D450" s="65" t="s">
        <v>9</v>
      </c>
      <c r="E450" s="202">
        <v>92</v>
      </c>
      <c r="F450" s="58"/>
      <c r="G450" s="57"/>
      <c r="H450" s="65"/>
      <c r="I450" s="57"/>
      <c r="J450" s="58"/>
      <c r="K450" s="57"/>
      <c r="L450" s="57"/>
      <c r="M450" s="284"/>
    </row>
    <row r="451" spans="1:13" s="7" customFormat="1" ht="25.5" customHeight="1">
      <c r="A451" s="55">
        <v>29</v>
      </c>
      <c r="B451" s="55"/>
      <c r="C451" s="66" t="s">
        <v>237</v>
      </c>
      <c r="D451" s="65" t="s">
        <v>9</v>
      </c>
      <c r="E451" s="202">
        <v>6</v>
      </c>
      <c r="F451" s="58"/>
      <c r="G451" s="57"/>
      <c r="H451" s="65"/>
      <c r="I451" s="57"/>
      <c r="J451" s="58"/>
      <c r="K451" s="57"/>
      <c r="L451" s="57"/>
      <c r="M451" s="284"/>
    </row>
    <row r="452" spans="1:13" s="7" customFormat="1" ht="16.5" customHeight="1">
      <c r="A452" s="55">
        <v>30</v>
      </c>
      <c r="B452" s="55"/>
      <c r="C452" s="66" t="s">
        <v>238</v>
      </c>
      <c r="D452" s="65" t="s">
        <v>9</v>
      </c>
      <c r="E452" s="202">
        <v>6</v>
      </c>
      <c r="F452" s="58"/>
      <c r="G452" s="57"/>
      <c r="H452" s="65"/>
      <c r="I452" s="57"/>
      <c r="J452" s="58"/>
      <c r="K452" s="57"/>
      <c r="L452" s="57"/>
      <c r="M452" s="284"/>
    </row>
    <row r="453" spans="1:13" s="9" customFormat="1" ht="13.5">
      <c r="A453" s="33">
        <v>31</v>
      </c>
      <c r="B453" s="33"/>
      <c r="C453" s="52" t="s">
        <v>239</v>
      </c>
      <c r="D453" s="35" t="s">
        <v>9</v>
      </c>
      <c r="E453" s="202">
        <v>92</v>
      </c>
      <c r="F453" s="130"/>
      <c r="G453" s="37">
        <f>E453*F453</f>
        <v>0</v>
      </c>
      <c r="H453" s="35"/>
      <c r="I453" s="37"/>
      <c r="J453" s="36"/>
      <c r="K453" s="37"/>
      <c r="L453" s="37">
        <f>G453+I453+K453</f>
        <v>0</v>
      </c>
      <c r="M453" s="284"/>
    </row>
    <row r="454" spans="1:13" s="19" customFormat="1" ht="13.5">
      <c r="A454" s="33">
        <v>32</v>
      </c>
      <c r="B454" s="33"/>
      <c r="C454" s="52" t="s">
        <v>261</v>
      </c>
      <c r="D454" s="33" t="s">
        <v>9</v>
      </c>
      <c r="E454" s="202">
        <v>2</v>
      </c>
      <c r="F454" s="35"/>
      <c r="G454" s="37">
        <f>E454*F454</f>
        <v>0</v>
      </c>
      <c r="H454" s="36"/>
      <c r="I454" s="37"/>
      <c r="J454" s="36"/>
      <c r="K454" s="37"/>
      <c r="L454" s="37">
        <f>G454+I454+K454</f>
        <v>0</v>
      </c>
      <c r="M454" s="274"/>
    </row>
    <row r="455" spans="1:13" s="7" customFormat="1" ht="15" customHeight="1">
      <c r="A455" s="6">
        <v>33</v>
      </c>
      <c r="B455" s="6"/>
      <c r="C455" s="4" t="s">
        <v>240</v>
      </c>
      <c r="D455" s="6" t="s">
        <v>19</v>
      </c>
      <c r="E455" s="202">
        <v>3000</v>
      </c>
      <c r="F455" s="1"/>
      <c r="G455" s="2"/>
      <c r="H455" s="3"/>
      <c r="I455" s="2"/>
      <c r="J455" s="3"/>
      <c r="K455" s="2"/>
      <c r="L455" s="2"/>
      <c r="M455" s="284"/>
    </row>
    <row r="456" spans="1:13" s="9" customFormat="1" ht="13.5">
      <c r="A456" s="6">
        <v>34</v>
      </c>
      <c r="B456" s="6"/>
      <c r="C456" s="5" t="s">
        <v>262</v>
      </c>
      <c r="D456" s="6" t="s">
        <v>19</v>
      </c>
      <c r="E456" s="202">
        <v>2500</v>
      </c>
      <c r="F456" s="3"/>
      <c r="G456" s="2">
        <f>E456*F456</f>
        <v>0</v>
      </c>
      <c r="H456" s="3"/>
      <c r="I456" s="2"/>
      <c r="J456" s="3"/>
      <c r="K456" s="2"/>
      <c r="L456" s="2">
        <f>G456+I456+K456</f>
        <v>0</v>
      </c>
      <c r="M456" s="284"/>
    </row>
    <row r="457" spans="1:13" s="7" customFormat="1" ht="15.75" customHeight="1">
      <c r="A457" s="55">
        <v>35</v>
      </c>
      <c r="B457" s="55"/>
      <c r="C457" s="66" t="s">
        <v>241</v>
      </c>
      <c r="D457" s="55" t="s">
        <v>19</v>
      </c>
      <c r="E457" s="202">
        <v>3000</v>
      </c>
      <c r="F457" s="65"/>
      <c r="G457" s="57"/>
      <c r="H457" s="58"/>
      <c r="I457" s="57"/>
      <c r="J457" s="58"/>
      <c r="K457" s="57"/>
      <c r="L457" s="57"/>
      <c r="M457" s="284"/>
    </row>
    <row r="458" spans="1:13" s="9" customFormat="1" ht="13.5">
      <c r="A458" s="33">
        <v>36</v>
      </c>
      <c r="B458" s="33"/>
      <c r="C458" s="52" t="s">
        <v>242</v>
      </c>
      <c r="D458" s="33" t="s">
        <v>48</v>
      </c>
      <c r="E458" s="202">
        <v>100</v>
      </c>
      <c r="F458" s="36"/>
      <c r="G458" s="37">
        <f>E458*F458</f>
        <v>0</v>
      </c>
      <c r="H458" s="36"/>
      <c r="I458" s="37"/>
      <c r="J458" s="36"/>
      <c r="K458" s="37"/>
      <c r="L458" s="37">
        <f>G458+I458+K458</f>
        <v>0</v>
      </c>
      <c r="M458" s="284"/>
    </row>
    <row r="459" spans="1:13" s="7" customFormat="1" ht="15" customHeight="1">
      <c r="A459" s="33"/>
      <c r="B459" s="33"/>
      <c r="C459" s="90" t="s">
        <v>18</v>
      </c>
      <c r="D459" s="88"/>
      <c r="E459" s="61"/>
      <c r="F459" s="41"/>
      <c r="G459" s="133"/>
      <c r="H459" s="133"/>
      <c r="I459" s="133"/>
      <c r="J459" s="133"/>
      <c r="K459" s="133"/>
      <c r="L459" s="133"/>
      <c r="M459" s="306"/>
    </row>
    <row r="460" spans="1:13" s="20" customFormat="1" ht="14.25" customHeight="1">
      <c r="A460" s="35"/>
      <c r="B460" s="35"/>
      <c r="C460" s="40" t="s">
        <v>168</v>
      </c>
      <c r="D460" s="43"/>
      <c r="E460" s="178"/>
      <c r="F460" s="43"/>
      <c r="G460" s="133"/>
      <c r="H460" s="133"/>
      <c r="I460" s="133"/>
      <c r="J460" s="133"/>
      <c r="K460" s="133"/>
      <c r="L460" s="133"/>
      <c r="M460" s="307"/>
    </row>
    <row r="461" spans="1:13" s="21" customFormat="1" ht="15" customHeight="1">
      <c r="A461" s="35"/>
      <c r="B461" s="35"/>
      <c r="C461" s="84" t="s">
        <v>39</v>
      </c>
      <c r="D461" s="85" t="s">
        <v>49</v>
      </c>
      <c r="E461" s="61"/>
      <c r="F461" s="41"/>
      <c r="G461" s="133"/>
      <c r="H461" s="133"/>
      <c r="I461" s="133"/>
      <c r="J461" s="133"/>
      <c r="K461" s="133"/>
      <c r="L461" s="133"/>
      <c r="M461" s="308"/>
    </row>
    <row r="462" spans="1:13" s="21" customFormat="1" ht="15.75" customHeight="1">
      <c r="A462" s="35"/>
      <c r="B462" s="35"/>
      <c r="C462" s="60" t="s">
        <v>18</v>
      </c>
      <c r="D462" s="43"/>
      <c r="E462" s="61"/>
      <c r="F462" s="41"/>
      <c r="G462" s="133"/>
      <c r="H462" s="133"/>
      <c r="I462" s="133"/>
      <c r="J462" s="133"/>
      <c r="K462" s="133"/>
      <c r="L462" s="133"/>
      <c r="M462" s="308"/>
    </row>
    <row r="463" spans="1:13" s="164" customFormat="1" ht="13.5">
      <c r="A463" s="35"/>
      <c r="B463" s="35"/>
      <c r="C463" s="84" t="s">
        <v>35</v>
      </c>
      <c r="D463" s="85" t="s">
        <v>49</v>
      </c>
      <c r="E463" s="44"/>
      <c r="F463" s="41"/>
      <c r="G463" s="133"/>
      <c r="H463" s="133"/>
      <c r="I463" s="133"/>
      <c r="J463" s="133"/>
      <c r="K463" s="133"/>
      <c r="L463" s="133"/>
      <c r="M463" s="309"/>
    </row>
    <row r="464" spans="1:13" s="164" customFormat="1" ht="13.5">
      <c r="A464" s="35"/>
      <c r="B464" s="35"/>
      <c r="C464" s="60" t="s">
        <v>357</v>
      </c>
      <c r="D464" s="43"/>
      <c r="E464" s="44"/>
      <c r="F464" s="41"/>
      <c r="G464" s="133"/>
      <c r="H464" s="133"/>
      <c r="I464" s="133"/>
      <c r="J464" s="133"/>
      <c r="K464" s="133"/>
      <c r="L464" s="133"/>
      <c r="M464" s="310"/>
    </row>
    <row r="465" spans="1:13" s="10" customFormat="1" ht="31.5">
      <c r="A465" s="33"/>
      <c r="B465" s="33"/>
      <c r="C465" s="67" t="s">
        <v>358</v>
      </c>
      <c r="D465" s="35"/>
      <c r="E465" s="39"/>
      <c r="F465" s="35"/>
      <c r="G465" s="142"/>
      <c r="H465" s="142"/>
      <c r="I465" s="142"/>
      <c r="J465" s="142"/>
      <c r="K465" s="142"/>
      <c r="L465" s="142"/>
      <c r="M465" s="292"/>
    </row>
    <row r="466" spans="1:255" ht="27.75" customHeight="1">
      <c r="A466" s="104">
        <v>25</v>
      </c>
      <c r="B466" s="104"/>
      <c r="C466" s="103" t="s">
        <v>126</v>
      </c>
      <c r="D466" s="104" t="s">
        <v>10</v>
      </c>
      <c r="E466" s="202">
        <v>0.28</v>
      </c>
      <c r="F466" s="70"/>
      <c r="G466" s="70"/>
      <c r="H466" s="70"/>
      <c r="I466" s="70"/>
      <c r="J466" s="70"/>
      <c r="K466" s="70"/>
      <c r="L466" s="70"/>
      <c r="M466" s="286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  <c r="CW466" s="105"/>
      <c r="CX466" s="105"/>
      <c r="CY466" s="105"/>
      <c r="CZ466" s="105"/>
      <c r="DA466" s="105"/>
      <c r="DB466" s="105"/>
      <c r="DC466" s="105"/>
      <c r="DD466" s="105"/>
      <c r="DE466" s="105"/>
      <c r="DF466" s="105"/>
      <c r="DG466" s="105"/>
      <c r="DH466" s="105"/>
      <c r="DI466" s="105"/>
      <c r="DJ466" s="105"/>
      <c r="DK466" s="105"/>
      <c r="DL466" s="105"/>
      <c r="DM466" s="105"/>
      <c r="DN466" s="105"/>
      <c r="DO466" s="105"/>
      <c r="DP466" s="105"/>
      <c r="DQ466" s="105"/>
      <c r="DR466" s="105"/>
      <c r="DS466" s="105"/>
      <c r="DT466" s="105"/>
      <c r="DU466" s="105"/>
      <c r="DV466" s="105"/>
      <c r="DW466" s="105"/>
      <c r="DX466" s="105"/>
      <c r="DY466" s="105"/>
      <c r="DZ466" s="105"/>
      <c r="EA466" s="105"/>
      <c r="EB466" s="105"/>
      <c r="EC466" s="105"/>
      <c r="ED466" s="105"/>
      <c r="EE466" s="105"/>
      <c r="EF466" s="105"/>
      <c r="EG466" s="105"/>
      <c r="EH466" s="105"/>
      <c r="EI466" s="105"/>
      <c r="EJ466" s="105"/>
      <c r="EK466" s="105"/>
      <c r="EL466" s="105"/>
      <c r="EM466" s="105"/>
      <c r="EN466" s="105"/>
      <c r="EO466" s="105"/>
      <c r="EP466" s="105"/>
      <c r="EQ466" s="105"/>
      <c r="ER466" s="105"/>
      <c r="ES466" s="105"/>
      <c r="ET466" s="105"/>
      <c r="EU466" s="105"/>
      <c r="EV466" s="105"/>
      <c r="EW466" s="105"/>
      <c r="EX466" s="105"/>
      <c r="EY466" s="105"/>
      <c r="EZ466" s="105"/>
      <c r="FA466" s="105"/>
      <c r="FB466" s="105"/>
      <c r="FC466" s="105"/>
      <c r="FD466" s="105"/>
      <c r="FE466" s="105"/>
      <c r="FF466" s="105"/>
      <c r="FG466" s="105"/>
      <c r="FH466" s="105"/>
      <c r="FI466" s="105"/>
      <c r="FJ466" s="105"/>
      <c r="FK466" s="105"/>
      <c r="FL466" s="105"/>
      <c r="FM466" s="105"/>
      <c r="FN466" s="105"/>
      <c r="FO466" s="105"/>
      <c r="FP466" s="105"/>
      <c r="FQ466" s="105"/>
      <c r="FR466" s="105"/>
      <c r="FS466" s="105"/>
      <c r="FT466" s="105"/>
      <c r="FU466" s="105"/>
      <c r="FV466" s="105"/>
      <c r="FW466" s="105"/>
      <c r="FX466" s="105"/>
      <c r="FY466" s="105"/>
      <c r="FZ466" s="105"/>
      <c r="GA466" s="105"/>
      <c r="GB466" s="105"/>
      <c r="GC466" s="105"/>
      <c r="GD466" s="105"/>
      <c r="GE466" s="105"/>
      <c r="GF466" s="105"/>
      <c r="GG466" s="105"/>
      <c r="GH466" s="105"/>
      <c r="GI466" s="105"/>
      <c r="GJ466" s="105"/>
      <c r="GK466" s="105"/>
      <c r="GL466" s="105"/>
      <c r="GM466" s="105"/>
      <c r="GN466" s="105"/>
      <c r="GO466" s="105"/>
      <c r="GP466" s="105"/>
      <c r="GQ466" s="105"/>
      <c r="GR466" s="105"/>
      <c r="GS466" s="105"/>
      <c r="GT466" s="105"/>
      <c r="GU466" s="105"/>
      <c r="GV466" s="105"/>
      <c r="GW466" s="105"/>
      <c r="GX466" s="105"/>
      <c r="GY466" s="105"/>
      <c r="GZ466" s="105"/>
      <c r="HA466" s="105"/>
      <c r="HB466" s="105"/>
      <c r="HC466" s="105"/>
      <c r="HD466" s="105"/>
      <c r="HE466" s="105"/>
      <c r="HF466" s="105"/>
      <c r="HG466" s="105"/>
      <c r="HH466" s="105"/>
      <c r="HI466" s="105"/>
      <c r="HJ466" s="105"/>
      <c r="HK466" s="105"/>
      <c r="HL466" s="105"/>
      <c r="HM466" s="105"/>
      <c r="HN466" s="105"/>
      <c r="HO466" s="105"/>
      <c r="HP466" s="105"/>
      <c r="HQ466" s="105"/>
      <c r="HR466" s="105"/>
      <c r="HS466" s="105"/>
      <c r="HT466" s="105"/>
      <c r="HU466" s="105"/>
      <c r="HV466" s="105"/>
      <c r="HW466" s="105"/>
      <c r="HX466" s="105"/>
      <c r="HY466" s="105"/>
      <c r="HZ466" s="105"/>
      <c r="IA466" s="105"/>
      <c r="IB466" s="105"/>
      <c r="IC466" s="105"/>
      <c r="ID466" s="105"/>
      <c r="IE466" s="105"/>
      <c r="IF466" s="105"/>
      <c r="IG466" s="105"/>
      <c r="IH466" s="105"/>
      <c r="II466" s="105"/>
      <c r="IJ466" s="105"/>
      <c r="IK466" s="105"/>
      <c r="IL466" s="105"/>
      <c r="IM466" s="105"/>
      <c r="IN466" s="105"/>
      <c r="IO466" s="105"/>
      <c r="IP466" s="105"/>
      <c r="IQ466" s="105"/>
      <c r="IR466" s="105"/>
      <c r="IS466" s="105"/>
      <c r="IT466" s="105"/>
      <c r="IU466" s="105"/>
    </row>
    <row r="467" spans="1:255" ht="22.5" customHeight="1">
      <c r="A467" s="76">
        <v>26</v>
      </c>
      <c r="B467" s="76"/>
      <c r="C467" s="94" t="s">
        <v>127</v>
      </c>
      <c r="D467" s="76" t="s">
        <v>10</v>
      </c>
      <c r="E467" s="202">
        <v>2.64</v>
      </c>
      <c r="F467" s="93"/>
      <c r="G467" s="93"/>
      <c r="H467" s="93"/>
      <c r="I467" s="93"/>
      <c r="J467" s="93"/>
      <c r="K467" s="93"/>
      <c r="L467" s="93"/>
      <c r="M467" s="289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  <c r="CD467" s="95"/>
      <c r="CE467" s="95"/>
      <c r="CF467" s="95"/>
      <c r="CG467" s="95"/>
      <c r="CH467" s="95"/>
      <c r="CI467" s="95"/>
      <c r="CJ467" s="95"/>
      <c r="CK467" s="95"/>
      <c r="CL467" s="95"/>
      <c r="CM467" s="95"/>
      <c r="CN467" s="95"/>
      <c r="CO467" s="95"/>
      <c r="CP467" s="95"/>
      <c r="CQ467" s="95"/>
      <c r="CR467" s="95"/>
      <c r="CS467" s="95"/>
      <c r="CT467" s="95"/>
      <c r="CU467" s="95"/>
      <c r="CV467" s="95"/>
      <c r="CW467" s="95"/>
      <c r="CX467" s="95"/>
      <c r="CY467" s="95"/>
      <c r="CZ467" s="95"/>
      <c r="DA467" s="95"/>
      <c r="DB467" s="95"/>
      <c r="DC467" s="95"/>
      <c r="DD467" s="95"/>
      <c r="DE467" s="95"/>
      <c r="DF467" s="95"/>
      <c r="DG467" s="95"/>
      <c r="DH467" s="95"/>
      <c r="DI467" s="95"/>
      <c r="DJ467" s="95"/>
      <c r="DK467" s="95"/>
      <c r="DL467" s="95"/>
      <c r="DM467" s="95"/>
      <c r="DN467" s="95"/>
      <c r="DO467" s="95"/>
      <c r="DP467" s="95"/>
      <c r="DQ467" s="95"/>
      <c r="DR467" s="95"/>
      <c r="DS467" s="95"/>
      <c r="DT467" s="95"/>
      <c r="DU467" s="95"/>
      <c r="DV467" s="95"/>
      <c r="DW467" s="95"/>
      <c r="DX467" s="95"/>
      <c r="DY467" s="95"/>
      <c r="DZ467" s="95"/>
      <c r="EA467" s="95"/>
      <c r="EB467" s="95"/>
      <c r="EC467" s="95"/>
      <c r="ED467" s="95"/>
      <c r="EE467" s="95"/>
      <c r="EF467" s="95"/>
      <c r="EG467" s="95"/>
      <c r="EH467" s="95"/>
      <c r="EI467" s="95"/>
      <c r="EJ467" s="95"/>
      <c r="EK467" s="95"/>
      <c r="EL467" s="95"/>
      <c r="EM467" s="95"/>
      <c r="EN467" s="95"/>
      <c r="EO467" s="95"/>
      <c r="EP467" s="95"/>
      <c r="EQ467" s="95"/>
      <c r="ER467" s="95"/>
      <c r="ES467" s="95"/>
      <c r="ET467" s="95"/>
      <c r="EU467" s="95"/>
      <c r="EV467" s="95"/>
      <c r="EW467" s="95"/>
      <c r="EX467" s="95"/>
      <c r="EY467" s="95"/>
      <c r="EZ467" s="95"/>
      <c r="FA467" s="95"/>
      <c r="FB467" s="95"/>
      <c r="FC467" s="95"/>
      <c r="FD467" s="95"/>
      <c r="FE467" s="95"/>
      <c r="FF467" s="95"/>
      <c r="FG467" s="95"/>
      <c r="FH467" s="95"/>
      <c r="FI467" s="95"/>
      <c r="FJ467" s="95"/>
      <c r="FK467" s="95"/>
      <c r="FL467" s="95"/>
      <c r="FM467" s="95"/>
      <c r="FN467" s="95"/>
      <c r="FO467" s="95"/>
      <c r="FP467" s="95"/>
      <c r="FQ467" s="95"/>
      <c r="FR467" s="95"/>
      <c r="FS467" s="95"/>
      <c r="FT467" s="95"/>
      <c r="FU467" s="95"/>
      <c r="FV467" s="95"/>
      <c r="FW467" s="95"/>
      <c r="FX467" s="95"/>
      <c r="FY467" s="95"/>
      <c r="FZ467" s="95"/>
      <c r="GA467" s="95"/>
      <c r="GB467" s="95"/>
      <c r="GC467" s="95"/>
      <c r="GD467" s="95"/>
      <c r="GE467" s="95"/>
      <c r="GF467" s="95"/>
      <c r="GG467" s="95"/>
      <c r="GH467" s="95"/>
      <c r="GI467" s="95"/>
      <c r="GJ467" s="95"/>
      <c r="GK467" s="95"/>
      <c r="GL467" s="95"/>
      <c r="GM467" s="95"/>
      <c r="GN467" s="95"/>
      <c r="GO467" s="95"/>
      <c r="GP467" s="95"/>
      <c r="GQ467" s="95"/>
      <c r="GR467" s="95"/>
      <c r="GS467" s="95"/>
      <c r="GT467" s="95"/>
      <c r="GU467" s="95"/>
      <c r="GV467" s="95"/>
      <c r="GW467" s="95"/>
      <c r="GX467" s="95"/>
      <c r="GY467" s="95"/>
      <c r="GZ467" s="95"/>
      <c r="HA467" s="95"/>
      <c r="HB467" s="95"/>
      <c r="HC467" s="95"/>
      <c r="HD467" s="95"/>
      <c r="HE467" s="95"/>
      <c r="HF467" s="95"/>
      <c r="HG467" s="95"/>
      <c r="HH467" s="95"/>
      <c r="HI467" s="95"/>
      <c r="HJ467" s="95"/>
      <c r="HK467" s="95"/>
      <c r="HL467" s="95"/>
      <c r="HM467" s="95"/>
      <c r="HN467" s="95"/>
      <c r="HO467" s="95"/>
      <c r="HP467" s="95"/>
      <c r="HQ467" s="95"/>
      <c r="HR467" s="95"/>
      <c r="HS467" s="95"/>
      <c r="HT467" s="95"/>
      <c r="HU467" s="95"/>
      <c r="HV467" s="95"/>
      <c r="HW467" s="95"/>
      <c r="HX467" s="95"/>
      <c r="HY467" s="95"/>
      <c r="HZ467" s="95"/>
      <c r="IA467" s="95"/>
      <c r="IB467" s="95"/>
      <c r="IC467" s="95"/>
      <c r="ID467" s="95"/>
      <c r="IE467" s="95"/>
      <c r="IF467" s="95"/>
      <c r="IG467" s="95"/>
      <c r="IH467" s="95"/>
      <c r="II467" s="95"/>
      <c r="IJ467" s="95"/>
      <c r="IK467" s="95"/>
      <c r="IL467" s="95"/>
      <c r="IM467" s="95"/>
      <c r="IN467" s="95"/>
      <c r="IO467" s="95"/>
      <c r="IP467" s="95"/>
      <c r="IQ467" s="95"/>
      <c r="IR467" s="95"/>
      <c r="IS467" s="95"/>
      <c r="IT467" s="95"/>
      <c r="IU467" s="95"/>
    </row>
    <row r="468" spans="1:255" ht="30" customHeight="1">
      <c r="A468" s="76">
        <v>27</v>
      </c>
      <c r="B468" s="76"/>
      <c r="C468" s="94" t="s">
        <v>128</v>
      </c>
      <c r="D468" s="76" t="s">
        <v>10</v>
      </c>
      <c r="E468" s="202">
        <f>E467*2.4</f>
        <v>6.336</v>
      </c>
      <c r="F468" s="93"/>
      <c r="G468" s="93"/>
      <c r="H468" s="93"/>
      <c r="I468" s="93"/>
      <c r="J468" s="93"/>
      <c r="K468" s="93"/>
      <c r="L468" s="93"/>
      <c r="M468" s="283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  <c r="EQ468" s="59"/>
      <c r="ER468" s="59"/>
      <c r="ES468" s="59"/>
      <c r="ET468" s="59"/>
      <c r="EU468" s="59"/>
      <c r="EV468" s="59"/>
      <c r="EW468" s="59"/>
      <c r="EX468" s="59"/>
      <c r="EY468" s="59"/>
      <c r="EZ468" s="59"/>
      <c r="FA468" s="59"/>
      <c r="FB468" s="59"/>
      <c r="FC468" s="59"/>
      <c r="FD468" s="59"/>
      <c r="FE468" s="59"/>
      <c r="FF468" s="59"/>
      <c r="FG468" s="59"/>
      <c r="FH468" s="59"/>
      <c r="FI468" s="59"/>
      <c r="FJ468" s="59"/>
      <c r="FK468" s="59"/>
      <c r="FL468" s="59"/>
      <c r="FM468" s="59"/>
      <c r="FN468" s="59"/>
      <c r="FO468" s="59"/>
      <c r="FP468" s="59"/>
      <c r="FQ468" s="59"/>
      <c r="FR468" s="59"/>
      <c r="FS468" s="59"/>
      <c r="FT468" s="59"/>
      <c r="FU468" s="59"/>
      <c r="FV468" s="59"/>
      <c r="FW468" s="59"/>
      <c r="FX468" s="59"/>
      <c r="FY468" s="59"/>
      <c r="FZ468" s="59"/>
      <c r="GA468" s="59"/>
      <c r="GB468" s="59"/>
      <c r="GC468" s="59"/>
      <c r="GD468" s="59"/>
      <c r="GE468" s="59"/>
      <c r="GF468" s="59"/>
      <c r="GG468" s="59"/>
      <c r="GH468" s="59"/>
      <c r="GI468" s="59"/>
      <c r="GJ468" s="59"/>
      <c r="GK468" s="59"/>
      <c r="GL468" s="59"/>
      <c r="GM468" s="59"/>
      <c r="GN468" s="59"/>
      <c r="GO468" s="59"/>
      <c r="GP468" s="59"/>
      <c r="GQ468" s="59"/>
      <c r="GR468" s="59"/>
      <c r="GS468" s="59"/>
      <c r="GT468" s="59"/>
      <c r="GU468" s="59"/>
      <c r="GV468" s="59"/>
      <c r="GW468" s="59"/>
      <c r="GX468" s="59"/>
      <c r="GY468" s="59"/>
      <c r="GZ468" s="59"/>
      <c r="HA468" s="59"/>
      <c r="HB468" s="59"/>
      <c r="HC468" s="59"/>
      <c r="HD468" s="59"/>
      <c r="HE468" s="59"/>
      <c r="HF468" s="59"/>
      <c r="HG468" s="59"/>
      <c r="HH468" s="59"/>
      <c r="HI468" s="59"/>
      <c r="HJ468" s="59"/>
      <c r="HK468" s="59"/>
      <c r="HL468" s="59"/>
      <c r="HM468" s="59"/>
      <c r="HN468" s="59"/>
      <c r="HO468" s="59"/>
      <c r="HP468" s="59"/>
      <c r="HQ468" s="59"/>
      <c r="HR468" s="59"/>
      <c r="HS468" s="59"/>
      <c r="HT468" s="59"/>
      <c r="HU468" s="59"/>
      <c r="HV468" s="59"/>
      <c r="HW468" s="59"/>
      <c r="HX468" s="59"/>
      <c r="HY468" s="59"/>
      <c r="HZ468" s="59"/>
      <c r="IA468" s="59"/>
      <c r="IB468" s="59"/>
      <c r="IC468" s="59"/>
      <c r="ID468" s="59"/>
      <c r="IE468" s="59"/>
      <c r="IF468" s="59"/>
      <c r="IG468" s="59"/>
      <c r="IH468" s="59"/>
      <c r="II468" s="59"/>
      <c r="IJ468" s="59"/>
      <c r="IK468" s="59"/>
      <c r="IL468" s="59"/>
      <c r="IM468" s="59"/>
      <c r="IN468" s="59"/>
      <c r="IO468" s="59"/>
      <c r="IP468" s="59"/>
      <c r="IQ468" s="59"/>
      <c r="IR468" s="59"/>
      <c r="IS468" s="59"/>
      <c r="IT468" s="59"/>
      <c r="IU468" s="59"/>
    </row>
    <row r="469" spans="1:13" s="59" customFormat="1" ht="27">
      <c r="A469" s="76">
        <v>25</v>
      </c>
      <c r="B469" s="76"/>
      <c r="C469" s="94" t="s">
        <v>379</v>
      </c>
      <c r="D469" s="76" t="s">
        <v>10</v>
      </c>
      <c r="E469" s="202">
        <v>15.5</v>
      </c>
      <c r="F469" s="93"/>
      <c r="G469" s="93"/>
      <c r="H469" s="93"/>
      <c r="I469" s="93"/>
      <c r="J469" s="93"/>
      <c r="K469" s="93"/>
      <c r="L469" s="93"/>
      <c r="M469" s="283"/>
    </row>
    <row r="470" spans="1:13" s="9" customFormat="1" ht="13.5">
      <c r="A470" s="1">
        <v>26</v>
      </c>
      <c r="B470" s="1"/>
      <c r="C470" s="215" t="s">
        <v>378</v>
      </c>
      <c r="D470" s="1" t="s">
        <v>10</v>
      </c>
      <c r="E470" s="202">
        <f>E469</f>
        <v>15.5</v>
      </c>
      <c r="F470" s="1"/>
      <c r="G470" s="2"/>
      <c r="H470" s="3"/>
      <c r="I470" s="2"/>
      <c r="J470" s="3"/>
      <c r="K470" s="2"/>
      <c r="L470" s="2"/>
      <c r="M470" s="284"/>
    </row>
    <row r="471" spans="1:13" ht="13.5">
      <c r="A471" s="33"/>
      <c r="B471" s="33"/>
      <c r="C471" s="46" t="s">
        <v>18</v>
      </c>
      <c r="D471" s="35"/>
      <c r="E471" s="35"/>
      <c r="F471" s="29"/>
      <c r="G471" s="133"/>
      <c r="H471" s="133"/>
      <c r="I471" s="133"/>
      <c r="J471" s="133"/>
      <c r="K471" s="133"/>
      <c r="L471" s="133"/>
      <c r="M471" s="296">
        <f>G471+I471+K471</f>
        <v>0</v>
      </c>
    </row>
    <row r="472" spans="1:13" s="10" customFormat="1" ht="13.5">
      <c r="A472" s="33"/>
      <c r="B472" s="33"/>
      <c r="C472" s="34" t="s">
        <v>40</v>
      </c>
      <c r="D472" s="85" t="s">
        <v>49</v>
      </c>
      <c r="E472" s="39"/>
      <c r="F472" s="35"/>
      <c r="G472" s="133"/>
      <c r="H472" s="133"/>
      <c r="I472" s="133"/>
      <c r="J472" s="133"/>
      <c r="K472" s="133"/>
      <c r="L472" s="133"/>
      <c r="M472" s="292"/>
    </row>
    <row r="473" spans="1:13" s="10" customFormat="1" ht="13.5" customHeight="1">
      <c r="A473" s="33"/>
      <c r="B473" s="33"/>
      <c r="C473" s="46" t="s">
        <v>6</v>
      </c>
      <c r="D473" s="151"/>
      <c r="E473" s="39"/>
      <c r="F473" s="35"/>
      <c r="G473" s="133"/>
      <c r="H473" s="133"/>
      <c r="I473" s="133"/>
      <c r="J473" s="133"/>
      <c r="K473" s="133"/>
      <c r="L473" s="133"/>
      <c r="M473" s="292"/>
    </row>
    <row r="474" spans="1:13" s="10" customFormat="1" ht="13.5">
      <c r="A474" s="33"/>
      <c r="B474" s="33"/>
      <c r="C474" s="34" t="s">
        <v>41</v>
      </c>
      <c r="D474" s="85" t="s">
        <v>49</v>
      </c>
      <c r="E474" s="39"/>
      <c r="F474" s="35"/>
      <c r="G474" s="133"/>
      <c r="H474" s="133"/>
      <c r="I474" s="133"/>
      <c r="J474" s="133"/>
      <c r="K474" s="133"/>
      <c r="L474" s="133"/>
      <c r="M474" s="292"/>
    </row>
    <row r="475" spans="1:13" s="10" customFormat="1" ht="13.5">
      <c r="A475" s="33"/>
      <c r="B475" s="33"/>
      <c r="C475" s="60" t="s">
        <v>359</v>
      </c>
      <c r="D475" s="35"/>
      <c r="E475" s="39"/>
      <c r="F475" s="35"/>
      <c r="G475" s="142"/>
      <c r="H475" s="142"/>
      <c r="I475" s="142"/>
      <c r="J475" s="142"/>
      <c r="K475" s="142"/>
      <c r="L475" s="142"/>
      <c r="M475" s="292"/>
    </row>
    <row r="476" spans="1:13" s="10" customFormat="1" ht="15.75">
      <c r="A476" s="33"/>
      <c r="B476" s="33"/>
      <c r="C476" s="67" t="s">
        <v>360</v>
      </c>
      <c r="D476" s="35"/>
      <c r="E476" s="39"/>
      <c r="F476" s="35"/>
      <c r="G476" s="142"/>
      <c r="H476" s="142"/>
      <c r="I476" s="142"/>
      <c r="J476" s="142"/>
      <c r="K476" s="142"/>
      <c r="L476" s="142"/>
      <c r="M476" s="292"/>
    </row>
    <row r="477" spans="1:13" s="10" customFormat="1" ht="30.75" customHeight="1">
      <c r="A477" s="55">
        <v>3</v>
      </c>
      <c r="B477" s="55"/>
      <c r="C477" s="66" t="s">
        <v>395</v>
      </c>
      <c r="D477" s="55" t="s">
        <v>19</v>
      </c>
      <c r="E477" s="202">
        <v>50</v>
      </c>
      <c r="F477" s="122"/>
      <c r="G477" s="122"/>
      <c r="H477" s="122"/>
      <c r="I477" s="122"/>
      <c r="J477" s="122"/>
      <c r="K477" s="122"/>
      <c r="L477" s="122"/>
      <c r="M477" s="292"/>
    </row>
    <row r="478" spans="1:13" s="10" customFormat="1" ht="27">
      <c r="A478" s="55">
        <v>4</v>
      </c>
      <c r="B478" s="55"/>
      <c r="C478" s="66" t="s">
        <v>396</v>
      </c>
      <c r="D478" s="55" t="s">
        <v>9</v>
      </c>
      <c r="E478" s="202">
        <v>2</v>
      </c>
      <c r="F478" s="122"/>
      <c r="G478" s="190"/>
      <c r="H478" s="122"/>
      <c r="I478" s="122"/>
      <c r="J478" s="122"/>
      <c r="K478" s="122"/>
      <c r="L478" s="122"/>
      <c r="M478" s="292"/>
    </row>
    <row r="479" spans="1:13" s="10" customFormat="1" ht="26.25" customHeight="1">
      <c r="A479" s="33">
        <v>5</v>
      </c>
      <c r="B479" s="33"/>
      <c r="C479" s="48" t="s">
        <v>397</v>
      </c>
      <c r="D479" s="33" t="s">
        <v>9</v>
      </c>
      <c r="E479" s="202">
        <v>16</v>
      </c>
      <c r="F479" s="133"/>
      <c r="G479" s="133"/>
      <c r="H479" s="133"/>
      <c r="I479" s="133"/>
      <c r="J479" s="133"/>
      <c r="K479" s="133"/>
      <c r="L479" s="133"/>
      <c r="M479" s="292"/>
    </row>
    <row r="480" spans="1:13" s="59" customFormat="1" ht="13.5">
      <c r="A480" s="63">
        <v>6</v>
      </c>
      <c r="B480" s="63"/>
      <c r="C480" s="99" t="s">
        <v>289</v>
      </c>
      <c r="D480" s="100" t="s">
        <v>273</v>
      </c>
      <c r="E480" s="202">
        <v>1</v>
      </c>
      <c r="F480" s="64"/>
      <c r="G480" s="64"/>
      <c r="H480" s="64"/>
      <c r="I480" s="64"/>
      <c r="J480" s="64"/>
      <c r="K480" s="64"/>
      <c r="L480" s="64"/>
      <c r="M480" s="283"/>
    </row>
    <row r="481" spans="1:13" s="95" customFormat="1" ht="30.75" customHeight="1">
      <c r="A481" s="63">
        <v>7</v>
      </c>
      <c r="B481" s="63"/>
      <c r="C481" s="62" t="s">
        <v>400</v>
      </c>
      <c r="D481" s="131" t="s">
        <v>107</v>
      </c>
      <c r="E481" s="202">
        <v>1</v>
      </c>
      <c r="F481" s="249"/>
      <c r="G481" s="201"/>
      <c r="H481" s="201"/>
      <c r="I481" s="193"/>
      <c r="J481" s="193"/>
      <c r="K481" s="193"/>
      <c r="L481" s="193"/>
      <c r="M481" s="289"/>
    </row>
    <row r="482" spans="1:13" ht="13.5">
      <c r="A482" s="33"/>
      <c r="B482" s="33"/>
      <c r="C482" s="46" t="s">
        <v>18</v>
      </c>
      <c r="D482" s="35"/>
      <c r="E482" s="35"/>
      <c r="F482" s="29"/>
      <c r="G482" s="133"/>
      <c r="H482" s="133"/>
      <c r="I482" s="133"/>
      <c r="J482" s="133"/>
      <c r="K482" s="133"/>
      <c r="L482" s="133"/>
      <c r="M482" s="296">
        <f>G482+I482+K482</f>
        <v>0</v>
      </c>
    </row>
    <row r="483" spans="1:13" s="10" customFormat="1" ht="13.5">
      <c r="A483" s="33"/>
      <c r="B483" s="33"/>
      <c r="C483" s="34" t="s">
        <v>40</v>
      </c>
      <c r="D483" s="85" t="s">
        <v>49</v>
      </c>
      <c r="E483" s="39"/>
      <c r="F483" s="35"/>
      <c r="G483" s="133"/>
      <c r="H483" s="133"/>
      <c r="I483" s="133"/>
      <c r="J483" s="133"/>
      <c r="K483" s="133"/>
      <c r="L483" s="133"/>
      <c r="M483" s="292"/>
    </row>
    <row r="484" spans="1:13" s="10" customFormat="1" ht="13.5" customHeight="1">
      <c r="A484" s="33"/>
      <c r="B484" s="33"/>
      <c r="C484" s="46" t="s">
        <v>6</v>
      </c>
      <c r="D484" s="151"/>
      <c r="E484" s="39"/>
      <c r="F484" s="35"/>
      <c r="G484" s="133"/>
      <c r="H484" s="133"/>
      <c r="I484" s="133"/>
      <c r="J484" s="133"/>
      <c r="K484" s="133"/>
      <c r="L484" s="133"/>
      <c r="M484" s="292"/>
    </row>
    <row r="485" spans="1:13" s="10" customFormat="1" ht="13.5">
      <c r="A485" s="33"/>
      <c r="B485" s="33"/>
      <c r="C485" s="34" t="s">
        <v>41</v>
      </c>
      <c r="D485" s="85" t="s">
        <v>49</v>
      </c>
      <c r="E485" s="39"/>
      <c r="F485" s="35"/>
      <c r="G485" s="133"/>
      <c r="H485" s="133"/>
      <c r="I485" s="133"/>
      <c r="J485" s="133"/>
      <c r="K485" s="133"/>
      <c r="L485" s="133"/>
      <c r="M485" s="292"/>
    </row>
    <row r="486" spans="1:13" s="10" customFormat="1" ht="13.5">
      <c r="A486" s="33"/>
      <c r="B486" s="33"/>
      <c r="C486" s="60" t="s">
        <v>361</v>
      </c>
      <c r="D486" s="35"/>
      <c r="E486" s="39"/>
      <c r="F486" s="35"/>
      <c r="G486" s="142"/>
      <c r="H486" s="142"/>
      <c r="I486" s="142"/>
      <c r="J486" s="142"/>
      <c r="K486" s="142"/>
      <c r="L486" s="142"/>
      <c r="M486" s="292"/>
    </row>
    <row r="487" spans="1:13" s="10" customFormat="1" ht="22.5" customHeight="1">
      <c r="A487" s="33"/>
      <c r="B487" s="33"/>
      <c r="C487" s="67" t="s">
        <v>362</v>
      </c>
      <c r="D487" s="35"/>
      <c r="E487" s="39"/>
      <c r="F487" s="35"/>
      <c r="G487" s="142"/>
      <c r="H487" s="142"/>
      <c r="I487" s="142"/>
      <c r="J487" s="142"/>
      <c r="K487" s="142"/>
      <c r="L487" s="142"/>
      <c r="M487" s="292"/>
    </row>
    <row r="488" spans="1:255" s="10" customFormat="1" ht="27">
      <c r="A488" s="33">
        <v>1</v>
      </c>
      <c r="B488" s="33"/>
      <c r="C488" s="334" t="s">
        <v>398</v>
      </c>
      <c r="D488" s="75" t="s">
        <v>48</v>
      </c>
      <c r="E488" s="202">
        <v>1</v>
      </c>
      <c r="F488" s="36"/>
      <c r="G488" s="133"/>
      <c r="H488" s="133"/>
      <c r="I488" s="133"/>
      <c r="J488" s="133"/>
      <c r="K488" s="133"/>
      <c r="L488" s="133"/>
      <c r="M488" s="27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</row>
    <row r="489" spans="1:255" s="10" customFormat="1" ht="22.5" customHeight="1">
      <c r="A489" s="33">
        <v>2</v>
      </c>
      <c r="B489" s="33"/>
      <c r="C489" s="34" t="s">
        <v>110</v>
      </c>
      <c r="D489" s="33" t="s">
        <v>19</v>
      </c>
      <c r="E489" s="202">
        <v>20</v>
      </c>
      <c r="F489" s="36"/>
      <c r="G489" s="133"/>
      <c r="H489" s="133"/>
      <c r="I489" s="133"/>
      <c r="J489" s="133"/>
      <c r="K489" s="133"/>
      <c r="L489" s="133"/>
      <c r="M489" s="27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</row>
    <row r="490" spans="1:255" s="10" customFormat="1" ht="22.5" customHeight="1">
      <c r="A490" s="33">
        <v>3</v>
      </c>
      <c r="B490" s="33"/>
      <c r="C490" s="34" t="s">
        <v>112</v>
      </c>
      <c r="D490" s="33" t="s">
        <v>19</v>
      </c>
      <c r="E490" s="202">
        <v>40</v>
      </c>
      <c r="F490" s="36"/>
      <c r="G490" s="133"/>
      <c r="H490" s="133"/>
      <c r="I490" s="133"/>
      <c r="J490" s="133"/>
      <c r="K490" s="133"/>
      <c r="L490" s="133"/>
      <c r="M490" s="27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</row>
    <row r="491" spans="1:255" s="10" customFormat="1" ht="30.75" customHeight="1">
      <c r="A491" s="33">
        <v>4</v>
      </c>
      <c r="B491" s="33"/>
      <c r="C491" s="34" t="s">
        <v>111</v>
      </c>
      <c r="D491" s="75" t="s">
        <v>9</v>
      </c>
      <c r="E491" s="202">
        <v>1</v>
      </c>
      <c r="F491" s="36"/>
      <c r="G491" s="133"/>
      <c r="H491" s="133"/>
      <c r="I491" s="133"/>
      <c r="J491" s="133"/>
      <c r="K491" s="133"/>
      <c r="L491" s="133"/>
      <c r="M491" s="27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</row>
    <row r="492" spans="1:13" ht="22.5" customHeight="1">
      <c r="A492" s="33"/>
      <c r="B492" s="33"/>
      <c r="C492" s="60" t="s">
        <v>18</v>
      </c>
      <c r="D492" s="35"/>
      <c r="E492" s="35"/>
      <c r="F492" s="29"/>
      <c r="G492" s="133"/>
      <c r="H492" s="133"/>
      <c r="I492" s="133"/>
      <c r="J492" s="133"/>
      <c r="K492" s="133"/>
      <c r="L492" s="133"/>
      <c r="M492" s="296">
        <f>G492+I492+K492</f>
        <v>0</v>
      </c>
    </row>
    <row r="493" spans="1:255" ht="22.5" customHeight="1">
      <c r="A493" s="88"/>
      <c r="B493" s="88"/>
      <c r="C493" s="89" t="s">
        <v>96</v>
      </c>
      <c r="D493" s="85" t="s">
        <v>49</v>
      </c>
      <c r="E493" s="61"/>
      <c r="F493" s="54"/>
      <c r="G493" s="142"/>
      <c r="H493" s="142"/>
      <c r="I493" s="142"/>
      <c r="J493" s="142"/>
      <c r="K493" s="142"/>
      <c r="L493" s="142"/>
      <c r="M493" s="297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82"/>
      <c r="DH493" s="82"/>
      <c r="DI493" s="82"/>
      <c r="DJ493" s="82"/>
      <c r="DK493" s="82"/>
      <c r="DL493" s="82"/>
      <c r="DM493" s="82"/>
      <c r="DN493" s="82"/>
      <c r="DO493" s="82"/>
      <c r="DP493" s="82"/>
      <c r="DQ493" s="82"/>
      <c r="DR493" s="82"/>
      <c r="DS493" s="82"/>
      <c r="DT493" s="82"/>
      <c r="DU493" s="82"/>
      <c r="DV493" s="82"/>
      <c r="DW493" s="82"/>
      <c r="DX493" s="82"/>
      <c r="DY493" s="82"/>
      <c r="DZ493" s="82"/>
      <c r="EA493" s="82"/>
      <c r="EB493" s="82"/>
      <c r="EC493" s="82"/>
      <c r="ED493" s="82"/>
      <c r="EE493" s="82"/>
      <c r="EF493" s="82"/>
      <c r="EG493" s="82"/>
      <c r="EH493" s="82"/>
      <c r="EI493" s="82"/>
      <c r="EJ493" s="82"/>
      <c r="EK493" s="82"/>
      <c r="EL493" s="82"/>
      <c r="EM493" s="82"/>
      <c r="EN493" s="82"/>
      <c r="EO493" s="82"/>
      <c r="EP493" s="82"/>
      <c r="EQ493" s="82"/>
      <c r="ER493" s="82"/>
      <c r="ES493" s="82"/>
      <c r="ET493" s="82"/>
      <c r="EU493" s="82"/>
      <c r="EV493" s="82"/>
      <c r="EW493" s="82"/>
      <c r="EX493" s="82"/>
      <c r="EY493" s="82"/>
      <c r="EZ493" s="82"/>
      <c r="FA493" s="82"/>
      <c r="FB493" s="82"/>
      <c r="FC493" s="82"/>
      <c r="FD493" s="82"/>
      <c r="FE493" s="82"/>
      <c r="FF493" s="82"/>
      <c r="FG493" s="82"/>
      <c r="FH493" s="82"/>
      <c r="FI493" s="82"/>
      <c r="FJ493" s="82"/>
      <c r="FK493" s="82"/>
      <c r="FL493" s="82"/>
      <c r="FM493" s="82"/>
      <c r="FN493" s="82"/>
      <c r="FO493" s="82"/>
      <c r="FP493" s="82"/>
      <c r="FQ493" s="82"/>
      <c r="FR493" s="82"/>
      <c r="FS493" s="82"/>
      <c r="FT493" s="82"/>
      <c r="FU493" s="82"/>
      <c r="FV493" s="82"/>
      <c r="FW493" s="82"/>
      <c r="FX493" s="82"/>
      <c r="FY493" s="82"/>
      <c r="FZ493" s="82"/>
      <c r="GA493" s="82"/>
      <c r="GB493" s="82"/>
      <c r="GC493" s="82"/>
      <c r="GD493" s="82"/>
      <c r="GE493" s="82"/>
      <c r="GF493" s="82"/>
      <c r="GG493" s="82"/>
      <c r="GH493" s="82"/>
      <c r="GI493" s="82"/>
      <c r="GJ493" s="82"/>
      <c r="GK493" s="82"/>
      <c r="GL493" s="82"/>
      <c r="GM493" s="82"/>
      <c r="GN493" s="82"/>
      <c r="GO493" s="82"/>
      <c r="GP493" s="82"/>
      <c r="GQ493" s="82"/>
      <c r="GR493" s="82"/>
      <c r="GS493" s="82"/>
      <c r="GT493" s="82"/>
      <c r="GU493" s="82"/>
      <c r="GV493" s="82"/>
      <c r="GW493" s="82"/>
      <c r="GX493" s="82"/>
      <c r="GY493" s="82"/>
      <c r="GZ493" s="82"/>
      <c r="HA493" s="82"/>
      <c r="HB493" s="82"/>
      <c r="HC493" s="82"/>
      <c r="HD493" s="82"/>
      <c r="HE493" s="82"/>
      <c r="HF493" s="82"/>
      <c r="HG493" s="82"/>
      <c r="HH493" s="82"/>
      <c r="HI493" s="82"/>
      <c r="HJ493" s="82"/>
      <c r="HK493" s="82"/>
      <c r="HL493" s="82"/>
      <c r="HM493" s="82"/>
      <c r="HN493" s="82"/>
      <c r="HO493" s="82"/>
      <c r="HP493" s="82"/>
      <c r="HQ493" s="82"/>
      <c r="HR493" s="82"/>
      <c r="HS493" s="82"/>
      <c r="HT493" s="82"/>
      <c r="HU493" s="82"/>
      <c r="HV493" s="82"/>
      <c r="HW493" s="82"/>
      <c r="HX493" s="82"/>
      <c r="HY493" s="82"/>
      <c r="HZ493" s="82"/>
      <c r="IA493" s="82"/>
      <c r="IB493" s="82"/>
      <c r="IC493" s="82"/>
      <c r="ID493" s="82"/>
      <c r="IE493" s="82"/>
      <c r="IF493" s="82"/>
      <c r="IG493" s="82"/>
      <c r="IH493" s="82"/>
      <c r="II493" s="82"/>
      <c r="IJ493" s="82"/>
      <c r="IK493" s="82"/>
      <c r="IL493" s="82"/>
      <c r="IM493" s="82"/>
      <c r="IN493" s="82"/>
      <c r="IO493" s="82"/>
      <c r="IP493" s="82"/>
      <c r="IQ493" s="82"/>
      <c r="IR493" s="82"/>
      <c r="IS493" s="82"/>
      <c r="IT493" s="82"/>
      <c r="IU493" s="82"/>
    </row>
    <row r="494" spans="1:255" ht="22.5" customHeight="1">
      <c r="A494" s="88"/>
      <c r="B494" s="88"/>
      <c r="C494" s="90" t="s">
        <v>18</v>
      </c>
      <c r="D494" s="151"/>
      <c r="E494" s="61"/>
      <c r="F494" s="54"/>
      <c r="G494" s="142"/>
      <c r="H494" s="142"/>
      <c r="I494" s="142"/>
      <c r="J494" s="142"/>
      <c r="K494" s="142"/>
      <c r="L494" s="142"/>
      <c r="M494" s="297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82"/>
      <c r="DH494" s="82"/>
      <c r="DI494" s="82"/>
      <c r="DJ494" s="82"/>
      <c r="DK494" s="82"/>
      <c r="DL494" s="82"/>
      <c r="DM494" s="82"/>
      <c r="DN494" s="82"/>
      <c r="DO494" s="82"/>
      <c r="DP494" s="82"/>
      <c r="DQ494" s="82"/>
      <c r="DR494" s="82"/>
      <c r="DS494" s="82"/>
      <c r="DT494" s="82"/>
      <c r="DU494" s="82"/>
      <c r="DV494" s="82"/>
      <c r="DW494" s="82"/>
      <c r="DX494" s="82"/>
      <c r="DY494" s="82"/>
      <c r="DZ494" s="82"/>
      <c r="EA494" s="82"/>
      <c r="EB494" s="82"/>
      <c r="EC494" s="82"/>
      <c r="ED494" s="82"/>
      <c r="EE494" s="82"/>
      <c r="EF494" s="82"/>
      <c r="EG494" s="82"/>
      <c r="EH494" s="82"/>
      <c r="EI494" s="82"/>
      <c r="EJ494" s="82"/>
      <c r="EK494" s="82"/>
      <c r="EL494" s="82"/>
      <c r="EM494" s="82"/>
      <c r="EN494" s="82"/>
      <c r="EO494" s="82"/>
      <c r="EP494" s="82"/>
      <c r="EQ494" s="82"/>
      <c r="ER494" s="82"/>
      <c r="ES494" s="82"/>
      <c r="ET494" s="82"/>
      <c r="EU494" s="82"/>
      <c r="EV494" s="82"/>
      <c r="EW494" s="82"/>
      <c r="EX494" s="82"/>
      <c r="EY494" s="82"/>
      <c r="EZ494" s="82"/>
      <c r="FA494" s="82"/>
      <c r="FB494" s="82"/>
      <c r="FC494" s="82"/>
      <c r="FD494" s="82"/>
      <c r="FE494" s="82"/>
      <c r="FF494" s="82"/>
      <c r="FG494" s="82"/>
      <c r="FH494" s="82"/>
      <c r="FI494" s="82"/>
      <c r="FJ494" s="82"/>
      <c r="FK494" s="82"/>
      <c r="FL494" s="82"/>
      <c r="FM494" s="82"/>
      <c r="FN494" s="82"/>
      <c r="FO494" s="82"/>
      <c r="FP494" s="82"/>
      <c r="FQ494" s="82"/>
      <c r="FR494" s="82"/>
      <c r="FS494" s="82"/>
      <c r="FT494" s="82"/>
      <c r="FU494" s="82"/>
      <c r="FV494" s="82"/>
      <c r="FW494" s="82"/>
      <c r="FX494" s="82"/>
      <c r="FY494" s="82"/>
      <c r="FZ494" s="82"/>
      <c r="GA494" s="82"/>
      <c r="GB494" s="82"/>
      <c r="GC494" s="82"/>
      <c r="GD494" s="82"/>
      <c r="GE494" s="82"/>
      <c r="GF494" s="82"/>
      <c r="GG494" s="82"/>
      <c r="GH494" s="82"/>
      <c r="GI494" s="82"/>
      <c r="GJ494" s="82"/>
      <c r="GK494" s="82"/>
      <c r="GL494" s="82"/>
      <c r="GM494" s="82"/>
      <c r="GN494" s="82"/>
      <c r="GO494" s="82"/>
      <c r="GP494" s="82"/>
      <c r="GQ494" s="82"/>
      <c r="GR494" s="82"/>
      <c r="GS494" s="82"/>
      <c r="GT494" s="82"/>
      <c r="GU494" s="82"/>
      <c r="GV494" s="82"/>
      <c r="GW494" s="82"/>
      <c r="GX494" s="82"/>
      <c r="GY494" s="82"/>
      <c r="GZ494" s="82"/>
      <c r="HA494" s="82"/>
      <c r="HB494" s="82"/>
      <c r="HC494" s="82"/>
      <c r="HD494" s="82"/>
      <c r="HE494" s="82"/>
      <c r="HF494" s="82"/>
      <c r="HG494" s="82"/>
      <c r="HH494" s="82"/>
      <c r="HI494" s="82"/>
      <c r="HJ494" s="82"/>
      <c r="HK494" s="82"/>
      <c r="HL494" s="82"/>
      <c r="HM494" s="82"/>
      <c r="HN494" s="82"/>
      <c r="HO494" s="82"/>
      <c r="HP494" s="82"/>
      <c r="HQ494" s="82"/>
      <c r="HR494" s="82"/>
      <c r="HS494" s="82"/>
      <c r="HT494" s="82"/>
      <c r="HU494" s="82"/>
      <c r="HV494" s="82"/>
      <c r="HW494" s="82"/>
      <c r="HX494" s="82"/>
      <c r="HY494" s="82"/>
      <c r="HZ494" s="82"/>
      <c r="IA494" s="82"/>
      <c r="IB494" s="82"/>
      <c r="IC494" s="82"/>
      <c r="ID494" s="82"/>
      <c r="IE494" s="82"/>
      <c r="IF494" s="82"/>
      <c r="IG494" s="82"/>
      <c r="IH494" s="82"/>
      <c r="II494" s="82"/>
      <c r="IJ494" s="82"/>
      <c r="IK494" s="82"/>
      <c r="IL494" s="82"/>
      <c r="IM494" s="82"/>
      <c r="IN494" s="82"/>
      <c r="IO494" s="82"/>
      <c r="IP494" s="82"/>
      <c r="IQ494" s="82"/>
      <c r="IR494" s="82"/>
      <c r="IS494" s="82"/>
      <c r="IT494" s="82"/>
      <c r="IU494" s="82"/>
    </row>
    <row r="495" spans="1:255" ht="22.5" customHeight="1">
      <c r="A495" s="88"/>
      <c r="B495" s="88"/>
      <c r="C495" s="40" t="s">
        <v>121</v>
      </c>
      <c r="D495" s="152" t="s">
        <v>49</v>
      </c>
      <c r="E495" s="44"/>
      <c r="F495" s="54"/>
      <c r="G495" s="142"/>
      <c r="H495" s="142"/>
      <c r="I495" s="142"/>
      <c r="J495" s="142"/>
      <c r="K495" s="142"/>
      <c r="L495" s="142"/>
      <c r="M495" s="297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82"/>
      <c r="DH495" s="82"/>
      <c r="DI495" s="82"/>
      <c r="DJ495" s="82"/>
      <c r="DK495" s="82"/>
      <c r="DL495" s="82"/>
      <c r="DM495" s="82"/>
      <c r="DN495" s="82"/>
      <c r="DO495" s="82"/>
      <c r="DP495" s="82"/>
      <c r="DQ495" s="82"/>
      <c r="DR495" s="82"/>
      <c r="DS495" s="82"/>
      <c r="DT495" s="82"/>
      <c r="DU495" s="82"/>
      <c r="DV495" s="82"/>
      <c r="DW495" s="82"/>
      <c r="DX495" s="82"/>
      <c r="DY495" s="82"/>
      <c r="DZ495" s="82"/>
      <c r="EA495" s="82"/>
      <c r="EB495" s="82"/>
      <c r="EC495" s="82"/>
      <c r="ED495" s="82"/>
      <c r="EE495" s="82"/>
      <c r="EF495" s="82"/>
      <c r="EG495" s="82"/>
      <c r="EH495" s="82"/>
      <c r="EI495" s="82"/>
      <c r="EJ495" s="82"/>
      <c r="EK495" s="82"/>
      <c r="EL495" s="82"/>
      <c r="EM495" s="82"/>
      <c r="EN495" s="82"/>
      <c r="EO495" s="82"/>
      <c r="EP495" s="82"/>
      <c r="EQ495" s="82"/>
      <c r="ER495" s="82"/>
      <c r="ES495" s="82"/>
      <c r="ET495" s="82"/>
      <c r="EU495" s="82"/>
      <c r="EV495" s="82"/>
      <c r="EW495" s="82"/>
      <c r="EX495" s="82"/>
      <c r="EY495" s="82"/>
      <c r="EZ495" s="82"/>
      <c r="FA495" s="82"/>
      <c r="FB495" s="82"/>
      <c r="FC495" s="82"/>
      <c r="FD495" s="82"/>
      <c r="FE495" s="82"/>
      <c r="FF495" s="82"/>
      <c r="FG495" s="82"/>
      <c r="FH495" s="82"/>
      <c r="FI495" s="82"/>
      <c r="FJ495" s="82"/>
      <c r="FK495" s="82"/>
      <c r="FL495" s="82"/>
      <c r="FM495" s="82"/>
      <c r="FN495" s="82"/>
      <c r="FO495" s="82"/>
      <c r="FP495" s="82"/>
      <c r="FQ495" s="82"/>
      <c r="FR495" s="82"/>
      <c r="FS495" s="82"/>
      <c r="FT495" s="82"/>
      <c r="FU495" s="82"/>
      <c r="FV495" s="82"/>
      <c r="FW495" s="82"/>
      <c r="FX495" s="82"/>
      <c r="FY495" s="82"/>
      <c r="FZ495" s="82"/>
      <c r="GA495" s="82"/>
      <c r="GB495" s="82"/>
      <c r="GC495" s="82"/>
      <c r="GD495" s="82"/>
      <c r="GE495" s="82"/>
      <c r="GF495" s="82"/>
      <c r="GG495" s="82"/>
      <c r="GH495" s="82"/>
      <c r="GI495" s="82"/>
      <c r="GJ495" s="82"/>
      <c r="GK495" s="82"/>
      <c r="GL495" s="82"/>
      <c r="GM495" s="82"/>
      <c r="GN495" s="82"/>
      <c r="GO495" s="82"/>
      <c r="GP495" s="82"/>
      <c r="GQ495" s="82"/>
      <c r="GR495" s="82"/>
      <c r="GS495" s="82"/>
      <c r="GT495" s="82"/>
      <c r="GU495" s="82"/>
      <c r="GV495" s="82"/>
      <c r="GW495" s="82"/>
      <c r="GX495" s="82"/>
      <c r="GY495" s="82"/>
      <c r="GZ495" s="82"/>
      <c r="HA495" s="82"/>
      <c r="HB495" s="82"/>
      <c r="HC495" s="82"/>
      <c r="HD495" s="82"/>
      <c r="HE495" s="82"/>
      <c r="HF495" s="82"/>
      <c r="HG495" s="82"/>
      <c r="HH495" s="82"/>
      <c r="HI495" s="82"/>
      <c r="HJ495" s="82"/>
      <c r="HK495" s="82"/>
      <c r="HL495" s="82"/>
      <c r="HM495" s="82"/>
      <c r="HN495" s="82"/>
      <c r="HO495" s="82"/>
      <c r="HP495" s="82"/>
      <c r="HQ495" s="82"/>
      <c r="HR495" s="82"/>
      <c r="HS495" s="82"/>
      <c r="HT495" s="82"/>
      <c r="HU495" s="82"/>
      <c r="HV495" s="82"/>
      <c r="HW495" s="82"/>
      <c r="HX495" s="82"/>
      <c r="HY495" s="82"/>
      <c r="HZ495" s="82"/>
      <c r="IA495" s="82"/>
      <c r="IB495" s="82"/>
      <c r="IC495" s="82"/>
      <c r="ID495" s="82"/>
      <c r="IE495" s="82"/>
      <c r="IF495" s="82"/>
      <c r="IG495" s="82"/>
      <c r="IH495" s="82"/>
      <c r="II495" s="82"/>
      <c r="IJ495" s="82"/>
      <c r="IK495" s="82"/>
      <c r="IL495" s="82"/>
      <c r="IM495" s="82"/>
      <c r="IN495" s="82"/>
      <c r="IO495" s="82"/>
      <c r="IP495" s="82"/>
      <c r="IQ495" s="82"/>
      <c r="IR495" s="82"/>
      <c r="IS495" s="82"/>
      <c r="IT495" s="82"/>
      <c r="IU495" s="82"/>
    </row>
    <row r="496" spans="1:255" ht="22.5" customHeight="1">
      <c r="A496" s="88"/>
      <c r="B496" s="88"/>
      <c r="C496" s="60" t="s">
        <v>363</v>
      </c>
      <c r="D496" s="43"/>
      <c r="E496" s="44"/>
      <c r="F496" s="54"/>
      <c r="G496" s="142"/>
      <c r="H496" s="142"/>
      <c r="I496" s="142"/>
      <c r="J496" s="142"/>
      <c r="K496" s="142"/>
      <c r="L496" s="142"/>
      <c r="M496" s="297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82"/>
      <c r="DH496" s="82"/>
      <c r="DI496" s="82"/>
      <c r="DJ496" s="82"/>
      <c r="DK496" s="82"/>
      <c r="DL496" s="82"/>
      <c r="DM496" s="82"/>
      <c r="DN496" s="82"/>
      <c r="DO496" s="82"/>
      <c r="DP496" s="82"/>
      <c r="DQ496" s="82"/>
      <c r="DR496" s="82"/>
      <c r="DS496" s="82"/>
      <c r="DT496" s="82"/>
      <c r="DU496" s="82"/>
      <c r="DV496" s="82"/>
      <c r="DW496" s="82"/>
      <c r="DX496" s="82"/>
      <c r="DY496" s="82"/>
      <c r="DZ496" s="82"/>
      <c r="EA496" s="82"/>
      <c r="EB496" s="82"/>
      <c r="EC496" s="82"/>
      <c r="ED496" s="82"/>
      <c r="EE496" s="82"/>
      <c r="EF496" s="82"/>
      <c r="EG496" s="82"/>
      <c r="EH496" s="82"/>
      <c r="EI496" s="82"/>
      <c r="EJ496" s="82"/>
      <c r="EK496" s="82"/>
      <c r="EL496" s="82"/>
      <c r="EM496" s="82"/>
      <c r="EN496" s="82"/>
      <c r="EO496" s="82"/>
      <c r="EP496" s="82"/>
      <c r="EQ496" s="82"/>
      <c r="ER496" s="82"/>
      <c r="ES496" s="82"/>
      <c r="ET496" s="82"/>
      <c r="EU496" s="82"/>
      <c r="EV496" s="82"/>
      <c r="EW496" s="82"/>
      <c r="EX496" s="82"/>
      <c r="EY496" s="82"/>
      <c r="EZ496" s="82"/>
      <c r="FA496" s="82"/>
      <c r="FB496" s="82"/>
      <c r="FC496" s="82"/>
      <c r="FD496" s="82"/>
      <c r="FE496" s="82"/>
      <c r="FF496" s="82"/>
      <c r="FG496" s="82"/>
      <c r="FH496" s="82"/>
      <c r="FI496" s="82"/>
      <c r="FJ496" s="82"/>
      <c r="FK496" s="82"/>
      <c r="FL496" s="82"/>
      <c r="FM496" s="82"/>
      <c r="FN496" s="82"/>
      <c r="FO496" s="82"/>
      <c r="FP496" s="82"/>
      <c r="FQ496" s="82"/>
      <c r="FR496" s="82"/>
      <c r="FS496" s="82"/>
      <c r="FT496" s="82"/>
      <c r="FU496" s="82"/>
      <c r="FV496" s="82"/>
      <c r="FW496" s="82"/>
      <c r="FX496" s="82"/>
      <c r="FY496" s="82"/>
      <c r="FZ496" s="82"/>
      <c r="GA496" s="82"/>
      <c r="GB496" s="82"/>
      <c r="GC496" s="82"/>
      <c r="GD496" s="82"/>
      <c r="GE496" s="82"/>
      <c r="GF496" s="82"/>
      <c r="GG496" s="82"/>
      <c r="GH496" s="82"/>
      <c r="GI496" s="82"/>
      <c r="GJ496" s="82"/>
      <c r="GK496" s="82"/>
      <c r="GL496" s="82"/>
      <c r="GM496" s="82"/>
      <c r="GN496" s="82"/>
      <c r="GO496" s="82"/>
      <c r="GP496" s="82"/>
      <c r="GQ496" s="82"/>
      <c r="GR496" s="82"/>
      <c r="GS496" s="82"/>
      <c r="GT496" s="82"/>
      <c r="GU496" s="82"/>
      <c r="GV496" s="82"/>
      <c r="GW496" s="82"/>
      <c r="GX496" s="82"/>
      <c r="GY496" s="82"/>
      <c r="GZ496" s="82"/>
      <c r="HA496" s="82"/>
      <c r="HB496" s="82"/>
      <c r="HC496" s="82"/>
      <c r="HD496" s="82"/>
      <c r="HE496" s="82"/>
      <c r="HF496" s="82"/>
      <c r="HG496" s="82"/>
      <c r="HH496" s="82"/>
      <c r="HI496" s="82"/>
      <c r="HJ496" s="82"/>
      <c r="HK496" s="82"/>
      <c r="HL496" s="82"/>
      <c r="HM496" s="82"/>
      <c r="HN496" s="82"/>
      <c r="HO496" s="82"/>
      <c r="HP496" s="82"/>
      <c r="HQ496" s="82"/>
      <c r="HR496" s="82"/>
      <c r="HS496" s="82"/>
      <c r="HT496" s="82"/>
      <c r="HU496" s="82"/>
      <c r="HV496" s="82"/>
      <c r="HW496" s="82"/>
      <c r="HX496" s="82"/>
      <c r="HY496" s="82"/>
      <c r="HZ496" s="82"/>
      <c r="IA496" s="82"/>
      <c r="IB496" s="82"/>
      <c r="IC496" s="82"/>
      <c r="ID496" s="82"/>
      <c r="IE496" s="82"/>
      <c r="IF496" s="82"/>
      <c r="IG496" s="82"/>
      <c r="IH496" s="82"/>
      <c r="II496" s="82"/>
      <c r="IJ496" s="82"/>
      <c r="IK496" s="82"/>
      <c r="IL496" s="82"/>
      <c r="IM496" s="82"/>
      <c r="IN496" s="82"/>
      <c r="IO496" s="82"/>
      <c r="IP496" s="82"/>
      <c r="IQ496" s="82"/>
      <c r="IR496" s="82"/>
      <c r="IS496" s="82"/>
      <c r="IT496" s="82"/>
      <c r="IU496" s="82"/>
    </row>
    <row r="497" spans="1:13" s="10" customFormat="1" ht="22.5" customHeight="1">
      <c r="A497" s="33"/>
      <c r="B497" s="33"/>
      <c r="C497" s="67" t="s">
        <v>364</v>
      </c>
      <c r="D497" s="35"/>
      <c r="E497" s="39"/>
      <c r="F497" s="35"/>
      <c r="G497" s="142"/>
      <c r="H497" s="142"/>
      <c r="I497" s="142"/>
      <c r="J497" s="142"/>
      <c r="K497" s="142"/>
      <c r="L497" s="142"/>
      <c r="M497" s="292"/>
    </row>
    <row r="498" spans="1:255" s="10" customFormat="1" ht="29.25" customHeight="1">
      <c r="A498" s="118">
        <v>1</v>
      </c>
      <c r="B498" s="118"/>
      <c r="C498" s="62" t="s">
        <v>134</v>
      </c>
      <c r="D498" s="131" t="s">
        <v>107</v>
      </c>
      <c r="E498" s="202">
        <v>2</v>
      </c>
      <c r="F498" s="335"/>
      <c r="G498" s="73"/>
      <c r="H498" s="336"/>
      <c r="I498" s="337"/>
      <c r="J498" s="73"/>
      <c r="K498" s="73"/>
      <c r="L498" s="73"/>
      <c r="M498" s="288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7"/>
      <c r="AV498" s="107"/>
      <c r="AW498" s="107"/>
      <c r="AX498" s="107"/>
      <c r="AY498" s="107"/>
      <c r="AZ498" s="107"/>
      <c r="BA498" s="107"/>
      <c r="BB498" s="107"/>
      <c r="BC498" s="107"/>
      <c r="BD498" s="107"/>
      <c r="BE498" s="107"/>
      <c r="BF498" s="107"/>
      <c r="BG498" s="107"/>
      <c r="BH498" s="107"/>
      <c r="BI498" s="107"/>
      <c r="BJ498" s="107"/>
      <c r="BK498" s="107"/>
      <c r="BL498" s="107"/>
      <c r="BM498" s="107"/>
      <c r="BN498" s="107"/>
      <c r="BO498" s="107"/>
      <c r="BP498" s="107"/>
      <c r="BQ498" s="107"/>
      <c r="BR498" s="107"/>
      <c r="BS498" s="107"/>
      <c r="BT498" s="107"/>
      <c r="BU498" s="107"/>
      <c r="BV498" s="107"/>
      <c r="BW498" s="107"/>
      <c r="BX498" s="107"/>
      <c r="BY498" s="107"/>
      <c r="BZ498" s="107"/>
      <c r="CA498" s="107"/>
      <c r="CB498" s="107"/>
      <c r="CC498" s="107"/>
      <c r="CD498" s="107"/>
      <c r="CE498" s="107"/>
      <c r="CF498" s="107"/>
      <c r="CG498" s="107"/>
      <c r="CH498" s="107"/>
      <c r="CI498" s="107"/>
      <c r="CJ498" s="107"/>
      <c r="CK498" s="107"/>
      <c r="CL498" s="107"/>
      <c r="CM498" s="107"/>
      <c r="CN498" s="107"/>
      <c r="CO498" s="107"/>
      <c r="CP498" s="107"/>
      <c r="CQ498" s="107"/>
      <c r="CR498" s="107"/>
      <c r="CS498" s="107"/>
      <c r="CT498" s="107"/>
      <c r="CU498" s="107"/>
      <c r="CV498" s="107"/>
      <c r="CW498" s="107"/>
      <c r="CX498" s="107"/>
      <c r="CY498" s="107"/>
      <c r="CZ498" s="107"/>
      <c r="DA498" s="107"/>
      <c r="DB498" s="107"/>
      <c r="DC498" s="107"/>
      <c r="DD498" s="107"/>
      <c r="DE498" s="107"/>
      <c r="DF498" s="107"/>
      <c r="DG498" s="107"/>
      <c r="DH498" s="107"/>
      <c r="DI498" s="107"/>
      <c r="DJ498" s="107"/>
      <c r="DK498" s="107"/>
      <c r="DL498" s="107"/>
      <c r="DM498" s="107"/>
      <c r="DN498" s="107"/>
      <c r="DO498" s="107"/>
      <c r="DP498" s="107"/>
      <c r="DQ498" s="107"/>
      <c r="DR498" s="107"/>
      <c r="DS498" s="107"/>
      <c r="DT498" s="107"/>
      <c r="DU498" s="107"/>
      <c r="DV498" s="107"/>
      <c r="DW498" s="107"/>
      <c r="DX498" s="107"/>
      <c r="DY498" s="107"/>
      <c r="DZ498" s="107"/>
      <c r="EA498" s="107"/>
      <c r="EB498" s="107"/>
      <c r="EC498" s="107"/>
      <c r="ED498" s="107"/>
      <c r="EE498" s="107"/>
      <c r="EF498" s="107"/>
      <c r="EG498" s="107"/>
      <c r="EH498" s="107"/>
      <c r="EI498" s="107"/>
      <c r="EJ498" s="107"/>
      <c r="EK498" s="107"/>
      <c r="EL498" s="107"/>
      <c r="EM498" s="107"/>
      <c r="EN498" s="107"/>
      <c r="EO498" s="107"/>
      <c r="EP498" s="107"/>
      <c r="EQ498" s="107"/>
      <c r="ER498" s="107"/>
      <c r="ES498" s="107"/>
      <c r="ET498" s="107"/>
      <c r="EU498" s="107"/>
      <c r="EV498" s="107"/>
      <c r="EW498" s="107"/>
      <c r="EX498" s="107"/>
      <c r="EY498" s="107"/>
      <c r="EZ498" s="107"/>
      <c r="FA498" s="107"/>
      <c r="FB498" s="107"/>
      <c r="FC498" s="107"/>
      <c r="FD498" s="107"/>
      <c r="FE498" s="107"/>
      <c r="FF498" s="107"/>
      <c r="FG498" s="107"/>
      <c r="FH498" s="107"/>
      <c r="FI498" s="107"/>
      <c r="FJ498" s="107"/>
      <c r="FK498" s="107"/>
      <c r="FL498" s="107"/>
      <c r="FM498" s="107"/>
      <c r="FN498" s="107"/>
      <c r="FO498" s="107"/>
      <c r="FP498" s="107"/>
      <c r="FQ498" s="107"/>
      <c r="FR498" s="107"/>
      <c r="FS498" s="107"/>
      <c r="FT498" s="107"/>
      <c r="FU498" s="107"/>
      <c r="FV498" s="107"/>
      <c r="FW498" s="107"/>
      <c r="FX498" s="107"/>
      <c r="FY498" s="107"/>
      <c r="FZ498" s="107"/>
      <c r="GA498" s="107"/>
      <c r="GB498" s="107"/>
      <c r="GC498" s="107"/>
      <c r="GD498" s="107"/>
      <c r="GE498" s="107"/>
      <c r="GF498" s="107"/>
      <c r="GG498" s="107"/>
      <c r="GH498" s="107"/>
      <c r="GI498" s="107"/>
      <c r="GJ498" s="107"/>
      <c r="GK498" s="107"/>
      <c r="GL498" s="107"/>
      <c r="GM498" s="107"/>
      <c r="GN498" s="107"/>
      <c r="GO498" s="107"/>
      <c r="GP498" s="107"/>
      <c r="GQ498" s="107"/>
      <c r="GR498" s="107"/>
      <c r="GS498" s="107"/>
      <c r="GT498" s="107"/>
      <c r="GU498" s="107"/>
      <c r="GV498" s="107"/>
      <c r="GW498" s="107"/>
      <c r="GX498" s="107"/>
      <c r="GY498" s="107"/>
      <c r="GZ498" s="107"/>
      <c r="HA498" s="107"/>
      <c r="HB498" s="107"/>
      <c r="HC498" s="107"/>
      <c r="HD498" s="107"/>
      <c r="HE498" s="107"/>
      <c r="HF498" s="107"/>
      <c r="HG498" s="107"/>
      <c r="HH498" s="107"/>
      <c r="HI498" s="107"/>
      <c r="HJ498" s="107"/>
      <c r="HK498" s="107"/>
      <c r="HL498" s="107"/>
      <c r="HM498" s="107"/>
      <c r="HN498" s="107"/>
      <c r="HO498" s="107"/>
      <c r="HP498" s="107"/>
      <c r="HQ498" s="107"/>
      <c r="HR498" s="107"/>
      <c r="HS498" s="107"/>
      <c r="HT498" s="107"/>
      <c r="HU498" s="107"/>
      <c r="HV498" s="107"/>
      <c r="HW498" s="107"/>
      <c r="HX498" s="107"/>
      <c r="HY498" s="107"/>
      <c r="HZ498" s="107"/>
      <c r="IA498" s="107"/>
      <c r="IB498" s="107"/>
      <c r="IC498" s="107"/>
      <c r="ID498" s="107"/>
      <c r="IE498" s="107"/>
      <c r="IF498" s="107"/>
      <c r="IG498" s="107"/>
      <c r="IH498" s="107"/>
      <c r="II498" s="107"/>
      <c r="IJ498" s="107"/>
      <c r="IK498" s="107"/>
      <c r="IL498" s="107"/>
      <c r="IM498" s="107"/>
      <c r="IN498" s="107"/>
      <c r="IO498" s="107"/>
      <c r="IP498" s="107"/>
      <c r="IQ498" s="107"/>
      <c r="IR498" s="107"/>
      <c r="IS498" s="107"/>
      <c r="IT498" s="107"/>
      <c r="IU498" s="107"/>
    </row>
    <row r="499" spans="1:255" s="10" customFormat="1" ht="32.25" customHeight="1">
      <c r="A499" s="118">
        <v>2</v>
      </c>
      <c r="B499" s="118"/>
      <c r="C499" s="62" t="s">
        <v>135</v>
      </c>
      <c r="D499" s="131" t="s">
        <v>107</v>
      </c>
      <c r="E499" s="202">
        <v>1</v>
      </c>
      <c r="F499" s="335"/>
      <c r="G499" s="73"/>
      <c r="H499" s="336"/>
      <c r="I499" s="337"/>
      <c r="J499" s="73"/>
      <c r="K499" s="73"/>
      <c r="L499" s="73"/>
      <c r="M499" s="288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7"/>
      <c r="AV499" s="107"/>
      <c r="AW499" s="107"/>
      <c r="AX499" s="107"/>
      <c r="AY499" s="107"/>
      <c r="AZ499" s="107"/>
      <c r="BA499" s="107"/>
      <c r="BB499" s="107"/>
      <c r="BC499" s="107"/>
      <c r="BD499" s="107"/>
      <c r="BE499" s="107"/>
      <c r="BF499" s="107"/>
      <c r="BG499" s="107"/>
      <c r="BH499" s="107"/>
      <c r="BI499" s="107"/>
      <c r="BJ499" s="107"/>
      <c r="BK499" s="107"/>
      <c r="BL499" s="107"/>
      <c r="BM499" s="107"/>
      <c r="BN499" s="107"/>
      <c r="BO499" s="107"/>
      <c r="BP499" s="107"/>
      <c r="BQ499" s="107"/>
      <c r="BR499" s="107"/>
      <c r="BS499" s="107"/>
      <c r="BT499" s="107"/>
      <c r="BU499" s="107"/>
      <c r="BV499" s="107"/>
      <c r="BW499" s="107"/>
      <c r="BX499" s="107"/>
      <c r="BY499" s="107"/>
      <c r="BZ499" s="107"/>
      <c r="CA499" s="107"/>
      <c r="CB499" s="107"/>
      <c r="CC499" s="107"/>
      <c r="CD499" s="107"/>
      <c r="CE499" s="107"/>
      <c r="CF499" s="107"/>
      <c r="CG499" s="107"/>
      <c r="CH499" s="107"/>
      <c r="CI499" s="107"/>
      <c r="CJ499" s="107"/>
      <c r="CK499" s="107"/>
      <c r="CL499" s="107"/>
      <c r="CM499" s="107"/>
      <c r="CN499" s="107"/>
      <c r="CO499" s="107"/>
      <c r="CP499" s="107"/>
      <c r="CQ499" s="107"/>
      <c r="CR499" s="107"/>
      <c r="CS499" s="107"/>
      <c r="CT499" s="107"/>
      <c r="CU499" s="107"/>
      <c r="CV499" s="107"/>
      <c r="CW499" s="107"/>
      <c r="CX499" s="107"/>
      <c r="CY499" s="107"/>
      <c r="CZ499" s="107"/>
      <c r="DA499" s="107"/>
      <c r="DB499" s="107"/>
      <c r="DC499" s="107"/>
      <c r="DD499" s="107"/>
      <c r="DE499" s="107"/>
      <c r="DF499" s="107"/>
      <c r="DG499" s="107"/>
      <c r="DH499" s="107"/>
      <c r="DI499" s="107"/>
      <c r="DJ499" s="107"/>
      <c r="DK499" s="107"/>
      <c r="DL499" s="107"/>
      <c r="DM499" s="107"/>
      <c r="DN499" s="107"/>
      <c r="DO499" s="107"/>
      <c r="DP499" s="107"/>
      <c r="DQ499" s="107"/>
      <c r="DR499" s="107"/>
      <c r="DS499" s="107"/>
      <c r="DT499" s="107"/>
      <c r="DU499" s="107"/>
      <c r="DV499" s="107"/>
      <c r="DW499" s="107"/>
      <c r="DX499" s="107"/>
      <c r="DY499" s="107"/>
      <c r="DZ499" s="107"/>
      <c r="EA499" s="107"/>
      <c r="EB499" s="107"/>
      <c r="EC499" s="107"/>
      <c r="ED499" s="107"/>
      <c r="EE499" s="107"/>
      <c r="EF499" s="107"/>
      <c r="EG499" s="107"/>
      <c r="EH499" s="107"/>
      <c r="EI499" s="107"/>
      <c r="EJ499" s="107"/>
      <c r="EK499" s="107"/>
      <c r="EL499" s="107"/>
      <c r="EM499" s="107"/>
      <c r="EN499" s="107"/>
      <c r="EO499" s="107"/>
      <c r="EP499" s="107"/>
      <c r="EQ499" s="107"/>
      <c r="ER499" s="107"/>
      <c r="ES499" s="107"/>
      <c r="ET499" s="107"/>
      <c r="EU499" s="107"/>
      <c r="EV499" s="107"/>
      <c r="EW499" s="107"/>
      <c r="EX499" s="107"/>
      <c r="EY499" s="107"/>
      <c r="EZ499" s="107"/>
      <c r="FA499" s="107"/>
      <c r="FB499" s="107"/>
      <c r="FC499" s="107"/>
      <c r="FD499" s="107"/>
      <c r="FE499" s="107"/>
      <c r="FF499" s="107"/>
      <c r="FG499" s="107"/>
      <c r="FH499" s="107"/>
      <c r="FI499" s="107"/>
      <c r="FJ499" s="107"/>
      <c r="FK499" s="107"/>
      <c r="FL499" s="107"/>
      <c r="FM499" s="107"/>
      <c r="FN499" s="107"/>
      <c r="FO499" s="107"/>
      <c r="FP499" s="107"/>
      <c r="FQ499" s="107"/>
      <c r="FR499" s="107"/>
      <c r="FS499" s="107"/>
      <c r="FT499" s="107"/>
      <c r="FU499" s="107"/>
      <c r="FV499" s="107"/>
      <c r="FW499" s="107"/>
      <c r="FX499" s="107"/>
      <c r="FY499" s="107"/>
      <c r="FZ499" s="107"/>
      <c r="GA499" s="107"/>
      <c r="GB499" s="107"/>
      <c r="GC499" s="107"/>
      <c r="GD499" s="107"/>
      <c r="GE499" s="107"/>
      <c r="GF499" s="107"/>
      <c r="GG499" s="107"/>
      <c r="GH499" s="107"/>
      <c r="GI499" s="107"/>
      <c r="GJ499" s="107"/>
      <c r="GK499" s="107"/>
      <c r="GL499" s="107"/>
      <c r="GM499" s="107"/>
      <c r="GN499" s="107"/>
      <c r="GO499" s="107"/>
      <c r="GP499" s="107"/>
      <c r="GQ499" s="107"/>
      <c r="GR499" s="107"/>
      <c r="GS499" s="107"/>
      <c r="GT499" s="107"/>
      <c r="GU499" s="107"/>
      <c r="GV499" s="107"/>
      <c r="GW499" s="107"/>
      <c r="GX499" s="107"/>
      <c r="GY499" s="107"/>
      <c r="GZ499" s="107"/>
      <c r="HA499" s="107"/>
      <c r="HB499" s="107"/>
      <c r="HC499" s="107"/>
      <c r="HD499" s="107"/>
      <c r="HE499" s="107"/>
      <c r="HF499" s="107"/>
      <c r="HG499" s="107"/>
      <c r="HH499" s="107"/>
      <c r="HI499" s="107"/>
      <c r="HJ499" s="107"/>
      <c r="HK499" s="107"/>
      <c r="HL499" s="107"/>
      <c r="HM499" s="107"/>
      <c r="HN499" s="107"/>
      <c r="HO499" s="107"/>
      <c r="HP499" s="107"/>
      <c r="HQ499" s="107"/>
      <c r="HR499" s="107"/>
      <c r="HS499" s="107"/>
      <c r="HT499" s="107"/>
      <c r="HU499" s="107"/>
      <c r="HV499" s="107"/>
      <c r="HW499" s="107"/>
      <c r="HX499" s="107"/>
      <c r="HY499" s="107"/>
      <c r="HZ499" s="107"/>
      <c r="IA499" s="107"/>
      <c r="IB499" s="107"/>
      <c r="IC499" s="107"/>
      <c r="ID499" s="107"/>
      <c r="IE499" s="107"/>
      <c r="IF499" s="107"/>
      <c r="IG499" s="107"/>
      <c r="IH499" s="107"/>
      <c r="II499" s="107"/>
      <c r="IJ499" s="107"/>
      <c r="IK499" s="107"/>
      <c r="IL499" s="107"/>
      <c r="IM499" s="107"/>
      <c r="IN499" s="107"/>
      <c r="IO499" s="107"/>
      <c r="IP499" s="107"/>
      <c r="IQ499" s="107"/>
      <c r="IR499" s="107"/>
      <c r="IS499" s="107"/>
      <c r="IT499" s="107"/>
      <c r="IU499" s="107"/>
    </row>
    <row r="500" spans="1:13" s="98" customFormat="1" ht="26.25" customHeight="1">
      <c r="A500" s="118">
        <v>3</v>
      </c>
      <c r="B500" s="118"/>
      <c r="C500" s="62" t="s">
        <v>399</v>
      </c>
      <c r="D500" s="131" t="s">
        <v>107</v>
      </c>
      <c r="E500" s="202">
        <v>1</v>
      </c>
      <c r="F500" s="338"/>
      <c r="G500" s="64"/>
      <c r="H500" s="64"/>
      <c r="I500" s="64"/>
      <c r="J500" s="64"/>
      <c r="K500" s="64"/>
      <c r="L500" s="64"/>
      <c r="M500" s="298"/>
    </row>
    <row r="501" spans="1:13" s="95" customFormat="1" ht="30.75" customHeight="1">
      <c r="A501" s="63">
        <v>4</v>
      </c>
      <c r="B501" s="63"/>
      <c r="C501" s="62" t="s">
        <v>401</v>
      </c>
      <c r="D501" s="131" t="s">
        <v>107</v>
      </c>
      <c r="E501" s="202">
        <v>1</v>
      </c>
      <c r="F501" s="249"/>
      <c r="G501" s="201"/>
      <c r="H501" s="201"/>
      <c r="I501" s="193"/>
      <c r="J501" s="193"/>
      <c r="K501" s="193"/>
      <c r="L501" s="193"/>
      <c r="M501" s="289"/>
    </row>
    <row r="502" spans="1:13" s="107" customFormat="1" ht="13.5">
      <c r="A502" s="63">
        <v>6</v>
      </c>
      <c r="B502" s="63"/>
      <c r="C502" s="192" t="s">
        <v>293</v>
      </c>
      <c r="D502" s="100" t="s">
        <v>273</v>
      </c>
      <c r="E502" s="202">
        <v>2</v>
      </c>
      <c r="F502" s="193"/>
      <c r="G502" s="193"/>
      <c r="H502" s="193"/>
      <c r="I502" s="193"/>
      <c r="J502" s="193"/>
      <c r="K502" s="193"/>
      <c r="L502" s="193"/>
      <c r="M502" s="288"/>
    </row>
    <row r="503" spans="1:13" s="95" customFormat="1" ht="27">
      <c r="A503" s="118">
        <v>7</v>
      </c>
      <c r="B503" s="118"/>
      <c r="C503" s="339" t="s">
        <v>402</v>
      </c>
      <c r="D503" s="131" t="s">
        <v>107</v>
      </c>
      <c r="E503" s="202">
        <v>2</v>
      </c>
      <c r="F503" s="249"/>
      <c r="G503" s="201"/>
      <c r="H503" s="201"/>
      <c r="I503" s="193"/>
      <c r="J503" s="193"/>
      <c r="K503" s="193"/>
      <c r="L503" s="193"/>
      <c r="M503" s="289"/>
    </row>
    <row r="504" spans="1:13" s="95" customFormat="1" ht="27">
      <c r="A504" s="118">
        <v>8</v>
      </c>
      <c r="B504" s="118"/>
      <c r="C504" s="62" t="s">
        <v>403</v>
      </c>
      <c r="D504" s="131" t="s">
        <v>107</v>
      </c>
      <c r="E504" s="202">
        <v>1</v>
      </c>
      <c r="F504" s="249"/>
      <c r="G504" s="201"/>
      <c r="H504" s="201"/>
      <c r="I504" s="193"/>
      <c r="J504" s="193"/>
      <c r="K504" s="193"/>
      <c r="L504" s="193"/>
      <c r="M504" s="289"/>
    </row>
    <row r="505" spans="1:13" s="95" customFormat="1" ht="27">
      <c r="A505" s="118">
        <v>9</v>
      </c>
      <c r="B505" s="118"/>
      <c r="C505" s="62" t="s">
        <v>415</v>
      </c>
      <c r="D505" s="131" t="s">
        <v>107</v>
      </c>
      <c r="E505" s="202">
        <v>2</v>
      </c>
      <c r="F505" s="249"/>
      <c r="G505" s="201"/>
      <c r="H505" s="201"/>
      <c r="I505" s="193"/>
      <c r="J505" s="193"/>
      <c r="K505" s="193"/>
      <c r="L505" s="193"/>
      <c r="M505" s="289"/>
    </row>
    <row r="506" spans="1:13" s="59" customFormat="1" ht="13.5">
      <c r="A506" s="118">
        <v>10</v>
      </c>
      <c r="B506" s="118"/>
      <c r="C506" s="62" t="s">
        <v>139</v>
      </c>
      <c r="D506" s="131" t="s">
        <v>107</v>
      </c>
      <c r="E506" s="202">
        <v>1</v>
      </c>
      <c r="F506" s="249"/>
      <c r="G506" s="201"/>
      <c r="H506" s="201"/>
      <c r="I506" s="193"/>
      <c r="J506" s="193"/>
      <c r="K506" s="193"/>
      <c r="L506" s="193"/>
      <c r="M506" s="283"/>
    </row>
    <row r="507" spans="1:13" s="59" customFormat="1" ht="27">
      <c r="A507" s="118">
        <v>11</v>
      </c>
      <c r="B507" s="118"/>
      <c r="C507" s="62" t="s">
        <v>404</v>
      </c>
      <c r="D507" s="63" t="s">
        <v>48</v>
      </c>
      <c r="E507" s="202">
        <v>2</v>
      </c>
      <c r="F507" s="193"/>
      <c r="G507" s="248"/>
      <c r="H507" s="193"/>
      <c r="I507" s="193"/>
      <c r="J507" s="193"/>
      <c r="K507" s="193"/>
      <c r="L507" s="193"/>
      <c r="M507" s="283"/>
    </row>
    <row r="508" spans="1:13" s="59" customFormat="1" ht="27" customHeight="1">
      <c r="A508" s="63">
        <v>12</v>
      </c>
      <c r="B508" s="63"/>
      <c r="C508" s="62" t="s">
        <v>405</v>
      </c>
      <c r="D508" s="63" t="s">
        <v>48</v>
      </c>
      <c r="E508" s="202">
        <v>2</v>
      </c>
      <c r="F508" s="193"/>
      <c r="G508" s="248"/>
      <c r="H508" s="193"/>
      <c r="I508" s="193"/>
      <c r="J508" s="193"/>
      <c r="K508" s="193"/>
      <c r="L508" s="193"/>
      <c r="M508" s="283"/>
    </row>
    <row r="509" spans="1:13" s="107" customFormat="1" ht="13.5">
      <c r="A509" s="118">
        <v>13</v>
      </c>
      <c r="B509" s="118"/>
      <c r="C509" s="192" t="s">
        <v>406</v>
      </c>
      <c r="D509" s="63" t="s">
        <v>48</v>
      </c>
      <c r="E509" s="202">
        <v>6</v>
      </c>
      <c r="F509" s="193"/>
      <c r="G509" s="193"/>
      <c r="H509" s="193"/>
      <c r="I509" s="193"/>
      <c r="J509" s="193"/>
      <c r="K509" s="193"/>
      <c r="L509" s="193"/>
      <c r="M509" s="288"/>
    </row>
    <row r="510" spans="1:13" s="107" customFormat="1" ht="13.5">
      <c r="A510" s="118"/>
      <c r="B510" s="118"/>
      <c r="C510" s="99" t="s">
        <v>620</v>
      </c>
      <c r="D510" s="63" t="s">
        <v>48</v>
      </c>
      <c r="E510" s="202">
        <v>4</v>
      </c>
      <c r="F510" s="193"/>
      <c r="G510" s="193"/>
      <c r="H510" s="193"/>
      <c r="I510" s="193"/>
      <c r="J510" s="193"/>
      <c r="K510" s="193"/>
      <c r="L510" s="193"/>
      <c r="M510" s="288"/>
    </row>
    <row r="511" spans="1:13" s="107" customFormat="1" ht="13.5">
      <c r="A511" s="118"/>
      <c r="B511" s="118"/>
      <c r="C511" s="99" t="s">
        <v>621</v>
      </c>
      <c r="D511" s="63" t="s">
        <v>48</v>
      </c>
      <c r="E511" s="202">
        <v>2</v>
      </c>
      <c r="F511" s="193"/>
      <c r="G511" s="193"/>
      <c r="H511" s="193"/>
      <c r="I511" s="193"/>
      <c r="J511" s="193"/>
      <c r="K511" s="193"/>
      <c r="L511" s="193"/>
      <c r="M511" s="288"/>
    </row>
    <row r="512" spans="1:13" s="107" customFormat="1" ht="13.5">
      <c r="A512" s="118"/>
      <c r="B512" s="118"/>
      <c r="C512" s="99" t="s">
        <v>622</v>
      </c>
      <c r="D512" s="63" t="s">
        <v>48</v>
      </c>
      <c r="E512" s="202">
        <v>4</v>
      </c>
      <c r="F512" s="193"/>
      <c r="G512" s="193"/>
      <c r="H512" s="193"/>
      <c r="I512" s="193"/>
      <c r="J512" s="193"/>
      <c r="K512" s="193"/>
      <c r="L512" s="193"/>
      <c r="M512" s="288"/>
    </row>
    <row r="513" spans="1:13" s="107" customFormat="1" ht="13.5">
      <c r="A513" s="118">
        <v>15</v>
      </c>
      <c r="B513" s="118"/>
      <c r="C513" s="62" t="s">
        <v>407</v>
      </c>
      <c r="D513" s="63" t="s">
        <v>48</v>
      </c>
      <c r="E513" s="202">
        <v>4</v>
      </c>
      <c r="F513" s="64"/>
      <c r="G513" s="330"/>
      <c r="H513" s="64"/>
      <c r="I513" s="64"/>
      <c r="J513" s="64"/>
      <c r="K513" s="64"/>
      <c r="L513" s="64"/>
      <c r="M513" s="288"/>
    </row>
    <row r="514" spans="1:13" s="107" customFormat="1" ht="13.5">
      <c r="A514" s="118">
        <v>16</v>
      </c>
      <c r="B514" s="118"/>
      <c r="C514" s="62" t="s">
        <v>136</v>
      </c>
      <c r="D514" s="63" t="s">
        <v>48</v>
      </c>
      <c r="E514" s="202">
        <v>2</v>
      </c>
      <c r="F514" s="193"/>
      <c r="G514" s="248"/>
      <c r="H514" s="193"/>
      <c r="I514" s="193"/>
      <c r="J514" s="193"/>
      <c r="K514" s="193"/>
      <c r="L514" s="193"/>
      <c r="M514" s="288"/>
    </row>
    <row r="515" spans="1:13" s="107" customFormat="1" ht="13.5">
      <c r="A515" s="118">
        <v>17</v>
      </c>
      <c r="B515" s="118"/>
      <c r="C515" s="62" t="s">
        <v>137</v>
      </c>
      <c r="D515" s="63" t="s">
        <v>48</v>
      </c>
      <c r="E515" s="202">
        <v>2</v>
      </c>
      <c r="F515" s="193"/>
      <c r="G515" s="193"/>
      <c r="H515" s="193"/>
      <c r="I515" s="193"/>
      <c r="J515" s="193"/>
      <c r="K515" s="193"/>
      <c r="L515" s="193"/>
      <c r="M515" s="288"/>
    </row>
    <row r="516" spans="1:13" s="107" customFormat="1" ht="13.5">
      <c r="A516" s="118">
        <v>18</v>
      </c>
      <c r="B516" s="118"/>
      <c r="C516" s="62" t="s">
        <v>138</v>
      </c>
      <c r="D516" s="63" t="s">
        <v>48</v>
      </c>
      <c r="E516" s="202">
        <v>4</v>
      </c>
      <c r="F516" s="193"/>
      <c r="G516" s="248"/>
      <c r="H516" s="193"/>
      <c r="I516" s="193"/>
      <c r="J516" s="193"/>
      <c r="K516" s="193"/>
      <c r="L516" s="193"/>
      <c r="M516" s="288"/>
    </row>
    <row r="517" spans="1:13" s="117" customFormat="1" ht="30" customHeight="1">
      <c r="A517" s="63">
        <v>19</v>
      </c>
      <c r="B517" s="63"/>
      <c r="C517" s="62" t="s">
        <v>408</v>
      </c>
      <c r="D517" s="131" t="s">
        <v>19</v>
      </c>
      <c r="E517" s="202">
        <v>4</v>
      </c>
      <c r="F517" s="193"/>
      <c r="G517" s="248"/>
      <c r="H517" s="193"/>
      <c r="I517" s="193"/>
      <c r="J517" s="193"/>
      <c r="K517" s="193"/>
      <c r="L517" s="193"/>
      <c r="M517" s="287"/>
    </row>
    <row r="518" spans="1:13" s="117" customFormat="1" ht="27">
      <c r="A518" s="63">
        <v>20</v>
      </c>
      <c r="B518" s="63"/>
      <c r="C518" s="62" t="s">
        <v>142</v>
      </c>
      <c r="D518" s="131" t="s">
        <v>19</v>
      </c>
      <c r="E518" s="202">
        <v>16</v>
      </c>
      <c r="F518" s="193"/>
      <c r="G518" s="248"/>
      <c r="H518" s="193"/>
      <c r="I518" s="193"/>
      <c r="J518" s="193"/>
      <c r="K518" s="193"/>
      <c r="L518" s="193"/>
      <c r="M518" s="287"/>
    </row>
    <row r="519" spans="1:13" s="117" customFormat="1" ht="27">
      <c r="A519" s="63">
        <v>21</v>
      </c>
      <c r="B519" s="63"/>
      <c r="C519" s="62" t="s">
        <v>409</v>
      </c>
      <c r="D519" s="131" t="s">
        <v>19</v>
      </c>
      <c r="E519" s="202">
        <v>8</v>
      </c>
      <c r="F519" s="193"/>
      <c r="G519" s="248"/>
      <c r="H519" s="193"/>
      <c r="I519" s="193"/>
      <c r="J519" s="193"/>
      <c r="K519" s="193"/>
      <c r="L519" s="193"/>
      <c r="M519" s="287"/>
    </row>
    <row r="520" spans="1:13" s="117" customFormat="1" ht="27">
      <c r="A520" s="63">
        <v>22</v>
      </c>
      <c r="B520" s="63"/>
      <c r="C520" s="62" t="s">
        <v>410</v>
      </c>
      <c r="D520" s="131" t="s">
        <v>19</v>
      </c>
      <c r="E520" s="202">
        <v>8</v>
      </c>
      <c r="F520" s="193"/>
      <c r="G520" s="248"/>
      <c r="H520" s="193"/>
      <c r="I520" s="193"/>
      <c r="J520" s="193"/>
      <c r="K520" s="193"/>
      <c r="L520" s="193"/>
      <c r="M520" s="287"/>
    </row>
    <row r="521" spans="1:13" s="117" customFormat="1" ht="13.5">
      <c r="A521" s="63">
        <v>23</v>
      </c>
      <c r="B521" s="63"/>
      <c r="C521" s="62" t="s">
        <v>411</v>
      </c>
      <c r="D521" s="131" t="s">
        <v>19</v>
      </c>
      <c r="E521" s="202">
        <v>8</v>
      </c>
      <c r="F521" s="193"/>
      <c r="G521" s="248"/>
      <c r="H521" s="193"/>
      <c r="I521" s="193"/>
      <c r="J521" s="193"/>
      <c r="K521" s="193"/>
      <c r="L521" s="193"/>
      <c r="M521" s="287"/>
    </row>
    <row r="522" spans="1:13" s="117" customFormat="1" ht="13.5">
      <c r="A522" s="63">
        <v>24</v>
      </c>
      <c r="B522" s="63"/>
      <c r="C522" s="62" t="s">
        <v>412</v>
      </c>
      <c r="D522" s="131" t="s">
        <v>19</v>
      </c>
      <c r="E522" s="202">
        <v>16</v>
      </c>
      <c r="F522" s="193"/>
      <c r="G522" s="248"/>
      <c r="H522" s="193"/>
      <c r="I522" s="193"/>
      <c r="J522" s="193"/>
      <c r="K522" s="193"/>
      <c r="L522" s="193"/>
      <c r="M522" s="287"/>
    </row>
    <row r="523" spans="1:255" s="10" customFormat="1" ht="27">
      <c r="A523" s="118">
        <v>25</v>
      </c>
      <c r="B523" s="118"/>
      <c r="C523" s="62" t="s">
        <v>140</v>
      </c>
      <c r="D523" s="131" t="s">
        <v>19</v>
      </c>
      <c r="E523" s="202">
        <v>16</v>
      </c>
      <c r="F523" s="64"/>
      <c r="G523" s="251"/>
      <c r="H523" s="64"/>
      <c r="I523" s="64"/>
      <c r="J523" s="64"/>
      <c r="K523" s="64"/>
      <c r="L523" s="64"/>
      <c r="M523" s="28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17"/>
      <c r="BE523" s="117"/>
      <c r="BF523" s="117"/>
      <c r="BG523" s="117"/>
      <c r="BH523" s="117"/>
      <c r="BI523" s="117"/>
      <c r="BJ523" s="117"/>
      <c r="BK523" s="117"/>
      <c r="BL523" s="117"/>
      <c r="BM523" s="117"/>
      <c r="BN523" s="117"/>
      <c r="BO523" s="117"/>
      <c r="BP523" s="117"/>
      <c r="BQ523" s="117"/>
      <c r="BR523" s="117"/>
      <c r="BS523" s="117"/>
      <c r="BT523" s="117"/>
      <c r="BU523" s="117"/>
      <c r="BV523" s="117"/>
      <c r="BW523" s="117"/>
      <c r="BX523" s="117"/>
      <c r="BY523" s="117"/>
      <c r="BZ523" s="117"/>
      <c r="CA523" s="117"/>
      <c r="CB523" s="117"/>
      <c r="CC523" s="117"/>
      <c r="CD523" s="117"/>
      <c r="CE523" s="117"/>
      <c r="CF523" s="117"/>
      <c r="CG523" s="117"/>
      <c r="CH523" s="117"/>
      <c r="CI523" s="117"/>
      <c r="CJ523" s="117"/>
      <c r="CK523" s="117"/>
      <c r="CL523" s="117"/>
      <c r="CM523" s="117"/>
      <c r="CN523" s="117"/>
      <c r="CO523" s="117"/>
      <c r="CP523" s="117"/>
      <c r="CQ523" s="117"/>
      <c r="CR523" s="117"/>
      <c r="CS523" s="117"/>
      <c r="CT523" s="117"/>
      <c r="CU523" s="117"/>
      <c r="CV523" s="117"/>
      <c r="CW523" s="117"/>
      <c r="CX523" s="117"/>
      <c r="CY523" s="117"/>
      <c r="CZ523" s="117"/>
      <c r="DA523" s="117"/>
      <c r="DB523" s="117"/>
      <c r="DC523" s="117"/>
      <c r="DD523" s="117"/>
      <c r="DE523" s="117"/>
      <c r="DF523" s="117"/>
      <c r="DG523" s="117"/>
      <c r="DH523" s="117"/>
      <c r="DI523" s="117"/>
      <c r="DJ523" s="117"/>
      <c r="DK523" s="117"/>
      <c r="DL523" s="117"/>
      <c r="DM523" s="117"/>
      <c r="DN523" s="117"/>
      <c r="DO523" s="117"/>
      <c r="DP523" s="117"/>
      <c r="DQ523" s="117"/>
      <c r="DR523" s="117"/>
      <c r="DS523" s="117"/>
      <c r="DT523" s="117"/>
      <c r="DU523" s="117"/>
      <c r="DV523" s="117"/>
      <c r="DW523" s="117"/>
      <c r="DX523" s="117"/>
      <c r="DY523" s="117"/>
      <c r="DZ523" s="117"/>
      <c r="EA523" s="117"/>
      <c r="EB523" s="117"/>
      <c r="EC523" s="117"/>
      <c r="ED523" s="117"/>
      <c r="EE523" s="117"/>
      <c r="EF523" s="117"/>
      <c r="EG523" s="117"/>
      <c r="EH523" s="117"/>
      <c r="EI523" s="117"/>
      <c r="EJ523" s="117"/>
      <c r="EK523" s="117"/>
      <c r="EL523" s="117"/>
      <c r="EM523" s="117"/>
      <c r="EN523" s="117"/>
      <c r="EO523" s="117"/>
      <c r="EP523" s="117"/>
      <c r="EQ523" s="117"/>
      <c r="ER523" s="117"/>
      <c r="ES523" s="117"/>
      <c r="ET523" s="117"/>
      <c r="EU523" s="117"/>
      <c r="EV523" s="117"/>
      <c r="EW523" s="117"/>
      <c r="EX523" s="117"/>
      <c r="EY523" s="117"/>
      <c r="EZ523" s="117"/>
      <c r="FA523" s="117"/>
      <c r="FB523" s="117"/>
      <c r="FC523" s="117"/>
      <c r="FD523" s="117"/>
      <c r="FE523" s="117"/>
      <c r="FF523" s="117"/>
      <c r="FG523" s="117"/>
      <c r="FH523" s="117"/>
      <c r="FI523" s="117"/>
      <c r="FJ523" s="117"/>
      <c r="FK523" s="117"/>
      <c r="FL523" s="117"/>
      <c r="FM523" s="117"/>
      <c r="FN523" s="117"/>
      <c r="FO523" s="117"/>
      <c r="FP523" s="117"/>
      <c r="FQ523" s="117"/>
      <c r="FR523" s="117"/>
      <c r="FS523" s="117"/>
      <c r="FT523" s="117"/>
      <c r="FU523" s="117"/>
      <c r="FV523" s="117"/>
      <c r="FW523" s="117"/>
      <c r="FX523" s="117"/>
      <c r="FY523" s="117"/>
      <c r="FZ523" s="117"/>
      <c r="GA523" s="117"/>
      <c r="GB523" s="117"/>
      <c r="GC523" s="117"/>
      <c r="GD523" s="117"/>
      <c r="GE523" s="117"/>
      <c r="GF523" s="117"/>
      <c r="GG523" s="117"/>
      <c r="GH523" s="117"/>
      <c r="GI523" s="117"/>
      <c r="GJ523" s="117"/>
      <c r="GK523" s="117"/>
      <c r="GL523" s="117"/>
      <c r="GM523" s="117"/>
      <c r="GN523" s="117"/>
      <c r="GO523" s="117"/>
      <c r="GP523" s="117"/>
      <c r="GQ523" s="117"/>
      <c r="GR523" s="117"/>
      <c r="GS523" s="117"/>
      <c r="GT523" s="117"/>
      <c r="GU523" s="117"/>
      <c r="GV523" s="117"/>
      <c r="GW523" s="117"/>
      <c r="GX523" s="117"/>
      <c r="GY523" s="117"/>
      <c r="GZ523" s="117"/>
      <c r="HA523" s="117"/>
      <c r="HB523" s="117"/>
      <c r="HC523" s="117"/>
      <c r="HD523" s="117"/>
      <c r="HE523" s="117"/>
      <c r="HF523" s="117"/>
      <c r="HG523" s="117"/>
      <c r="HH523" s="117"/>
      <c r="HI523" s="117"/>
      <c r="HJ523" s="117"/>
      <c r="HK523" s="117"/>
      <c r="HL523" s="117"/>
      <c r="HM523" s="117"/>
      <c r="HN523" s="117"/>
      <c r="HO523" s="117"/>
      <c r="HP523" s="117"/>
      <c r="HQ523" s="117"/>
      <c r="HR523" s="117"/>
      <c r="HS523" s="117"/>
      <c r="HT523" s="117"/>
      <c r="HU523" s="117"/>
      <c r="HV523" s="117"/>
      <c r="HW523" s="117"/>
      <c r="HX523" s="117"/>
      <c r="HY523" s="117"/>
      <c r="HZ523" s="117"/>
      <c r="IA523" s="117"/>
      <c r="IB523" s="117"/>
      <c r="IC523" s="117"/>
      <c r="ID523" s="117"/>
      <c r="IE523" s="117"/>
      <c r="IF523" s="117"/>
      <c r="IG523" s="117"/>
      <c r="IH523" s="117"/>
      <c r="II523" s="117"/>
      <c r="IJ523" s="117"/>
      <c r="IK523" s="117"/>
      <c r="IL523" s="117"/>
      <c r="IM523" s="117"/>
      <c r="IN523" s="117"/>
      <c r="IO523" s="117"/>
      <c r="IP523" s="117"/>
      <c r="IQ523" s="117"/>
      <c r="IR523" s="117"/>
      <c r="IS523" s="117"/>
      <c r="IT523" s="117"/>
      <c r="IU523" s="117"/>
    </row>
    <row r="524" spans="1:255" s="10" customFormat="1" ht="32.25" customHeight="1">
      <c r="A524" s="118">
        <v>26</v>
      </c>
      <c r="B524" s="118"/>
      <c r="C524" s="99" t="s">
        <v>141</v>
      </c>
      <c r="D524" s="63" t="s">
        <v>48</v>
      </c>
      <c r="E524" s="202">
        <v>128</v>
      </c>
      <c r="F524" s="64"/>
      <c r="G524" s="64"/>
      <c r="H524" s="64"/>
      <c r="I524" s="64"/>
      <c r="J524" s="64"/>
      <c r="K524" s="64"/>
      <c r="L524" s="64"/>
      <c r="M524" s="288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7"/>
      <c r="AV524" s="107"/>
      <c r="AW524" s="107"/>
      <c r="AX524" s="107"/>
      <c r="AY524" s="107"/>
      <c r="AZ524" s="107"/>
      <c r="BA524" s="107"/>
      <c r="BB524" s="107"/>
      <c r="BC524" s="107"/>
      <c r="BD524" s="107"/>
      <c r="BE524" s="107"/>
      <c r="BF524" s="107"/>
      <c r="BG524" s="107"/>
      <c r="BH524" s="107"/>
      <c r="BI524" s="107"/>
      <c r="BJ524" s="107"/>
      <c r="BK524" s="107"/>
      <c r="BL524" s="107"/>
      <c r="BM524" s="107"/>
      <c r="BN524" s="107"/>
      <c r="BO524" s="107"/>
      <c r="BP524" s="107"/>
      <c r="BQ524" s="107"/>
      <c r="BR524" s="107"/>
      <c r="BS524" s="107"/>
      <c r="BT524" s="107"/>
      <c r="BU524" s="107"/>
      <c r="BV524" s="107"/>
      <c r="BW524" s="107"/>
      <c r="BX524" s="107"/>
      <c r="BY524" s="107"/>
      <c r="BZ524" s="107"/>
      <c r="CA524" s="107"/>
      <c r="CB524" s="107"/>
      <c r="CC524" s="107"/>
      <c r="CD524" s="107"/>
      <c r="CE524" s="107"/>
      <c r="CF524" s="107"/>
      <c r="CG524" s="107"/>
      <c r="CH524" s="107"/>
      <c r="CI524" s="107"/>
      <c r="CJ524" s="107"/>
      <c r="CK524" s="107"/>
      <c r="CL524" s="107"/>
      <c r="CM524" s="107"/>
      <c r="CN524" s="107"/>
      <c r="CO524" s="107"/>
      <c r="CP524" s="107"/>
      <c r="CQ524" s="107"/>
      <c r="CR524" s="107"/>
      <c r="CS524" s="107"/>
      <c r="CT524" s="107"/>
      <c r="CU524" s="107"/>
      <c r="CV524" s="107"/>
      <c r="CW524" s="107"/>
      <c r="CX524" s="107"/>
      <c r="CY524" s="107"/>
      <c r="CZ524" s="107"/>
      <c r="DA524" s="107"/>
      <c r="DB524" s="107"/>
      <c r="DC524" s="107"/>
      <c r="DD524" s="107"/>
      <c r="DE524" s="107"/>
      <c r="DF524" s="107"/>
      <c r="DG524" s="107"/>
      <c r="DH524" s="107"/>
      <c r="DI524" s="107"/>
      <c r="DJ524" s="107"/>
      <c r="DK524" s="107"/>
      <c r="DL524" s="107"/>
      <c r="DM524" s="107"/>
      <c r="DN524" s="107"/>
      <c r="DO524" s="107"/>
      <c r="DP524" s="107"/>
      <c r="DQ524" s="107"/>
      <c r="DR524" s="107"/>
      <c r="DS524" s="107"/>
      <c r="DT524" s="107"/>
      <c r="DU524" s="107"/>
      <c r="DV524" s="107"/>
      <c r="DW524" s="107"/>
      <c r="DX524" s="107"/>
      <c r="DY524" s="107"/>
      <c r="DZ524" s="107"/>
      <c r="EA524" s="107"/>
      <c r="EB524" s="107"/>
      <c r="EC524" s="107"/>
      <c r="ED524" s="107"/>
      <c r="EE524" s="107"/>
      <c r="EF524" s="107"/>
      <c r="EG524" s="107"/>
      <c r="EH524" s="107"/>
      <c r="EI524" s="107"/>
      <c r="EJ524" s="107"/>
      <c r="EK524" s="107"/>
      <c r="EL524" s="107"/>
      <c r="EM524" s="107"/>
      <c r="EN524" s="107"/>
      <c r="EO524" s="107"/>
      <c r="EP524" s="107"/>
      <c r="EQ524" s="107"/>
      <c r="ER524" s="107"/>
      <c r="ES524" s="107"/>
      <c r="ET524" s="107"/>
      <c r="EU524" s="107"/>
      <c r="EV524" s="107"/>
      <c r="EW524" s="107"/>
      <c r="EX524" s="107"/>
      <c r="EY524" s="107"/>
      <c r="EZ524" s="107"/>
      <c r="FA524" s="107"/>
      <c r="FB524" s="107"/>
      <c r="FC524" s="107"/>
      <c r="FD524" s="107"/>
      <c r="FE524" s="107"/>
      <c r="FF524" s="107"/>
      <c r="FG524" s="107"/>
      <c r="FH524" s="107"/>
      <c r="FI524" s="107"/>
      <c r="FJ524" s="107"/>
      <c r="FK524" s="107"/>
      <c r="FL524" s="107"/>
      <c r="FM524" s="107"/>
      <c r="FN524" s="107"/>
      <c r="FO524" s="107"/>
      <c r="FP524" s="107"/>
      <c r="FQ524" s="107"/>
      <c r="FR524" s="107"/>
      <c r="FS524" s="107"/>
      <c r="FT524" s="107"/>
      <c r="FU524" s="107"/>
      <c r="FV524" s="107"/>
      <c r="FW524" s="107"/>
      <c r="FX524" s="107"/>
      <c r="FY524" s="107"/>
      <c r="FZ524" s="107"/>
      <c r="GA524" s="107"/>
      <c r="GB524" s="107"/>
      <c r="GC524" s="107"/>
      <c r="GD524" s="107"/>
      <c r="GE524" s="107"/>
      <c r="GF524" s="107"/>
      <c r="GG524" s="107"/>
      <c r="GH524" s="107"/>
      <c r="GI524" s="107"/>
      <c r="GJ524" s="107"/>
      <c r="GK524" s="107"/>
      <c r="GL524" s="107"/>
      <c r="GM524" s="107"/>
      <c r="GN524" s="107"/>
      <c r="GO524" s="107"/>
      <c r="GP524" s="107"/>
      <c r="GQ524" s="107"/>
      <c r="GR524" s="107"/>
      <c r="GS524" s="107"/>
      <c r="GT524" s="107"/>
      <c r="GU524" s="107"/>
      <c r="GV524" s="107"/>
      <c r="GW524" s="107"/>
      <c r="GX524" s="107"/>
      <c r="GY524" s="107"/>
      <c r="GZ524" s="107"/>
      <c r="HA524" s="107"/>
      <c r="HB524" s="107"/>
      <c r="HC524" s="107"/>
      <c r="HD524" s="107"/>
      <c r="HE524" s="107"/>
      <c r="HF524" s="107"/>
      <c r="HG524" s="107"/>
      <c r="HH524" s="107"/>
      <c r="HI524" s="107"/>
      <c r="HJ524" s="107"/>
      <c r="HK524" s="107"/>
      <c r="HL524" s="107"/>
      <c r="HM524" s="107"/>
      <c r="HN524" s="107"/>
      <c r="HO524" s="107"/>
      <c r="HP524" s="107"/>
      <c r="HQ524" s="107"/>
      <c r="HR524" s="107"/>
      <c r="HS524" s="107"/>
      <c r="HT524" s="107"/>
      <c r="HU524" s="107"/>
      <c r="HV524" s="107"/>
      <c r="HW524" s="107"/>
      <c r="HX524" s="107"/>
      <c r="HY524" s="107"/>
      <c r="HZ524" s="107"/>
      <c r="IA524" s="107"/>
      <c r="IB524" s="107"/>
      <c r="IC524" s="107"/>
      <c r="ID524" s="107"/>
      <c r="IE524" s="107"/>
      <c r="IF524" s="107"/>
      <c r="IG524" s="107"/>
      <c r="IH524" s="107"/>
      <c r="II524" s="107"/>
      <c r="IJ524" s="107"/>
      <c r="IK524" s="107"/>
      <c r="IL524" s="107"/>
      <c r="IM524" s="107"/>
      <c r="IN524" s="107"/>
      <c r="IO524" s="107"/>
      <c r="IP524" s="107"/>
      <c r="IQ524" s="107"/>
      <c r="IR524" s="107"/>
      <c r="IS524" s="107"/>
      <c r="IT524" s="107"/>
      <c r="IU524" s="107"/>
    </row>
    <row r="525" spans="1:13" s="107" customFormat="1" ht="13.5">
      <c r="A525" s="118">
        <v>27</v>
      </c>
      <c r="B525" s="118"/>
      <c r="C525" s="62" t="s">
        <v>413</v>
      </c>
      <c r="D525" s="63" t="s">
        <v>48</v>
      </c>
      <c r="E525" s="202">
        <v>1</v>
      </c>
      <c r="F525" s="193"/>
      <c r="G525" s="248"/>
      <c r="H525" s="193"/>
      <c r="I525" s="193"/>
      <c r="J525" s="193"/>
      <c r="K525" s="193"/>
      <c r="L525" s="193"/>
      <c r="M525" s="288"/>
    </row>
    <row r="526" spans="1:13" s="107" customFormat="1" ht="13.5">
      <c r="A526" s="118">
        <v>28</v>
      </c>
      <c r="B526" s="118"/>
      <c r="C526" s="62" t="s">
        <v>414</v>
      </c>
      <c r="D526" s="131" t="s">
        <v>107</v>
      </c>
      <c r="E526" s="202">
        <v>2</v>
      </c>
      <c r="F526" s="193"/>
      <c r="G526" s="248"/>
      <c r="H526" s="193"/>
      <c r="I526" s="193"/>
      <c r="J526" s="193"/>
      <c r="K526" s="193"/>
      <c r="L526" s="193"/>
      <c r="M526" s="288"/>
    </row>
    <row r="527" spans="1:255" s="10" customFormat="1" ht="27" customHeight="1">
      <c r="A527" s="118">
        <v>29</v>
      </c>
      <c r="B527" s="118"/>
      <c r="C527" s="62" t="s">
        <v>143</v>
      </c>
      <c r="D527" s="100" t="s">
        <v>12</v>
      </c>
      <c r="E527" s="202">
        <v>2.5</v>
      </c>
      <c r="F527" s="64"/>
      <c r="G527" s="64"/>
      <c r="H527" s="64"/>
      <c r="I527" s="64"/>
      <c r="J527" s="64"/>
      <c r="K527" s="64"/>
      <c r="L527" s="64"/>
      <c r="M527" s="288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7"/>
      <c r="AZ527" s="107"/>
      <c r="BA527" s="107"/>
      <c r="BB527" s="107"/>
      <c r="BC527" s="107"/>
      <c r="BD527" s="107"/>
      <c r="BE527" s="107"/>
      <c r="BF527" s="107"/>
      <c r="BG527" s="107"/>
      <c r="BH527" s="107"/>
      <c r="BI527" s="107"/>
      <c r="BJ527" s="107"/>
      <c r="BK527" s="107"/>
      <c r="BL527" s="107"/>
      <c r="BM527" s="107"/>
      <c r="BN527" s="107"/>
      <c r="BO527" s="107"/>
      <c r="BP527" s="107"/>
      <c r="BQ527" s="107"/>
      <c r="BR527" s="107"/>
      <c r="BS527" s="107"/>
      <c r="BT527" s="107"/>
      <c r="BU527" s="107"/>
      <c r="BV527" s="107"/>
      <c r="BW527" s="107"/>
      <c r="BX527" s="107"/>
      <c r="BY527" s="107"/>
      <c r="BZ527" s="107"/>
      <c r="CA527" s="107"/>
      <c r="CB527" s="107"/>
      <c r="CC527" s="107"/>
      <c r="CD527" s="107"/>
      <c r="CE527" s="107"/>
      <c r="CF527" s="107"/>
      <c r="CG527" s="107"/>
      <c r="CH527" s="107"/>
      <c r="CI527" s="107"/>
      <c r="CJ527" s="107"/>
      <c r="CK527" s="107"/>
      <c r="CL527" s="107"/>
      <c r="CM527" s="107"/>
      <c r="CN527" s="107"/>
      <c r="CO527" s="107"/>
      <c r="CP527" s="107"/>
      <c r="CQ527" s="107"/>
      <c r="CR527" s="107"/>
      <c r="CS527" s="107"/>
      <c r="CT527" s="107"/>
      <c r="CU527" s="107"/>
      <c r="CV527" s="107"/>
      <c r="CW527" s="107"/>
      <c r="CX527" s="107"/>
      <c r="CY527" s="107"/>
      <c r="CZ527" s="107"/>
      <c r="DA527" s="107"/>
      <c r="DB527" s="107"/>
      <c r="DC527" s="107"/>
      <c r="DD527" s="107"/>
      <c r="DE527" s="107"/>
      <c r="DF527" s="107"/>
      <c r="DG527" s="107"/>
      <c r="DH527" s="107"/>
      <c r="DI527" s="107"/>
      <c r="DJ527" s="107"/>
      <c r="DK527" s="107"/>
      <c r="DL527" s="107"/>
      <c r="DM527" s="107"/>
      <c r="DN527" s="107"/>
      <c r="DO527" s="107"/>
      <c r="DP527" s="107"/>
      <c r="DQ527" s="107"/>
      <c r="DR527" s="107"/>
      <c r="DS527" s="107"/>
      <c r="DT527" s="107"/>
      <c r="DU527" s="107"/>
      <c r="DV527" s="107"/>
      <c r="DW527" s="107"/>
      <c r="DX527" s="107"/>
      <c r="DY527" s="107"/>
      <c r="DZ527" s="107"/>
      <c r="EA527" s="107"/>
      <c r="EB527" s="107"/>
      <c r="EC527" s="107"/>
      <c r="ED527" s="107"/>
      <c r="EE527" s="107"/>
      <c r="EF527" s="107"/>
      <c r="EG527" s="107"/>
      <c r="EH527" s="107"/>
      <c r="EI527" s="107"/>
      <c r="EJ527" s="107"/>
      <c r="EK527" s="107"/>
      <c r="EL527" s="107"/>
      <c r="EM527" s="107"/>
      <c r="EN527" s="107"/>
      <c r="EO527" s="107"/>
      <c r="EP527" s="107"/>
      <c r="EQ527" s="107"/>
      <c r="ER527" s="107"/>
      <c r="ES527" s="107"/>
      <c r="ET527" s="107"/>
      <c r="EU527" s="107"/>
      <c r="EV527" s="107"/>
      <c r="EW527" s="107"/>
      <c r="EX527" s="107"/>
      <c r="EY527" s="107"/>
      <c r="EZ527" s="107"/>
      <c r="FA527" s="107"/>
      <c r="FB527" s="107"/>
      <c r="FC527" s="107"/>
      <c r="FD527" s="107"/>
      <c r="FE527" s="107"/>
      <c r="FF527" s="107"/>
      <c r="FG527" s="107"/>
      <c r="FH527" s="107"/>
      <c r="FI527" s="107"/>
      <c r="FJ527" s="107"/>
      <c r="FK527" s="107"/>
      <c r="FL527" s="107"/>
      <c r="FM527" s="107"/>
      <c r="FN527" s="107"/>
      <c r="FO527" s="107"/>
      <c r="FP527" s="107"/>
      <c r="FQ527" s="107"/>
      <c r="FR527" s="107"/>
      <c r="FS527" s="107"/>
      <c r="FT527" s="107"/>
      <c r="FU527" s="107"/>
      <c r="FV527" s="107"/>
      <c r="FW527" s="107"/>
      <c r="FX527" s="107"/>
      <c r="FY527" s="107"/>
      <c r="FZ527" s="107"/>
      <c r="GA527" s="107"/>
      <c r="GB527" s="107"/>
      <c r="GC527" s="107"/>
      <c r="GD527" s="107"/>
      <c r="GE527" s="107"/>
      <c r="GF527" s="107"/>
      <c r="GG527" s="107"/>
      <c r="GH527" s="107"/>
      <c r="GI527" s="107"/>
      <c r="GJ527" s="107"/>
      <c r="GK527" s="107"/>
      <c r="GL527" s="107"/>
      <c r="GM527" s="107"/>
      <c r="GN527" s="107"/>
      <c r="GO527" s="107"/>
      <c r="GP527" s="107"/>
      <c r="GQ527" s="107"/>
      <c r="GR527" s="107"/>
      <c r="GS527" s="107"/>
      <c r="GT527" s="107"/>
      <c r="GU527" s="107"/>
      <c r="GV527" s="107"/>
      <c r="GW527" s="107"/>
      <c r="GX527" s="107"/>
      <c r="GY527" s="107"/>
      <c r="GZ527" s="107"/>
      <c r="HA527" s="107"/>
      <c r="HB527" s="107"/>
      <c r="HC527" s="107"/>
      <c r="HD527" s="107"/>
      <c r="HE527" s="107"/>
      <c r="HF527" s="107"/>
      <c r="HG527" s="107"/>
      <c r="HH527" s="107"/>
      <c r="HI527" s="107"/>
      <c r="HJ527" s="107"/>
      <c r="HK527" s="107"/>
      <c r="HL527" s="107"/>
      <c r="HM527" s="107"/>
      <c r="HN527" s="107"/>
      <c r="HO527" s="107"/>
      <c r="HP527" s="107"/>
      <c r="HQ527" s="107"/>
      <c r="HR527" s="107"/>
      <c r="HS527" s="107"/>
      <c r="HT527" s="107"/>
      <c r="HU527" s="107"/>
      <c r="HV527" s="107"/>
      <c r="HW527" s="107"/>
      <c r="HX527" s="107"/>
      <c r="HY527" s="107"/>
      <c r="HZ527" s="107"/>
      <c r="IA527" s="107"/>
      <c r="IB527" s="107"/>
      <c r="IC527" s="107"/>
      <c r="ID527" s="107"/>
      <c r="IE527" s="107"/>
      <c r="IF527" s="107"/>
      <c r="IG527" s="107"/>
      <c r="IH527" s="107"/>
      <c r="II527" s="107"/>
      <c r="IJ527" s="107"/>
      <c r="IK527" s="107"/>
      <c r="IL527" s="107"/>
      <c r="IM527" s="107"/>
      <c r="IN527" s="107"/>
      <c r="IO527" s="107"/>
      <c r="IP527" s="107"/>
      <c r="IQ527" s="107"/>
      <c r="IR527" s="107"/>
      <c r="IS527" s="107"/>
      <c r="IT527" s="107"/>
      <c r="IU527" s="107"/>
    </row>
    <row r="528" spans="1:13" ht="13.5">
      <c r="A528" s="35"/>
      <c r="B528" s="35"/>
      <c r="C528" s="60" t="s">
        <v>6</v>
      </c>
      <c r="D528" s="35"/>
      <c r="E528" s="35"/>
      <c r="F528" s="29"/>
      <c r="G528" s="133"/>
      <c r="H528" s="133"/>
      <c r="I528" s="133"/>
      <c r="J528" s="133"/>
      <c r="K528" s="133"/>
      <c r="L528" s="133"/>
      <c r="M528" s="296"/>
    </row>
    <row r="529" spans="1:255" ht="13.5">
      <c r="A529" s="118"/>
      <c r="B529" s="118"/>
      <c r="C529" s="111" t="s">
        <v>148</v>
      </c>
      <c r="D529" s="109"/>
      <c r="E529" s="129"/>
      <c r="F529" s="110"/>
      <c r="G529" s="110"/>
      <c r="H529" s="110"/>
      <c r="I529" s="110"/>
      <c r="J529" s="110"/>
      <c r="K529" s="110"/>
      <c r="L529" s="110"/>
      <c r="M529" s="288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7"/>
      <c r="BA529" s="107"/>
      <c r="BB529" s="107"/>
      <c r="BC529" s="107"/>
      <c r="BD529" s="107"/>
      <c r="BE529" s="107"/>
      <c r="BF529" s="107"/>
      <c r="BG529" s="107"/>
      <c r="BH529" s="107"/>
      <c r="BI529" s="107"/>
      <c r="BJ529" s="107"/>
      <c r="BK529" s="107"/>
      <c r="BL529" s="107"/>
      <c r="BM529" s="107"/>
      <c r="BN529" s="107"/>
      <c r="BO529" s="107"/>
      <c r="BP529" s="107"/>
      <c r="BQ529" s="107"/>
      <c r="BR529" s="107"/>
      <c r="BS529" s="107"/>
      <c r="BT529" s="107"/>
      <c r="BU529" s="107"/>
      <c r="BV529" s="107"/>
      <c r="BW529" s="107"/>
      <c r="BX529" s="107"/>
      <c r="BY529" s="107"/>
      <c r="BZ529" s="107"/>
      <c r="CA529" s="107"/>
      <c r="CB529" s="107"/>
      <c r="CC529" s="107"/>
      <c r="CD529" s="107"/>
      <c r="CE529" s="107"/>
      <c r="CF529" s="107"/>
      <c r="CG529" s="107"/>
      <c r="CH529" s="107"/>
      <c r="CI529" s="107"/>
      <c r="CJ529" s="107"/>
      <c r="CK529" s="107"/>
      <c r="CL529" s="107"/>
      <c r="CM529" s="107"/>
      <c r="CN529" s="107"/>
      <c r="CO529" s="107"/>
      <c r="CP529" s="107"/>
      <c r="CQ529" s="107"/>
      <c r="CR529" s="107"/>
      <c r="CS529" s="107"/>
      <c r="CT529" s="107"/>
      <c r="CU529" s="107"/>
      <c r="CV529" s="107"/>
      <c r="CW529" s="107"/>
      <c r="CX529" s="107"/>
      <c r="CY529" s="107"/>
      <c r="CZ529" s="107"/>
      <c r="DA529" s="107"/>
      <c r="DB529" s="107"/>
      <c r="DC529" s="107"/>
      <c r="DD529" s="107"/>
      <c r="DE529" s="107"/>
      <c r="DF529" s="107"/>
      <c r="DG529" s="107"/>
      <c r="DH529" s="107"/>
      <c r="DI529" s="107"/>
      <c r="DJ529" s="107"/>
      <c r="DK529" s="107"/>
      <c r="DL529" s="107"/>
      <c r="DM529" s="107"/>
      <c r="DN529" s="107"/>
      <c r="DO529" s="107"/>
      <c r="DP529" s="107"/>
      <c r="DQ529" s="107"/>
      <c r="DR529" s="107"/>
      <c r="DS529" s="107"/>
      <c r="DT529" s="107"/>
      <c r="DU529" s="107"/>
      <c r="DV529" s="107"/>
      <c r="DW529" s="107"/>
      <c r="DX529" s="107"/>
      <c r="DY529" s="107"/>
      <c r="DZ529" s="107"/>
      <c r="EA529" s="107"/>
      <c r="EB529" s="107"/>
      <c r="EC529" s="107"/>
      <c r="ED529" s="107"/>
      <c r="EE529" s="107"/>
      <c r="EF529" s="107"/>
      <c r="EG529" s="107"/>
      <c r="EH529" s="107"/>
      <c r="EI529" s="107"/>
      <c r="EJ529" s="107"/>
      <c r="EK529" s="107"/>
      <c r="EL529" s="107"/>
      <c r="EM529" s="107"/>
      <c r="EN529" s="107"/>
      <c r="EO529" s="107"/>
      <c r="EP529" s="107"/>
      <c r="EQ529" s="107"/>
      <c r="ER529" s="107"/>
      <c r="ES529" s="107"/>
      <c r="ET529" s="107"/>
      <c r="EU529" s="107"/>
      <c r="EV529" s="107"/>
      <c r="EW529" s="107"/>
      <c r="EX529" s="107"/>
      <c r="EY529" s="107"/>
      <c r="EZ529" s="107"/>
      <c r="FA529" s="107"/>
      <c r="FB529" s="107"/>
      <c r="FC529" s="107"/>
      <c r="FD529" s="107"/>
      <c r="FE529" s="107"/>
      <c r="FF529" s="107"/>
      <c r="FG529" s="107"/>
      <c r="FH529" s="107"/>
      <c r="FI529" s="107"/>
      <c r="FJ529" s="107"/>
      <c r="FK529" s="107"/>
      <c r="FL529" s="107"/>
      <c r="FM529" s="107"/>
      <c r="FN529" s="107"/>
      <c r="FO529" s="107"/>
      <c r="FP529" s="107"/>
      <c r="FQ529" s="107"/>
      <c r="FR529" s="107"/>
      <c r="FS529" s="107"/>
      <c r="FT529" s="107"/>
      <c r="FU529" s="107"/>
      <c r="FV529" s="107"/>
      <c r="FW529" s="107"/>
      <c r="FX529" s="107"/>
      <c r="FY529" s="107"/>
      <c r="FZ529" s="107"/>
      <c r="GA529" s="107"/>
      <c r="GB529" s="107"/>
      <c r="GC529" s="107"/>
      <c r="GD529" s="107"/>
      <c r="GE529" s="107"/>
      <c r="GF529" s="107"/>
      <c r="GG529" s="107"/>
      <c r="GH529" s="107"/>
      <c r="GI529" s="107"/>
      <c r="GJ529" s="107"/>
      <c r="GK529" s="107"/>
      <c r="GL529" s="107"/>
      <c r="GM529" s="107"/>
      <c r="GN529" s="107"/>
      <c r="GO529" s="107"/>
      <c r="GP529" s="107"/>
      <c r="GQ529" s="107"/>
      <c r="GR529" s="107"/>
      <c r="GS529" s="107"/>
      <c r="GT529" s="107"/>
      <c r="GU529" s="107"/>
      <c r="GV529" s="107"/>
      <c r="GW529" s="107"/>
      <c r="GX529" s="107"/>
      <c r="GY529" s="107"/>
      <c r="GZ529" s="107"/>
      <c r="HA529" s="107"/>
      <c r="HB529" s="107"/>
      <c r="HC529" s="107"/>
      <c r="HD529" s="107"/>
      <c r="HE529" s="107"/>
      <c r="HF529" s="107"/>
      <c r="HG529" s="107"/>
      <c r="HH529" s="107"/>
      <c r="HI529" s="107"/>
      <c r="HJ529" s="107"/>
      <c r="HK529" s="107"/>
      <c r="HL529" s="107"/>
      <c r="HM529" s="107"/>
      <c r="HN529" s="107"/>
      <c r="HO529" s="107"/>
      <c r="HP529" s="107"/>
      <c r="HQ529" s="107"/>
      <c r="HR529" s="107"/>
      <c r="HS529" s="107"/>
      <c r="HT529" s="107"/>
      <c r="HU529" s="107"/>
      <c r="HV529" s="107"/>
      <c r="HW529" s="107"/>
      <c r="HX529" s="107"/>
      <c r="HY529" s="107"/>
      <c r="HZ529" s="107"/>
      <c r="IA529" s="107"/>
      <c r="IB529" s="107"/>
      <c r="IC529" s="107"/>
      <c r="ID529" s="107"/>
      <c r="IE529" s="107"/>
      <c r="IF529" s="107"/>
      <c r="IG529" s="107"/>
      <c r="IH529" s="107"/>
      <c r="II529" s="107"/>
      <c r="IJ529" s="107"/>
      <c r="IK529" s="107"/>
      <c r="IL529" s="107"/>
      <c r="IM529" s="107"/>
      <c r="IN529" s="107"/>
      <c r="IO529" s="107"/>
      <c r="IP529" s="107"/>
      <c r="IQ529" s="107"/>
      <c r="IR529" s="107"/>
      <c r="IS529" s="107"/>
      <c r="IT529" s="107"/>
      <c r="IU529" s="107"/>
    </row>
    <row r="530" spans="1:255" ht="13.5">
      <c r="A530" s="118"/>
      <c r="B530" s="118"/>
      <c r="C530" s="111" t="s">
        <v>144</v>
      </c>
      <c r="D530" s="109"/>
      <c r="E530" s="129"/>
      <c r="F530" s="110"/>
      <c r="G530" s="110"/>
      <c r="H530" s="110"/>
      <c r="I530" s="110"/>
      <c r="J530" s="110"/>
      <c r="K530" s="110"/>
      <c r="L530" s="110"/>
      <c r="M530" s="288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7"/>
      <c r="BA530" s="107"/>
      <c r="BB530" s="107"/>
      <c r="BC530" s="107"/>
      <c r="BD530" s="107"/>
      <c r="BE530" s="107"/>
      <c r="BF530" s="107"/>
      <c r="BG530" s="107"/>
      <c r="BH530" s="107"/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7"/>
      <c r="CF530" s="107"/>
      <c r="CG530" s="107"/>
      <c r="CH530" s="107"/>
      <c r="CI530" s="107"/>
      <c r="CJ530" s="107"/>
      <c r="CK530" s="107"/>
      <c r="CL530" s="107"/>
      <c r="CM530" s="107"/>
      <c r="CN530" s="107"/>
      <c r="CO530" s="107"/>
      <c r="CP530" s="107"/>
      <c r="CQ530" s="107"/>
      <c r="CR530" s="107"/>
      <c r="CS530" s="107"/>
      <c r="CT530" s="107"/>
      <c r="CU530" s="107"/>
      <c r="CV530" s="107"/>
      <c r="CW530" s="107"/>
      <c r="CX530" s="107"/>
      <c r="CY530" s="107"/>
      <c r="CZ530" s="107"/>
      <c r="DA530" s="107"/>
      <c r="DB530" s="107"/>
      <c r="DC530" s="107"/>
      <c r="DD530" s="107"/>
      <c r="DE530" s="107"/>
      <c r="DF530" s="107"/>
      <c r="DG530" s="107"/>
      <c r="DH530" s="107"/>
      <c r="DI530" s="107"/>
      <c r="DJ530" s="107"/>
      <c r="DK530" s="107"/>
      <c r="DL530" s="107"/>
      <c r="DM530" s="107"/>
      <c r="DN530" s="107"/>
      <c r="DO530" s="107"/>
      <c r="DP530" s="107"/>
      <c r="DQ530" s="107"/>
      <c r="DR530" s="107"/>
      <c r="DS530" s="107"/>
      <c r="DT530" s="107"/>
      <c r="DU530" s="107"/>
      <c r="DV530" s="107"/>
      <c r="DW530" s="107"/>
      <c r="DX530" s="107"/>
      <c r="DY530" s="107"/>
      <c r="DZ530" s="107"/>
      <c r="EA530" s="107"/>
      <c r="EB530" s="107"/>
      <c r="EC530" s="107"/>
      <c r="ED530" s="107"/>
      <c r="EE530" s="107"/>
      <c r="EF530" s="107"/>
      <c r="EG530" s="107"/>
      <c r="EH530" s="107"/>
      <c r="EI530" s="107"/>
      <c r="EJ530" s="107"/>
      <c r="EK530" s="107"/>
      <c r="EL530" s="107"/>
      <c r="EM530" s="107"/>
      <c r="EN530" s="107"/>
      <c r="EO530" s="107"/>
      <c r="EP530" s="107"/>
      <c r="EQ530" s="107"/>
      <c r="ER530" s="107"/>
      <c r="ES530" s="107"/>
      <c r="ET530" s="107"/>
      <c r="EU530" s="107"/>
      <c r="EV530" s="107"/>
      <c r="EW530" s="107"/>
      <c r="EX530" s="107"/>
      <c r="EY530" s="107"/>
      <c r="EZ530" s="107"/>
      <c r="FA530" s="107"/>
      <c r="FB530" s="107"/>
      <c r="FC530" s="107"/>
      <c r="FD530" s="107"/>
      <c r="FE530" s="107"/>
      <c r="FF530" s="107"/>
      <c r="FG530" s="107"/>
      <c r="FH530" s="107"/>
      <c r="FI530" s="107"/>
      <c r="FJ530" s="107"/>
      <c r="FK530" s="107"/>
      <c r="FL530" s="107"/>
      <c r="FM530" s="107"/>
      <c r="FN530" s="107"/>
      <c r="FO530" s="107"/>
      <c r="FP530" s="107"/>
      <c r="FQ530" s="107"/>
      <c r="FR530" s="107"/>
      <c r="FS530" s="107"/>
      <c r="FT530" s="107"/>
      <c r="FU530" s="107"/>
      <c r="FV530" s="107"/>
      <c r="FW530" s="107"/>
      <c r="FX530" s="107"/>
      <c r="FY530" s="107"/>
      <c r="FZ530" s="107"/>
      <c r="GA530" s="107"/>
      <c r="GB530" s="107"/>
      <c r="GC530" s="107"/>
      <c r="GD530" s="107"/>
      <c r="GE530" s="107"/>
      <c r="GF530" s="107"/>
      <c r="GG530" s="107"/>
      <c r="GH530" s="107"/>
      <c r="GI530" s="107"/>
      <c r="GJ530" s="107"/>
      <c r="GK530" s="107"/>
      <c r="GL530" s="107"/>
      <c r="GM530" s="107"/>
      <c r="GN530" s="107"/>
      <c r="GO530" s="107"/>
      <c r="GP530" s="107"/>
      <c r="GQ530" s="107"/>
      <c r="GR530" s="107"/>
      <c r="GS530" s="107"/>
      <c r="GT530" s="107"/>
      <c r="GU530" s="107"/>
      <c r="GV530" s="107"/>
      <c r="GW530" s="107"/>
      <c r="GX530" s="107"/>
      <c r="GY530" s="107"/>
      <c r="GZ530" s="107"/>
      <c r="HA530" s="107"/>
      <c r="HB530" s="107"/>
      <c r="HC530" s="107"/>
      <c r="HD530" s="107"/>
      <c r="HE530" s="107"/>
      <c r="HF530" s="107"/>
      <c r="HG530" s="107"/>
      <c r="HH530" s="107"/>
      <c r="HI530" s="107"/>
      <c r="HJ530" s="107"/>
      <c r="HK530" s="107"/>
      <c r="HL530" s="107"/>
      <c r="HM530" s="107"/>
      <c r="HN530" s="107"/>
      <c r="HO530" s="107"/>
      <c r="HP530" s="107"/>
      <c r="HQ530" s="107"/>
      <c r="HR530" s="107"/>
      <c r="HS530" s="107"/>
      <c r="HT530" s="107"/>
      <c r="HU530" s="107"/>
      <c r="HV530" s="107"/>
      <c r="HW530" s="107"/>
      <c r="HX530" s="107"/>
      <c r="HY530" s="107"/>
      <c r="HZ530" s="107"/>
      <c r="IA530" s="107"/>
      <c r="IB530" s="107"/>
      <c r="IC530" s="107"/>
      <c r="ID530" s="107"/>
      <c r="IE530" s="107"/>
      <c r="IF530" s="107"/>
      <c r="IG530" s="107"/>
      <c r="IH530" s="107"/>
      <c r="II530" s="107"/>
      <c r="IJ530" s="107"/>
      <c r="IK530" s="107"/>
      <c r="IL530" s="107"/>
      <c r="IM530" s="107"/>
      <c r="IN530" s="107"/>
      <c r="IO530" s="107"/>
      <c r="IP530" s="107"/>
      <c r="IQ530" s="107"/>
      <c r="IR530" s="107"/>
      <c r="IS530" s="107"/>
      <c r="IT530" s="107"/>
      <c r="IU530" s="107"/>
    </row>
    <row r="531" spans="1:255" ht="13.5">
      <c r="A531" s="118"/>
      <c r="B531" s="118"/>
      <c r="C531" s="111" t="s">
        <v>145</v>
      </c>
      <c r="D531" s="109"/>
      <c r="E531" s="129"/>
      <c r="F531" s="110"/>
      <c r="G531" s="110"/>
      <c r="H531" s="110"/>
      <c r="I531" s="110"/>
      <c r="J531" s="110"/>
      <c r="K531" s="110"/>
      <c r="L531" s="110"/>
      <c r="M531" s="288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7"/>
      <c r="AV531" s="107"/>
      <c r="AW531" s="107"/>
      <c r="AX531" s="107"/>
      <c r="AY531" s="107"/>
      <c r="AZ531" s="107"/>
      <c r="BA531" s="107"/>
      <c r="BB531" s="107"/>
      <c r="BC531" s="107"/>
      <c r="BD531" s="107"/>
      <c r="BE531" s="107"/>
      <c r="BF531" s="107"/>
      <c r="BG531" s="107"/>
      <c r="BH531" s="107"/>
      <c r="BI531" s="107"/>
      <c r="BJ531" s="107"/>
      <c r="BK531" s="107"/>
      <c r="BL531" s="107"/>
      <c r="BM531" s="107"/>
      <c r="BN531" s="107"/>
      <c r="BO531" s="107"/>
      <c r="BP531" s="107"/>
      <c r="BQ531" s="107"/>
      <c r="BR531" s="107"/>
      <c r="BS531" s="107"/>
      <c r="BT531" s="107"/>
      <c r="BU531" s="107"/>
      <c r="BV531" s="107"/>
      <c r="BW531" s="107"/>
      <c r="BX531" s="107"/>
      <c r="BY531" s="107"/>
      <c r="BZ531" s="107"/>
      <c r="CA531" s="107"/>
      <c r="CB531" s="107"/>
      <c r="CC531" s="107"/>
      <c r="CD531" s="107"/>
      <c r="CE531" s="107"/>
      <c r="CF531" s="107"/>
      <c r="CG531" s="107"/>
      <c r="CH531" s="107"/>
      <c r="CI531" s="107"/>
      <c r="CJ531" s="107"/>
      <c r="CK531" s="107"/>
      <c r="CL531" s="107"/>
      <c r="CM531" s="107"/>
      <c r="CN531" s="107"/>
      <c r="CO531" s="107"/>
      <c r="CP531" s="107"/>
      <c r="CQ531" s="107"/>
      <c r="CR531" s="107"/>
      <c r="CS531" s="107"/>
      <c r="CT531" s="107"/>
      <c r="CU531" s="107"/>
      <c r="CV531" s="107"/>
      <c r="CW531" s="107"/>
      <c r="CX531" s="107"/>
      <c r="CY531" s="107"/>
      <c r="CZ531" s="107"/>
      <c r="DA531" s="107"/>
      <c r="DB531" s="107"/>
      <c r="DC531" s="107"/>
      <c r="DD531" s="107"/>
      <c r="DE531" s="107"/>
      <c r="DF531" s="107"/>
      <c r="DG531" s="107"/>
      <c r="DH531" s="107"/>
      <c r="DI531" s="107"/>
      <c r="DJ531" s="107"/>
      <c r="DK531" s="107"/>
      <c r="DL531" s="107"/>
      <c r="DM531" s="107"/>
      <c r="DN531" s="107"/>
      <c r="DO531" s="107"/>
      <c r="DP531" s="107"/>
      <c r="DQ531" s="107"/>
      <c r="DR531" s="107"/>
      <c r="DS531" s="107"/>
      <c r="DT531" s="107"/>
      <c r="DU531" s="107"/>
      <c r="DV531" s="107"/>
      <c r="DW531" s="107"/>
      <c r="DX531" s="107"/>
      <c r="DY531" s="107"/>
      <c r="DZ531" s="107"/>
      <c r="EA531" s="107"/>
      <c r="EB531" s="107"/>
      <c r="EC531" s="107"/>
      <c r="ED531" s="107"/>
      <c r="EE531" s="107"/>
      <c r="EF531" s="107"/>
      <c r="EG531" s="107"/>
      <c r="EH531" s="107"/>
      <c r="EI531" s="107"/>
      <c r="EJ531" s="107"/>
      <c r="EK531" s="107"/>
      <c r="EL531" s="107"/>
      <c r="EM531" s="107"/>
      <c r="EN531" s="107"/>
      <c r="EO531" s="107"/>
      <c r="EP531" s="107"/>
      <c r="EQ531" s="107"/>
      <c r="ER531" s="107"/>
      <c r="ES531" s="107"/>
      <c r="ET531" s="107"/>
      <c r="EU531" s="107"/>
      <c r="EV531" s="107"/>
      <c r="EW531" s="107"/>
      <c r="EX531" s="107"/>
      <c r="EY531" s="107"/>
      <c r="EZ531" s="107"/>
      <c r="FA531" s="107"/>
      <c r="FB531" s="107"/>
      <c r="FC531" s="107"/>
      <c r="FD531" s="107"/>
      <c r="FE531" s="107"/>
      <c r="FF531" s="107"/>
      <c r="FG531" s="107"/>
      <c r="FH531" s="107"/>
      <c r="FI531" s="107"/>
      <c r="FJ531" s="107"/>
      <c r="FK531" s="107"/>
      <c r="FL531" s="107"/>
      <c r="FM531" s="107"/>
      <c r="FN531" s="107"/>
      <c r="FO531" s="107"/>
      <c r="FP531" s="107"/>
      <c r="FQ531" s="107"/>
      <c r="FR531" s="107"/>
      <c r="FS531" s="107"/>
      <c r="FT531" s="107"/>
      <c r="FU531" s="107"/>
      <c r="FV531" s="107"/>
      <c r="FW531" s="107"/>
      <c r="FX531" s="107"/>
      <c r="FY531" s="107"/>
      <c r="FZ531" s="107"/>
      <c r="GA531" s="107"/>
      <c r="GB531" s="107"/>
      <c r="GC531" s="107"/>
      <c r="GD531" s="107"/>
      <c r="GE531" s="107"/>
      <c r="GF531" s="107"/>
      <c r="GG531" s="107"/>
      <c r="GH531" s="107"/>
      <c r="GI531" s="107"/>
      <c r="GJ531" s="107"/>
      <c r="GK531" s="107"/>
      <c r="GL531" s="107"/>
      <c r="GM531" s="107"/>
      <c r="GN531" s="107"/>
      <c r="GO531" s="107"/>
      <c r="GP531" s="107"/>
      <c r="GQ531" s="107"/>
      <c r="GR531" s="107"/>
      <c r="GS531" s="107"/>
      <c r="GT531" s="107"/>
      <c r="GU531" s="107"/>
      <c r="GV531" s="107"/>
      <c r="GW531" s="107"/>
      <c r="GX531" s="107"/>
      <c r="GY531" s="107"/>
      <c r="GZ531" s="107"/>
      <c r="HA531" s="107"/>
      <c r="HB531" s="107"/>
      <c r="HC531" s="107"/>
      <c r="HD531" s="107"/>
      <c r="HE531" s="107"/>
      <c r="HF531" s="107"/>
      <c r="HG531" s="107"/>
      <c r="HH531" s="107"/>
      <c r="HI531" s="107"/>
      <c r="HJ531" s="107"/>
      <c r="HK531" s="107"/>
      <c r="HL531" s="107"/>
      <c r="HM531" s="107"/>
      <c r="HN531" s="107"/>
      <c r="HO531" s="107"/>
      <c r="HP531" s="107"/>
      <c r="HQ531" s="107"/>
      <c r="HR531" s="107"/>
      <c r="HS531" s="107"/>
      <c r="HT531" s="107"/>
      <c r="HU531" s="107"/>
      <c r="HV531" s="107"/>
      <c r="HW531" s="107"/>
      <c r="HX531" s="107"/>
      <c r="HY531" s="107"/>
      <c r="HZ531" s="107"/>
      <c r="IA531" s="107"/>
      <c r="IB531" s="107"/>
      <c r="IC531" s="107"/>
      <c r="ID531" s="107"/>
      <c r="IE531" s="107"/>
      <c r="IF531" s="107"/>
      <c r="IG531" s="107"/>
      <c r="IH531" s="107"/>
      <c r="II531" s="107"/>
      <c r="IJ531" s="107"/>
      <c r="IK531" s="107"/>
      <c r="IL531" s="107"/>
      <c r="IM531" s="107"/>
      <c r="IN531" s="107"/>
      <c r="IO531" s="107"/>
      <c r="IP531" s="107"/>
      <c r="IQ531" s="107"/>
      <c r="IR531" s="107"/>
      <c r="IS531" s="107"/>
      <c r="IT531" s="107"/>
      <c r="IU531" s="107"/>
    </row>
    <row r="532" spans="1:255" ht="13.5">
      <c r="A532" s="118"/>
      <c r="B532" s="118"/>
      <c r="C532" s="111" t="s">
        <v>294</v>
      </c>
      <c r="D532" s="109"/>
      <c r="E532" s="129"/>
      <c r="F532" s="110"/>
      <c r="G532" s="110"/>
      <c r="H532" s="110"/>
      <c r="I532" s="110"/>
      <c r="J532" s="110"/>
      <c r="K532" s="110"/>
      <c r="L532" s="110"/>
      <c r="M532" s="311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7"/>
      <c r="AV532" s="107"/>
      <c r="AW532" s="107"/>
      <c r="AX532" s="107"/>
      <c r="AY532" s="107"/>
      <c r="AZ532" s="107"/>
      <c r="BA532" s="107"/>
      <c r="BB532" s="107"/>
      <c r="BC532" s="107"/>
      <c r="BD532" s="107"/>
      <c r="BE532" s="107"/>
      <c r="BF532" s="107"/>
      <c r="BG532" s="107"/>
      <c r="BH532" s="107"/>
      <c r="BI532" s="107"/>
      <c r="BJ532" s="107"/>
      <c r="BK532" s="107"/>
      <c r="BL532" s="107"/>
      <c r="BM532" s="107"/>
      <c r="BN532" s="107"/>
      <c r="BO532" s="107"/>
      <c r="BP532" s="107"/>
      <c r="BQ532" s="107"/>
      <c r="BR532" s="107"/>
      <c r="BS532" s="107"/>
      <c r="BT532" s="107"/>
      <c r="BU532" s="107"/>
      <c r="BV532" s="107"/>
      <c r="BW532" s="107"/>
      <c r="BX532" s="107"/>
      <c r="BY532" s="107"/>
      <c r="BZ532" s="107"/>
      <c r="CA532" s="107"/>
      <c r="CB532" s="107"/>
      <c r="CC532" s="107"/>
      <c r="CD532" s="107"/>
      <c r="CE532" s="107"/>
      <c r="CF532" s="107"/>
      <c r="CG532" s="107"/>
      <c r="CH532" s="107"/>
      <c r="CI532" s="107"/>
      <c r="CJ532" s="107"/>
      <c r="CK532" s="107"/>
      <c r="CL532" s="107"/>
      <c r="CM532" s="107"/>
      <c r="CN532" s="107"/>
      <c r="CO532" s="107"/>
      <c r="CP532" s="107"/>
      <c r="CQ532" s="107"/>
      <c r="CR532" s="107"/>
      <c r="CS532" s="107"/>
      <c r="CT532" s="107"/>
      <c r="CU532" s="107"/>
      <c r="CV532" s="107"/>
      <c r="CW532" s="107"/>
      <c r="CX532" s="107"/>
      <c r="CY532" s="107"/>
      <c r="CZ532" s="107"/>
      <c r="DA532" s="107"/>
      <c r="DB532" s="107"/>
      <c r="DC532" s="107"/>
      <c r="DD532" s="107"/>
      <c r="DE532" s="107"/>
      <c r="DF532" s="107"/>
      <c r="DG532" s="107"/>
      <c r="DH532" s="107"/>
      <c r="DI532" s="107"/>
      <c r="DJ532" s="107"/>
      <c r="DK532" s="107"/>
      <c r="DL532" s="107"/>
      <c r="DM532" s="107"/>
      <c r="DN532" s="107"/>
      <c r="DO532" s="107"/>
      <c r="DP532" s="107"/>
      <c r="DQ532" s="107"/>
      <c r="DR532" s="107"/>
      <c r="DS532" s="107"/>
      <c r="DT532" s="107"/>
      <c r="DU532" s="107"/>
      <c r="DV532" s="107"/>
      <c r="DW532" s="107"/>
      <c r="DX532" s="107"/>
      <c r="DY532" s="107"/>
      <c r="DZ532" s="107"/>
      <c r="EA532" s="107"/>
      <c r="EB532" s="107"/>
      <c r="EC532" s="107"/>
      <c r="ED532" s="107"/>
      <c r="EE532" s="107"/>
      <c r="EF532" s="107"/>
      <c r="EG532" s="107"/>
      <c r="EH532" s="107"/>
      <c r="EI532" s="107"/>
      <c r="EJ532" s="107"/>
      <c r="EK532" s="107"/>
      <c r="EL532" s="107"/>
      <c r="EM532" s="107"/>
      <c r="EN532" s="107"/>
      <c r="EO532" s="107"/>
      <c r="EP532" s="107"/>
      <c r="EQ532" s="107"/>
      <c r="ER532" s="107"/>
      <c r="ES532" s="107"/>
      <c r="ET532" s="107"/>
      <c r="EU532" s="107"/>
      <c r="EV532" s="107"/>
      <c r="EW532" s="107"/>
      <c r="EX532" s="107"/>
      <c r="EY532" s="107"/>
      <c r="EZ532" s="107"/>
      <c r="FA532" s="107"/>
      <c r="FB532" s="107"/>
      <c r="FC532" s="107"/>
      <c r="FD532" s="107"/>
      <c r="FE532" s="107"/>
      <c r="FF532" s="107"/>
      <c r="FG532" s="107"/>
      <c r="FH532" s="107"/>
      <c r="FI532" s="107"/>
      <c r="FJ532" s="107"/>
      <c r="FK532" s="107"/>
      <c r="FL532" s="107"/>
      <c r="FM532" s="107"/>
      <c r="FN532" s="107"/>
      <c r="FO532" s="107"/>
      <c r="FP532" s="107"/>
      <c r="FQ532" s="107"/>
      <c r="FR532" s="107"/>
      <c r="FS532" s="107"/>
      <c r="FT532" s="107"/>
      <c r="FU532" s="107"/>
      <c r="FV532" s="107"/>
      <c r="FW532" s="107"/>
      <c r="FX532" s="107"/>
      <c r="FY532" s="107"/>
      <c r="FZ532" s="107"/>
      <c r="GA532" s="107"/>
      <c r="GB532" s="107"/>
      <c r="GC532" s="107"/>
      <c r="GD532" s="107"/>
      <c r="GE532" s="107"/>
      <c r="GF532" s="107"/>
      <c r="GG532" s="107"/>
      <c r="GH532" s="107"/>
      <c r="GI532" s="107"/>
      <c r="GJ532" s="107"/>
      <c r="GK532" s="107"/>
      <c r="GL532" s="107"/>
      <c r="GM532" s="107"/>
      <c r="GN532" s="107"/>
      <c r="GO532" s="107"/>
      <c r="GP532" s="107"/>
      <c r="GQ532" s="107"/>
      <c r="GR532" s="107"/>
      <c r="GS532" s="107"/>
      <c r="GT532" s="107"/>
      <c r="GU532" s="107"/>
      <c r="GV532" s="107"/>
      <c r="GW532" s="107"/>
      <c r="GX532" s="107"/>
      <c r="GY532" s="107"/>
      <c r="GZ532" s="107"/>
      <c r="HA532" s="107"/>
      <c r="HB532" s="107"/>
      <c r="HC532" s="107"/>
      <c r="HD532" s="107"/>
      <c r="HE532" s="107"/>
      <c r="HF532" s="107"/>
      <c r="HG532" s="107"/>
      <c r="HH532" s="107"/>
      <c r="HI532" s="107"/>
      <c r="HJ532" s="107"/>
      <c r="HK532" s="107"/>
      <c r="HL532" s="107"/>
      <c r="HM532" s="107"/>
      <c r="HN532" s="107"/>
      <c r="HO532" s="107"/>
      <c r="HP532" s="107"/>
      <c r="HQ532" s="107"/>
      <c r="HR532" s="107"/>
      <c r="HS532" s="107"/>
      <c r="HT532" s="107"/>
      <c r="HU532" s="107"/>
      <c r="HV532" s="107"/>
      <c r="HW532" s="107"/>
      <c r="HX532" s="107"/>
      <c r="HY532" s="107"/>
      <c r="HZ532" s="107"/>
      <c r="IA532" s="107"/>
      <c r="IB532" s="107"/>
      <c r="IC532" s="107"/>
      <c r="ID532" s="107"/>
      <c r="IE532" s="107"/>
      <c r="IF532" s="107"/>
      <c r="IG532" s="107"/>
      <c r="IH532" s="107"/>
      <c r="II532" s="107"/>
      <c r="IJ532" s="107"/>
      <c r="IK532" s="107"/>
      <c r="IL532" s="107"/>
      <c r="IM532" s="107"/>
      <c r="IN532" s="107"/>
      <c r="IO532" s="107"/>
      <c r="IP532" s="107"/>
      <c r="IQ532" s="107"/>
      <c r="IR532" s="107"/>
      <c r="IS532" s="107"/>
      <c r="IT532" s="107"/>
      <c r="IU532" s="107"/>
    </row>
    <row r="533" spans="1:255" ht="13.5">
      <c r="A533" s="118"/>
      <c r="B533" s="118"/>
      <c r="C533" s="111" t="s">
        <v>42</v>
      </c>
      <c r="D533" s="112" t="s">
        <v>49</v>
      </c>
      <c r="E533" s="129"/>
      <c r="F533" s="110"/>
      <c r="G533" s="110"/>
      <c r="H533" s="110"/>
      <c r="I533" s="110"/>
      <c r="J533" s="110"/>
      <c r="K533" s="110"/>
      <c r="L533" s="110"/>
      <c r="M533" s="288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7"/>
      <c r="AV533" s="107"/>
      <c r="AW533" s="107"/>
      <c r="AX533" s="107"/>
      <c r="AY533" s="107"/>
      <c r="AZ533" s="107"/>
      <c r="BA533" s="107"/>
      <c r="BB533" s="107"/>
      <c r="BC533" s="107"/>
      <c r="BD533" s="107"/>
      <c r="BE533" s="107"/>
      <c r="BF533" s="107"/>
      <c r="BG533" s="107"/>
      <c r="BH533" s="107"/>
      <c r="BI533" s="107"/>
      <c r="BJ533" s="107"/>
      <c r="BK533" s="107"/>
      <c r="BL533" s="107"/>
      <c r="BM533" s="107"/>
      <c r="BN533" s="107"/>
      <c r="BO533" s="107"/>
      <c r="BP533" s="107"/>
      <c r="BQ533" s="107"/>
      <c r="BR533" s="107"/>
      <c r="BS533" s="107"/>
      <c r="BT533" s="107"/>
      <c r="BU533" s="107"/>
      <c r="BV533" s="107"/>
      <c r="BW533" s="107"/>
      <c r="BX533" s="107"/>
      <c r="BY533" s="107"/>
      <c r="BZ533" s="107"/>
      <c r="CA533" s="107"/>
      <c r="CB533" s="107"/>
      <c r="CC533" s="107"/>
      <c r="CD533" s="107"/>
      <c r="CE533" s="107"/>
      <c r="CF533" s="107"/>
      <c r="CG533" s="107"/>
      <c r="CH533" s="107"/>
      <c r="CI533" s="107"/>
      <c r="CJ533" s="107"/>
      <c r="CK533" s="107"/>
      <c r="CL533" s="107"/>
      <c r="CM533" s="107"/>
      <c r="CN533" s="107"/>
      <c r="CO533" s="107"/>
      <c r="CP533" s="107"/>
      <c r="CQ533" s="107"/>
      <c r="CR533" s="107"/>
      <c r="CS533" s="107"/>
      <c r="CT533" s="107"/>
      <c r="CU533" s="107"/>
      <c r="CV533" s="107"/>
      <c r="CW533" s="107"/>
      <c r="CX533" s="107"/>
      <c r="CY533" s="107"/>
      <c r="CZ533" s="107"/>
      <c r="DA533" s="107"/>
      <c r="DB533" s="107"/>
      <c r="DC533" s="107"/>
      <c r="DD533" s="107"/>
      <c r="DE533" s="107"/>
      <c r="DF533" s="107"/>
      <c r="DG533" s="107"/>
      <c r="DH533" s="107"/>
      <c r="DI533" s="107"/>
      <c r="DJ533" s="107"/>
      <c r="DK533" s="107"/>
      <c r="DL533" s="107"/>
      <c r="DM533" s="107"/>
      <c r="DN533" s="107"/>
      <c r="DO533" s="107"/>
      <c r="DP533" s="107"/>
      <c r="DQ533" s="107"/>
      <c r="DR533" s="107"/>
      <c r="DS533" s="107"/>
      <c r="DT533" s="107"/>
      <c r="DU533" s="107"/>
      <c r="DV533" s="107"/>
      <c r="DW533" s="107"/>
      <c r="DX533" s="107"/>
      <c r="DY533" s="107"/>
      <c r="DZ533" s="107"/>
      <c r="EA533" s="107"/>
      <c r="EB533" s="107"/>
      <c r="EC533" s="107"/>
      <c r="ED533" s="107"/>
      <c r="EE533" s="107"/>
      <c r="EF533" s="107"/>
      <c r="EG533" s="107"/>
      <c r="EH533" s="107"/>
      <c r="EI533" s="107"/>
      <c r="EJ533" s="107"/>
      <c r="EK533" s="107"/>
      <c r="EL533" s="107"/>
      <c r="EM533" s="107"/>
      <c r="EN533" s="107"/>
      <c r="EO533" s="107"/>
      <c r="EP533" s="107"/>
      <c r="EQ533" s="107"/>
      <c r="ER533" s="107"/>
      <c r="ES533" s="107"/>
      <c r="ET533" s="107"/>
      <c r="EU533" s="107"/>
      <c r="EV533" s="107"/>
      <c r="EW533" s="107"/>
      <c r="EX533" s="107"/>
      <c r="EY533" s="107"/>
      <c r="EZ533" s="107"/>
      <c r="FA533" s="107"/>
      <c r="FB533" s="107"/>
      <c r="FC533" s="107"/>
      <c r="FD533" s="107"/>
      <c r="FE533" s="107"/>
      <c r="FF533" s="107"/>
      <c r="FG533" s="107"/>
      <c r="FH533" s="107"/>
      <c r="FI533" s="107"/>
      <c r="FJ533" s="107"/>
      <c r="FK533" s="107"/>
      <c r="FL533" s="107"/>
      <c r="FM533" s="107"/>
      <c r="FN533" s="107"/>
      <c r="FO533" s="107"/>
      <c r="FP533" s="107"/>
      <c r="FQ533" s="107"/>
      <c r="FR533" s="107"/>
      <c r="FS533" s="107"/>
      <c r="FT533" s="107"/>
      <c r="FU533" s="107"/>
      <c r="FV533" s="107"/>
      <c r="FW533" s="107"/>
      <c r="FX533" s="107"/>
      <c r="FY533" s="107"/>
      <c r="FZ533" s="107"/>
      <c r="GA533" s="107"/>
      <c r="GB533" s="107"/>
      <c r="GC533" s="107"/>
      <c r="GD533" s="107"/>
      <c r="GE533" s="107"/>
      <c r="GF533" s="107"/>
      <c r="GG533" s="107"/>
      <c r="GH533" s="107"/>
      <c r="GI533" s="107"/>
      <c r="GJ533" s="107"/>
      <c r="GK533" s="107"/>
      <c r="GL533" s="107"/>
      <c r="GM533" s="107"/>
      <c r="GN533" s="107"/>
      <c r="GO533" s="107"/>
      <c r="GP533" s="107"/>
      <c r="GQ533" s="107"/>
      <c r="GR533" s="107"/>
      <c r="GS533" s="107"/>
      <c r="GT533" s="107"/>
      <c r="GU533" s="107"/>
      <c r="GV533" s="107"/>
      <c r="GW533" s="107"/>
      <c r="GX533" s="107"/>
      <c r="GY533" s="107"/>
      <c r="GZ533" s="107"/>
      <c r="HA533" s="107"/>
      <c r="HB533" s="107"/>
      <c r="HC533" s="107"/>
      <c r="HD533" s="107"/>
      <c r="HE533" s="107"/>
      <c r="HF533" s="107"/>
      <c r="HG533" s="107"/>
      <c r="HH533" s="107"/>
      <c r="HI533" s="107"/>
      <c r="HJ533" s="107"/>
      <c r="HK533" s="107"/>
      <c r="HL533" s="107"/>
      <c r="HM533" s="107"/>
      <c r="HN533" s="107"/>
      <c r="HO533" s="107"/>
      <c r="HP533" s="107"/>
      <c r="HQ533" s="107"/>
      <c r="HR533" s="107"/>
      <c r="HS533" s="107"/>
      <c r="HT533" s="107"/>
      <c r="HU533" s="107"/>
      <c r="HV533" s="107"/>
      <c r="HW533" s="107"/>
      <c r="HX533" s="107"/>
      <c r="HY533" s="107"/>
      <c r="HZ533" s="107"/>
      <c r="IA533" s="107"/>
      <c r="IB533" s="107"/>
      <c r="IC533" s="107"/>
      <c r="ID533" s="107"/>
      <c r="IE533" s="107"/>
      <c r="IF533" s="107"/>
      <c r="IG533" s="107"/>
      <c r="IH533" s="107"/>
      <c r="II533" s="107"/>
      <c r="IJ533" s="107"/>
      <c r="IK533" s="107"/>
      <c r="IL533" s="107"/>
      <c r="IM533" s="107"/>
      <c r="IN533" s="107"/>
      <c r="IO533" s="107"/>
      <c r="IP533" s="107"/>
      <c r="IQ533" s="107"/>
      <c r="IR533" s="107"/>
      <c r="IS533" s="107"/>
      <c r="IT533" s="107"/>
      <c r="IU533" s="107"/>
    </row>
    <row r="534" spans="1:255" ht="27">
      <c r="A534" s="118"/>
      <c r="B534" s="118"/>
      <c r="C534" s="111" t="s">
        <v>146</v>
      </c>
      <c r="D534" s="112" t="s">
        <v>49</v>
      </c>
      <c r="E534" s="129"/>
      <c r="F534" s="110"/>
      <c r="G534" s="110"/>
      <c r="H534" s="110"/>
      <c r="I534" s="110"/>
      <c r="J534" s="110"/>
      <c r="K534" s="110"/>
      <c r="L534" s="110"/>
      <c r="M534" s="288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7"/>
      <c r="AV534" s="107"/>
      <c r="AW534" s="107"/>
      <c r="AX534" s="107"/>
      <c r="AY534" s="107"/>
      <c r="AZ534" s="107"/>
      <c r="BA534" s="107"/>
      <c r="BB534" s="107"/>
      <c r="BC534" s="107"/>
      <c r="BD534" s="107"/>
      <c r="BE534" s="107"/>
      <c r="BF534" s="107"/>
      <c r="BG534" s="107"/>
      <c r="BH534" s="107"/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7"/>
      <c r="CF534" s="107"/>
      <c r="CG534" s="107"/>
      <c r="CH534" s="107"/>
      <c r="CI534" s="107"/>
      <c r="CJ534" s="107"/>
      <c r="CK534" s="107"/>
      <c r="CL534" s="107"/>
      <c r="CM534" s="107"/>
      <c r="CN534" s="107"/>
      <c r="CO534" s="107"/>
      <c r="CP534" s="107"/>
      <c r="CQ534" s="107"/>
      <c r="CR534" s="107"/>
      <c r="CS534" s="107"/>
      <c r="CT534" s="107"/>
      <c r="CU534" s="107"/>
      <c r="CV534" s="107"/>
      <c r="CW534" s="107"/>
      <c r="CX534" s="107"/>
      <c r="CY534" s="107"/>
      <c r="CZ534" s="107"/>
      <c r="DA534" s="107"/>
      <c r="DB534" s="107"/>
      <c r="DC534" s="107"/>
      <c r="DD534" s="107"/>
      <c r="DE534" s="107"/>
      <c r="DF534" s="107"/>
      <c r="DG534" s="107"/>
      <c r="DH534" s="107"/>
      <c r="DI534" s="107"/>
      <c r="DJ534" s="107"/>
      <c r="DK534" s="107"/>
      <c r="DL534" s="107"/>
      <c r="DM534" s="107"/>
      <c r="DN534" s="107"/>
      <c r="DO534" s="107"/>
      <c r="DP534" s="107"/>
      <c r="DQ534" s="107"/>
      <c r="DR534" s="107"/>
      <c r="DS534" s="107"/>
      <c r="DT534" s="107"/>
      <c r="DU534" s="107"/>
      <c r="DV534" s="107"/>
      <c r="DW534" s="107"/>
      <c r="DX534" s="107"/>
      <c r="DY534" s="107"/>
      <c r="DZ534" s="107"/>
      <c r="EA534" s="107"/>
      <c r="EB534" s="107"/>
      <c r="EC534" s="107"/>
      <c r="ED534" s="107"/>
      <c r="EE534" s="107"/>
      <c r="EF534" s="107"/>
      <c r="EG534" s="107"/>
      <c r="EH534" s="107"/>
      <c r="EI534" s="107"/>
      <c r="EJ534" s="107"/>
      <c r="EK534" s="107"/>
      <c r="EL534" s="107"/>
      <c r="EM534" s="107"/>
      <c r="EN534" s="107"/>
      <c r="EO534" s="107"/>
      <c r="EP534" s="107"/>
      <c r="EQ534" s="107"/>
      <c r="ER534" s="107"/>
      <c r="ES534" s="107"/>
      <c r="ET534" s="107"/>
      <c r="EU534" s="107"/>
      <c r="EV534" s="107"/>
      <c r="EW534" s="107"/>
      <c r="EX534" s="107"/>
      <c r="EY534" s="107"/>
      <c r="EZ534" s="107"/>
      <c r="FA534" s="107"/>
      <c r="FB534" s="107"/>
      <c r="FC534" s="107"/>
      <c r="FD534" s="107"/>
      <c r="FE534" s="107"/>
      <c r="FF534" s="107"/>
      <c r="FG534" s="107"/>
      <c r="FH534" s="107"/>
      <c r="FI534" s="107"/>
      <c r="FJ534" s="107"/>
      <c r="FK534" s="107"/>
      <c r="FL534" s="107"/>
      <c r="FM534" s="107"/>
      <c r="FN534" s="107"/>
      <c r="FO534" s="107"/>
      <c r="FP534" s="107"/>
      <c r="FQ534" s="107"/>
      <c r="FR534" s="107"/>
      <c r="FS534" s="107"/>
      <c r="FT534" s="107"/>
      <c r="FU534" s="107"/>
      <c r="FV534" s="107"/>
      <c r="FW534" s="107"/>
      <c r="FX534" s="107"/>
      <c r="FY534" s="107"/>
      <c r="FZ534" s="107"/>
      <c r="GA534" s="107"/>
      <c r="GB534" s="107"/>
      <c r="GC534" s="107"/>
      <c r="GD534" s="107"/>
      <c r="GE534" s="107"/>
      <c r="GF534" s="107"/>
      <c r="GG534" s="107"/>
      <c r="GH534" s="107"/>
      <c r="GI534" s="107"/>
      <c r="GJ534" s="107"/>
      <c r="GK534" s="107"/>
      <c r="GL534" s="107"/>
      <c r="GM534" s="107"/>
      <c r="GN534" s="107"/>
      <c r="GO534" s="107"/>
      <c r="GP534" s="107"/>
      <c r="GQ534" s="107"/>
      <c r="GR534" s="107"/>
      <c r="GS534" s="107"/>
      <c r="GT534" s="107"/>
      <c r="GU534" s="107"/>
      <c r="GV534" s="107"/>
      <c r="GW534" s="107"/>
      <c r="GX534" s="107"/>
      <c r="GY534" s="107"/>
      <c r="GZ534" s="107"/>
      <c r="HA534" s="107"/>
      <c r="HB534" s="107"/>
      <c r="HC534" s="107"/>
      <c r="HD534" s="107"/>
      <c r="HE534" s="107"/>
      <c r="HF534" s="107"/>
      <c r="HG534" s="107"/>
      <c r="HH534" s="107"/>
      <c r="HI534" s="107"/>
      <c r="HJ534" s="107"/>
      <c r="HK534" s="107"/>
      <c r="HL534" s="107"/>
      <c r="HM534" s="107"/>
      <c r="HN534" s="107"/>
      <c r="HO534" s="107"/>
      <c r="HP534" s="107"/>
      <c r="HQ534" s="107"/>
      <c r="HR534" s="107"/>
      <c r="HS534" s="107"/>
      <c r="HT534" s="107"/>
      <c r="HU534" s="107"/>
      <c r="HV534" s="107"/>
      <c r="HW534" s="107"/>
      <c r="HX534" s="107"/>
      <c r="HY534" s="107"/>
      <c r="HZ534" s="107"/>
      <c r="IA534" s="107"/>
      <c r="IB534" s="107"/>
      <c r="IC534" s="107"/>
      <c r="ID534" s="107"/>
      <c r="IE534" s="107"/>
      <c r="IF534" s="107"/>
      <c r="IG534" s="107"/>
      <c r="IH534" s="107"/>
      <c r="II534" s="107"/>
      <c r="IJ534" s="107"/>
      <c r="IK534" s="107"/>
      <c r="IL534" s="107"/>
      <c r="IM534" s="107"/>
      <c r="IN534" s="107"/>
      <c r="IO534" s="107"/>
      <c r="IP534" s="107"/>
      <c r="IQ534" s="107"/>
      <c r="IR534" s="107"/>
      <c r="IS534" s="107"/>
      <c r="IT534" s="107"/>
      <c r="IU534" s="107"/>
    </row>
    <row r="535" spans="1:255" ht="13.5">
      <c r="A535" s="118"/>
      <c r="B535" s="118"/>
      <c r="C535" s="108" t="s">
        <v>6</v>
      </c>
      <c r="D535" s="157"/>
      <c r="E535" s="129"/>
      <c r="F535" s="110"/>
      <c r="G535" s="110"/>
      <c r="H535" s="110"/>
      <c r="I535" s="110"/>
      <c r="J535" s="110"/>
      <c r="K535" s="110"/>
      <c r="L535" s="110"/>
      <c r="M535" s="288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7"/>
      <c r="AV535" s="107"/>
      <c r="AW535" s="107"/>
      <c r="AX535" s="107"/>
      <c r="AY535" s="107"/>
      <c r="AZ535" s="107"/>
      <c r="BA535" s="107"/>
      <c r="BB535" s="107"/>
      <c r="BC535" s="107"/>
      <c r="BD535" s="107"/>
      <c r="BE535" s="107"/>
      <c r="BF535" s="107"/>
      <c r="BG535" s="107"/>
      <c r="BH535" s="107"/>
      <c r="BI535" s="107"/>
      <c r="BJ535" s="107"/>
      <c r="BK535" s="107"/>
      <c r="BL535" s="107"/>
      <c r="BM535" s="107"/>
      <c r="BN535" s="107"/>
      <c r="BO535" s="107"/>
      <c r="BP535" s="107"/>
      <c r="BQ535" s="107"/>
      <c r="BR535" s="107"/>
      <c r="BS535" s="107"/>
      <c r="BT535" s="107"/>
      <c r="BU535" s="107"/>
      <c r="BV535" s="107"/>
      <c r="BW535" s="107"/>
      <c r="BX535" s="107"/>
      <c r="BY535" s="107"/>
      <c r="BZ535" s="107"/>
      <c r="CA535" s="107"/>
      <c r="CB535" s="107"/>
      <c r="CC535" s="107"/>
      <c r="CD535" s="107"/>
      <c r="CE535" s="107"/>
      <c r="CF535" s="107"/>
      <c r="CG535" s="107"/>
      <c r="CH535" s="107"/>
      <c r="CI535" s="107"/>
      <c r="CJ535" s="107"/>
      <c r="CK535" s="107"/>
      <c r="CL535" s="107"/>
      <c r="CM535" s="107"/>
      <c r="CN535" s="107"/>
      <c r="CO535" s="107"/>
      <c r="CP535" s="107"/>
      <c r="CQ535" s="107"/>
      <c r="CR535" s="107"/>
      <c r="CS535" s="107"/>
      <c r="CT535" s="107"/>
      <c r="CU535" s="107"/>
      <c r="CV535" s="107"/>
      <c r="CW535" s="107"/>
      <c r="CX535" s="107"/>
      <c r="CY535" s="107"/>
      <c r="CZ535" s="107"/>
      <c r="DA535" s="107"/>
      <c r="DB535" s="107"/>
      <c r="DC535" s="107"/>
      <c r="DD535" s="107"/>
      <c r="DE535" s="107"/>
      <c r="DF535" s="107"/>
      <c r="DG535" s="107"/>
      <c r="DH535" s="107"/>
      <c r="DI535" s="107"/>
      <c r="DJ535" s="107"/>
      <c r="DK535" s="107"/>
      <c r="DL535" s="107"/>
      <c r="DM535" s="107"/>
      <c r="DN535" s="107"/>
      <c r="DO535" s="107"/>
      <c r="DP535" s="107"/>
      <c r="DQ535" s="107"/>
      <c r="DR535" s="107"/>
      <c r="DS535" s="107"/>
      <c r="DT535" s="107"/>
      <c r="DU535" s="107"/>
      <c r="DV535" s="107"/>
      <c r="DW535" s="107"/>
      <c r="DX535" s="107"/>
      <c r="DY535" s="107"/>
      <c r="DZ535" s="107"/>
      <c r="EA535" s="107"/>
      <c r="EB535" s="107"/>
      <c r="EC535" s="107"/>
      <c r="ED535" s="107"/>
      <c r="EE535" s="107"/>
      <c r="EF535" s="107"/>
      <c r="EG535" s="107"/>
      <c r="EH535" s="107"/>
      <c r="EI535" s="107"/>
      <c r="EJ535" s="107"/>
      <c r="EK535" s="107"/>
      <c r="EL535" s="107"/>
      <c r="EM535" s="107"/>
      <c r="EN535" s="107"/>
      <c r="EO535" s="107"/>
      <c r="EP535" s="107"/>
      <c r="EQ535" s="107"/>
      <c r="ER535" s="107"/>
      <c r="ES535" s="107"/>
      <c r="ET535" s="107"/>
      <c r="EU535" s="107"/>
      <c r="EV535" s="107"/>
      <c r="EW535" s="107"/>
      <c r="EX535" s="107"/>
      <c r="EY535" s="107"/>
      <c r="EZ535" s="107"/>
      <c r="FA535" s="107"/>
      <c r="FB535" s="107"/>
      <c r="FC535" s="107"/>
      <c r="FD535" s="107"/>
      <c r="FE535" s="107"/>
      <c r="FF535" s="107"/>
      <c r="FG535" s="107"/>
      <c r="FH535" s="107"/>
      <c r="FI535" s="107"/>
      <c r="FJ535" s="107"/>
      <c r="FK535" s="107"/>
      <c r="FL535" s="107"/>
      <c r="FM535" s="107"/>
      <c r="FN535" s="107"/>
      <c r="FO535" s="107"/>
      <c r="FP535" s="107"/>
      <c r="FQ535" s="107"/>
      <c r="FR535" s="107"/>
      <c r="FS535" s="107"/>
      <c r="FT535" s="107"/>
      <c r="FU535" s="107"/>
      <c r="FV535" s="107"/>
      <c r="FW535" s="107"/>
      <c r="FX535" s="107"/>
      <c r="FY535" s="107"/>
      <c r="FZ535" s="107"/>
      <c r="GA535" s="107"/>
      <c r="GB535" s="107"/>
      <c r="GC535" s="107"/>
      <c r="GD535" s="107"/>
      <c r="GE535" s="107"/>
      <c r="GF535" s="107"/>
      <c r="GG535" s="107"/>
      <c r="GH535" s="107"/>
      <c r="GI535" s="107"/>
      <c r="GJ535" s="107"/>
      <c r="GK535" s="107"/>
      <c r="GL535" s="107"/>
      <c r="GM535" s="107"/>
      <c r="GN535" s="107"/>
      <c r="GO535" s="107"/>
      <c r="GP535" s="107"/>
      <c r="GQ535" s="107"/>
      <c r="GR535" s="107"/>
      <c r="GS535" s="107"/>
      <c r="GT535" s="107"/>
      <c r="GU535" s="107"/>
      <c r="GV535" s="107"/>
      <c r="GW535" s="107"/>
      <c r="GX535" s="107"/>
      <c r="GY535" s="107"/>
      <c r="GZ535" s="107"/>
      <c r="HA535" s="107"/>
      <c r="HB535" s="107"/>
      <c r="HC535" s="107"/>
      <c r="HD535" s="107"/>
      <c r="HE535" s="107"/>
      <c r="HF535" s="107"/>
      <c r="HG535" s="107"/>
      <c r="HH535" s="107"/>
      <c r="HI535" s="107"/>
      <c r="HJ535" s="107"/>
      <c r="HK535" s="107"/>
      <c r="HL535" s="107"/>
      <c r="HM535" s="107"/>
      <c r="HN535" s="107"/>
      <c r="HO535" s="107"/>
      <c r="HP535" s="107"/>
      <c r="HQ535" s="107"/>
      <c r="HR535" s="107"/>
      <c r="HS535" s="107"/>
      <c r="HT535" s="107"/>
      <c r="HU535" s="107"/>
      <c r="HV535" s="107"/>
      <c r="HW535" s="107"/>
      <c r="HX535" s="107"/>
      <c r="HY535" s="107"/>
      <c r="HZ535" s="107"/>
      <c r="IA535" s="107"/>
      <c r="IB535" s="107"/>
      <c r="IC535" s="107"/>
      <c r="ID535" s="107"/>
      <c r="IE535" s="107"/>
      <c r="IF535" s="107"/>
      <c r="IG535" s="107"/>
      <c r="IH535" s="107"/>
      <c r="II535" s="107"/>
      <c r="IJ535" s="107"/>
      <c r="IK535" s="107"/>
      <c r="IL535" s="107"/>
      <c r="IM535" s="107"/>
      <c r="IN535" s="107"/>
      <c r="IO535" s="107"/>
      <c r="IP535" s="107"/>
      <c r="IQ535" s="107"/>
      <c r="IR535" s="107"/>
      <c r="IS535" s="107"/>
      <c r="IT535" s="107"/>
      <c r="IU535" s="107"/>
    </row>
    <row r="536" spans="1:255" ht="13.5">
      <c r="A536" s="118"/>
      <c r="B536" s="118"/>
      <c r="C536" s="111" t="s">
        <v>35</v>
      </c>
      <c r="D536" s="112" t="s">
        <v>49</v>
      </c>
      <c r="E536" s="129"/>
      <c r="F536" s="110"/>
      <c r="G536" s="110"/>
      <c r="H536" s="110"/>
      <c r="I536" s="110"/>
      <c r="J536" s="110"/>
      <c r="K536" s="110"/>
      <c r="L536" s="110"/>
      <c r="M536" s="288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7"/>
      <c r="AV536" s="107"/>
      <c r="AW536" s="107"/>
      <c r="AX536" s="107"/>
      <c r="AY536" s="107"/>
      <c r="AZ536" s="107"/>
      <c r="BA536" s="107"/>
      <c r="BB536" s="107"/>
      <c r="BC536" s="107"/>
      <c r="BD536" s="107"/>
      <c r="BE536" s="107"/>
      <c r="BF536" s="107"/>
      <c r="BG536" s="107"/>
      <c r="BH536" s="107"/>
      <c r="BI536" s="107"/>
      <c r="BJ536" s="107"/>
      <c r="BK536" s="107"/>
      <c r="BL536" s="107"/>
      <c r="BM536" s="107"/>
      <c r="BN536" s="107"/>
      <c r="BO536" s="107"/>
      <c r="BP536" s="107"/>
      <c r="BQ536" s="107"/>
      <c r="BR536" s="107"/>
      <c r="BS536" s="107"/>
      <c r="BT536" s="107"/>
      <c r="BU536" s="107"/>
      <c r="BV536" s="107"/>
      <c r="BW536" s="107"/>
      <c r="BX536" s="107"/>
      <c r="BY536" s="107"/>
      <c r="BZ536" s="107"/>
      <c r="CA536" s="107"/>
      <c r="CB536" s="107"/>
      <c r="CC536" s="107"/>
      <c r="CD536" s="107"/>
      <c r="CE536" s="107"/>
      <c r="CF536" s="107"/>
      <c r="CG536" s="107"/>
      <c r="CH536" s="107"/>
      <c r="CI536" s="107"/>
      <c r="CJ536" s="107"/>
      <c r="CK536" s="107"/>
      <c r="CL536" s="107"/>
      <c r="CM536" s="107"/>
      <c r="CN536" s="107"/>
      <c r="CO536" s="107"/>
      <c r="CP536" s="107"/>
      <c r="CQ536" s="107"/>
      <c r="CR536" s="107"/>
      <c r="CS536" s="107"/>
      <c r="CT536" s="107"/>
      <c r="CU536" s="107"/>
      <c r="CV536" s="107"/>
      <c r="CW536" s="107"/>
      <c r="CX536" s="107"/>
      <c r="CY536" s="107"/>
      <c r="CZ536" s="107"/>
      <c r="DA536" s="107"/>
      <c r="DB536" s="107"/>
      <c r="DC536" s="107"/>
      <c r="DD536" s="107"/>
      <c r="DE536" s="107"/>
      <c r="DF536" s="107"/>
      <c r="DG536" s="107"/>
      <c r="DH536" s="107"/>
      <c r="DI536" s="107"/>
      <c r="DJ536" s="107"/>
      <c r="DK536" s="107"/>
      <c r="DL536" s="107"/>
      <c r="DM536" s="107"/>
      <c r="DN536" s="107"/>
      <c r="DO536" s="107"/>
      <c r="DP536" s="107"/>
      <c r="DQ536" s="107"/>
      <c r="DR536" s="107"/>
      <c r="DS536" s="107"/>
      <c r="DT536" s="107"/>
      <c r="DU536" s="107"/>
      <c r="DV536" s="107"/>
      <c r="DW536" s="107"/>
      <c r="DX536" s="107"/>
      <c r="DY536" s="107"/>
      <c r="DZ536" s="107"/>
      <c r="EA536" s="107"/>
      <c r="EB536" s="107"/>
      <c r="EC536" s="107"/>
      <c r="ED536" s="107"/>
      <c r="EE536" s="107"/>
      <c r="EF536" s="107"/>
      <c r="EG536" s="107"/>
      <c r="EH536" s="107"/>
      <c r="EI536" s="107"/>
      <c r="EJ536" s="107"/>
      <c r="EK536" s="107"/>
      <c r="EL536" s="107"/>
      <c r="EM536" s="107"/>
      <c r="EN536" s="107"/>
      <c r="EO536" s="107"/>
      <c r="EP536" s="107"/>
      <c r="EQ536" s="107"/>
      <c r="ER536" s="107"/>
      <c r="ES536" s="107"/>
      <c r="ET536" s="107"/>
      <c r="EU536" s="107"/>
      <c r="EV536" s="107"/>
      <c r="EW536" s="107"/>
      <c r="EX536" s="107"/>
      <c r="EY536" s="107"/>
      <c r="EZ536" s="107"/>
      <c r="FA536" s="107"/>
      <c r="FB536" s="107"/>
      <c r="FC536" s="107"/>
      <c r="FD536" s="107"/>
      <c r="FE536" s="107"/>
      <c r="FF536" s="107"/>
      <c r="FG536" s="107"/>
      <c r="FH536" s="107"/>
      <c r="FI536" s="107"/>
      <c r="FJ536" s="107"/>
      <c r="FK536" s="107"/>
      <c r="FL536" s="107"/>
      <c r="FM536" s="107"/>
      <c r="FN536" s="107"/>
      <c r="FO536" s="107"/>
      <c r="FP536" s="107"/>
      <c r="FQ536" s="107"/>
      <c r="FR536" s="107"/>
      <c r="FS536" s="107"/>
      <c r="FT536" s="107"/>
      <c r="FU536" s="107"/>
      <c r="FV536" s="107"/>
      <c r="FW536" s="107"/>
      <c r="FX536" s="107"/>
      <c r="FY536" s="107"/>
      <c r="FZ536" s="107"/>
      <c r="GA536" s="107"/>
      <c r="GB536" s="107"/>
      <c r="GC536" s="107"/>
      <c r="GD536" s="107"/>
      <c r="GE536" s="107"/>
      <c r="GF536" s="107"/>
      <c r="GG536" s="107"/>
      <c r="GH536" s="107"/>
      <c r="GI536" s="107"/>
      <c r="GJ536" s="107"/>
      <c r="GK536" s="107"/>
      <c r="GL536" s="107"/>
      <c r="GM536" s="107"/>
      <c r="GN536" s="107"/>
      <c r="GO536" s="107"/>
      <c r="GP536" s="107"/>
      <c r="GQ536" s="107"/>
      <c r="GR536" s="107"/>
      <c r="GS536" s="107"/>
      <c r="GT536" s="107"/>
      <c r="GU536" s="107"/>
      <c r="GV536" s="107"/>
      <c r="GW536" s="107"/>
      <c r="GX536" s="107"/>
      <c r="GY536" s="107"/>
      <c r="GZ536" s="107"/>
      <c r="HA536" s="107"/>
      <c r="HB536" s="107"/>
      <c r="HC536" s="107"/>
      <c r="HD536" s="107"/>
      <c r="HE536" s="107"/>
      <c r="HF536" s="107"/>
      <c r="HG536" s="107"/>
      <c r="HH536" s="107"/>
      <c r="HI536" s="107"/>
      <c r="HJ536" s="107"/>
      <c r="HK536" s="107"/>
      <c r="HL536" s="107"/>
      <c r="HM536" s="107"/>
      <c r="HN536" s="107"/>
      <c r="HO536" s="107"/>
      <c r="HP536" s="107"/>
      <c r="HQ536" s="107"/>
      <c r="HR536" s="107"/>
      <c r="HS536" s="107"/>
      <c r="HT536" s="107"/>
      <c r="HU536" s="107"/>
      <c r="HV536" s="107"/>
      <c r="HW536" s="107"/>
      <c r="HX536" s="107"/>
      <c r="HY536" s="107"/>
      <c r="HZ536" s="107"/>
      <c r="IA536" s="107"/>
      <c r="IB536" s="107"/>
      <c r="IC536" s="107"/>
      <c r="ID536" s="107"/>
      <c r="IE536" s="107"/>
      <c r="IF536" s="107"/>
      <c r="IG536" s="107"/>
      <c r="IH536" s="107"/>
      <c r="II536" s="107"/>
      <c r="IJ536" s="107"/>
      <c r="IK536" s="107"/>
      <c r="IL536" s="107"/>
      <c r="IM536" s="107"/>
      <c r="IN536" s="107"/>
      <c r="IO536" s="107"/>
      <c r="IP536" s="107"/>
      <c r="IQ536" s="107"/>
      <c r="IR536" s="107"/>
      <c r="IS536" s="107"/>
      <c r="IT536" s="107"/>
      <c r="IU536" s="107"/>
    </row>
    <row r="537" spans="1:255" ht="13.5">
      <c r="A537" s="118"/>
      <c r="B537" s="118"/>
      <c r="C537" s="108" t="s">
        <v>365</v>
      </c>
      <c r="D537" s="109"/>
      <c r="E537" s="129"/>
      <c r="F537" s="110"/>
      <c r="G537" s="110"/>
      <c r="H537" s="110"/>
      <c r="I537" s="110"/>
      <c r="J537" s="110"/>
      <c r="K537" s="110"/>
      <c r="L537" s="110"/>
      <c r="M537" s="288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7"/>
      <c r="AV537" s="107"/>
      <c r="AW537" s="107"/>
      <c r="AX537" s="107"/>
      <c r="AY537" s="107"/>
      <c r="AZ537" s="107"/>
      <c r="BA537" s="107"/>
      <c r="BB537" s="107"/>
      <c r="BC537" s="107"/>
      <c r="BD537" s="107"/>
      <c r="BE537" s="107"/>
      <c r="BF537" s="107"/>
      <c r="BG537" s="107"/>
      <c r="BH537" s="107"/>
      <c r="BI537" s="107"/>
      <c r="BJ537" s="107"/>
      <c r="BK537" s="107"/>
      <c r="BL537" s="107"/>
      <c r="BM537" s="107"/>
      <c r="BN537" s="107"/>
      <c r="BO537" s="107"/>
      <c r="BP537" s="107"/>
      <c r="BQ537" s="107"/>
      <c r="BR537" s="107"/>
      <c r="BS537" s="107"/>
      <c r="BT537" s="107"/>
      <c r="BU537" s="107"/>
      <c r="BV537" s="107"/>
      <c r="BW537" s="107"/>
      <c r="BX537" s="107"/>
      <c r="BY537" s="107"/>
      <c r="BZ537" s="107"/>
      <c r="CA537" s="107"/>
      <c r="CB537" s="107"/>
      <c r="CC537" s="107"/>
      <c r="CD537" s="107"/>
      <c r="CE537" s="107"/>
      <c r="CF537" s="107"/>
      <c r="CG537" s="107"/>
      <c r="CH537" s="107"/>
      <c r="CI537" s="107"/>
      <c r="CJ537" s="107"/>
      <c r="CK537" s="107"/>
      <c r="CL537" s="107"/>
      <c r="CM537" s="107"/>
      <c r="CN537" s="107"/>
      <c r="CO537" s="107"/>
      <c r="CP537" s="107"/>
      <c r="CQ537" s="107"/>
      <c r="CR537" s="107"/>
      <c r="CS537" s="107"/>
      <c r="CT537" s="107"/>
      <c r="CU537" s="107"/>
      <c r="CV537" s="107"/>
      <c r="CW537" s="107"/>
      <c r="CX537" s="107"/>
      <c r="CY537" s="107"/>
      <c r="CZ537" s="107"/>
      <c r="DA537" s="107"/>
      <c r="DB537" s="107"/>
      <c r="DC537" s="107"/>
      <c r="DD537" s="107"/>
      <c r="DE537" s="107"/>
      <c r="DF537" s="107"/>
      <c r="DG537" s="107"/>
      <c r="DH537" s="107"/>
      <c r="DI537" s="107"/>
      <c r="DJ537" s="107"/>
      <c r="DK537" s="107"/>
      <c r="DL537" s="107"/>
      <c r="DM537" s="107"/>
      <c r="DN537" s="107"/>
      <c r="DO537" s="107"/>
      <c r="DP537" s="107"/>
      <c r="DQ537" s="107"/>
      <c r="DR537" s="107"/>
      <c r="DS537" s="107"/>
      <c r="DT537" s="107"/>
      <c r="DU537" s="107"/>
      <c r="DV537" s="107"/>
      <c r="DW537" s="107"/>
      <c r="DX537" s="107"/>
      <c r="DY537" s="107"/>
      <c r="DZ537" s="107"/>
      <c r="EA537" s="107"/>
      <c r="EB537" s="107"/>
      <c r="EC537" s="107"/>
      <c r="ED537" s="107"/>
      <c r="EE537" s="107"/>
      <c r="EF537" s="107"/>
      <c r="EG537" s="107"/>
      <c r="EH537" s="107"/>
      <c r="EI537" s="107"/>
      <c r="EJ537" s="107"/>
      <c r="EK537" s="107"/>
      <c r="EL537" s="107"/>
      <c r="EM537" s="107"/>
      <c r="EN537" s="107"/>
      <c r="EO537" s="107"/>
      <c r="EP537" s="107"/>
      <c r="EQ537" s="107"/>
      <c r="ER537" s="107"/>
      <c r="ES537" s="107"/>
      <c r="ET537" s="107"/>
      <c r="EU537" s="107"/>
      <c r="EV537" s="107"/>
      <c r="EW537" s="107"/>
      <c r="EX537" s="107"/>
      <c r="EY537" s="107"/>
      <c r="EZ537" s="107"/>
      <c r="FA537" s="107"/>
      <c r="FB537" s="107"/>
      <c r="FC537" s="107"/>
      <c r="FD537" s="107"/>
      <c r="FE537" s="107"/>
      <c r="FF537" s="107"/>
      <c r="FG537" s="107"/>
      <c r="FH537" s="107"/>
      <c r="FI537" s="107"/>
      <c r="FJ537" s="107"/>
      <c r="FK537" s="107"/>
      <c r="FL537" s="107"/>
      <c r="FM537" s="107"/>
      <c r="FN537" s="107"/>
      <c r="FO537" s="107"/>
      <c r="FP537" s="107"/>
      <c r="FQ537" s="107"/>
      <c r="FR537" s="107"/>
      <c r="FS537" s="107"/>
      <c r="FT537" s="107"/>
      <c r="FU537" s="107"/>
      <c r="FV537" s="107"/>
      <c r="FW537" s="107"/>
      <c r="FX537" s="107"/>
      <c r="FY537" s="107"/>
      <c r="FZ537" s="107"/>
      <c r="GA537" s="107"/>
      <c r="GB537" s="107"/>
      <c r="GC537" s="107"/>
      <c r="GD537" s="107"/>
      <c r="GE537" s="107"/>
      <c r="GF537" s="107"/>
      <c r="GG537" s="107"/>
      <c r="GH537" s="107"/>
      <c r="GI537" s="107"/>
      <c r="GJ537" s="107"/>
      <c r="GK537" s="107"/>
      <c r="GL537" s="107"/>
      <c r="GM537" s="107"/>
      <c r="GN537" s="107"/>
      <c r="GO537" s="107"/>
      <c r="GP537" s="107"/>
      <c r="GQ537" s="107"/>
      <c r="GR537" s="107"/>
      <c r="GS537" s="107"/>
      <c r="GT537" s="107"/>
      <c r="GU537" s="107"/>
      <c r="GV537" s="107"/>
      <c r="GW537" s="107"/>
      <c r="GX537" s="107"/>
      <c r="GY537" s="107"/>
      <c r="GZ537" s="107"/>
      <c r="HA537" s="107"/>
      <c r="HB537" s="107"/>
      <c r="HC537" s="107"/>
      <c r="HD537" s="107"/>
      <c r="HE537" s="107"/>
      <c r="HF537" s="107"/>
      <c r="HG537" s="107"/>
      <c r="HH537" s="107"/>
      <c r="HI537" s="107"/>
      <c r="HJ537" s="107"/>
      <c r="HK537" s="107"/>
      <c r="HL537" s="107"/>
      <c r="HM537" s="107"/>
      <c r="HN537" s="107"/>
      <c r="HO537" s="107"/>
      <c r="HP537" s="107"/>
      <c r="HQ537" s="107"/>
      <c r="HR537" s="107"/>
      <c r="HS537" s="107"/>
      <c r="HT537" s="107"/>
      <c r="HU537" s="107"/>
      <c r="HV537" s="107"/>
      <c r="HW537" s="107"/>
      <c r="HX537" s="107"/>
      <c r="HY537" s="107"/>
      <c r="HZ537" s="107"/>
      <c r="IA537" s="107"/>
      <c r="IB537" s="107"/>
      <c r="IC537" s="107"/>
      <c r="ID537" s="107"/>
      <c r="IE537" s="107"/>
      <c r="IF537" s="107"/>
      <c r="IG537" s="107"/>
      <c r="IH537" s="107"/>
      <c r="II537" s="107"/>
      <c r="IJ537" s="107"/>
      <c r="IK537" s="107"/>
      <c r="IL537" s="107"/>
      <c r="IM537" s="107"/>
      <c r="IN537" s="107"/>
      <c r="IO537" s="107"/>
      <c r="IP537" s="107"/>
      <c r="IQ537" s="107"/>
      <c r="IR537" s="107"/>
      <c r="IS537" s="107"/>
      <c r="IT537" s="107"/>
      <c r="IU537" s="107"/>
    </row>
    <row r="538" spans="1:255" ht="13.5">
      <c r="A538" s="118"/>
      <c r="B538" s="118"/>
      <c r="C538" s="62" t="s">
        <v>148</v>
      </c>
      <c r="D538" s="63"/>
      <c r="E538" s="129"/>
      <c r="F538" s="64"/>
      <c r="G538" s="64"/>
      <c r="H538" s="64"/>
      <c r="I538" s="64"/>
      <c r="J538" s="64"/>
      <c r="K538" s="64"/>
      <c r="L538" s="64"/>
      <c r="M538" s="288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7"/>
      <c r="AV538" s="107"/>
      <c r="AW538" s="107"/>
      <c r="AX538" s="107"/>
      <c r="AY538" s="107"/>
      <c r="AZ538" s="107"/>
      <c r="BA538" s="107"/>
      <c r="BB538" s="107"/>
      <c r="BC538" s="107"/>
      <c r="BD538" s="107"/>
      <c r="BE538" s="107"/>
      <c r="BF538" s="107"/>
      <c r="BG538" s="107"/>
      <c r="BH538" s="107"/>
      <c r="BI538" s="107"/>
      <c r="BJ538" s="107"/>
      <c r="BK538" s="107"/>
      <c r="BL538" s="107"/>
      <c r="BM538" s="107"/>
      <c r="BN538" s="107"/>
      <c r="BO538" s="107"/>
      <c r="BP538" s="107"/>
      <c r="BQ538" s="107"/>
      <c r="BR538" s="107"/>
      <c r="BS538" s="107"/>
      <c r="BT538" s="107"/>
      <c r="BU538" s="107"/>
      <c r="BV538" s="107"/>
      <c r="BW538" s="107"/>
      <c r="BX538" s="107"/>
      <c r="BY538" s="107"/>
      <c r="BZ538" s="107"/>
      <c r="CA538" s="107"/>
      <c r="CB538" s="107"/>
      <c r="CC538" s="107"/>
      <c r="CD538" s="107"/>
      <c r="CE538" s="107"/>
      <c r="CF538" s="107"/>
      <c r="CG538" s="107"/>
      <c r="CH538" s="107"/>
      <c r="CI538" s="107"/>
      <c r="CJ538" s="107"/>
      <c r="CK538" s="107"/>
      <c r="CL538" s="107"/>
      <c r="CM538" s="107"/>
      <c r="CN538" s="107"/>
      <c r="CO538" s="107"/>
      <c r="CP538" s="107"/>
      <c r="CQ538" s="107"/>
      <c r="CR538" s="107"/>
      <c r="CS538" s="107"/>
      <c r="CT538" s="107"/>
      <c r="CU538" s="107"/>
      <c r="CV538" s="107"/>
      <c r="CW538" s="107"/>
      <c r="CX538" s="107"/>
      <c r="CY538" s="107"/>
      <c r="CZ538" s="107"/>
      <c r="DA538" s="107"/>
      <c r="DB538" s="107"/>
      <c r="DC538" s="107"/>
      <c r="DD538" s="107"/>
      <c r="DE538" s="107"/>
      <c r="DF538" s="107"/>
      <c r="DG538" s="107"/>
      <c r="DH538" s="107"/>
      <c r="DI538" s="107"/>
      <c r="DJ538" s="107"/>
      <c r="DK538" s="107"/>
      <c r="DL538" s="107"/>
      <c r="DM538" s="107"/>
      <c r="DN538" s="107"/>
      <c r="DO538" s="107"/>
      <c r="DP538" s="107"/>
      <c r="DQ538" s="107"/>
      <c r="DR538" s="107"/>
      <c r="DS538" s="107"/>
      <c r="DT538" s="107"/>
      <c r="DU538" s="107"/>
      <c r="DV538" s="107"/>
      <c r="DW538" s="107"/>
      <c r="DX538" s="107"/>
      <c r="DY538" s="107"/>
      <c r="DZ538" s="107"/>
      <c r="EA538" s="107"/>
      <c r="EB538" s="107"/>
      <c r="EC538" s="107"/>
      <c r="ED538" s="107"/>
      <c r="EE538" s="107"/>
      <c r="EF538" s="107"/>
      <c r="EG538" s="107"/>
      <c r="EH538" s="107"/>
      <c r="EI538" s="107"/>
      <c r="EJ538" s="107"/>
      <c r="EK538" s="107"/>
      <c r="EL538" s="107"/>
      <c r="EM538" s="107"/>
      <c r="EN538" s="107"/>
      <c r="EO538" s="107"/>
      <c r="EP538" s="107"/>
      <c r="EQ538" s="107"/>
      <c r="ER538" s="107"/>
      <c r="ES538" s="107"/>
      <c r="ET538" s="107"/>
      <c r="EU538" s="107"/>
      <c r="EV538" s="107"/>
      <c r="EW538" s="107"/>
      <c r="EX538" s="107"/>
      <c r="EY538" s="107"/>
      <c r="EZ538" s="107"/>
      <c r="FA538" s="107"/>
      <c r="FB538" s="107"/>
      <c r="FC538" s="107"/>
      <c r="FD538" s="107"/>
      <c r="FE538" s="107"/>
      <c r="FF538" s="107"/>
      <c r="FG538" s="107"/>
      <c r="FH538" s="107"/>
      <c r="FI538" s="107"/>
      <c r="FJ538" s="107"/>
      <c r="FK538" s="107"/>
      <c r="FL538" s="107"/>
      <c r="FM538" s="107"/>
      <c r="FN538" s="107"/>
      <c r="FO538" s="107"/>
      <c r="FP538" s="107"/>
      <c r="FQ538" s="107"/>
      <c r="FR538" s="107"/>
      <c r="FS538" s="107"/>
      <c r="FT538" s="107"/>
      <c r="FU538" s="107"/>
      <c r="FV538" s="107"/>
      <c r="FW538" s="107"/>
      <c r="FX538" s="107"/>
      <c r="FY538" s="107"/>
      <c r="FZ538" s="107"/>
      <c r="GA538" s="107"/>
      <c r="GB538" s="107"/>
      <c r="GC538" s="107"/>
      <c r="GD538" s="107"/>
      <c r="GE538" s="107"/>
      <c r="GF538" s="107"/>
      <c r="GG538" s="107"/>
      <c r="GH538" s="107"/>
      <c r="GI538" s="107"/>
      <c r="GJ538" s="107"/>
      <c r="GK538" s="107"/>
      <c r="GL538" s="107"/>
      <c r="GM538" s="107"/>
      <c r="GN538" s="107"/>
      <c r="GO538" s="107"/>
      <c r="GP538" s="107"/>
      <c r="GQ538" s="107"/>
      <c r="GR538" s="107"/>
      <c r="GS538" s="107"/>
      <c r="GT538" s="107"/>
      <c r="GU538" s="107"/>
      <c r="GV538" s="107"/>
      <c r="GW538" s="107"/>
      <c r="GX538" s="107"/>
      <c r="GY538" s="107"/>
      <c r="GZ538" s="107"/>
      <c r="HA538" s="107"/>
      <c r="HB538" s="107"/>
      <c r="HC538" s="107"/>
      <c r="HD538" s="107"/>
      <c r="HE538" s="107"/>
      <c r="HF538" s="107"/>
      <c r="HG538" s="107"/>
      <c r="HH538" s="107"/>
      <c r="HI538" s="107"/>
      <c r="HJ538" s="107"/>
      <c r="HK538" s="107"/>
      <c r="HL538" s="107"/>
      <c r="HM538" s="107"/>
      <c r="HN538" s="107"/>
      <c r="HO538" s="107"/>
      <c r="HP538" s="107"/>
      <c r="HQ538" s="107"/>
      <c r="HR538" s="107"/>
      <c r="HS538" s="107"/>
      <c r="HT538" s="107"/>
      <c r="HU538" s="107"/>
      <c r="HV538" s="107"/>
      <c r="HW538" s="107"/>
      <c r="HX538" s="107"/>
      <c r="HY538" s="107"/>
      <c r="HZ538" s="107"/>
      <c r="IA538" s="107"/>
      <c r="IB538" s="107"/>
      <c r="IC538" s="107"/>
      <c r="ID538" s="107"/>
      <c r="IE538" s="107"/>
      <c r="IF538" s="107"/>
      <c r="IG538" s="107"/>
      <c r="IH538" s="107"/>
      <c r="II538" s="107"/>
      <c r="IJ538" s="107"/>
      <c r="IK538" s="107"/>
      <c r="IL538" s="107"/>
      <c r="IM538" s="107"/>
      <c r="IN538" s="107"/>
      <c r="IO538" s="107"/>
      <c r="IP538" s="107"/>
      <c r="IQ538" s="107"/>
      <c r="IR538" s="107"/>
      <c r="IS538" s="107"/>
      <c r="IT538" s="107"/>
      <c r="IU538" s="107"/>
    </row>
    <row r="539" spans="1:255" ht="13.5">
      <c r="A539" s="118"/>
      <c r="B539" s="118"/>
      <c r="C539" s="62" t="s">
        <v>144</v>
      </c>
      <c r="D539" s="63"/>
      <c r="E539" s="129"/>
      <c r="F539" s="64"/>
      <c r="G539" s="64"/>
      <c r="H539" s="64"/>
      <c r="I539" s="64"/>
      <c r="J539" s="64"/>
      <c r="K539" s="64"/>
      <c r="L539" s="64"/>
      <c r="M539" s="288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7"/>
      <c r="AZ539" s="107"/>
      <c r="BA539" s="107"/>
      <c r="BB539" s="107"/>
      <c r="BC539" s="107"/>
      <c r="BD539" s="107"/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7"/>
      <c r="CS539" s="107"/>
      <c r="CT539" s="107"/>
      <c r="CU539" s="107"/>
      <c r="CV539" s="107"/>
      <c r="CW539" s="107"/>
      <c r="CX539" s="107"/>
      <c r="CY539" s="107"/>
      <c r="CZ539" s="107"/>
      <c r="DA539" s="107"/>
      <c r="DB539" s="107"/>
      <c r="DC539" s="107"/>
      <c r="DD539" s="107"/>
      <c r="DE539" s="107"/>
      <c r="DF539" s="107"/>
      <c r="DG539" s="107"/>
      <c r="DH539" s="107"/>
      <c r="DI539" s="107"/>
      <c r="DJ539" s="107"/>
      <c r="DK539" s="107"/>
      <c r="DL539" s="107"/>
      <c r="DM539" s="107"/>
      <c r="DN539" s="107"/>
      <c r="DO539" s="107"/>
      <c r="DP539" s="107"/>
      <c r="DQ539" s="107"/>
      <c r="DR539" s="107"/>
      <c r="DS539" s="107"/>
      <c r="DT539" s="107"/>
      <c r="DU539" s="107"/>
      <c r="DV539" s="107"/>
      <c r="DW539" s="107"/>
      <c r="DX539" s="107"/>
      <c r="DY539" s="107"/>
      <c r="DZ539" s="107"/>
      <c r="EA539" s="107"/>
      <c r="EB539" s="107"/>
      <c r="EC539" s="107"/>
      <c r="ED539" s="107"/>
      <c r="EE539" s="107"/>
      <c r="EF539" s="107"/>
      <c r="EG539" s="107"/>
      <c r="EH539" s="107"/>
      <c r="EI539" s="107"/>
      <c r="EJ539" s="107"/>
      <c r="EK539" s="107"/>
      <c r="EL539" s="107"/>
      <c r="EM539" s="107"/>
      <c r="EN539" s="107"/>
      <c r="EO539" s="107"/>
      <c r="EP539" s="107"/>
      <c r="EQ539" s="107"/>
      <c r="ER539" s="107"/>
      <c r="ES539" s="107"/>
      <c r="ET539" s="107"/>
      <c r="EU539" s="107"/>
      <c r="EV539" s="107"/>
      <c r="EW539" s="107"/>
      <c r="EX539" s="107"/>
      <c r="EY539" s="107"/>
      <c r="EZ539" s="107"/>
      <c r="FA539" s="107"/>
      <c r="FB539" s="107"/>
      <c r="FC539" s="107"/>
      <c r="FD539" s="107"/>
      <c r="FE539" s="107"/>
      <c r="FF539" s="107"/>
      <c r="FG539" s="107"/>
      <c r="FH539" s="107"/>
      <c r="FI539" s="107"/>
      <c r="FJ539" s="107"/>
      <c r="FK539" s="107"/>
      <c r="FL539" s="107"/>
      <c r="FM539" s="107"/>
      <c r="FN539" s="107"/>
      <c r="FO539" s="107"/>
      <c r="FP539" s="107"/>
      <c r="FQ539" s="107"/>
      <c r="FR539" s="107"/>
      <c r="FS539" s="107"/>
      <c r="FT539" s="107"/>
      <c r="FU539" s="107"/>
      <c r="FV539" s="107"/>
      <c r="FW539" s="107"/>
      <c r="FX539" s="107"/>
      <c r="FY539" s="107"/>
      <c r="FZ539" s="107"/>
      <c r="GA539" s="107"/>
      <c r="GB539" s="107"/>
      <c r="GC539" s="107"/>
      <c r="GD539" s="107"/>
      <c r="GE539" s="107"/>
      <c r="GF539" s="107"/>
      <c r="GG539" s="107"/>
      <c r="GH539" s="107"/>
      <c r="GI539" s="107"/>
      <c r="GJ539" s="107"/>
      <c r="GK539" s="107"/>
      <c r="GL539" s="107"/>
      <c r="GM539" s="107"/>
      <c r="GN539" s="107"/>
      <c r="GO539" s="107"/>
      <c r="GP539" s="107"/>
      <c r="GQ539" s="107"/>
      <c r="GR539" s="107"/>
      <c r="GS539" s="107"/>
      <c r="GT539" s="107"/>
      <c r="GU539" s="107"/>
      <c r="GV539" s="107"/>
      <c r="GW539" s="107"/>
      <c r="GX539" s="107"/>
      <c r="GY539" s="107"/>
      <c r="GZ539" s="107"/>
      <c r="HA539" s="107"/>
      <c r="HB539" s="107"/>
      <c r="HC539" s="107"/>
      <c r="HD539" s="107"/>
      <c r="HE539" s="107"/>
      <c r="HF539" s="107"/>
      <c r="HG539" s="107"/>
      <c r="HH539" s="107"/>
      <c r="HI539" s="107"/>
      <c r="HJ539" s="107"/>
      <c r="HK539" s="107"/>
      <c r="HL539" s="107"/>
      <c r="HM539" s="107"/>
      <c r="HN539" s="107"/>
      <c r="HO539" s="107"/>
      <c r="HP539" s="107"/>
      <c r="HQ539" s="107"/>
      <c r="HR539" s="107"/>
      <c r="HS539" s="107"/>
      <c r="HT539" s="107"/>
      <c r="HU539" s="107"/>
      <c r="HV539" s="107"/>
      <c r="HW539" s="107"/>
      <c r="HX539" s="107"/>
      <c r="HY539" s="107"/>
      <c r="HZ539" s="107"/>
      <c r="IA539" s="107"/>
      <c r="IB539" s="107"/>
      <c r="IC539" s="107"/>
      <c r="ID539" s="107"/>
      <c r="IE539" s="107"/>
      <c r="IF539" s="107"/>
      <c r="IG539" s="107"/>
      <c r="IH539" s="107"/>
      <c r="II539" s="107"/>
      <c r="IJ539" s="107"/>
      <c r="IK539" s="107"/>
      <c r="IL539" s="107"/>
      <c r="IM539" s="107"/>
      <c r="IN539" s="107"/>
      <c r="IO539" s="107"/>
      <c r="IP539" s="107"/>
      <c r="IQ539" s="107"/>
      <c r="IR539" s="107"/>
      <c r="IS539" s="107"/>
      <c r="IT539" s="107"/>
      <c r="IU539" s="107"/>
    </row>
    <row r="540" spans="1:255" ht="13.5">
      <c r="A540" s="118"/>
      <c r="B540" s="118"/>
      <c r="C540" s="62" t="s">
        <v>145</v>
      </c>
      <c r="D540" s="63"/>
      <c r="E540" s="129"/>
      <c r="F540" s="64"/>
      <c r="G540" s="64"/>
      <c r="H540" s="64"/>
      <c r="I540" s="64"/>
      <c r="J540" s="64"/>
      <c r="K540" s="64"/>
      <c r="L540" s="64"/>
      <c r="M540" s="288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7"/>
      <c r="AV540" s="107"/>
      <c r="AW540" s="107"/>
      <c r="AX540" s="107"/>
      <c r="AY540" s="107"/>
      <c r="AZ540" s="107"/>
      <c r="BA540" s="107"/>
      <c r="BB540" s="107"/>
      <c r="BC540" s="107"/>
      <c r="BD540" s="107"/>
      <c r="BE540" s="107"/>
      <c r="BF540" s="107"/>
      <c r="BG540" s="107"/>
      <c r="BH540" s="107"/>
      <c r="BI540" s="107"/>
      <c r="BJ540" s="107"/>
      <c r="BK540" s="107"/>
      <c r="BL540" s="107"/>
      <c r="BM540" s="107"/>
      <c r="BN540" s="107"/>
      <c r="BO540" s="107"/>
      <c r="BP540" s="107"/>
      <c r="BQ540" s="107"/>
      <c r="BR540" s="107"/>
      <c r="BS540" s="107"/>
      <c r="BT540" s="107"/>
      <c r="BU540" s="107"/>
      <c r="BV540" s="107"/>
      <c r="BW540" s="107"/>
      <c r="BX540" s="107"/>
      <c r="BY540" s="107"/>
      <c r="BZ540" s="107"/>
      <c r="CA540" s="107"/>
      <c r="CB540" s="107"/>
      <c r="CC540" s="107"/>
      <c r="CD540" s="107"/>
      <c r="CE540" s="107"/>
      <c r="CF540" s="107"/>
      <c r="CG540" s="107"/>
      <c r="CH540" s="107"/>
      <c r="CI540" s="107"/>
      <c r="CJ540" s="107"/>
      <c r="CK540" s="107"/>
      <c r="CL540" s="107"/>
      <c r="CM540" s="107"/>
      <c r="CN540" s="107"/>
      <c r="CO540" s="107"/>
      <c r="CP540" s="107"/>
      <c r="CQ540" s="107"/>
      <c r="CR540" s="107"/>
      <c r="CS540" s="107"/>
      <c r="CT540" s="107"/>
      <c r="CU540" s="107"/>
      <c r="CV540" s="107"/>
      <c r="CW540" s="107"/>
      <c r="CX540" s="107"/>
      <c r="CY540" s="107"/>
      <c r="CZ540" s="107"/>
      <c r="DA540" s="107"/>
      <c r="DB540" s="107"/>
      <c r="DC540" s="107"/>
      <c r="DD540" s="107"/>
      <c r="DE540" s="107"/>
      <c r="DF540" s="107"/>
      <c r="DG540" s="107"/>
      <c r="DH540" s="107"/>
      <c r="DI540" s="107"/>
      <c r="DJ540" s="107"/>
      <c r="DK540" s="107"/>
      <c r="DL540" s="107"/>
      <c r="DM540" s="107"/>
      <c r="DN540" s="107"/>
      <c r="DO540" s="107"/>
      <c r="DP540" s="107"/>
      <c r="DQ540" s="107"/>
      <c r="DR540" s="107"/>
      <c r="DS540" s="107"/>
      <c r="DT540" s="107"/>
      <c r="DU540" s="107"/>
      <c r="DV540" s="107"/>
      <c r="DW540" s="107"/>
      <c r="DX540" s="107"/>
      <c r="DY540" s="107"/>
      <c r="DZ540" s="107"/>
      <c r="EA540" s="107"/>
      <c r="EB540" s="107"/>
      <c r="EC540" s="107"/>
      <c r="ED540" s="107"/>
      <c r="EE540" s="107"/>
      <c r="EF540" s="107"/>
      <c r="EG540" s="107"/>
      <c r="EH540" s="107"/>
      <c r="EI540" s="107"/>
      <c r="EJ540" s="107"/>
      <c r="EK540" s="107"/>
      <c r="EL540" s="107"/>
      <c r="EM540" s="107"/>
      <c r="EN540" s="107"/>
      <c r="EO540" s="107"/>
      <c r="EP540" s="107"/>
      <c r="EQ540" s="107"/>
      <c r="ER540" s="107"/>
      <c r="ES540" s="107"/>
      <c r="ET540" s="107"/>
      <c r="EU540" s="107"/>
      <c r="EV540" s="107"/>
      <c r="EW540" s="107"/>
      <c r="EX540" s="107"/>
      <c r="EY540" s="107"/>
      <c r="EZ540" s="107"/>
      <c r="FA540" s="107"/>
      <c r="FB540" s="107"/>
      <c r="FC540" s="107"/>
      <c r="FD540" s="107"/>
      <c r="FE540" s="107"/>
      <c r="FF540" s="107"/>
      <c r="FG540" s="107"/>
      <c r="FH540" s="107"/>
      <c r="FI540" s="107"/>
      <c r="FJ540" s="107"/>
      <c r="FK540" s="107"/>
      <c r="FL540" s="107"/>
      <c r="FM540" s="107"/>
      <c r="FN540" s="107"/>
      <c r="FO540" s="107"/>
      <c r="FP540" s="107"/>
      <c r="FQ540" s="107"/>
      <c r="FR540" s="107"/>
      <c r="FS540" s="107"/>
      <c r="FT540" s="107"/>
      <c r="FU540" s="107"/>
      <c r="FV540" s="107"/>
      <c r="FW540" s="107"/>
      <c r="FX540" s="107"/>
      <c r="FY540" s="107"/>
      <c r="FZ540" s="107"/>
      <c r="GA540" s="107"/>
      <c r="GB540" s="107"/>
      <c r="GC540" s="107"/>
      <c r="GD540" s="107"/>
      <c r="GE540" s="107"/>
      <c r="GF540" s="107"/>
      <c r="GG540" s="107"/>
      <c r="GH540" s="107"/>
      <c r="GI540" s="107"/>
      <c r="GJ540" s="107"/>
      <c r="GK540" s="107"/>
      <c r="GL540" s="107"/>
      <c r="GM540" s="107"/>
      <c r="GN540" s="107"/>
      <c r="GO540" s="107"/>
      <c r="GP540" s="107"/>
      <c r="GQ540" s="107"/>
      <c r="GR540" s="107"/>
      <c r="GS540" s="107"/>
      <c r="GT540" s="107"/>
      <c r="GU540" s="107"/>
      <c r="GV540" s="107"/>
      <c r="GW540" s="107"/>
      <c r="GX540" s="107"/>
      <c r="GY540" s="107"/>
      <c r="GZ540" s="107"/>
      <c r="HA540" s="107"/>
      <c r="HB540" s="107"/>
      <c r="HC540" s="107"/>
      <c r="HD540" s="107"/>
      <c r="HE540" s="107"/>
      <c r="HF540" s="107"/>
      <c r="HG540" s="107"/>
      <c r="HH540" s="107"/>
      <c r="HI540" s="107"/>
      <c r="HJ540" s="107"/>
      <c r="HK540" s="107"/>
      <c r="HL540" s="107"/>
      <c r="HM540" s="107"/>
      <c r="HN540" s="107"/>
      <c r="HO540" s="107"/>
      <c r="HP540" s="107"/>
      <c r="HQ540" s="107"/>
      <c r="HR540" s="107"/>
      <c r="HS540" s="107"/>
      <c r="HT540" s="107"/>
      <c r="HU540" s="107"/>
      <c r="HV540" s="107"/>
      <c r="HW540" s="107"/>
      <c r="HX540" s="107"/>
      <c r="HY540" s="107"/>
      <c r="HZ540" s="107"/>
      <c r="IA540" s="107"/>
      <c r="IB540" s="107"/>
      <c r="IC540" s="107"/>
      <c r="ID540" s="107"/>
      <c r="IE540" s="107"/>
      <c r="IF540" s="107"/>
      <c r="IG540" s="107"/>
      <c r="IH540" s="107"/>
      <c r="II540" s="107"/>
      <c r="IJ540" s="107"/>
      <c r="IK540" s="107"/>
      <c r="IL540" s="107"/>
      <c r="IM540" s="107"/>
      <c r="IN540" s="107"/>
      <c r="IO540" s="107"/>
      <c r="IP540" s="107"/>
      <c r="IQ540" s="107"/>
      <c r="IR540" s="107"/>
      <c r="IS540" s="107"/>
      <c r="IT540" s="107"/>
      <c r="IU540" s="107"/>
    </row>
    <row r="541" spans="1:255" ht="13.5">
      <c r="A541" s="118"/>
      <c r="B541" s="118"/>
      <c r="C541" s="62" t="s">
        <v>294</v>
      </c>
      <c r="D541" s="63"/>
      <c r="E541" s="129"/>
      <c r="F541" s="64"/>
      <c r="G541" s="64"/>
      <c r="H541" s="64"/>
      <c r="I541" s="64"/>
      <c r="J541" s="64"/>
      <c r="K541" s="64"/>
      <c r="L541" s="64"/>
      <c r="M541" s="311">
        <f>L539+L540+L541</f>
        <v>0</v>
      </c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7"/>
      <c r="AZ541" s="107"/>
      <c r="BA541" s="107"/>
      <c r="BB541" s="107"/>
      <c r="BC541" s="107"/>
      <c r="BD541" s="107"/>
      <c r="BE541" s="107"/>
      <c r="BF541" s="107"/>
      <c r="BG541" s="107"/>
      <c r="BH541" s="107"/>
      <c r="BI541" s="107"/>
      <c r="BJ541" s="107"/>
      <c r="BK541" s="107"/>
      <c r="BL541" s="107"/>
      <c r="BM541" s="107"/>
      <c r="BN541" s="107"/>
      <c r="BO541" s="107"/>
      <c r="BP541" s="107"/>
      <c r="BQ541" s="107"/>
      <c r="BR541" s="107"/>
      <c r="BS541" s="107"/>
      <c r="BT541" s="107"/>
      <c r="BU541" s="107"/>
      <c r="BV541" s="107"/>
      <c r="BW541" s="107"/>
      <c r="BX541" s="107"/>
      <c r="BY541" s="107"/>
      <c r="BZ541" s="107"/>
      <c r="CA541" s="107"/>
      <c r="CB541" s="107"/>
      <c r="CC541" s="107"/>
      <c r="CD541" s="107"/>
      <c r="CE541" s="107"/>
      <c r="CF541" s="107"/>
      <c r="CG541" s="107"/>
      <c r="CH541" s="107"/>
      <c r="CI541" s="107"/>
      <c r="CJ541" s="107"/>
      <c r="CK541" s="107"/>
      <c r="CL541" s="107"/>
      <c r="CM541" s="107"/>
      <c r="CN541" s="107"/>
      <c r="CO541" s="107"/>
      <c r="CP541" s="107"/>
      <c r="CQ541" s="107"/>
      <c r="CR541" s="107"/>
      <c r="CS541" s="107"/>
      <c r="CT541" s="107"/>
      <c r="CU541" s="107"/>
      <c r="CV541" s="107"/>
      <c r="CW541" s="107"/>
      <c r="CX541" s="107"/>
      <c r="CY541" s="107"/>
      <c r="CZ541" s="107"/>
      <c r="DA541" s="107"/>
      <c r="DB541" s="107"/>
      <c r="DC541" s="107"/>
      <c r="DD541" s="107"/>
      <c r="DE541" s="107"/>
      <c r="DF541" s="107"/>
      <c r="DG541" s="107"/>
      <c r="DH541" s="107"/>
      <c r="DI541" s="107"/>
      <c r="DJ541" s="107"/>
      <c r="DK541" s="107"/>
      <c r="DL541" s="107"/>
      <c r="DM541" s="107"/>
      <c r="DN541" s="107"/>
      <c r="DO541" s="107"/>
      <c r="DP541" s="107"/>
      <c r="DQ541" s="107"/>
      <c r="DR541" s="107"/>
      <c r="DS541" s="107"/>
      <c r="DT541" s="107"/>
      <c r="DU541" s="107"/>
      <c r="DV541" s="107"/>
      <c r="DW541" s="107"/>
      <c r="DX541" s="107"/>
      <c r="DY541" s="107"/>
      <c r="DZ541" s="107"/>
      <c r="EA541" s="107"/>
      <c r="EB541" s="107"/>
      <c r="EC541" s="107"/>
      <c r="ED541" s="107"/>
      <c r="EE541" s="107"/>
      <c r="EF541" s="107"/>
      <c r="EG541" s="107"/>
      <c r="EH541" s="107"/>
      <c r="EI541" s="107"/>
      <c r="EJ541" s="107"/>
      <c r="EK541" s="107"/>
      <c r="EL541" s="107"/>
      <c r="EM541" s="107"/>
      <c r="EN541" s="107"/>
      <c r="EO541" s="107"/>
      <c r="EP541" s="107"/>
      <c r="EQ541" s="107"/>
      <c r="ER541" s="107"/>
      <c r="ES541" s="107"/>
      <c r="ET541" s="107"/>
      <c r="EU541" s="107"/>
      <c r="EV541" s="107"/>
      <c r="EW541" s="107"/>
      <c r="EX541" s="107"/>
      <c r="EY541" s="107"/>
      <c r="EZ541" s="107"/>
      <c r="FA541" s="107"/>
      <c r="FB541" s="107"/>
      <c r="FC541" s="107"/>
      <c r="FD541" s="107"/>
      <c r="FE541" s="107"/>
      <c r="FF541" s="107"/>
      <c r="FG541" s="107"/>
      <c r="FH541" s="107"/>
      <c r="FI541" s="107"/>
      <c r="FJ541" s="107"/>
      <c r="FK541" s="107"/>
      <c r="FL541" s="107"/>
      <c r="FM541" s="107"/>
      <c r="FN541" s="107"/>
      <c r="FO541" s="107"/>
      <c r="FP541" s="107"/>
      <c r="FQ541" s="107"/>
      <c r="FR541" s="107"/>
      <c r="FS541" s="107"/>
      <c r="FT541" s="107"/>
      <c r="FU541" s="107"/>
      <c r="FV541" s="107"/>
      <c r="FW541" s="107"/>
      <c r="FX541" s="107"/>
      <c r="FY541" s="107"/>
      <c r="FZ541" s="107"/>
      <c r="GA541" s="107"/>
      <c r="GB541" s="107"/>
      <c r="GC541" s="107"/>
      <c r="GD541" s="107"/>
      <c r="GE541" s="107"/>
      <c r="GF541" s="107"/>
      <c r="GG541" s="107"/>
      <c r="GH541" s="107"/>
      <c r="GI541" s="107"/>
      <c r="GJ541" s="107"/>
      <c r="GK541" s="107"/>
      <c r="GL541" s="107"/>
      <c r="GM541" s="107"/>
      <c r="GN541" s="107"/>
      <c r="GO541" s="107"/>
      <c r="GP541" s="107"/>
      <c r="GQ541" s="107"/>
      <c r="GR541" s="107"/>
      <c r="GS541" s="107"/>
      <c r="GT541" s="107"/>
      <c r="GU541" s="107"/>
      <c r="GV541" s="107"/>
      <c r="GW541" s="107"/>
      <c r="GX541" s="107"/>
      <c r="GY541" s="107"/>
      <c r="GZ541" s="107"/>
      <c r="HA541" s="107"/>
      <c r="HB541" s="107"/>
      <c r="HC541" s="107"/>
      <c r="HD541" s="107"/>
      <c r="HE541" s="107"/>
      <c r="HF541" s="107"/>
      <c r="HG541" s="107"/>
      <c r="HH541" s="107"/>
      <c r="HI541" s="107"/>
      <c r="HJ541" s="107"/>
      <c r="HK541" s="107"/>
      <c r="HL541" s="107"/>
      <c r="HM541" s="107"/>
      <c r="HN541" s="107"/>
      <c r="HO541" s="107"/>
      <c r="HP541" s="107"/>
      <c r="HQ541" s="107"/>
      <c r="HR541" s="107"/>
      <c r="HS541" s="107"/>
      <c r="HT541" s="107"/>
      <c r="HU541" s="107"/>
      <c r="HV541" s="107"/>
      <c r="HW541" s="107"/>
      <c r="HX541" s="107"/>
      <c r="HY541" s="107"/>
      <c r="HZ541" s="107"/>
      <c r="IA541" s="107"/>
      <c r="IB541" s="107"/>
      <c r="IC541" s="107"/>
      <c r="ID541" s="107"/>
      <c r="IE541" s="107"/>
      <c r="IF541" s="107"/>
      <c r="IG541" s="107"/>
      <c r="IH541" s="107"/>
      <c r="II541" s="107"/>
      <c r="IJ541" s="107"/>
      <c r="IK541" s="107"/>
      <c r="IL541" s="107"/>
      <c r="IM541" s="107"/>
      <c r="IN541" s="107"/>
      <c r="IO541" s="107"/>
      <c r="IP541" s="107"/>
      <c r="IQ541" s="107"/>
      <c r="IR541" s="107"/>
      <c r="IS541" s="107"/>
      <c r="IT541" s="107"/>
      <c r="IU541" s="107"/>
    </row>
    <row r="542" spans="1:13" s="10" customFormat="1" ht="15.75">
      <c r="A542" s="33"/>
      <c r="B542" s="33"/>
      <c r="C542" s="67" t="s">
        <v>366</v>
      </c>
      <c r="D542" s="35"/>
      <c r="E542" s="39"/>
      <c r="F542" s="35"/>
      <c r="G542" s="142"/>
      <c r="H542" s="142"/>
      <c r="I542" s="142"/>
      <c r="J542" s="142"/>
      <c r="K542" s="142"/>
      <c r="L542" s="142"/>
      <c r="M542" s="292"/>
    </row>
    <row r="543" spans="1:255" ht="27">
      <c r="A543" s="35">
        <v>1</v>
      </c>
      <c r="B543" s="35"/>
      <c r="C543" s="34" t="s">
        <v>108</v>
      </c>
      <c r="D543" s="75" t="s">
        <v>13</v>
      </c>
      <c r="E543" s="202">
        <f>10*21.2/1000</f>
        <v>0.212</v>
      </c>
      <c r="F543" s="36"/>
      <c r="G543" s="133"/>
      <c r="H543" s="133"/>
      <c r="I543" s="133"/>
      <c r="J543" s="133"/>
      <c r="K543" s="133"/>
      <c r="L543" s="133"/>
      <c r="M543" s="284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</row>
    <row r="544" spans="1:255" ht="13.5">
      <c r="A544" s="72">
        <v>2</v>
      </c>
      <c r="B544" s="72"/>
      <c r="C544" s="128" t="s">
        <v>100</v>
      </c>
      <c r="D544" s="72" t="s">
        <v>13</v>
      </c>
      <c r="E544" s="202">
        <f>10*21.2/1000</f>
        <v>0.212</v>
      </c>
      <c r="F544" s="73"/>
      <c r="G544" s="73"/>
      <c r="H544" s="73"/>
      <c r="I544" s="73"/>
      <c r="J544" s="73"/>
      <c r="K544" s="73"/>
      <c r="L544" s="73"/>
      <c r="M544" s="294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  <c r="EB544" s="71"/>
      <c r="EC544" s="71"/>
      <c r="ED544" s="71"/>
      <c r="EE544" s="71"/>
      <c r="EF544" s="71"/>
      <c r="EG544" s="71"/>
      <c r="EH544" s="71"/>
      <c r="EI544" s="71"/>
      <c r="EJ544" s="71"/>
      <c r="EK544" s="71"/>
      <c r="EL544" s="71"/>
      <c r="EM544" s="71"/>
      <c r="EN544" s="71"/>
      <c r="EO544" s="71"/>
      <c r="EP544" s="71"/>
      <c r="EQ544" s="71"/>
      <c r="ER544" s="71"/>
      <c r="ES544" s="71"/>
      <c r="ET544" s="71"/>
      <c r="EU544" s="71"/>
      <c r="EV544" s="71"/>
      <c r="EW544" s="71"/>
      <c r="EX544" s="71"/>
      <c r="EY544" s="71"/>
      <c r="EZ544" s="71"/>
      <c r="FA544" s="71"/>
      <c r="FB544" s="71"/>
      <c r="FC544" s="71"/>
      <c r="FD544" s="71"/>
      <c r="FE544" s="71"/>
      <c r="FF544" s="71"/>
      <c r="FG544" s="71"/>
      <c r="FH544" s="71"/>
      <c r="FI544" s="71"/>
      <c r="FJ544" s="71"/>
      <c r="FK544" s="71"/>
      <c r="FL544" s="71"/>
      <c r="FM544" s="71"/>
      <c r="FN544" s="71"/>
      <c r="FO544" s="71"/>
      <c r="FP544" s="71"/>
      <c r="FQ544" s="71"/>
      <c r="FR544" s="71"/>
      <c r="FS544" s="71"/>
      <c r="FT544" s="71"/>
      <c r="FU544" s="71"/>
      <c r="FV544" s="71"/>
      <c r="FW544" s="71"/>
      <c r="FX544" s="71"/>
      <c r="FY544" s="71"/>
      <c r="FZ544" s="71"/>
      <c r="GA544" s="71"/>
      <c r="GB544" s="71"/>
      <c r="GC544" s="71"/>
      <c r="GD544" s="71"/>
      <c r="GE544" s="71"/>
      <c r="GF544" s="71"/>
      <c r="GG544" s="71"/>
      <c r="GH544" s="71"/>
      <c r="GI544" s="71"/>
      <c r="GJ544" s="71"/>
      <c r="GK544" s="71"/>
      <c r="GL544" s="71"/>
      <c r="GM544" s="71"/>
      <c r="GN544" s="71"/>
      <c r="GO544" s="71"/>
      <c r="GP544" s="71"/>
      <c r="GQ544" s="71"/>
      <c r="GR544" s="71"/>
      <c r="GS544" s="71"/>
      <c r="GT544" s="71"/>
      <c r="GU544" s="71"/>
      <c r="GV544" s="71"/>
      <c r="GW544" s="71"/>
      <c r="GX544" s="71"/>
      <c r="GY544" s="71"/>
      <c r="GZ544" s="71"/>
      <c r="HA544" s="71"/>
      <c r="HB544" s="71"/>
      <c r="HC544" s="71"/>
      <c r="HD544" s="71"/>
      <c r="HE544" s="71"/>
      <c r="HF544" s="71"/>
      <c r="HG544" s="71"/>
      <c r="HH544" s="71"/>
      <c r="HI544" s="71"/>
      <c r="HJ544" s="71"/>
      <c r="HK544" s="71"/>
      <c r="HL544" s="71"/>
      <c r="HM544" s="71"/>
      <c r="HN544" s="71"/>
      <c r="HO544" s="71"/>
      <c r="HP544" s="71"/>
      <c r="HQ544" s="71"/>
      <c r="HR544" s="71"/>
      <c r="HS544" s="71"/>
      <c r="HT544" s="71"/>
      <c r="HU544" s="71"/>
      <c r="HV544" s="71"/>
      <c r="HW544" s="71"/>
      <c r="HX544" s="71"/>
      <c r="HY544" s="71"/>
      <c r="HZ544" s="71"/>
      <c r="IA544" s="71"/>
      <c r="IB544" s="71"/>
      <c r="IC544" s="71"/>
      <c r="ID544" s="71"/>
      <c r="IE544" s="71"/>
      <c r="IF544" s="71"/>
      <c r="IG544" s="71"/>
      <c r="IH544" s="71"/>
      <c r="II544" s="71"/>
      <c r="IJ544" s="71"/>
      <c r="IK544" s="71"/>
      <c r="IL544" s="71"/>
      <c r="IM544" s="71"/>
      <c r="IN544" s="71"/>
      <c r="IO544" s="71"/>
      <c r="IP544" s="71"/>
      <c r="IQ544" s="71"/>
      <c r="IR544" s="71"/>
      <c r="IS544" s="71"/>
      <c r="IT544" s="71"/>
      <c r="IU544" s="71"/>
    </row>
    <row r="545" spans="1:255" ht="13.5">
      <c r="A545" s="72">
        <v>3</v>
      </c>
      <c r="B545" s="72"/>
      <c r="C545" s="62" t="s">
        <v>634</v>
      </c>
      <c r="D545" s="72" t="s">
        <v>13</v>
      </c>
      <c r="E545" s="202">
        <f>10*21.2/1000</f>
        <v>0.212</v>
      </c>
      <c r="F545" s="73"/>
      <c r="G545" s="73"/>
      <c r="H545" s="73"/>
      <c r="I545" s="73"/>
      <c r="J545" s="73"/>
      <c r="K545" s="73">
        <f>J545*E545</f>
        <v>0</v>
      </c>
      <c r="L545" s="73">
        <f>G545+I545+K545</f>
        <v>0</v>
      </c>
      <c r="M545" s="294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  <c r="EO545" s="71"/>
      <c r="EP545" s="71"/>
      <c r="EQ545" s="71"/>
      <c r="ER545" s="71"/>
      <c r="ES545" s="71"/>
      <c r="ET545" s="71"/>
      <c r="EU545" s="71"/>
      <c r="EV545" s="71"/>
      <c r="EW545" s="71"/>
      <c r="EX545" s="71"/>
      <c r="EY545" s="71"/>
      <c r="EZ545" s="71"/>
      <c r="FA545" s="71"/>
      <c r="FB545" s="71"/>
      <c r="FC545" s="71"/>
      <c r="FD545" s="71"/>
      <c r="FE545" s="71"/>
      <c r="FF545" s="71"/>
      <c r="FG545" s="71"/>
      <c r="FH545" s="71"/>
      <c r="FI545" s="71"/>
      <c r="FJ545" s="71"/>
      <c r="FK545" s="71"/>
      <c r="FL545" s="71"/>
      <c r="FM545" s="71"/>
      <c r="FN545" s="71"/>
      <c r="FO545" s="71"/>
      <c r="FP545" s="71"/>
      <c r="FQ545" s="71"/>
      <c r="FR545" s="71"/>
      <c r="FS545" s="71"/>
      <c r="FT545" s="71"/>
      <c r="FU545" s="71"/>
      <c r="FV545" s="71"/>
      <c r="FW545" s="71"/>
      <c r="FX545" s="71"/>
      <c r="FY545" s="71"/>
      <c r="FZ545" s="71"/>
      <c r="GA545" s="71"/>
      <c r="GB545" s="71"/>
      <c r="GC545" s="71"/>
      <c r="GD545" s="71"/>
      <c r="GE545" s="71"/>
      <c r="GF545" s="71"/>
      <c r="GG545" s="71"/>
      <c r="GH545" s="71"/>
      <c r="GI545" s="71"/>
      <c r="GJ545" s="71"/>
      <c r="GK545" s="71"/>
      <c r="GL545" s="71"/>
      <c r="GM545" s="71"/>
      <c r="GN545" s="71"/>
      <c r="GO545" s="71"/>
      <c r="GP545" s="71"/>
      <c r="GQ545" s="71"/>
      <c r="GR545" s="71"/>
      <c r="GS545" s="71"/>
      <c r="GT545" s="71"/>
      <c r="GU545" s="71"/>
      <c r="GV545" s="71"/>
      <c r="GW545" s="71"/>
      <c r="GX545" s="71"/>
      <c r="GY545" s="71"/>
      <c r="GZ545" s="71"/>
      <c r="HA545" s="71"/>
      <c r="HB545" s="71"/>
      <c r="HC545" s="71"/>
      <c r="HD545" s="71"/>
      <c r="HE545" s="71"/>
      <c r="HF545" s="71"/>
      <c r="HG545" s="71"/>
      <c r="HH545" s="71"/>
      <c r="HI545" s="71"/>
      <c r="HJ545" s="71"/>
      <c r="HK545" s="71"/>
      <c r="HL545" s="71"/>
      <c r="HM545" s="71"/>
      <c r="HN545" s="71"/>
      <c r="HO545" s="71"/>
      <c r="HP545" s="71"/>
      <c r="HQ545" s="71"/>
      <c r="HR545" s="71"/>
      <c r="HS545" s="71"/>
      <c r="HT545" s="71"/>
      <c r="HU545" s="71"/>
      <c r="HV545" s="71"/>
      <c r="HW545" s="71"/>
      <c r="HX545" s="71"/>
      <c r="HY545" s="71"/>
      <c r="HZ545" s="71"/>
      <c r="IA545" s="71"/>
      <c r="IB545" s="71"/>
      <c r="IC545" s="71"/>
      <c r="ID545" s="71"/>
      <c r="IE545" s="71"/>
      <c r="IF545" s="71"/>
      <c r="IG545" s="71"/>
      <c r="IH545" s="71"/>
      <c r="II545" s="71"/>
      <c r="IJ545" s="71"/>
      <c r="IK545" s="71"/>
      <c r="IL545" s="71"/>
      <c r="IM545" s="71"/>
      <c r="IN545" s="71"/>
      <c r="IO545" s="71"/>
      <c r="IP545" s="71"/>
      <c r="IQ545" s="71"/>
      <c r="IR545" s="71"/>
      <c r="IS545" s="71"/>
      <c r="IT545" s="71"/>
      <c r="IU545" s="71"/>
    </row>
    <row r="546" spans="1:255" ht="13.5">
      <c r="A546" s="35">
        <v>4</v>
      </c>
      <c r="B546" s="35"/>
      <c r="C546" s="52" t="s">
        <v>51</v>
      </c>
      <c r="D546" s="33" t="s">
        <v>12</v>
      </c>
      <c r="E546" s="202">
        <v>1.3</v>
      </c>
      <c r="F546" s="35"/>
      <c r="G546" s="133"/>
      <c r="H546" s="133"/>
      <c r="I546" s="133"/>
      <c r="J546" s="133"/>
      <c r="K546" s="133"/>
      <c r="L546" s="133">
        <f>G546+I546+K546</f>
        <v>0</v>
      </c>
      <c r="M546" s="27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</row>
    <row r="547" spans="1:255" ht="13.5">
      <c r="A547" s="35">
        <v>5</v>
      </c>
      <c r="B547" s="35"/>
      <c r="C547" s="52" t="s">
        <v>37</v>
      </c>
      <c r="D547" s="33" t="s">
        <v>12</v>
      </c>
      <c r="E547" s="202">
        <v>1.3</v>
      </c>
      <c r="F547" s="35"/>
      <c r="G547" s="133"/>
      <c r="H547" s="133"/>
      <c r="I547" s="133"/>
      <c r="J547" s="133"/>
      <c r="K547" s="133"/>
      <c r="L547" s="133">
        <f>G547+I547+K547</f>
        <v>0</v>
      </c>
      <c r="M547" s="27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  <c r="IU547" s="7"/>
    </row>
    <row r="548" spans="1:255" ht="30.75" customHeight="1">
      <c r="A548" s="35">
        <v>6</v>
      </c>
      <c r="B548" s="35"/>
      <c r="C548" s="34" t="s">
        <v>113</v>
      </c>
      <c r="D548" s="35" t="s">
        <v>12</v>
      </c>
      <c r="E548" s="202">
        <v>1</v>
      </c>
      <c r="F548" s="35"/>
      <c r="G548" s="133"/>
      <c r="H548" s="133"/>
      <c r="I548" s="133"/>
      <c r="J548" s="133"/>
      <c r="K548" s="133"/>
      <c r="L548" s="133"/>
      <c r="M548" s="27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</row>
    <row r="549" spans="1:255" ht="13.5">
      <c r="A549" s="35">
        <v>7</v>
      </c>
      <c r="B549" s="35"/>
      <c r="C549" s="52" t="s">
        <v>20</v>
      </c>
      <c r="D549" s="33" t="s">
        <v>13</v>
      </c>
      <c r="E549" s="202">
        <v>0.035</v>
      </c>
      <c r="F549" s="35"/>
      <c r="G549" s="133"/>
      <c r="H549" s="133"/>
      <c r="I549" s="133"/>
      <c r="J549" s="133"/>
      <c r="K549" s="133"/>
      <c r="L549" s="133"/>
      <c r="M549" s="27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</row>
    <row r="550" spans="1:255" ht="40.5">
      <c r="A550" s="35">
        <v>8</v>
      </c>
      <c r="B550" s="35"/>
      <c r="C550" s="48" t="s">
        <v>114</v>
      </c>
      <c r="D550" s="35" t="s">
        <v>12</v>
      </c>
      <c r="E550" s="202">
        <v>0.14</v>
      </c>
      <c r="F550" s="35"/>
      <c r="G550" s="133"/>
      <c r="H550" s="133"/>
      <c r="I550" s="133"/>
      <c r="J550" s="133"/>
      <c r="K550" s="133"/>
      <c r="L550" s="133"/>
      <c r="M550" s="27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</row>
    <row r="551" spans="1:255" ht="13.5">
      <c r="A551" s="35">
        <v>9</v>
      </c>
      <c r="B551" s="35"/>
      <c r="C551" s="52" t="s">
        <v>623</v>
      </c>
      <c r="D551" s="33"/>
      <c r="E551" s="340"/>
      <c r="F551" s="35"/>
      <c r="G551" s="133"/>
      <c r="H551" s="133"/>
      <c r="I551" s="133"/>
      <c r="J551" s="133"/>
      <c r="K551" s="133"/>
      <c r="L551" s="133"/>
      <c r="M551" s="27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</row>
    <row r="552" spans="1:255" ht="18.75" customHeight="1">
      <c r="A552" s="35"/>
      <c r="B552" s="35"/>
      <c r="C552" s="52" t="s">
        <v>115</v>
      </c>
      <c r="D552" s="33" t="s">
        <v>14</v>
      </c>
      <c r="E552" s="202">
        <v>13</v>
      </c>
      <c r="F552" s="35"/>
      <c r="G552" s="133"/>
      <c r="H552" s="133"/>
      <c r="I552" s="133"/>
      <c r="J552" s="133"/>
      <c r="K552" s="133"/>
      <c r="L552" s="133"/>
      <c r="M552" s="27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</row>
    <row r="553" spans="1:255" ht="18.75" customHeight="1">
      <c r="A553" s="35"/>
      <c r="B553" s="35"/>
      <c r="C553" s="48" t="s">
        <v>116</v>
      </c>
      <c r="D553" s="33" t="s">
        <v>10</v>
      </c>
      <c r="E553" s="202">
        <v>1</v>
      </c>
      <c r="F553" s="35"/>
      <c r="G553" s="133"/>
      <c r="H553" s="133"/>
      <c r="I553" s="133"/>
      <c r="J553" s="133"/>
      <c r="K553" s="133"/>
      <c r="L553" s="133"/>
      <c r="M553" s="27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  <c r="IU553" s="7"/>
    </row>
    <row r="554" spans="1:255" ht="27" customHeight="1">
      <c r="A554" s="35"/>
      <c r="B554" s="35"/>
      <c r="C554" s="48" t="s">
        <v>117</v>
      </c>
      <c r="D554" s="33" t="s">
        <v>14</v>
      </c>
      <c r="E554" s="202">
        <v>72</v>
      </c>
      <c r="F554" s="35"/>
      <c r="G554" s="133"/>
      <c r="H554" s="133"/>
      <c r="I554" s="133"/>
      <c r="J554" s="133"/>
      <c r="K554" s="133"/>
      <c r="L554" s="133"/>
      <c r="M554" s="27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  <c r="IU554" s="7"/>
    </row>
    <row r="555" spans="1:255" ht="18.75" customHeight="1">
      <c r="A555" s="35"/>
      <c r="B555" s="35"/>
      <c r="C555" s="52" t="s">
        <v>118</v>
      </c>
      <c r="D555" s="33" t="s">
        <v>48</v>
      </c>
      <c r="E555" s="202">
        <v>6</v>
      </c>
      <c r="F555" s="35"/>
      <c r="G555" s="133"/>
      <c r="H555" s="133"/>
      <c r="I555" s="133"/>
      <c r="J555" s="133"/>
      <c r="K555" s="133"/>
      <c r="L555" s="133"/>
      <c r="M555" s="27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</row>
    <row r="556" spans="1:13" ht="13.5">
      <c r="A556" s="35"/>
      <c r="B556" s="35"/>
      <c r="C556" s="60" t="s">
        <v>50</v>
      </c>
      <c r="D556" s="35"/>
      <c r="E556" s="35"/>
      <c r="F556" s="29"/>
      <c r="G556" s="133"/>
      <c r="H556" s="133"/>
      <c r="I556" s="133"/>
      <c r="J556" s="133"/>
      <c r="K556" s="133"/>
      <c r="L556" s="133"/>
      <c r="M556" s="296">
        <f>G556+I556+K556</f>
        <v>0</v>
      </c>
    </row>
    <row r="557" spans="1:255" ht="15.75">
      <c r="A557" s="119"/>
      <c r="B557" s="119"/>
      <c r="C557" s="84" t="s">
        <v>119</v>
      </c>
      <c r="D557" s="85" t="s">
        <v>49</v>
      </c>
      <c r="E557" s="43"/>
      <c r="F557" s="41"/>
      <c r="G557" s="142"/>
      <c r="H557" s="142"/>
      <c r="I557" s="142"/>
      <c r="J557" s="142"/>
      <c r="K557" s="142"/>
      <c r="L557" s="142"/>
      <c r="M557" s="297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/>
      <c r="BM557" s="82"/>
      <c r="BN557" s="82"/>
      <c r="BO557" s="82"/>
      <c r="BP557" s="82"/>
      <c r="BQ557" s="82"/>
      <c r="BR557" s="82"/>
      <c r="BS557" s="82"/>
      <c r="BT557" s="82"/>
      <c r="BU557" s="82"/>
      <c r="BV557" s="82"/>
      <c r="BW557" s="82"/>
      <c r="BX557" s="82"/>
      <c r="BY557" s="82"/>
      <c r="BZ557" s="82"/>
      <c r="CA557" s="82"/>
      <c r="CB557" s="82"/>
      <c r="CC557" s="82"/>
      <c r="CD557" s="82"/>
      <c r="CE557" s="82"/>
      <c r="CF557" s="82"/>
      <c r="CG557" s="82"/>
      <c r="CH557" s="82"/>
      <c r="CI557" s="82"/>
      <c r="CJ557" s="82"/>
      <c r="CK557" s="82"/>
      <c r="CL557" s="82"/>
      <c r="CM557" s="82"/>
      <c r="CN557" s="82"/>
      <c r="CO557" s="82"/>
      <c r="CP557" s="82"/>
      <c r="CQ557" s="82"/>
      <c r="CR557" s="82"/>
      <c r="CS557" s="82"/>
      <c r="CT557" s="82"/>
      <c r="CU557" s="82"/>
      <c r="CV557" s="82"/>
      <c r="CW557" s="82"/>
      <c r="CX557" s="82"/>
      <c r="CY557" s="82"/>
      <c r="CZ557" s="82"/>
      <c r="DA557" s="82"/>
      <c r="DB557" s="82"/>
      <c r="DC557" s="82"/>
      <c r="DD557" s="82"/>
      <c r="DE557" s="82"/>
      <c r="DF557" s="82"/>
      <c r="DG557" s="82"/>
      <c r="DH557" s="82"/>
      <c r="DI557" s="82"/>
      <c r="DJ557" s="82"/>
      <c r="DK557" s="82"/>
      <c r="DL557" s="82"/>
      <c r="DM557" s="82"/>
      <c r="DN557" s="82"/>
      <c r="DO557" s="82"/>
      <c r="DP557" s="82"/>
      <c r="DQ557" s="82"/>
      <c r="DR557" s="82"/>
      <c r="DS557" s="82"/>
      <c r="DT557" s="82"/>
      <c r="DU557" s="82"/>
      <c r="DV557" s="82"/>
      <c r="DW557" s="82"/>
      <c r="DX557" s="82"/>
      <c r="DY557" s="82"/>
      <c r="DZ557" s="82"/>
      <c r="EA557" s="82"/>
      <c r="EB557" s="82"/>
      <c r="EC557" s="82"/>
      <c r="ED557" s="82"/>
      <c r="EE557" s="82"/>
      <c r="EF557" s="82"/>
      <c r="EG557" s="82"/>
      <c r="EH557" s="82"/>
      <c r="EI557" s="82"/>
      <c r="EJ557" s="82"/>
      <c r="EK557" s="82"/>
      <c r="EL557" s="82"/>
      <c r="EM557" s="82"/>
      <c r="EN557" s="82"/>
      <c r="EO557" s="82"/>
      <c r="EP557" s="82"/>
      <c r="EQ557" s="82"/>
      <c r="ER557" s="82"/>
      <c r="ES557" s="82"/>
      <c r="ET557" s="82"/>
      <c r="EU557" s="82"/>
      <c r="EV557" s="82"/>
      <c r="EW557" s="82"/>
      <c r="EX557" s="82"/>
      <c r="EY557" s="82"/>
      <c r="EZ557" s="82"/>
      <c r="FA557" s="82"/>
      <c r="FB557" s="82"/>
      <c r="FC557" s="82"/>
      <c r="FD557" s="82"/>
      <c r="FE557" s="82"/>
      <c r="FF557" s="82"/>
      <c r="FG557" s="82"/>
      <c r="FH557" s="82"/>
      <c r="FI557" s="82"/>
      <c r="FJ557" s="82"/>
      <c r="FK557" s="82"/>
      <c r="FL557" s="82"/>
      <c r="FM557" s="82"/>
      <c r="FN557" s="82"/>
      <c r="FO557" s="82"/>
      <c r="FP557" s="82"/>
      <c r="FQ557" s="82"/>
      <c r="FR557" s="82"/>
      <c r="FS557" s="82"/>
      <c r="FT557" s="82"/>
      <c r="FU557" s="82"/>
      <c r="FV557" s="82"/>
      <c r="FW557" s="82"/>
      <c r="FX557" s="82"/>
      <c r="FY557" s="82"/>
      <c r="FZ557" s="82"/>
      <c r="GA557" s="82"/>
      <c r="GB557" s="82"/>
      <c r="GC557" s="82"/>
      <c r="GD557" s="82"/>
      <c r="GE557" s="82"/>
      <c r="GF557" s="82"/>
      <c r="GG557" s="82"/>
      <c r="GH557" s="82"/>
      <c r="GI557" s="82"/>
      <c r="GJ557" s="82"/>
      <c r="GK557" s="82"/>
      <c r="GL557" s="82"/>
      <c r="GM557" s="82"/>
      <c r="GN557" s="82"/>
      <c r="GO557" s="82"/>
      <c r="GP557" s="82"/>
      <c r="GQ557" s="82"/>
      <c r="GR557" s="82"/>
      <c r="GS557" s="82"/>
      <c r="GT557" s="82"/>
      <c r="GU557" s="82"/>
      <c r="GV557" s="82"/>
      <c r="GW557" s="82"/>
      <c r="GX557" s="82"/>
      <c r="GY557" s="82"/>
      <c r="GZ557" s="82"/>
      <c r="HA557" s="82"/>
      <c r="HB557" s="82"/>
      <c r="HC557" s="82"/>
      <c r="HD557" s="82"/>
      <c r="HE557" s="82"/>
      <c r="HF557" s="82"/>
      <c r="HG557" s="82"/>
      <c r="HH557" s="82"/>
      <c r="HI557" s="82"/>
      <c r="HJ557" s="82"/>
      <c r="HK557" s="82"/>
      <c r="HL557" s="82"/>
      <c r="HM557" s="82"/>
      <c r="HN557" s="82"/>
      <c r="HO557" s="82"/>
      <c r="HP557" s="82"/>
      <c r="HQ557" s="82"/>
      <c r="HR557" s="82"/>
      <c r="HS557" s="82"/>
      <c r="HT557" s="82"/>
      <c r="HU557" s="82"/>
      <c r="HV557" s="82"/>
      <c r="HW557" s="82"/>
      <c r="HX557" s="82"/>
      <c r="HY557" s="82"/>
      <c r="HZ557" s="82"/>
      <c r="IA557" s="82"/>
      <c r="IB557" s="82"/>
      <c r="IC557" s="82"/>
      <c r="ID557" s="82"/>
      <c r="IE557" s="82"/>
      <c r="IF557" s="82"/>
      <c r="IG557" s="82"/>
      <c r="IH557" s="82"/>
      <c r="II557" s="82"/>
      <c r="IJ557" s="82"/>
      <c r="IK557" s="82"/>
      <c r="IL557" s="82"/>
      <c r="IM557" s="82"/>
      <c r="IN557" s="82"/>
      <c r="IO557" s="82"/>
      <c r="IP557" s="82"/>
      <c r="IQ557" s="82"/>
      <c r="IR557" s="82"/>
      <c r="IS557" s="82"/>
      <c r="IT557" s="82"/>
      <c r="IU557" s="82"/>
    </row>
    <row r="558" spans="1:255" ht="15.75">
      <c r="A558" s="119"/>
      <c r="B558" s="119"/>
      <c r="C558" s="60" t="s">
        <v>6</v>
      </c>
      <c r="D558" s="151"/>
      <c r="E558" s="162"/>
      <c r="F558" s="151"/>
      <c r="G558" s="143"/>
      <c r="H558" s="143"/>
      <c r="I558" s="143"/>
      <c r="J558" s="143"/>
      <c r="K558" s="143"/>
      <c r="L558" s="143"/>
      <c r="M558" s="297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/>
      <c r="BM558" s="82"/>
      <c r="BN558" s="82"/>
      <c r="BO558" s="82"/>
      <c r="BP558" s="82"/>
      <c r="BQ558" s="82"/>
      <c r="BR558" s="82"/>
      <c r="BS558" s="82"/>
      <c r="BT558" s="82"/>
      <c r="BU558" s="82"/>
      <c r="BV558" s="82"/>
      <c r="BW558" s="82"/>
      <c r="BX558" s="82"/>
      <c r="BY558" s="82"/>
      <c r="BZ558" s="82"/>
      <c r="CA558" s="82"/>
      <c r="CB558" s="82"/>
      <c r="CC558" s="82"/>
      <c r="CD558" s="82"/>
      <c r="CE558" s="82"/>
      <c r="CF558" s="82"/>
      <c r="CG558" s="82"/>
      <c r="CH558" s="82"/>
      <c r="CI558" s="82"/>
      <c r="CJ558" s="82"/>
      <c r="CK558" s="82"/>
      <c r="CL558" s="82"/>
      <c r="CM558" s="82"/>
      <c r="CN558" s="82"/>
      <c r="CO558" s="82"/>
      <c r="CP558" s="82"/>
      <c r="CQ558" s="82"/>
      <c r="CR558" s="82"/>
      <c r="CS558" s="82"/>
      <c r="CT558" s="82"/>
      <c r="CU558" s="82"/>
      <c r="CV558" s="82"/>
      <c r="CW558" s="82"/>
      <c r="CX558" s="82"/>
      <c r="CY558" s="82"/>
      <c r="CZ558" s="82"/>
      <c r="DA558" s="82"/>
      <c r="DB558" s="82"/>
      <c r="DC558" s="82"/>
      <c r="DD558" s="82"/>
      <c r="DE558" s="82"/>
      <c r="DF558" s="82"/>
      <c r="DG558" s="82"/>
      <c r="DH558" s="82"/>
      <c r="DI558" s="82"/>
      <c r="DJ558" s="82"/>
      <c r="DK558" s="82"/>
      <c r="DL558" s="82"/>
      <c r="DM558" s="82"/>
      <c r="DN558" s="82"/>
      <c r="DO558" s="82"/>
      <c r="DP558" s="82"/>
      <c r="DQ558" s="82"/>
      <c r="DR558" s="82"/>
      <c r="DS558" s="82"/>
      <c r="DT558" s="82"/>
      <c r="DU558" s="82"/>
      <c r="DV558" s="82"/>
      <c r="DW558" s="82"/>
      <c r="DX558" s="82"/>
      <c r="DY558" s="82"/>
      <c r="DZ558" s="82"/>
      <c r="EA558" s="82"/>
      <c r="EB558" s="82"/>
      <c r="EC558" s="82"/>
      <c r="ED558" s="82"/>
      <c r="EE558" s="82"/>
      <c r="EF558" s="82"/>
      <c r="EG558" s="82"/>
      <c r="EH558" s="82"/>
      <c r="EI558" s="82"/>
      <c r="EJ558" s="82"/>
      <c r="EK558" s="82"/>
      <c r="EL558" s="82"/>
      <c r="EM558" s="82"/>
      <c r="EN558" s="82"/>
      <c r="EO558" s="82"/>
      <c r="EP558" s="82"/>
      <c r="EQ558" s="82"/>
      <c r="ER558" s="82"/>
      <c r="ES558" s="82"/>
      <c r="ET558" s="82"/>
      <c r="EU558" s="82"/>
      <c r="EV558" s="82"/>
      <c r="EW558" s="82"/>
      <c r="EX558" s="82"/>
      <c r="EY558" s="82"/>
      <c r="EZ558" s="82"/>
      <c r="FA558" s="82"/>
      <c r="FB558" s="82"/>
      <c r="FC558" s="82"/>
      <c r="FD558" s="82"/>
      <c r="FE558" s="82"/>
      <c r="FF558" s="82"/>
      <c r="FG558" s="82"/>
      <c r="FH558" s="82"/>
      <c r="FI558" s="82"/>
      <c r="FJ558" s="82"/>
      <c r="FK558" s="82"/>
      <c r="FL558" s="82"/>
      <c r="FM558" s="82"/>
      <c r="FN558" s="82"/>
      <c r="FO558" s="82"/>
      <c r="FP558" s="82"/>
      <c r="FQ558" s="82"/>
      <c r="FR558" s="82"/>
      <c r="FS558" s="82"/>
      <c r="FT558" s="82"/>
      <c r="FU558" s="82"/>
      <c r="FV558" s="82"/>
      <c r="FW558" s="82"/>
      <c r="FX558" s="82"/>
      <c r="FY558" s="82"/>
      <c r="FZ558" s="82"/>
      <c r="GA558" s="82"/>
      <c r="GB558" s="82"/>
      <c r="GC558" s="82"/>
      <c r="GD558" s="82"/>
      <c r="GE558" s="82"/>
      <c r="GF558" s="82"/>
      <c r="GG558" s="82"/>
      <c r="GH558" s="82"/>
      <c r="GI558" s="82"/>
      <c r="GJ558" s="82"/>
      <c r="GK558" s="82"/>
      <c r="GL558" s="82"/>
      <c r="GM558" s="82"/>
      <c r="GN558" s="82"/>
      <c r="GO558" s="82"/>
      <c r="GP558" s="82"/>
      <c r="GQ558" s="82"/>
      <c r="GR558" s="82"/>
      <c r="GS558" s="82"/>
      <c r="GT558" s="82"/>
      <c r="GU558" s="82"/>
      <c r="GV558" s="82"/>
      <c r="GW558" s="82"/>
      <c r="GX558" s="82"/>
      <c r="GY558" s="82"/>
      <c r="GZ558" s="82"/>
      <c r="HA558" s="82"/>
      <c r="HB558" s="82"/>
      <c r="HC558" s="82"/>
      <c r="HD558" s="82"/>
      <c r="HE558" s="82"/>
      <c r="HF558" s="82"/>
      <c r="HG558" s="82"/>
      <c r="HH558" s="82"/>
      <c r="HI558" s="82"/>
      <c r="HJ558" s="82"/>
      <c r="HK558" s="82"/>
      <c r="HL558" s="82"/>
      <c r="HM558" s="82"/>
      <c r="HN558" s="82"/>
      <c r="HO558" s="82"/>
      <c r="HP558" s="82"/>
      <c r="HQ558" s="82"/>
      <c r="HR558" s="82"/>
      <c r="HS558" s="82"/>
      <c r="HT558" s="82"/>
      <c r="HU558" s="82"/>
      <c r="HV558" s="82"/>
      <c r="HW558" s="82"/>
      <c r="HX558" s="82"/>
      <c r="HY558" s="82"/>
      <c r="HZ558" s="82"/>
      <c r="IA558" s="82"/>
      <c r="IB558" s="82"/>
      <c r="IC558" s="82"/>
      <c r="ID558" s="82"/>
      <c r="IE558" s="82"/>
      <c r="IF558" s="82"/>
      <c r="IG558" s="82"/>
      <c r="IH558" s="82"/>
      <c r="II558" s="82"/>
      <c r="IJ558" s="82"/>
      <c r="IK558" s="82"/>
      <c r="IL558" s="82"/>
      <c r="IM558" s="82"/>
      <c r="IN558" s="82"/>
      <c r="IO558" s="82"/>
      <c r="IP558" s="82"/>
      <c r="IQ558" s="82"/>
      <c r="IR558" s="82"/>
      <c r="IS558" s="82"/>
      <c r="IT558" s="82"/>
      <c r="IU558" s="82"/>
    </row>
    <row r="559" spans="1:255" ht="15.75">
      <c r="A559" s="119"/>
      <c r="B559" s="119"/>
      <c r="C559" s="84" t="s">
        <v>120</v>
      </c>
      <c r="D559" s="152" t="s">
        <v>49</v>
      </c>
      <c r="E559" s="162"/>
      <c r="F559" s="151"/>
      <c r="G559" s="143"/>
      <c r="H559" s="143"/>
      <c r="I559" s="143"/>
      <c r="J559" s="143"/>
      <c r="K559" s="143"/>
      <c r="L559" s="143"/>
      <c r="M559" s="297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  <c r="BL559" s="82"/>
      <c r="BM559" s="82"/>
      <c r="BN559" s="82"/>
      <c r="BO559" s="82"/>
      <c r="BP559" s="82"/>
      <c r="BQ559" s="82"/>
      <c r="BR559" s="82"/>
      <c r="BS559" s="82"/>
      <c r="BT559" s="82"/>
      <c r="BU559" s="82"/>
      <c r="BV559" s="82"/>
      <c r="BW559" s="82"/>
      <c r="BX559" s="82"/>
      <c r="BY559" s="82"/>
      <c r="BZ559" s="82"/>
      <c r="CA559" s="82"/>
      <c r="CB559" s="82"/>
      <c r="CC559" s="82"/>
      <c r="CD559" s="82"/>
      <c r="CE559" s="82"/>
      <c r="CF559" s="82"/>
      <c r="CG559" s="82"/>
      <c r="CH559" s="82"/>
      <c r="CI559" s="82"/>
      <c r="CJ559" s="82"/>
      <c r="CK559" s="82"/>
      <c r="CL559" s="82"/>
      <c r="CM559" s="82"/>
      <c r="CN559" s="82"/>
      <c r="CO559" s="82"/>
      <c r="CP559" s="82"/>
      <c r="CQ559" s="82"/>
      <c r="CR559" s="82"/>
      <c r="CS559" s="82"/>
      <c r="CT559" s="82"/>
      <c r="CU559" s="82"/>
      <c r="CV559" s="82"/>
      <c r="CW559" s="82"/>
      <c r="CX559" s="82"/>
      <c r="CY559" s="82"/>
      <c r="CZ559" s="82"/>
      <c r="DA559" s="82"/>
      <c r="DB559" s="82"/>
      <c r="DC559" s="82"/>
      <c r="DD559" s="82"/>
      <c r="DE559" s="82"/>
      <c r="DF559" s="82"/>
      <c r="DG559" s="82"/>
      <c r="DH559" s="82"/>
      <c r="DI559" s="82"/>
      <c r="DJ559" s="82"/>
      <c r="DK559" s="82"/>
      <c r="DL559" s="82"/>
      <c r="DM559" s="82"/>
      <c r="DN559" s="82"/>
      <c r="DO559" s="82"/>
      <c r="DP559" s="82"/>
      <c r="DQ559" s="82"/>
      <c r="DR559" s="82"/>
      <c r="DS559" s="82"/>
      <c r="DT559" s="82"/>
      <c r="DU559" s="82"/>
      <c r="DV559" s="82"/>
      <c r="DW559" s="82"/>
      <c r="DX559" s="82"/>
      <c r="DY559" s="82"/>
      <c r="DZ559" s="82"/>
      <c r="EA559" s="82"/>
      <c r="EB559" s="82"/>
      <c r="EC559" s="82"/>
      <c r="ED559" s="82"/>
      <c r="EE559" s="82"/>
      <c r="EF559" s="82"/>
      <c r="EG559" s="82"/>
      <c r="EH559" s="82"/>
      <c r="EI559" s="82"/>
      <c r="EJ559" s="82"/>
      <c r="EK559" s="82"/>
      <c r="EL559" s="82"/>
      <c r="EM559" s="82"/>
      <c r="EN559" s="82"/>
      <c r="EO559" s="82"/>
      <c r="EP559" s="82"/>
      <c r="EQ559" s="82"/>
      <c r="ER559" s="82"/>
      <c r="ES559" s="82"/>
      <c r="ET559" s="82"/>
      <c r="EU559" s="82"/>
      <c r="EV559" s="82"/>
      <c r="EW559" s="82"/>
      <c r="EX559" s="82"/>
      <c r="EY559" s="82"/>
      <c r="EZ559" s="82"/>
      <c r="FA559" s="82"/>
      <c r="FB559" s="82"/>
      <c r="FC559" s="82"/>
      <c r="FD559" s="82"/>
      <c r="FE559" s="82"/>
      <c r="FF559" s="82"/>
      <c r="FG559" s="82"/>
      <c r="FH559" s="82"/>
      <c r="FI559" s="82"/>
      <c r="FJ559" s="82"/>
      <c r="FK559" s="82"/>
      <c r="FL559" s="82"/>
      <c r="FM559" s="82"/>
      <c r="FN559" s="82"/>
      <c r="FO559" s="82"/>
      <c r="FP559" s="82"/>
      <c r="FQ559" s="82"/>
      <c r="FR559" s="82"/>
      <c r="FS559" s="82"/>
      <c r="FT559" s="82"/>
      <c r="FU559" s="82"/>
      <c r="FV559" s="82"/>
      <c r="FW559" s="82"/>
      <c r="FX559" s="82"/>
      <c r="FY559" s="82"/>
      <c r="FZ559" s="82"/>
      <c r="GA559" s="82"/>
      <c r="GB559" s="82"/>
      <c r="GC559" s="82"/>
      <c r="GD559" s="82"/>
      <c r="GE559" s="82"/>
      <c r="GF559" s="82"/>
      <c r="GG559" s="82"/>
      <c r="GH559" s="82"/>
      <c r="GI559" s="82"/>
      <c r="GJ559" s="82"/>
      <c r="GK559" s="82"/>
      <c r="GL559" s="82"/>
      <c r="GM559" s="82"/>
      <c r="GN559" s="82"/>
      <c r="GO559" s="82"/>
      <c r="GP559" s="82"/>
      <c r="GQ559" s="82"/>
      <c r="GR559" s="82"/>
      <c r="GS559" s="82"/>
      <c r="GT559" s="82"/>
      <c r="GU559" s="82"/>
      <c r="GV559" s="82"/>
      <c r="GW559" s="82"/>
      <c r="GX559" s="82"/>
      <c r="GY559" s="82"/>
      <c r="GZ559" s="82"/>
      <c r="HA559" s="82"/>
      <c r="HB559" s="82"/>
      <c r="HC559" s="82"/>
      <c r="HD559" s="82"/>
      <c r="HE559" s="82"/>
      <c r="HF559" s="82"/>
      <c r="HG559" s="82"/>
      <c r="HH559" s="82"/>
      <c r="HI559" s="82"/>
      <c r="HJ559" s="82"/>
      <c r="HK559" s="82"/>
      <c r="HL559" s="82"/>
      <c r="HM559" s="82"/>
      <c r="HN559" s="82"/>
      <c r="HO559" s="82"/>
      <c r="HP559" s="82"/>
      <c r="HQ559" s="82"/>
      <c r="HR559" s="82"/>
      <c r="HS559" s="82"/>
      <c r="HT559" s="82"/>
      <c r="HU559" s="82"/>
      <c r="HV559" s="82"/>
      <c r="HW559" s="82"/>
      <c r="HX559" s="82"/>
      <c r="HY559" s="82"/>
      <c r="HZ559" s="82"/>
      <c r="IA559" s="82"/>
      <c r="IB559" s="82"/>
      <c r="IC559" s="82"/>
      <c r="ID559" s="82"/>
      <c r="IE559" s="82"/>
      <c r="IF559" s="82"/>
      <c r="IG559" s="82"/>
      <c r="IH559" s="82"/>
      <c r="II559" s="82"/>
      <c r="IJ559" s="82"/>
      <c r="IK559" s="82"/>
      <c r="IL559" s="82"/>
      <c r="IM559" s="82"/>
      <c r="IN559" s="82"/>
      <c r="IO559" s="82"/>
      <c r="IP559" s="82"/>
      <c r="IQ559" s="82"/>
      <c r="IR559" s="82"/>
      <c r="IS559" s="82"/>
      <c r="IT559" s="82"/>
      <c r="IU559" s="82"/>
    </row>
    <row r="560" spans="1:13" s="10" customFormat="1" ht="13.5">
      <c r="A560" s="33"/>
      <c r="B560" s="33"/>
      <c r="C560" s="60" t="s">
        <v>367</v>
      </c>
      <c r="D560" s="35"/>
      <c r="E560" s="39"/>
      <c r="F560" s="35"/>
      <c r="G560" s="142"/>
      <c r="H560" s="142"/>
      <c r="I560" s="142"/>
      <c r="J560" s="142"/>
      <c r="K560" s="142"/>
      <c r="L560" s="142"/>
      <c r="M560" s="292"/>
    </row>
    <row r="561" spans="1:13" s="10" customFormat="1" ht="15.75">
      <c r="A561" s="33"/>
      <c r="B561" s="33"/>
      <c r="C561" s="67" t="s">
        <v>368</v>
      </c>
      <c r="D561" s="35"/>
      <c r="E561" s="39"/>
      <c r="F561" s="35"/>
      <c r="G561" s="142"/>
      <c r="H561" s="142"/>
      <c r="I561" s="142"/>
      <c r="J561" s="142"/>
      <c r="K561" s="142"/>
      <c r="L561" s="142"/>
      <c r="M561" s="292"/>
    </row>
    <row r="562" spans="1:13" s="9" customFormat="1" ht="35.25" customHeight="1">
      <c r="A562" s="33">
        <v>1</v>
      </c>
      <c r="B562" s="33"/>
      <c r="C562" s="34" t="s">
        <v>311</v>
      </c>
      <c r="D562" s="35" t="s">
        <v>12</v>
      </c>
      <c r="E562" s="202">
        <v>70</v>
      </c>
      <c r="F562" s="35"/>
      <c r="G562" s="37"/>
      <c r="H562" s="36"/>
      <c r="I562" s="37"/>
      <c r="J562" s="36"/>
      <c r="K562" s="37"/>
      <c r="L562" s="37"/>
      <c r="M562" s="284"/>
    </row>
    <row r="563" spans="1:13" s="10" customFormat="1" ht="27.75" customHeight="1">
      <c r="A563" s="33">
        <v>2</v>
      </c>
      <c r="B563" s="33"/>
      <c r="C563" s="52" t="s">
        <v>637</v>
      </c>
      <c r="D563" s="35" t="s">
        <v>12</v>
      </c>
      <c r="E563" s="202">
        <v>70</v>
      </c>
      <c r="F563" s="35"/>
      <c r="G563" s="37"/>
      <c r="H563" s="36"/>
      <c r="I563" s="37"/>
      <c r="J563" s="36"/>
      <c r="K563" s="37">
        <f>E563*J563</f>
        <v>0</v>
      </c>
      <c r="L563" s="37">
        <f>G563+I563+K563</f>
        <v>0</v>
      </c>
      <c r="M563" s="292"/>
    </row>
    <row r="564" spans="1:13" s="9" customFormat="1" ht="15.75" customHeight="1">
      <c r="A564" s="33">
        <v>3</v>
      </c>
      <c r="B564" s="33"/>
      <c r="C564" s="34" t="s">
        <v>312</v>
      </c>
      <c r="D564" s="35" t="s">
        <v>12</v>
      </c>
      <c r="E564" s="202">
        <f>E562</f>
        <v>70</v>
      </c>
      <c r="F564" s="35"/>
      <c r="G564" s="37"/>
      <c r="H564" s="36"/>
      <c r="I564" s="37"/>
      <c r="J564" s="36"/>
      <c r="K564" s="37"/>
      <c r="L564" s="37"/>
      <c r="M564" s="284"/>
    </row>
    <row r="565" spans="1:13" s="9" customFormat="1" ht="27.75" customHeight="1">
      <c r="A565" s="33">
        <v>4</v>
      </c>
      <c r="B565" s="33"/>
      <c r="C565" s="34" t="s">
        <v>31</v>
      </c>
      <c r="D565" s="35" t="s">
        <v>12</v>
      </c>
      <c r="E565" s="202">
        <v>55</v>
      </c>
      <c r="F565" s="35"/>
      <c r="G565" s="37"/>
      <c r="H565" s="36"/>
      <c r="I565" s="37"/>
      <c r="J565" s="36"/>
      <c r="K565" s="37"/>
      <c r="L565" s="37"/>
      <c r="M565" s="284"/>
    </row>
    <row r="566" spans="1:13" s="9" customFormat="1" ht="16.5" customHeight="1">
      <c r="A566" s="33">
        <v>5</v>
      </c>
      <c r="B566" s="33"/>
      <c r="C566" s="34" t="s">
        <v>36</v>
      </c>
      <c r="D566" s="35" t="s">
        <v>12</v>
      </c>
      <c r="E566" s="202">
        <v>15</v>
      </c>
      <c r="F566" s="35"/>
      <c r="G566" s="133"/>
      <c r="H566" s="133"/>
      <c r="I566" s="133"/>
      <c r="J566" s="133"/>
      <c r="K566" s="133"/>
      <c r="L566" s="133"/>
      <c r="M566" s="274"/>
    </row>
    <row r="567" spans="1:13" s="19" customFormat="1" ht="16.5" customHeight="1">
      <c r="A567" s="33">
        <v>6</v>
      </c>
      <c r="B567" s="33"/>
      <c r="C567" s="34" t="s">
        <v>314</v>
      </c>
      <c r="D567" s="35" t="s">
        <v>12</v>
      </c>
      <c r="E567" s="202">
        <v>70</v>
      </c>
      <c r="F567" s="35"/>
      <c r="G567" s="37"/>
      <c r="H567" s="36"/>
      <c r="I567" s="37"/>
      <c r="J567" s="36"/>
      <c r="K567" s="37"/>
      <c r="L567" s="37"/>
      <c r="M567" s="274"/>
    </row>
    <row r="568" spans="1:13" s="13" customFormat="1" ht="30" customHeight="1">
      <c r="A568" s="33">
        <v>7</v>
      </c>
      <c r="B568" s="33"/>
      <c r="C568" s="34" t="s">
        <v>313</v>
      </c>
      <c r="D568" s="35" t="s">
        <v>12</v>
      </c>
      <c r="E568" s="202">
        <v>70</v>
      </c>
      <c r="F568" s="35"/>
      <c r="G568" s="37"/>
      <c r="H568" s="36"/>
      <c r="I568" s="37"/>
      <c r="J568" s="36"/>
      <c r="K568" s="37"/>
      <c r="L568" s="37"/>
      <c r="M568" s="274"/>
    </row>
    <row r="569" spans="1:13" s="19" customFormat="1" ht="16.5" customHeight="1">
      <c r="A569" s="33">
        <v>8</v>
      </c>
      <c r="B569" s="33"/>
      <c r="C569" s="34" t="s">
        <v>656</v>
      </c>
      <c r="D569" s="35" t="s">
        <v>12</v>
      </c>
      <c r="E569" s="202">
        <v>120</v>
      </c>
      <c r="F569" s="35"/>
      <c r="G569" s="37"/>
      <c r="H569" s="36"/>
      <c r="I569" s="37"/>
      <c r="J569" s="36"/>
      <c r="K569" s="37"/>
      <c r="L569" s="37"/>
      <c r="M569" s="274"/>
    </row>
    <row r="570" spans="1:13" s="13" customFormat="1" ht="30" customHeight="1">
      <c r="A570" s="33">
        <v>9</v>
      </c>
      <c r="B570" s="33"/>
      <c r="C570" s="34" t="s">
        <v>657</v>
      </c>
      <c r="D570" s="35" t="s">
        <v>12</v>
      </c>
      <c r="E570" s="202">
        <v>120</v>
      </c>
      <c r="F570" s="35"/>
      <c r="G570" s="37"/>
      <c r="H570" s="36"/>
      <c r="I570" s="37"/>
      <c r="J570" s="36"/>
      <c r="K570" s="37"/>
      <c r="L570" s="37"/>
      <c r="M570" s="274"/>
    </row>
    <row r="571" spans="1:21" s="205" customFormat="1" ht="27">
      <c r="A571" s="33">
        <v>10</v>
      </c>
      <c r="B571" s="33"/>
      <c r="C571" s="192" t="s">
        <v>425</v>
      </c>
      <c r="D571" s="131" t="s">
        <v>48</v>
      </c>
      <c r="E571" s="202">
        <v>4</v>
      </c>
      <c r="F571" s="193"/>
      <c r="G571" s="193"/>
      <c r="H571" s="193"/>
      <c r="I571" s="193"/>
      <c r="J571" s="193"/>
      <c r="K571" s="193"/>
      <c r="L571" s="193"/>
      <c r="M571" s="299"/>
      <c r="N571" s="204"/>
      <c r="O571" s="204"/>
      <c r="P571" s="204"/>
      <c r="Q571" s="204"/>
      <c r="R571" s="204"/>
      <c r="S571" s="204"/>
      <c r="T571" s="204"/>
      <c r="U571" s="204"/>
    </row>
    <row r="572" spans="1:13" s="9" customFormat="1" ht="28.5" customHeight="1">
      <c r="A572" s="33">
        <v>11</v>
      </c>
      <c r="B572" s="33"/>
      <c r="C572" s="192" t="s">
        <v>424</v>
      </c>
      <c r="D572" s="35" t="s">
        <v>9</v>
      </c>
      <c r="E572" s="202">
        <v>40</v>
      </c>
      <c r="F572" s="35"/>
      <c r="G572" s="37"/>
      <c r="H572" s="36"/>
      <c r="I572" s="37"/>
      <c r="J572" s="36"/>
      <c r="K572" s="37"/>
      <c r="L572" s="37"/>
      <c r="M572" s="284"/>
    </row>
    <row r="573" spans="1:21" s="205" customFormat="1" ht="13.5">
      <c r="A573" s="33">
        <v>12</v>
      </c>
      <c r="B573" s="33"/>
      <c r="C573" s="192" t="s">
        <v>419</v>
      </c>
      <c r="D573" s="131" t="s">
        <v>19</v>
      </c>
      <c r="E573" s="202">
        <v>86</v>
      </c>
      <c r="F573" s="193"/>
      <c r="G573" s="193"/>
      <c r="H573" s="193"/>
      <c r="I573" s="193"/>
      <c r="J573" s="193"/>
      <c r="K573" s="193"/>
      <c r="L573" s="193"/>
      <c r="M573" s="299"/>
      <c r="N573" s="204"/>
      <c r="O573" s="204"/>
      <c r="P573" s="204"/>
      <c r="Q573" s="204"/>
      <c r="R573" s="204"/>
      <c r="S573" s="204"/>
      <c r="T573" s="204"/>
      <c r="U573" s="204"/>
    </row>
    <row r="574" spans="1:21" s="205" customFormat="1" ht="13.5">
      <c r="A574" s="33">
        <v>13</v>
      </c>
      <c r="B574" s="33"/>
      <c r="C574" s="192" t="s">
        <v>420</v>
      </c>
      <c r="D574" s="131" t="s">
        <v>19</v>
      </c>
      <c r="E574" s="202">
        <v>90</v>
      </c>
      <c r="F574" s="193"/>
      <c r="G574" s="193"/>
      <c r="H574" s="193"/>
      <c r="I574" s="193"/>
      <c r="J574" s="193"/>
      <c r="K574" s="193"/>
      <c r="L574" s="193"/>
      <c r="M574" s="299"/>
      <c r="N574" s="204"/>
      <c r="O574" s="204"/>
      <c r="P574" s="204"/>
      <c r="Q574" s="204"/>
      <c r="R574" s="204"/>
      <c r="S574" s="204"/>
      <c r="T574" s="204"/>
      <c r="U574" s="204"/>
    </row>
    <row r="575" spans="1:21" s="205" customFormat="1" ht="13.5">
      <c r="A575" s="33">
        <v>14</v>
      </c>
      <c r="B575" s="33"/>
      <c r="C575" s="192" t="s">
        <v>421</v>
      </c>
      <c r="D575" s="131" t="s">
        <v>19</v>
      </c>
      <c r="E575" s="202">
        <v>90</v>
      </c>
      <c r="F575" s="193"/>
      <c r="G575" s="193"/>
      <c r="H575" s="193"/>
      <c r="I575" s="193"/>
      <c r="J575" s="193"/>
      <c r="K575" s="193"/>
      <c r="L575" s="193"/>
      <c r="M575" s="299"/>
      <c r="N575" s="204"/>
      <c r="O575" s="204"/>
      <c r="P575" s="204"/>
      <c r="Q575" s="204"/>
      <c r="R575" s="204"/>
      <c r="S575" s="204"/>
      <c r="T575" s="204"/>
      <c r="U575" s="204"/>
    </row>
    <row r="576" spans="1:13" s="121" customFormat="1" ht="27">
      <c r="A576" s="131">
        <v>15</v>
      </c>
      <c r="B576" s="131"/>
      <c r="C576" s="255" t="s">
        <v>423</v>
      </c>
      <c r="D576" s="131" t="s">
        <v>13</v>
      </c>
      <c r="E576" s="202">
        <f>E573*12.13/1000+E574*8.34/1000+E575*4.32/1000</f>
        <v>2.1825799999999997</v>
      </c>
      <c r="F576" s="132"/>
      <c r="G576" s="132"/>
      <c r="H576" s="132"/>
      <c r="I576" s="132"/>
      <c r="J576" s="132"/>
      <c r="K576" s="132"/>
      <c r="L576" s="132"/>
      <c r="M576" s="281"/>
    </row>
    <row r="577" spans="1:13" s="121" customFormat="1" ht="13.5">
      <c r="A577" s="131">
        <v>16</v>
      </c>
      <c r="B577" s="131"/>
      <c r="C577" s="62" t="s">
        <v>179</v>
      </c>
      <c r="D577" s="131" t="s">
        <v>13</v>
      </c>
      <c r="E577" s="202">
        <f>E571*2*2*0.08*2.5+1*1*0.08*2.5*E572+E573*12.13/1000+E574*8.34/1000+E575*4.32/1000</f>
        <v>13.382579999999999</v>
      </c>
      <c r="F577" s="132"/>
      <c r="G577" s="132"/>
      <c r="H577" s="132"/>
      <c r="I577" s="132"/>
      <c r="J577" s="132"/>
      <c r="K577" s="132"/>
      <c r="L577" s="132"/>
      <c r="M577" s="281"/>
    </row>
    <row r="578" spans="1:13" ht="13.5">
      <c r="A578" s="33"/>
      <c r="B578" s="33"/>
      <c r="C578" s="46" t="s">
        <v>18</v>
      </c>
      <c r="D578" s="35"/>
      <c r="E578" s="35"/>
      <c r="F578" s="29"/>
      <c r="G578" s="133"/>
      <c r="H578" s="133"/>
      <c r="I578" s="133"/>
      <c r="J578" s="133"/>
      <c r="K578" s="133"/>
      <c r="L578" s="133"/>
      <c r="M578" s="296">
        <f>G578+I578+K578</f>
        <v>0</v>
      </c>
    </row>
    <row r="579" spans="1:13" s="10" customFormat="1" ht="13.5">
      <c r="A579" s="33"/>
      <c r="B579" s="33"/>
      <c r="C579" s="34" t="s">
        <v>40</v>
      </c>
      <c r="D579" s="85" t="s">
        <v>49</v>
      </c>
      <c r="E579" s="39"/>
      <c r="F579" s="35"/>
      <c r="G579" s="133"/>
      <c r="H579" s="133"/>
      <c r="I579" s="133"/>
      <c r="J579" s="133"/>
      <c r="K579" s="133"/>
      <c r="L579" s="133"/>
      <c r="M579" s="292"/>
    </row>
    <row r="580" spans="1:13" s="10" customFormat="1" ht="13.5" customHeight="1">
      <c r="A580" s="33"/>
      <c r="B580" s="33"/>
      <c r="C580" s="46" t="s">
        <v>6</v>
      </c>
      <c r="D580" s="151"/>
      <c r="E580" s="39"/>
      <c r="F580" s="35"/>
      <c r="G580" s="133"/>
      <c r="H580" s="133"/>
      <c r="I580" s="133"/>
      <c r="J580" s="133"/>
      <c r="K580" s="133"/>
      <c r="L580" s="133"/>
      <c r="M580" s="292"/>
    </row>
    <row r="581" spans="1:13" s="10" customFormat="1" ht="13.5">
      <c r="A581" s="33"/>
      <c r="B581" s="33"/>
      <c r="C581" s="34" t="s">
        <v>41</v>
      </c>
      <c r="D581" s="85" t="s">
        <v>49</v>
      </c>
      <c r="E581" s="39"/>
      <c r="F581" s="35"/>
      <c r="G581" s="133"/>
      <c r="H581" s="133"/>
      <c r="I581" s="133"/>
      <c r="J581" s="133"/>
      <c r="K581" s="133"/>
      <c r="L581" s="133"/>
      <c r="M581" s="292"/>
    </row>
    <row r="582" spans="1:13" s="10" customFormat="1" ht="13.5">
      <c r="A582" s="33"/>
      <c r="B582" s="33"/>
      <c r="C582" s="60" t="s">
        <v>369</v>
      </c>
      <c r="D582" s="35"/>
      <c r="E582" s="39"/>
      <c r="F582" s="35"/>
      <c r="G582" s="142"/>
      <c r="H582" s="142"/>
      <c r="I582" s="142"/>
      <c r="J582" s="142"/>
      <c r="K582" s="142"/>
      <c r="L582" s="142"/>
      <c r="M582" s="292"/>
    </row>
    <row r="583" spans="1:255" ht="17.25" customHeight="1">
      <c r="A583" s="35"/>
      <c r="B583" s="35"/>
      <c r="C583" s="67" t="s">
        <v>370</v>
      </c>
      <c r="D583" s="35"/>
      <c r="E583" s="39"/>
      <c r="F583" s="35"/>
      <c r="G583" s="142"/>
      <c r="H583" s="142"/>
      <c r="I583" s="142"/>
      <c r="J583" s="142"/>
      <c r="K583" s="142"/>
      <c r="L583" s="142"/>
      <c r="M583" s="292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P583" s="10"/>
      <c r="HQ583" s="10"/>
      <c r="HR583" s="10"/>
      <c r="HS583" s="10"/>
      <c r="HT583" s="10"/>
      <c r="HU583" s="10"/>
      <c r="HV583" s="10"/>
      <c r="HW583" s="10"/>
      <c r="HX583" s="10"/>
      <c r="HY583" s="10"/>
      <c r="HZ583" s="10"/>
      <c r="IA583" s="10"/>
      <c r="IB583" s="10"/>
      <c r="IC583" s="10"/>
      <c r="ID583" s="10"/>
      <c r="IE583" s="10"/>
      <c r="IF583" s="10"/>
      <c r="IG583" s="10"/>
      <c r="IH583" s="10"/>
      <c r="II583" s="10"/>
      <c r="IJ583" s="10"/>
      <c r="IK583" s="10"/>
      <c r="IL583" s="10"/>
      <c r="IM583" s="10"/>
      <c r="IN583" s="10"/>
      <c r="IO583" s="10"/>
      <c r="IP583" s="10"/>
      <c r="IQ583" s="10"/>
      <c r="IR583" s="10"/>
      <c r="IS583" s="10"/>
      <c r="IT583" s="10"/>
      <c r="IU583" s="10"/>
    </row>
    <row r="584" spans="1:255" ht="13.5">
      <c r="A584" s="35">
        <v>1</v>
      </c>
      <c r="B584" s="35"/>
      <c r="C584" s="52" t="s">
        <v>181</v>
      </c>
      <c r="D584" s="33" t="s">
        <v>12</v>
      </c>
      <c r="E584" s="202">
        <f>44*0.5*0.4</f>
        <v>8.8</v>
      </c>
      <c r="F584" s="35"/>
      <c r="G584" s="133"/>
      <c r="H584" s="133"/>
      <c r="I584" s="133"/>
      <c r="J584" s="133"/>
      <c r="K584" s="133"/>
      <c r="L584" s="133"/>
      <c r="M584" s="27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</row>
    <row r="585" spans="1:255" ht="13.5">
      <c r="A585" s="35">
        <v>2</v>
      </c>
      <c r="B585" s="35"/>
      <c r="C585" s="52" t="s">
        <v>21</v>
      </c>
      <c r="D585" s="33" t="s">
        <v>12</v>
      </c>
      <c r="E585" s="202">
        <f>E584</f>
        <v>8.8</v>
      </c>
      <c r="F585" s="35"/>
      <c r="G585" s="133"/>
      <c r="H585" s="133"/>
      <c r="I585" s="133"/>
      <c r="J585" s="133"/>
      <c r="K585" s="133"/>
      <c r="L585" s="133"/>
      <c r="M585" s="27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</row>
    <row r="586" spans="1:21" s="205" customFormat="1" ht="27">
      <c r="A586" s="35">
        <v>3</v>
      </c>
      <c r="B586" s="35"/>
      <c r="C586" s="192" t="s">
        <v>416</v>
      </c>
      <c r="D586" s="131" t="s">
        <v>19</v>
      </c>
      <c r="E586" s="202">
        <v>44</v>
      </c>
      <c r="F586" s="193"/>
      <c r="G586" s="193"/>
      <c r="H586" s="193"/>
      <c r="I586" s="193"/>
      <c r="J586" s="193"/>
      <c r="K586" s="193"/>
      <c r="L586" s="193"/>
      <c r="M586" s="299"/>
      <c r="N586" s="204"/>
      <c r="O586" s="204"/>
      <c r="P586" s="204"/>
      <c r="Q586" s="204"/>
      <c r="R586" s="204"/>
      <c r="S586" s="204"/>
      <c r="T586" s="204"/>
      <c r="U586" s="204"/>
    </row>
    <row r="587" spans="1:13" s="117" customFormat="1" ht="27">
      <c r="A587" s="63">
        <v>4</v>
      </c>
      <c r="B587" s="63"/>
      <c r="C587" s="62" t="s">
        <v>417</v>
      </c>
      <c r="D587" s="131" t="s">
        <v>19</v>
      </c>
      <c r="E587" s="202">
        <v>108</v>
      </c>
      <c r="F587" s="193"/>
      <c r="G587" s="248"/>
      <c r="H587" s="193"/>
      <c r="I587" s="193"/>
      <c r="J587" s="193"/>
      <c r="K587" s="193"/>
      <c r="L587" s="193"/>
      <c r="M587" s="287"/>
    </row>
    <row r="588" spans="1:13" s="59" customFormat="1" ht="27">
      <c r="A588" s="63">
        <v>5</v>
      </c>
      <c r="B588" s="63"/>
      <c r="C588" s="99" t="s">
        <v>418</v>
      </c>
      <c r="D588" s="131" t="s">
        <v>19</v>
      </c>
      <c r="E588" s="202">
        <v>56</v>
      </c>
      <c r="F588" s="193"/>
      <c r="G588" s="193"/>
      <c r="H588" s="193"/>
      <c r="I588" s="193"/>
      <c r="J588" s="193"/>
      <c r="K588" s="193"/>
      <c r="L588" s="193"/>
      <c r="M588" s="283"/>
    </row>
    <row r="589" spans="1:255" ht="13.5">
      <c r="A589" s="33">
        <v>6</v>
      </c>
      <c r="B589" s="33"/>
      <c r="C589" s="48" t="s">
        <v>132</v>
      </c>
      <c r="D589" s="35" t="s">
        <v>48</v>
      </c>
      <c r="E589" s="202">
        <v>72</v>
      </c>
      <c r="F589" s="35"/>
      <c r="G589" s="133"/>
      <c r="H589" s="133"/>
      <c r="I589" s="133"/>
      <c r="J589" s="133"/>
      <c r="K589" s="133"/>
      <c r="L589" s="133"/>
      <c r="M589" s="27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</row>
    <row r="590" spans="1:255" ht="27">
      <c r="A590" s="33">
        <v>7</v>
      </c>
      <c r="B590" s="33"/>
      <c r="C590" s="34" t="s">
        <v>133</v>
      </c>
      <c r="D590" s="33" t="s">
        <v>12</v>
      </c>
      <c r="E590" s="202">
        <v>2.5</v>
      </c>
      <c r="F590" s="35"/>
      <c r="G590" s="133"/>
      <c r="H590" s="133"/>
      <c r="I590" s="133"/>
      <c r="J590" s="133"/>
      <c r="K590" s="133"/>
      <c r="L590" s="133"/>
      <c r="M590" s="27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</row>
    <row r="591" spans="1:13" ht="13.5">
      <c r="A591" s="33"/>
      <c r="B591" s="33"/>
      <c r="C591" s="60" t="s">
        <v>50</v>
      </c>
      <c r="D591" s="35"/>
      <c r="E591" s="35"/>
      <c r="F591" s="29"/>
      <c r="G591" s="133"/>
      <c r="H591" s="133"/>
      <c r="I591" s="133"/>
      <c r="J591" s="133"/>
      <c r="K591" s="133"/>
      <c r="L591" s="133"/>
      <c r="M591" s="296"/>
    </row>
    <row r="592" spans="1:255" ht="15.75">
      <c r="A592" s="83"/>
      <c r="B592" s="83"/>
      <c r="C592" s="84" t="s">
        <v>119</v>
      </c>
      <c r="D592" s="85" t="s">
        <v>49</v>
      </c>
      <c r="E592" s="43"/>
      <c r="F592" s="41"/>
      <c r="G592" s="142"/>
      <c r="H592" s="142"/>
      <c r="I592" s="142"/>
      <c r="J592" s="142"/>
      <c r="K592" s="142"/>
      <c r="L592" s="142"/>
      <c r="M592" s="297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  <c r="BN592" s="82"/>
      <c r="BO592" s="82"/>
      <c r="BP592" s="82"/>
      <c r="BQ592" s="82"/>
      <c r="BR592" s="82"/>
      <c r="BS592" s="82"/>
      <c r="BT592" s="82"/>
      <c r="BU592" s="82"/>
      <c r="BV592" s="82"/>
      <c r="BW592" s="82"/>
      <c r="BX592" s="82"/>
      <c r="BY592" s="82"/>
      <c r="BZ592" s="82"/>
      <c r="CA592" s="82"/>
      <c r="CB592" s="82"/>
      <c r="CC592" s="82"/>
      <c r="CD592" s="82"/>
      <c r="CE592" s="82"/>
      <c r="CF592" s="82"/>
      <c r="CG592" s="82"/>
      <c r="CH592" s="82"/>
      <c r="CI592" s="82"/>
      <c r="CJ592" s="82"/>
      <c r="CK592" s="82"/>
      <c r="CL592" s="82"/>
      <c r="CM592" s="82"/>
      <c r="CN592" s="82"/>
      <c r="CO592" s="82"/>
      <c r="CP592" s="82"/>
      <c r="CQ592" s="82"/>
      <c r="CR592" s="82"/>
      <c r="CS592" s="82"/>
      <c r="CT592" s="82"/>
      <c r="CU592" s="82"/>
      <c r="CV592" s="82"/>
      <c r="CW592" s="82"/>
      <c r="CX592" s="82"/>
      <c r="CY592" s="82"/>
      <c r="CZ592" s="82"/>
      <c r="DA592" s="82"/>
      <c r="DB592" s="82"/>
      <c r="DC592" s="82"/>
      <c r="DD592" s="82"/>
      <c r="DE592" s="82"/>
      <c r="DF592" s="82"/>
      <c r="DG592" s="82"/>
      <c r="DH592" s="82"/>
      <c r="DI592" s="82"/>
      <c r="DJ592" s="82"/>
      <c r="DK592" s="82"/>
      <c r="DL592" s="82"/>
      <c r="DM592" s="82"/>
      <c r="DN592" s="82"/>
      <c r="DO592" s="82"/>
      <c r="DP592" s="82"/>
      <c r="DQ592" s="82"/>
      <c r="DR592" s="82"/>
      <c r="DS592" s="82"/>
      <c r="DT592" s="82"/>
      <c r="DU592" s="82"/>
      <c r="DV592" s="82"/>
      <c r="DW592" s="82"/>
      <c r="DX592" s="82"/>
      <c r="DY592" s="82"/>
      <c r="DZ592" s="82"/>
      <c r="EA592" s="82"/>
      <c r="EB592" s="82"/>
      <c r="EC592" s="82"/>
      <c r="ED592" s="82"/>
      <c r="EE592" s="82"/>
      <c r="EF592" s="82"/>
      <c r="EG592" s="82"/>
      <c r="EH592" s="82"/>
      <c r="EI592" s="82"/>
      <c r="EJ592" s="82"/>
      <c r="EK592" s="82"/>
      <c r="EL592" s="82"/>
      <c r="EM592" s="82"/>
      <c r="EN592" s="82"/>
      <c r="EO592" s="82"/>
      <c r="EP592" s="82"/>
      <c r="EQ592" s="82"/>
      <c r="ER592" s="82"/>
      <c r="ES592" s="82"/>
      <c r="ET592" s="82"/>
      <c r="EU592" s="82"/>
      <c r="EV592" s="82"/>
      <c r="EW592" s="82"/>
      <c r="EX592" s="82"/>
      <c r="EY592" s="82"/>
      <c r="EZ592" s="82"/>
      <c r="FA592" s="82"/>
      <c r="FB592" s="82"/>
      <c r="FC592" s="82"/>
      <c r="FD592" s="82"/>
      <c r="FE592" s="82"/>
      <c r="FF592" s="82"/>
      <c r="FG592" s="82"/>
      <c r="FH592" s="82"/>
      <c r="FI592" s="82"/>
      <c r="FJ592" s="82"/>
      <c r="FK592" s="82"/>
      <c r="FL592" s="82"/>
      <c r="FM592" s="82"/>
      <c r="FN592" s="82"/>
      <c r="FO592" s="82"/>
      <c r="FP592" s="82"/>
      <c r="FQ592" s="82"/>
      <c r="FR592" s="82"/>
      <c r="FS592" s="82"/>
      <c r="FT592" s="82"/>
      <c r="FU592" s="82"/>
      <c r="FV592" s="82"/>
      <c r="FW592" s="82"/>
      <c r="FX592" s="82"/>
      <c r="FY592" s="82"/>
      <c r="FZ592" s="82"/>
      <c r="GA592" s="82"/>
      <c r="GB592" s="82"/>
      <c r="GC592" s="82"/>
      <c r="GD592" s="82"/>
      <c r="GE592" s="82"/>
      <c r="GF592" s="82"/>
      <c r="GG592" s="82"/>
      <c r="GH592" s="82"/>
      <c r="GI592" s="82"/>
      <c r="GJ592" s="82"/>
      <c r="GK592" s="82"/>
      <c r="GL592" s="82"/>
      <c r="GM592" s="82"/>
      <c r="GN592" s="82"/>
      <c r="GO592" s="82"/>
      <c r="GP592" s="82"/>
      <c r="GQ592" s="82"/>
      <c r="GR592" s="82"/>
      <c r="GS592" s="82"/>
      <c r="GT592" s="82"/>
      <c r="GU592" s="82"/>
      <c r="GV592" s="82"/>
      <c r="GW592" s="82"/>
      <c r="GX592" s="82"/>
      <c r="GY592" s="82"/>
      <c r="GZ592" s="82"/>
      <c r="HA592" s="82"/>
      <c r="HB592" s="82"/>
      <c r="HC592" s="82"/>
      <c r="HD592" s="82"/>
      <c r="HE592" s="82"/>
      <c r="HF592" s="82"/>
      <c r="HG592" s="82"/>
      <c r="HH592" s="82"/>
      <c r="HI592" s="82"/>
      <c r="HJ592" s="82"/>
      <c r="HK592" s="82"/>
      <c r="HL592" s="82"/>
      <c r="HM592" s="82"/>
      <c r="HN592" s="82"/>
      <c r="HO592" s="82"/>
      <c r="HP592" s="82"/>
      <c r="HQ592" s="82"/>
      <c r="HR592" s="82"/>
      <c r="HS592" s="82"/>
      <c r="HT592" s="82"/>
      <c r="HU592" s="82"/>
      <c r="HV592" s="82"/>
      <c r="HW592" s="82"/>
      <c r="HX592" s="82"/>
      <c r="HY592" s="82"/>
      <c r="HZ592" s="82"/>
      <c r="IA592" s="82"/>
      <c r="IB592" s="82"/>
      <c r="IC592" s="82"/>
      <c r="ID592" s="82"/>
      <c r="IE592" s="82"/>
      <c r="IF592" s="82"/>
      <c r="IG592" s="82"/>
      <c r="IH592" s="82"/>
      <c r="II592" s="82"/>
      <c r="IJ592" s="82"/>
      <c r="IK592" s="82"/>
      <c r="IL592" s="82"/>
      <c r="IM592" s="82"/>
      <c r="IN592" s="82"/>
      <c r="IO592" s="82"/>
      <c r="IP592" s="82"/>
      <c r="IQ592" s="82"/>
      <c r="IR592" s="82"/>
      <c r="IS592" s="82"/>
      <c r="IT592" s="82"/>
      <c r="IU592" s="82"/>
    </row>
    <row r="593" spans="1:255" ht="15.75">
      <c r="A593" s="83"/>
      <c r="B593" s="83"/>
      <c r="C593" s="60" t="s">
        <v>6</v>
      </c>
      <c r="D593" s="151"/>
      <c r="E593" s="162"/>
      <c r="F593" s="151"/>
      <c r="G593" s="143"/>
      <c r="H593" s="143"/>
      <c r="I593" s="143"/>
      <c r="J593" s="143"/>
      <c r="K593" s="143"/>
      <c r="L593" s="143"/>
      <c r="M593" s="297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  <c r="CQ593" s="82"/>
      <c r="CR593" s="82"/>
      <c r="CS593" s="82"/>
      <c r="CT593" s="82"/>
      <c r="CU593" s="82"/>
      <c r="CV593" s="82"/>
      <c r="CW593" s="82"/>
      <c r="CX593" s="82"/>
      <c r="CY593" s="82"/>
      <c r="CZ593" s="82"/>
      <c r="DA593" s="82"/>
      <c r="DB593" s="82"/>
      <c r="DC593" s="82"/>
      <c r="DD593" s="82"/>
      <c r="DE593" s="82"/>
      <c r="DF593" s="82"/>
      <c r="DG593" s="82"/>
      <c r="DH593" s="82"/>
      <c r="DI593" s="82"/>
      <c r="DJ593" s="82"/>
      <c r="DK593" s="82"/>
      <c r="DL593" s="82"/>
      <c r="DM593" s="82"/>
      <c r="DN593" s="82"/>
      <c r="DO593" s="82"/>
      <c r="DP593" s="82"/>
      <c r="DQ593" s="82"/>
      <c r="DR593" s="82"/>
      <c r="DS593" s="82"/>
      <c r="DT593" s="82"/>
      <c r="DU593" s="82"/>
      <c r="DV593" s="82"/>
      <c r="DW593" s="82"/>
      <c r="DX593" s="82"/>
      <c r="DY593" s="82"/>
      <c r="DZ593" s="82"/>
      <c r="EA593" s="82"/>
      <c r="EB593" s="82"/>
      <c r="EC593" s="82"/>
      <c r="ED593" s="82"/>
      <c r="EE593" s="82"/>
      <c r="EF593" s="82"/>
      <c r="EG593" s="82"/>
      <c r="EH593" s="82"/>
      <c r="EI593" s="82"/>
      <c r="EJ593" s="82"/>
      <c r="EK593" s="82"/>
      <c r="EL593" s="82"/>
      <c r="EM593" s="82"/>
      <c r="EN593" s="82"/>
      <c r="EO593" s="82"/>
      <c r="EP593" s="82"/>
      <c r="EQ593" s="82"/>
      <c r="ER593" s="82"/>
      <c r="ES593" s="82"/>
      <c r="ET593" s="82"/>
      <c r="EU593" s="82"/>
      <c r="EV593" s="82"/>
      <c r="EW593" s="82"/>
      <c r="EX593" s="82"/>
      <c r="EY593" s="82"/>
      <c r="EZ593" s="82"/>
      <c r="FA593" s="82"/>
      <c r="FB593" s="82"/>
      <c r="FC593" s="82"/>
      <c r="FD593" s="82"/>
      <c r="FE593" s="82"/>
      <c r="FF593" s="82"/>
      <c r="FG593" s="82"/>
      <c r="FH593" s="82"/>
      <c r="FI593" s="82"/>
      <c r="FJ593" s="82"/>
      <c r="FK593" s="82"/>
      <c r="FL593" s="82"/>
      <c r="FM593" s="82"/>
      <c r="FN593" s="82"/>
      <c r="FO593" s="82"/>
      <c r="FP593" s="82"/>
      <c r="FQ593" s="82"/>
      <c r="FR593" s="82"/>
      <c r="FS593" s="82"/>
      <c r="FT593" s="82"/>
      <c r="FU593" s="82"/>
      <c r="FV593" s="82"/>
      <c r="FW593" s="82"/>
      <c r="FX593" s="82"/>
      <c r="FY593" s="82"/>
      <c r="FZ593" s="82"/>
      <c r="GA593" s="82"/>
      <c r="GB593" s="82"/>
      <c r="GC593" s="82"/>
      <c r="GD593" s="82"/>
      <c r="GE593" s="82"/>
      <c r="GF593" s="82"/>
      <c r="GG593" s="82"/>
      <c r="GH593" s="82"/>
      <c r="GI593" s="82"/>
      <c r="GJ593" s="82"/>
      <c r="GK593" s="82"/>
      <c r="GL593" s="82"/>
      <c r="GM593" s="82"/>
      <c r="GN593" s="82"/>
      <c r="GO593" s="82"/>
      <c r="GP593" s="82"/>
      <c r="GQ593" s="82"/>
      <c r="GR593" s="82"/>
      <c r="GS593" s="82"/>
      <c r="GT593" s="82"/>
      <c r="GU593" s="82"/>
      <c r="GV593" s="82"/>
      <c r="GW593" s="82"/>
      <c r="GX593" s="82"/>
      <c r="GY593" s="82"/>
      <c r="GZ593" s="82"/>
      <c r="HA593" s="82"/>
      <c r="HB593" s="82"/>
      <c r="HC593" s="82"/>
      <c r="HD593" s="82"/>
      <c r="HE593" s="82"/>
      <c r="HF593" s="82"/>
      <c r="HG593" s="82"/>
      <c r="HH593" s="82"/>
      <c r="HI593" s="82"/>
      <c r="HJ593" s="82"/>
      <c r="HK593" s="82"/>
      <c r="HL593" s="82"/>
      <c r="HM593" s="82"/>
      <c r="HN593" s="82"/>
      <c r="HO593" s="82"/>
      <c r="HP593" s="82"/>
      <c r="HQ593" s="82"/>
      <c r="HR593" s="82"/>
      <c r="HS593" s="82"/>
      <c r="HT593" s="82"/>
      <c r="HU593" s="82"/>
      <c r="HV593" s="82"/>
      <c r="HW593" s="82"/>
      <c r="HX593" s="82"/>
      <c r="HY593" s="82"/>
      <c r="HZ593" s="82"/>
      <c r="IA593" s="82"/>
      <c r="IB593" s="82"/>
      <c r="IC593" s="82"/>
      <c r="ID593" s="82"/>
      <c r="IE593" s="82"/>
      <c r="IF593" s="82"/>
      <c r="IG593" s="82"/>
      <c r="IH593" s="82"/>
      <c r="II593" s="82"/>
      <c r="IJ593" s="82"/>
      <c r="IK593" s="82"/>
      <c r="IL593" s="82"/>
      <c r="IM593" s="82"/>
      <c r="IN593" s="82"/>
      <c r="IO593" s="82"/>
      <c r="IP593" s="82"/>
      <c r="IQ593" s="82"/>
      <c r="IR593" s="82"/>
      <c r="IS593" s="82"/>
      <c r="IT593" s="82"/>
      <c r="IU593" s="82"/>
    </row>
    <row r="594" spans="1:255" ht="15.75">
      <c r="A594" s="83"/>
      <c r="B594" s="83"/>
      <c r="C594" s="84" t="s">
        <v>120</v>
      </c>
      <c r="D594" s="152" t="s">
        <v>49</v>
      </c>
      <c r="E594" s="162"/>
      <c r="F594" s="151"/>
      <c r="G594" s="143"/>
      <c r="H594" s="143"/>
      <c r="I594" s="143"/>
      <c r="J594" s="143"/>
      <c r="K594" s="143"/>
      <c r="L594" s="143"/>
      <c r="M594" s="297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  <c r="BN594" s="82"/>
      <c r="BO594" s="82"/>
      <c r="BP594" s="82"/>
      <c r="BQ594" s="82"/>
      <c r="BR594" s="82"/>
      <c r="BS594" s="82"/>
      <c r="BT594" s="82"/>
      <c r="BU594" s="82"/>
      <c r="BV594" s="82"/>
      <c r="BW594" s="82"/>
      <c r="BX594" s="82"/>
      <c r="BY594" s="82"/>
      <c r="BZ594" s="82"/>
      <c r="CA594" s="82"/>
      <c r="CB594" s="82"/>
      <c r="CC594" s="82"/>
      <c r="CD594" s="82"/>
      <c r="CE594" s="82"/>
      <c r="CF594" s="82"/>
      <c r="CG594" s="82"/>
      <c r="CH594" s="82"/>
      <c r="CI594" s="82"/>
      <c r="CJ594" s="82"/>
      <c r="CK594" s="82"/>
      <c r="CL594" s="82"/>
      <c r="CM594" s="82"/>
      <c r="CN594" s="82"/>
      <c r="CO594" s="82"/>
      <c r="CP594" s="82"/>
      <c r="CQ594" s="82"/>
      <c r="CR594" s="82"/>
      <c r="CS594" s="82"/>
      <c r="CT594" s="82"/>
      <c r="CU594" s="82"/>
      <c r="CV594" s="82"/>
      <c r="CW594" s="82"/>
      <c r="CX594" s="82"/>
      <c r="CY594" s="82"/>
      <c r="CZ594" s="82"/>
      <c r="DA594" s="82"/>
      <c r="DB594" s="82"/>
      <c r="DC594" s="82"/>
      <c r="DD594" s="82"/>
      <c r="DE594" s="82"/>
      <c r="DF594" s="82"/>
      <c r="DG594" s="82"/>
      <c r="DH594" s="82"/>
      <c r="DI594" s="82"/>
      <c r="DJ594" s="82"/>
      <c r="DK594" s="82"/>
      <c r="DL594" s="82"/>
      <c r="DM594" s="82"/>
      <c r="DN594" s="82"/>
      <c r="DO594" s="82"/>
      <c r="DP594" s="82"/>
      <c r="DQ594" s="82"/>
      <c r="DR594" s="82"/>
      <c r="DS594" s="82"/>
      <c r="DT594" s="82"/>
      <c r="DU594" s="82"/>
      <c r="DV594" s="82"/>
      <c r="DW594" s="82"/>
      <c r="DX594" s="82"/>
      <c r="DY594" s="82"/>
      <c r="DZ594" s="82"/>
      <c r="EA594" s="82"/>
      <c r="EB594" s="82"/>
      <c r="EC594" s="82"/>
      <c r="ED594" s="82"/>
      <c r="EE594" s="82"/>
      <c r="EF594" s="82"/>
      <c r="EG594" s="82"/>
      <c r="EH594" s="82"/>
      <c r="EI594" s="82"/>
      <c r="EJ594" s="82"/>
      <c r="EK594" s="82"/>
      <c r="EL594" s="82"/>
      <c r="EM594" s="82"/>
      <c r="EN594" s="82"/>
      <c r="EO594" s="82"/>
      <c r="EP594" s="82"/>
      <c r="EQ594" s="82"/>
      <c r="ER594" s="82"/>
      <c r="ES594" s="82"/>
      <c r="ET594" s="82"/>
      <c r="EU594" s="82"/>
      <c r="EV594" s="82"/>
      <c r="EW594" s="82"/>
      <c r="EX594" s="82"/>
      <c r="EY594" s="82"/>
      <c r="EZ594" s="82"/>
      <c r="FA594" s="82"/>
      <c r="FB594" s="82"/>
      <c r="FC594" s="82"/>
      <c r="FD594" s="82"/>
      <c r="FE594" s="82"/>
      <c r="FF594" s="82"/>
      <c r="FG594" s="82"/>
      <c r="FH594" s="82"/>
      <c r="FI594" s="82"/>
      <c r="FJ594" s="82"/>
      <c r="FK594" s="82"/>
      <c r="FL594" s="82"/>
      <c r="FM594" s="82"/>
      <c r="FN594" s="82"/>
      <c r="FO594" s="82"/>
      <c r="FP594" s="82"/>
      <c r="FQ594" s="82"/>
      <c r="FR594" s="82"/>
      <c r="FS594" s="82"/>
      <c r="FT594" s="82"/>
      <c r="FU594" s="82"/>
      <c r="FV594" s="82"/>
      <c r="FW594" s="82"/>
      <c r="FX594" s="82"/>
      <c r="FY594" s="82"/>
      <c r="FZ594" s="82"/>
      <c r="GA594" s="82"/>
      <c r="GB594" s="82"/>
      <c r="GC594" s="82"/>
      <c r="GD594" s="82"/>
      <c r="GE594" s="82"/>
      <c r="GF594" s="82"/>
      <c r="GG594" s="82"/>
      <c r="GH594" s="82"/>
      <c r="GI594" s="82"/>
      <c r="GJ594" s="82"/>
      <c r="GK594" s="82"/>
      <c r="GL594" s="82"/>
      <c r="GM594" s="82"/>
      <c r="GN594" s="82"/>
      <c r="GO594" s="82"/>
      <c r="GP594" s="82"/>
      <c r="GQ594" s="82"/>
      <c r="GR594" s="82"/>
      <c r="GS594" s="82"/>
      <c r="GT594" s="82"/>
      <c r="GU594" s="82"/>
      <c r="GV594" s="82"/>
      <c r="GW594" s="82"/>
      <c r="GX594" s="82"/>
      <c r="GY594" s="82"/>
      <c r="GZ594" s="82"/>
      <c r="HA594" s="82"/>
      <c r="HB594" s="82"/>
      <c r="HC594" s="82"/>
      <c r="HD594" s="82"/>
      <c r="HE594" s="82"/>
      <c r="HF594" s="82"/>
      <c r="HG594" s="82"/>
      <c r="HH594" s="82"/>
      <c r="HI594" s="82"/>
      <c r="HJ594" s="82"/>
      <c r="HK594" s="82"/>
      <c r="HL594" s="82"/>
      <c r="HM594" s="82"/>
      <c r="HN594" s="82"/>
      <c r="HO594" s="82"/>
      <c r="HP594" s="82"/>
      <c r="HQ594" s="82"/>
      <c r="HR594" s="82"/>
      <c r="HS594" s="82"/>
      <c r="HT594" s="82"/>
      <c r="HU594" s="82"/>
      <c r="HV594" s="82"/>
      <c r="HW594" s="82"/>
      <c r="HX594" s="82"/>
      <c r="HY594" s="82"/>
      <c r="HZ594" s="82"/>
      <c r="IA594" s="82"/>
      <c r="IB594" s="82"/>
      <c r="IC594" s="82"/>
      <c r="ID594" s="82"/>
      <c r="IE594" s="82"/>
      <c r="IF594" s="82"/>
      <c r="IG594" s="82"/>
      <c r="IH594" s="82"/>
      <c r="II594" s="82"/>
      <c r="IJ594" s="82"/>
      <c r="IK594" s="82"/>
      <c r="IL594" s="82"/>
      <c r="IM594" s="82"/>
      <c r="IN594" s="82"/>
      <c r="IO594" s="82"/>
      <c r="IP594" s="82"/>
      <c r="IQ594" s="82"/>
      <c r="IR594" s="82"/>
      <c r="IS594" s="82"/>
      <c r="IT594" s="82"/>
      <c r="IU594" s="82"/>
    </row>
    <row r="595" spans="1:255" ht="15.75">
      <c r="A595" s="83"/>
      <c r="B595" s="83"/>
      <c r="C595" s="60" t="s">
        <v>371</v>
      </c>
      <c r="D595" s="151"/>
      <c r="E595" s="162"/>
      <c r="F595" s="151"/>
      <c r="G595" s="143"/>
      <c r="H595" s="143"/>
      <c r="I595" s="143"/>
      <c r="J595" s="143"/>
      <c r="K595" s="143"/>
      <c r="L595" s="143"/>
      <c r="M595" s="297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  <c r="BN595" s="82"/>
      <c r="BO595" s="82"/>
      <c r="BP595" s="82"/>
      <c r="BQ595" s="82"/>
      <c r="BR595" s="82"/>
      <c r="BS595" s="82"/>
      <c r="BT595" s="82"/>
      <c r="BU595" s="82"/>
      <c r="BV595" s="82"/>
      <c r="BW595" s="82"/>
      <c r="BX595" s="82"/>
      <c r="BY595" s="82"/>
      <c r="BZ595" s="82"/>
      <c r="CA595" s="82"/>
      <c r="CB595" s="82"/>
      <c r="CC595" s="82"/>
      <c r="CD595" s="82"/>
      <c r="CE595" s="82"/>
      <c r="CF595" s="82"/>
      <c r="CG595" s="82"/>
      <c r="CH595" s="82"/>
      <c r="CI595" s="82"/>
      <c r="CJ595" s="82"/>
      <c r="CK595" s="82"/>
      <c r="CL595" s="82"/>
      <c r="CM595" s="82"/>
      <c r="CN595" s="82"/>
      <c r="CO595" s="82"/>
      <c r="CP595" s="82"/>
      <c r="CQ595" s="82"/>
      <c r="CR595" s="82"/>
      <c r="CS595" s="82"/>
      <c r="CT595" s="82"/>
      <c r="CU595" s="82"/>
      <c r="CV595" s="82"/>
      <c r="CW595" s="82"/>
      <c r="CX595" s="82"/>
      <c r="CY595" s="82"/>
      <c r="CZ595" s="82"/>
      <c r="DA595" s="82"/>
      <c r="DB595" s="82"/>
      <c r="DC595" s="82"/>
      <c r="DD595" s="82"/>
      <c r="DE595" s="82"/>
      <c r="DF595" s="82"/>
      <c r="DG595" s="82"/>
      <c r="DH595" s="82"/>
      <c r="DI595" s="82"/>
      <c r="DJ595" s="82"/>
      <c r="DK595" s="82"/>
      <c r="DL595" s="82"/>
      <c r="DM595" s="82"/>
      <c r="DN595" s="82"/>
      <c r="DO595" s="82"/>
      <c r="DP595" s="82"/>
      <c r="DQ595" s="82"/>
      <c r="DR595" s="82"/>
      <c r="DS595" s="82"/>
      <c r="DT595" s="82"/>
      <c r="DU595" s="82"/>
      <c r="DV595" s="82"/>
      <c r="DW595" s="82"/>
      <c r="DX595" s="82"/>
      <c r="DY595" s="82"/>
      <c r="DZ595" s="82"/>
      <c r="EA595" s="82"/>
      <c r="EB595" s="82"/>
      <c r="EC595" s="82"/>
      <c r="ED595" s="82"/>
      <c r="EE595" s="82"/>
      <c r="EF595" s="82"/>
      <c r="EG595" s="82"/>
      <c r="EH595" s="82"/>
      <c r="EI595" s="82"/>
      <c r="EJ595" s="82"/>
      <c r="EK595" s="82"/>
      <c r="EL595" s="82"/>
      <c r="EM595" s="82"/>
      <c r="EN595" s="82"/>
      <c r="EO595" s="82"/>
      <c r="EP595" s="82"/>
      <c r="EQ595" s="82"/>
      <c r="ER595" s="82"/>
      <c r="ES595" s="82"/>
      <c r="ET595" s="82"/>
      <c r="EU595" s="82"/>
      <c r="EV595" s="82"/>
      <c r="EW595" s="82"/>
      <c r="EX595" s="82"/>
      <c r="EY595" s="82"/>
      <c r="EZ595" s="82"/>
      <c r="FA595" s="82"/>
      <c r="FB595" s="82"/>
      <c r="FC595" s="82"/>
      <c r="FD595" s="82"/>
      <c r="FE595" s="82"/>
      <c r="FF595" s="82"/>
      <c r="FG595" s="82"/>
      <c r="FH595" s="82"/>
      <c r="FI595" s="82"/>
      <c r="FJ595" s="82"/>
      <c r="FK595" s="82"/>
      <c r="FL595" s="82"/>
      <c r="FM595" s="82"/>
      <c r="FN595" s="82"/>
      <c r="FO595" s="82"/>
      <c r="FP595" s="82"/>
      <c r="FQ595" s="82"/>
      <c r="FR595" s="82"/>
      <c r="FS595" s="82"/>
      <c r="FT595" s="82"/>
      <c r="FU595" s="82"/>
      <c r="FV595" s="82"/>
      <c r="FW595" s="82"/>
      <c r="FX595" s="82"/>
      <c r="FY595" s="82"/>
      <c r="FZ595" s="82"/>
      <c r="GA595" s="82"/>
      <c r="GB595" s="82"/>
      <c r="GC595" s="82"/>
      <c r="GD595" s="82"/>
      <c r="GE595" s="82"/>
      <c r="GF595" s="82"/>
      <c r="GG595" s="82"/>
      <c r="GH595" s="82"/>
      <c r="GI595" s="82"/>
      <c r="GJ595" s="82"/>
      <c r="GK595" s="82"/>
      <c r="GL595" s="82"/>
      <c r="GM595" s="82"/>
      <c r="GN595" s="82"/>
      <c r="GO595" s="82"/>
      <c r="GP595" s="82"/>
      <c r="GQ595" s="82"/>
      <c r="GR595" s="82"/>
      <c r="GS595" s="82"/>
      <c r="GT595" s="82"/>
      <c r="GU595" s="82"/>
      <c r="GV595" s="82"/>
      <c r="GW595" s="82"/>
      <c r="GX595" s="82"/>
      <c r="GY595" s="82"/>
      <c r="GZ595" s="82"/>
      <c r="HA595" s="82"/>
      <c r="HB595" s="82"/>
      <c r="HC595" s="82"/>
      <c r="HD595" s="82"/>
      <c r="HE595" s="82"/>
      <c r="HF595" s="82"/>
      <c r="HG595" s="82"/>
      <c r="HH595" s="82"/>
      <c r="HI595" s="82"/>
      <c r="HJ595" s="82"/>
      <c r="HK595" s="82"/>
      <c r="HL595" s="82"/>
      <c r="HM595" s="82"/>
      <c r="HN595" s="82"/>
      <c r="HO595" s="82"/>
      <c r="HP595" s="82"/>
      <c r="HQ595" s="82"/>
      <c r="HR595" s="82"/>
      <c r="HS595" s="82"/>
      <c r="HT595" s="82"/>
      <c r="HU595" s="82"/>
      <c r="HV595" s="82"/>
      <c r="HW595" s="82"/>
      <c r="HX595" s="82"/>
      <c r="HY595" s="82"/>
      <c r="HZ595" s="82"/>
      <c r="IA595" s="82"/>
      <c r="IB595" s="82"/>
      <c r="IC595" s="82"/>
      <c r="ID595" s="82"/>
      <c r="IE595" s="82"/>
      <c r="IF595" s="82"/>
      <c r="IG595" s="82"/>
      <c r="IH595" s="82"/>
      <c r="II595" s="82"/>
      <c r="IJ595" s="82"/>
      <c r="IK595" s="82"/>
      <c r="IL595" s="82"/>
      <c r="IM595" s="82"/>
      <c r="IN595" s="82"/>
      <c r="IO595" s="82"/>
      <c r="IP595" s="82"/>
      <c r="IQ595" s="82"/>
      <c r="IR595" s="82"/>
      <c r="IS595" s="82"/>
      <c r="IT595" s="82"/>
      <c r="IU595" s="82"/>
    </row>
    <row r="596" spans="1:255" ht="15.75">
      <c r="A596" s="210"/>
      <c r="B596" s="210"/>
      <c r="C596" s="60" t="s">
        <v>0</v>
      </c>
      <c r="D596" s="211"/>
      <c r="E596" s="212"/>
      <c r="F596" s="211"/>
      <c r="G596" s="213"/>
      <c r="H596" s="213"/>
      <c r="I596" s="213"/>
      <c r="J596" s="213"/>
      <c r="K596" s="213"/>
      <c r="L596" s="213"/>
      <c r="M596" s="300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  <c r="BN596" s="82"/>
      <c r="BO596" s="82"/>
      <c r="BP596" s="82"/>
      <c r="BQ596" s="82"/>
      <c r="BR596" s="82"/>
      <c r="BS596" s="82"/>
      <c r="BT596" s="82"/>
      <c r="BU596" s="82"/>
      <c r="BV596" s="82"/>
      <c r="BW596" s="82"/>
      <c r="BX596" s="82"/>
      <c r="BY596" s="82"/>
      <c r="BZ596" s="82"/>
      <c r="CA596" s="82"/>
      <c r="CB596" s="82"/>
      <c r="CC596" s="82"/>
      <c r="CD596" s="82"/>
      <c r="CE596" s="82"/>
      <c r="CF596" s="82"/>
      <c r="CG596" s="82"/>
      <c r="CH596" s="82"/>
      <c r="CI596" s="82"/>
      <c r="CJ596" s="82"/>
      <c r="CK596" s="82"/>
      <c r="CL596" s="82"/>
      <c r="CM596" s="82"/>
      <c r="CN596" s="82"/>
      <c r="CO596" s="82"/>
      <c r="CP596" s="82"/>
      <c r="CQ596" s="82"/>
      <c r="CR596" s="82"/>
      <c r="CS596" s="82"/>
      <c r="CT596" s="82"/>
      <c r="CU596" s="82"/>
      <c r="CV596" s="82"/>
      <c r="CW596" s="82"/>
      <c r="CX596" s="82"/>
      <c r="CY596" s="82"/>
      <c r="CZ596" s="82"/>
      <c r="DA596" s="82"/>
      <c r="DB596" s="82"/>
      <c r="DC596" s="82"/>
      <c r="DD596" s="82"/>
      <c r="DE596" s="82"/>
      <c r="DF596" s="82"/>
      <c r="DG596" s="82"/>
      <c r="DH596" s="82"/>
      <c r="DI596" s="82"/>
      <c r="DJ596" s="82"/>
      <c r="DK596" s="82"/>
      <c r="DL596" s="82"/>
      <c r="DM596" s="82"/>
      <c r="DN596" s="82"/>
      <c r="DO596" s="82"/>
      <c r="DP596" s="82"/>
      <c r="DQ596" s="82"/>
      <c r="DR596" s="82"/>
      <c r="DS596" s="82"/>
      <c r="DT596" s="82"/>
      <c r="DU596" s="82"/>
      <c r="DV596" s="82"/>
      <c r="DW596" s="82"/>
      <c r="DX596" s="82"/>
      <c r="DY596" s="82"/>
      <c r="DZ596" s="82"/>
      <c r="EA596" s="82"/>
      <c r="EB596" s="82"/>
      <c r="EC596" s="82"/>
      <c r="ED596" s="82"/>
      <c r="EE596" s="82"/>
      <c r="EF596" s="82"/>
      <c r="EG596" s="82"/>
      <c r="EH596" s="82"/>
      <c r="EI596" s="82"/>
      <c r="EJ596" s="82"/>
      <c r="EK596" s="82"/>
      <c r="EL596" s="82"/>
      <c r="EM596" s="82"/>
      <c r="EN596" s="82"/>
      <c r="EO596" s="82"/>
      <c r="EP596" s="82"/>
      <c r="EQ596" s="82"/>
      <c r="ER596" s="82"/>
      <c r="ES596" s="82"/>
      <c r="ET596" s="82"/>
      <c r="EU596" s="82"/>
      <c r="EV596" s="82"/>
      <c r="EW596" s="82"/>
      <c r="EX596" s="82"/>
      <c r="EY596" s="82"/>
      <c r="EZ596" s="82"/>
      <c r="FA596" s="82"/>
      <c r="FB596" s="82"/>
      <c r="FC596" s="82"/>
      <c r="FD596" s="82"/>
      <c r="FE596" s="82"/>
      <c r="FF596" s="82"/>
      <c r="FG596" s="82"/>
      <c r="FH596" s="82"/>
      <c r="FI596" s="82"/>
      <c r="FJ596" s="82"/>
      <c r="FK596" s="82"/>
      <c r="FL596" s="82"/>
      <c r="FM596" s="82"/>
      <c r="FN596" s="82"/>
      <c r="FO596" s="82"/>
      <c r="FP596" s="82"/>
      <c r="FQ596" s="82"/>
      <c r="FR596" s="82"/>
      <c r="FS596" s="82"/>
      <c r="FT596" s="82"/>
      <c r="FU596" s="82"/>
      <c r="FV596" s="82"/>
      <c r="FW596" s="82"/>
      <c r="FX596" s="82"/>
      <c r="FY596" s="82"/>
      <c r="FZ596" s="82"/>
      <c r="GA596" s="82"/>
      <c r="GB596" s="82"/>
      <c r="GC596" s="82"/>
      <c r="GD596" s="82"/>
      <c r="GE596" s="82"/>
      <c r="GF596" s="82"/>
      <c r="GG596" s="82"/>
      <c r="GH596" s="82"/>
      <c r="GI596" s="82"/>
      <c r="GJ596" s="82"/>
      <c r="GK596" s="82"/>
      <c r="GL596" s="82"/>
      <c r="GM596" s="82"/>
      <c r="GN596" s="82"/>
      <c r="GO596" s="82"/>
      <c r="GP596" s="82"/>
      <c r="GQ596" s="82"/>
      <c r="GR596" s="82"/>
      <c r="GS596" s="82"/>
      <c r="GT596" s="82"/>
      <c r="GU596" s="82"/>
      <c r="GV596" s="82"/>
      <c r="GW596" s="82"/>
      <c r="GX596" s="82"/>
      <c r="GY596" s="82"/>
      <c r="GZ596" s="82"/>
      <c r="HA596" s="82"/>
      <c r="HB596" s="82"/>
      <c r="HC596" s="82"/>
      <c r="HD596" s="82"/>
      <c r="HE596" s="82"/>
      <c r="HF596" s="82"/>
      <c r="HG596" s="82"/>
      <c r="HH596" s="82"/>
      <c r="HI596" s="82"/>
      <c r="HJ596" s="82"/>
      <c r="HK596" s="82"/>
      <c r="HL596" s="82"/>
      <c r="HM596" s="82"/>
      <c r="HN596" s="82"/>
      <c r="HO596" s="82"/>
      <c r="HP596" s="82"/>
      <c r="HQ596" s="82"/>
      <c r="HR596" s="82"/>
      <c r="HS596" s="82"/>
      <c r="HT596" s="82"/>
      <c r="HU596" s="82"/>
      <c r="HV596" s="82"/>
      <c r="HW596" s="82"/>
      <c r="HX596" s="82"/>
      <c r="HY596" s="82"/>
      <c r="HZ596" s="82"/>
      <c r="IA596" s="82"/>
      <c r="IB596" s="82"/>
      <c r="IC596" s="82"/>
      <c r="ID596" s="82"/>
      <c r="IE596" s="82"/>
      <c r="IF596" s="82"/>
      <c r="IG596" s="82"/>
      <c r="IH596" s="82"/>
      <c r="II596" s="82"/>
      <c r="IJ596" s="82"/>
      <c r="IK596" s="82"/>
      <c r="IL596" s="82"/>
      <c r="IM596" s="82"/>
      <c r="IN596" s="82"/>
      <c r="IO596" s="82"/>
      <c r="IP596" s="82"/>
      <c r="IQ596" s="82"/>
      <c r="IR596" s="82"/>
      <c r="IS596" s="82"/>
      <c r="IT596" s="82"/>
      <c r="IU596" s="82"/>
    </row>
    <row r="597" spans="1:13" s="12" customFormat="1" ht="15.75">
      <c r="A597" s="153"/>
      <c r="B597" s="153"/>
      <c r="C597" s="67" t="s">
        <v>373</v>
      </c>
      <c r="D597" s="153"/>
      <c r="E597" s="154"/>
      <c r="F597" s="155"/>
      <c r="G597" s="156"/>
      <c r="H597" s="156"/>
      <c r="I597" s="156"/>
      <c r="J597" s="156"/>
      <c r="K597" s="156"/>
      <c r="L597" s="156"/>
      <c r="M597" s="273"/>
    </row>
    <row r="598" spans="1:13" s="10" customFormat="1" ht="16.5" customHeight="1">
      <c r="A598" s="33"/>
      <c r="B598" s="33"/>
      <c r="C598" s="67" t="s">
        <v>426</v>
      </c>
      <c r="D598" s="35"/>
      <c r="E598" s="39"/>
      <c r="F598" s="35"/>
      <c r="G598" s="142"/>
      <c r="H598" s="142"/>
      <c r="I598" s="142"/>
      <c r="J598" s="142"/>
      <c r="K598" s="142"/>
      <c r="L598" s="142"/>
      <c r="M598" s="292"/>
    </row>
    <row r="599" spans="1:13" s="98" customFormat="1" ht="13.5">
      <c r="A599" s="76">
        <v>1</v>
      </c>
      <c r="B599" s="76"/>
      <c r="C599" s="94" t="s">
        <v>436</v>
      </c>
      <c r="D599" s="76" t="s">
        <v>10</v>
      </c>
      <c r="E599" s="171">
        <v>539</v>
      </c>
      <c r="F599" s="167"/>
      <c r="G599" s="167"/>
      <c r="H599" s="167"/>
      <c r="I599" s="167"/>
      <c r="J599" s="167"/>
      <c r="K599" s="167"/>
      <c r="L599" s="167"/>
      <c r="M599" s="298"/>
    </row>
    <row r="600" spans="1:13" s="98" customFormat="1" ht="13.5" customHeight="1">
      <c r="A600" s="76">
        <v>2</v>
      </c>
      <c r="B600" s="76"/>
      <c r="C600" s="94" t="s">
        <v>437</v>
      </c>
      <c r="D600" s="76" t="s">
        <v>12</v>
      </c>
      <c r="E600" s="171">
        <v>27</v>
      </c>
      <c r="F600" s="167"/>
      <c r="G600" s="167"/>
      <c r="H600" s="167"/>
      <c r="I600" s="167"/>
      <c r="J600" s="167"/>
      <c r="K600" s="167"/>
      <c r="L600" s="167"/>
      <c r="M600" s="298"/>
    </row>
    <row r="601" spans="1:13" s="59" customFormat="1" ht="30.75" customHeight="1">
      <c r="A601" s="76">
        <v>3</v>
      </c>
      <c r="B601" s="76"/>
      <c r="C601" s="220" t="s">
        <v>438</v>
      </c>
      <c r="D601" s="76" t="s">
        <v>12</v>
      </c>
      <c r="E601" s="191">
        <f>0.1*0.12</f>
        <v>0.012</v>
      </c>
      <c r="F601" s="172"/>
      <c r="G601" s="172"/>
      <c r="H601" s="172"/>
      <c r="I601" s="172"/>
      <c r="J601" s="172"/>
      <c r="K601" s="172"/>
      <c r="L601" s="172"/>
      <c r="M601" s="283"/>
    </row>
    <row r="602" spans="1:13" s="105" customFormat="1" ht="24.75" customHeight="1">
      <c r="A602" s="104">
        <v>4</v>
      </c>
      <c r="B602" s="104"/>
      <c r="C602" s="103" t="s">
        <v>440</v>
      </c>
      <c r="D602" s="104" t="s">
        <v>10</v>
      </c>
      <c r="E602" s="171">
        <v>28.16</v>
      </c>
      <c r="F602" s="167"/>
      <c r="G602" s="167"/>
      <c r="H602" s="167"/>
      <c r="I602" s="167"/>
      <c r="J602" s="167"/>
      <c r="K602" s="167"/>
      <c r="L602" s="167"/>
      <c r="M602" s="286"/>
    </row>
    <row r="603" spans="1:13" s="121" customFormat="1" ht="13.5">
      <c r="A603" s="104">
        <v>5</v>
      </c>
      <c r="B603" s="104"/>
      <c r="C603" s="103" t="s">
        <v>435</v>
      </c>
      <c r="D603" s="76" t="s">
        <v>10</v>
      </c>
      <c r="E603" s="171">
        <v>3.6</v>
      </c>
      <c r="F603" s="167"/>
      <c r="G603" s="167"/>
      <c r="H603" s="167"/>
      <c r="I603" s="167"/>
      <c r="J603" s="167"/>
      <c r="K603" s="167"/>
      <c r="L603" s="167"/>
      <c r="M603" s="281"/>
    </row>
    <row r="604" spans="1:13" s="121" customFormat="1" ht="13.5">
      <c r="A604" s="104">
        <v>6</v>
      </c>
      <c r="B604" s="104"/>
      <c r="C604" s="103" t="s">
        <v>453</v>
      </c>
      <c r="D604" s="104" t="s">
        <v>10</v>
      </c>
      <c r="E604" s="171">
        <v>10.29</v>
      </c>
      <c r="F604" s="167"/>
      <c r="G604" s="167"/>
      <c r="H604" s="167"/>
      <c r="I604" s="167"/>
      <c r="J604" s="167"/>
      <c r="K604" s="167"/>
      <c r="L604" s="167"/>
      <c r="M604" s="281"/>
    </row>
    <row r="605" spans="1:13" s="121" customFormat="1" ht="13.5">
      <c r="A605" s="104">
        <v>7</v>
      </c>
      <c r="B605" s="104"/>
      <c r="C605" s="103" t="s">
        <v>485</v>
      </c>
      <c r="D605" s="76" t="s">
        <v>10</v>
      </c>
      <c r="E605" s="171">
        <v>14</v>
      </c>
      <c r="F605" s="167"/>
      <c r="G605" s="167"/>
      <c r="H605" s="167"/>
      <c r="I605" s="167"/>
      <c r="J605" s="167"/>
      <c r="K605" s="167"/>
      <c r="L605" s="167"/>
      <c r="M605" s="281"/>
    </row>
    <row r="606" spans="1:13" s="121" customFormat="1" ht="43.5" customHeight="1">
      <c r="A606" s="104">
        <v>8</v>
      </c>
      <c r="B606" s="104"/>
      <c r="C606" s="103" t="s">
        <v>566</v>
      </c>
      <c r="D606" s="104" t="s">
        <v>13</v>
      </c>
      <c r="E606" s="171">
        <f>E599*0.004+E600*0.66+E601*2.5+E602*0.03+E603*0.125*2+500*0.011</f>
        <v>27.250799999999998</v>
      </c>
      <c r="F606" s="167"/>
      <c r="G606" s="167"/>
      <c r="H606" s="167"/>
      <c r="I606" s="167"/>
      <c r="J606" s="167"/>
      <c r="K606" s="167"/>
      <c r="L606" s="167"/>
      <c r="M606" s="281"/>
    </row>
    <row r="607" spans="1:13" s="121" customFormat="1" ht="27">
      <c r="A607" s="104">
        <v>9</v>
      </c>
      <c r="B607" s="104"/>
      <c r="C607" s="103" t="s">
        <v>422</v>
      </c>
      <c r="D607" s="104" t="s">
        <v>13</v>
      </c>
      <c r="E607" s="171">
        <f>E606</f>
        <v>27.250799999999998</v>
      </c>
      <c r="F607" s="167"/>
      <c r="G607" s="167"/>
      <c r="H607" s="167"/>
      <c r="I607" s="167"/>
      <c r="J607" s="167"/>
      <c r="K607" s="167"/>
      <c r="L607" s="167"/>
      <c r="M607" s="281"/>
    </row>
    <row r="608" spans="1:13" s="121" customFormat="1" ht="13.5">
      <c r="A608" s="131">
        <v>10</v>
      </c>
      <c r="B608" s="131"/>
      <c r="C608" s="62" t="s">
        <v>179</v>
      </c>
      <c r="D608" s="131" t="s">
        <v>13</v>
      </c>
      <c r="E608" s="171">
        <f>E606</f>
        <v>27.250799999999998</v>
      </c>
      <c r="F608" s="132"/>
      <c r="G608" s="132"/>
      <c r="H608" s="132"/>
      <c r="I608" s="132"/>
      <c r="J608" s="132"/>
      <c r="K608" s="132"/>
      <c r="L608" s="132"/>
      <c r="M608" s="281"/>
    </row>
    <row r="609" spans="1:13" ht="13.5">
      <c r="A609" s="33"/>
      <c r="B609" s="33"/>
      <c r="C609" s="60" t="s">
        <v>50</v>
      </c>
      <c r="D609" s="35"/>
      <c r="E609" s="35"/>
      <c r="F609" s="29"/>
      <c r="G609" s="133"/>
      <c r="H609" s="133"/>
      <c r="I609" s="133"/>
      <c r="J609" s="133"/>
      <c r="K609" s="133"/>
      <c r="L609" s="133"/>
      <c r="M609" s="279">
        <f>G609+I609+K609</f>
        <v>0</v>
      </c>
    </row>
    <row r="610" spans="1:255" ht="15.75">
      <c r="A610" s="83"/>
      <c r="B610" s="83"/>
      <c r="C610" s="84" t="s">
        <v>119</v>
      </c>
      <c r="D610" s="85" t="s">
        <v>49</v>
      </c>
      <c r="E610" s="43"/>
      <c r="F610" s="41"/>
      <c r="G610" s="142"/>
      <c r="H610" s="142"/>
      <c r="I610" s="142"/>
      <c r="J610" s="142"/>
      <c r="K610" s="142"/>
      <c r="L610" s="142"/>
      <c r="M610" s="297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  <c r="BN610" s="82"/>
      <c r="BO610" s="82"/>
      <c r="BP610" s="82"/>
      <c r="BQ610" s="82"/>
      <c r="BR610" s="82"/>
      <c r="BS610" s="82"/>
      <c r="BT610" s="82"/>
      <c r="BU610" s="82"/>
      <c r="BV610" s="82"/>
      <c r="BW610" s="82"/>
      <c r="BX610" s="82"/>
      <c r="BY610" s="82"/>
      <c r="BZ610" s="82"/>
      <c r="CA610" s="82"/>
      <c r="CB610" s="82"/>
      <c r="CC610" s="82"/>
      <c r="CD610" s="82"/>
      <c r="CE610" s="82"/>
      <c r="CF610" s="82"/>
      <c r="CG610" s="82"/>
      <c r="CH610" s="82"/>
      <c r="CI610" s="82"/>
      <c r="CJ610" s="82"/>
      <c r="CK610" s="82"/>
      <c r="CL610" s="82"/>
      <c r="CM610" s="82"/>
      <c r="CN610" s="82"/>
      <c r="CO610" s="82"/>
      <c r="CP610" s="82"/>
      <c r="CQ610" s="82"/>
      <c r="CR610" s="82"/>
      <c r="CS610" s="82"/>
      <c r="CT610" s="82"/>
      <c r="CU610" s="82"/>
      <c r="CV610" s="82"/>
      <c r="CW610" s="82"/>
      <c r="CX610" s="82"/>
      <c r="CY610" s="82"/>
      <c r="CZ610" s="82"/>
      <c r="DA610" s="82"/>
      <c r="DB610" s="82"/>
      <c r="DC610" s="82"/>
      <c r="DD610" s="82"/>
      <c r="DE610" s="82"/>
      <c r="DF610" s="82"/>
      <c r="DG610" s="82"/>
      <c r="DH610" s="82"/>
      <c r="DI610" s="82"/>
      <c r="DJ610" s="82"/>
      <c r="DK610" s="82"/>
      <c r="DL610" s="82"/>
      <c r="DM610" s="82"/>
      <c r="DN610" s="82"/>
      <c r="DO610" s="82"/>
      <c r="DP610" s="82"/>
      <c r="DQ610" s="82"/>
      <c r="DR610" s="82"/>
      <c r="DS610" s="82"/>
      <c r="DT610" s="82"/>
      <c r="DU610" s="82"/>
      <c r="DV610" s="82"/>
      <c r="DW610" s="82"/>
      <c r="DX610" s="82"/>
      <c r="DY610" s="82"/>
      <c r="DZ610" s="82"/>
      <c r="EA610" s="82"/>
      <c r="EB610" s="82"/>
      <c r="EC610" s="82"/>
      <c r="ED610" s="82"/>
      <c r="EE610" s="82"/>
      <c r="EF610" s="82"/>
      <c r="EG610" s="82"/>
      <c r="EH610" s="82"/>
      <c r="EI610" s="82"/>
      <c r="EJ610" s="82"/>
      <c r="EK610" s="82"/>
      <c r="EL610" s="82"/>
      <c r="EM610" s="82"/>
      <c r="EN610" s="82"/>
      <c r="EO610" s="82"/>
      <c r="EP610" s="82"/>
      <c r="EQ610" s="82"/>
      <c r="ER610" s="82"/>
      <c r="ES610" s="82"/>
      <c r="ET610" s="82"/>
      <c r="EU610" s="82"/>
      <c r="EV610" s="82"/>
      <c r="EW610" s="82"/>
      <c r="EX610" s="82"/>
      <c r="EY610" s="82"/>
      <c r="EZ610" s="82"/>
      <c r="FA610" s="82"/>
      <c r="FB610" s="82"/>
      <c r="FC610" s="82"/>
      <c r="FD610" s="82"/>
      <c r="FE610" s="82"/>
      <c r="FF610" s="82"/>
      <c r="FG610" s="82"/>
      <c r="FH610" s="82"/>
      <c r="FI610" s="82"/>
      <c r="FJ610" s="82"/>
      <c r="FK610" s="82"/>
      <c r="FL610" s="82"/>
      <c r="FM610" s="82"/>
      <c r="FN610" s="82"/>
      <c r="FO610" s="82"/>
      <c r="FP610" s="82"/>
      <c r="FQ610" s="82"/>
      <c r="FR610" s="82"/>
      <c r="FS610" s="82"/>
      <c r="FT610" s="82"/>
      <c r="FU610" s="82"/>
      <c r="FV610" s="82"/>
      <c r="FW610" s="82"/>
      <c r="FX610" s="82"/>
      <c r="FY610" s="82"/>
      <c r="FZ610" s="82"/>
      <c r="GA610" s="82"/>
      <c r="GB610" s="82"/>
      <c r="GC610" s="82"/>
      <c r="GD610" s="82"/>
      <c r="GE610" s="82"/>
      <c r="GF610" s="82"/>
      <c r="GG610" s="82"/>
      <c r="GH610" s="82"/>
      <c r="GI610" s="82"/>
      <c r="GJ610" s="82"/>
      <c r="GK610" s="82"/>
      <c r="GL610" s="82"/>
      <c r="GM610" s="82"/>
      <c r="GN610" s="82"/>
      <c r="GO610" s="82"/>
      <c r="GP610" s="82"/>
      <c r="GQ610" s="82"/>
      <c r="GR610" s="82"/>
      <c r="GS610" s="82"/>
      <c r="GT610" s="82"/>
      <c r="GU610" s="82"/>
      <c r="GV610" s="82"/>
      <c r="GW610" s="82"/>
      <c r="GX610" s="82"/>
      <c r="GY610" s="82"/>
      <c r="GZ610" s="82"/>
      <c r="HA610" s="82"/>
      <c r="HB610" s="82"/>
      <c r="HC610" s="82"/>
      <c r="HD610" s="82"/>
      <c r="HE610" s="82"/>
      <c r="HF610" s="82"/>
      <c r="HG610" s="82"/>
      <c r="HH610" s="82"/>
      <c r="HI610" s="82"/>
      <c r="HJ610" s="82"/>
      <c r="HK610" s="82"/>
      <c r="HL610" s="82"/>
      <c r="HM610" s="82"/>
      <c r="HN610" s="82"/>
      <c r="HO610" s="82"/>
      <c r="HP610" s="82"/>
      <c r="HQ610" s="82"/>
      <c r="HR610" s="82"/>
      <c r="HS610" s="82"/>
      <c r="HT610" s="82"/>
      <c r="HU610" s="82"/>
      <c r="HV610" s="82"/>
      <c r="HW610" s="82"/>
      <c r="HX610" s="82"/>
      <c r="HY610" s="82"/>
      <c r="HZ610" s="82"/>
      <c r="IA610" s="82"/>
      <c r="IB610" s="82"/>
      <c r="IC610" s="82"/>
      <c r="ID610" s="82"/>
      <c r="IE610" s="82"/>
      <c r="IF610" s="82"/>
      <c r="IG610" s="82"/>
      <c r="IH610" s="82"/>
      <c r="II610" s="82"/>
      <c r="IJ610" s="82"/>
      <c r="IK610" s="82"/>
      <c r="IL610" s="82"/>
      <c r="IM610" s="82"/>
      <c r="IN610" s="82"/>
      <c r="IO610" s="82"/>
      <c r="IP610" s="82"/>
      <c r="IQ610" s="82"/>
      <c r="IR610" s="82"/>
      <c r="IS610" s="82"/>
      <c r="IT610" s="82"/>
      <c r="IU610" s="82"/>
    </row>
    <row r="611" spans="1:255" ht="15.75">
      <c r="A611" s="83"/>
      <c r="B611" s="83"/>
      <c r="C611" s="60" t="s">
        <v>6</v>
      </c>
      <c r="D611" s="151"/>
      <c r="E611" s="162"/>
      <c r="F611" s="151"/>
      <c r="G611" s="143"/>
      <c r="H611" s="143"/>
      <c r="I611" s="143"/>
      <c r="J611" s="143"/>
      <c r="K611" s="143"/>
      <c r="L611" s="143"/>
      <c r="M611" s="297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  <c r="BN611" s="82"/>
      <c r="BO611" s="82"/>
      <c r="BP611" s="82"/>
      <c r="BQ611" s="82"/>
      <c r="BR611" s="82"/>
      <c r="BS611" s="82"/>
      <c r="BT611" s="82"/>
      <c r="BU611" s="82"/>
      <c r="BV611" s="82"/>
      <c r="BW611" s="82"/>
      <c r="BX611" s="82"/>
      <c r="BY611" s="82"/>
      <c r="BZ611" s="82"/>
      <c r="CA611" s="82"/>
      <c r="CB611" s="82"/>
      <c r="CC611" s="82"/>
      <c r="CD611" s="82"/>
      <c r="CE611" s="82"/>
      <c r="CF611" s="82"/>
      <c r="CG611" s="82"/>
      <c r="CH611" s="82"/>
      <c r="CI611" s="82"/>
      <c r="CJ611" s="82"/>
      <c r="CK611" s="82"/>
      <c r="CL611" s="82"/>
      <c r="CM611" s="82"/>
      <c r="CN611" s="82"/>
      <c r="CO611" s="82"/>
      <c r="CP611" s="82"/>
      <c r="CQ611" s="82"/>
      <c r="CR611" s="82"/>
      <c r="CS611" s="82"/>
      <c r="CT611" s="82"/>
      <c r="CU611" s="82"/>
      <c r="CV611" s="82"/>
      <c r="CW611" s="82"/>
      <c r="CX611" s="82"/>
      <c r="CY611" s="82"/>
      <c r="CZ611" s="82"/>
      <c r="DA611" s="82"/>
      <c r="DB611" s="82"/>
      <c r="DC611" s="82"/>
      <c r="DD611" s="82"/>
      <c r="DE611" s="82"/>
      <c r="DF611" s="82"/>
      <c r="DG611" s="82"/>
      <c r="DH611" s="82"/>
      <c r="DI611" s="82"/>
      <c r="DJ611" s="82"/>
      <c r="DK611" s="82"/>
      <c r="DL611" s="82"/>
      <c r="DM611" s="82"/>
      <c r="DN611" s="82"/>
      <c r="DO611" s="82"/>
      <c r="DP611" s="82"/>
      <c r="DQ611" s="82"/>
      <c r="DR611" s="82"/>
      <c r="DS611" s="82"/>
      <c r="DT611" s="82"/>
      <c r="DU611" s="82"/>
      <c r="DV611" s="82"/>
      <c r="DW611" s="82"/>
      <c r="DX611" s="82"/>
      <c r="DY611" s="82"/>
      <c r="DZ611" s="82"/>
      <c r="EA611" s="82"/>
      <c r="EB611" s="82"/>
      <c r="EC611" s="82"/>
      <c r="ED611" s="82"/>
      <c r="EE611" s="82"/>
      <c r="EF611" s="82"/>
      <c r="EG611" s="82"/>
      <c r="EH611" s="82"/>
      <c r="EI611" s="82"/>
      <c r="EJ611" s="82"/>
      <c r="EK611" s="82"/>
      <c r="EL611" s="82"/>
      <c r="EM611" s="82"/>
      <c r="EN611" s="82"/>
      <c r="EO611" s="82"/>
      <c r="EP611" s="82"/>
      <c r="EQ611" s="82"/>
      <c r="ER611" s="82"/>
      <c r="ES611" s="82"/>
      <c r="ET611" s="82"/>
      <c r="EU611" s="82"/>
      <c r="EV611" s="82"/>
      <c r="EW611" s="82"/>
      <c r="EX611" s="82"/>
      <c r="EY611" s="82"/>
      <c r="EZ611" s="82"/>
      <c r="FA611" s="82"/>
      <c r="FB611" s="82"/>
      <c r="FC611" s="82"/>
      <c r="FD611" s="82"/>
      <c r="FE611" s="82"/>
      <c r="FF611" s="82"/>
      <c r="FG611" s="82"/>
      <c r="FH611" s="82"/>
      <c r="FI611" s="82"/>
      <c r="FJ611" s="82"/>
      <c r="FK611" s="82"/>
      <c r="FL611" s="82"/>
      <c r="FM611" s="82"/>
      <c r="FN611" s="82"/>
      <c r="FO611" s="82"/>
      <c r="FP611" s="82"/>
      <c r="FQ611" s="82"/>
      <c r="FR611" s="82"/>
      <c r="FS611" s="82"/>
      <c r="FT611" s="82"/>
      <c r="FU611" s="82"/>
      <c r="FV611" s="82"/>
      <c r="FW611" s="82"/>
      <c r="FX611" s="82"/>
      <c r="FY611" s="82"/>
      <c r="FZ611" s="82"/>
      <c r="GA611" s="82"/>
      <c r="GB611" s="82"/>
      <c r="GC611" s="82"/>
      <c r="GD611" s="82"/>
      <c r="GE611" s="82"/>
      <c r="GF611" s="82"/>
      <c r="GG611" s="82"/>
      <c r="GH611" s="82"/>
      <c r="GI611" s="82"/>
      <c r="GJ611" s="82"/>
      <c r="GK611" s="82"/>
      <c r="GL611" s="82"/>
      <c r="GM611" s="82"/>
      <c r="GN611" s="82"/>
      <c r="GO611" s="82"/>
      <c r="GP611" s="82"/>
      <c r="GQ611" s="82"/>
      <c r="GR611" s="82"/>
      <c r="GS611" s="82"/>
      <c r="GT611" s="82"/>
      <c r="GU611" s="82"/>
      <c r="GV611" s="82"/>
      <c r="GW611" s="82"/>
      <c r="GX611" s="82"/>
      <c r="GY611" s="82"/>
      <c r="GZ611" s="82"/>
      <c r="HA611" s="82"/>
      <c r="HB611" s="82"/>
      <c r="HC611" s="82"/>
      <c r="HD611" s="82"/>
      <c r="HE611" s="82"/>
      <c r="HF611" s="82"/>
      <c r="HG611" s="82"/>
      <c r="HH611" s="82"/>
      <c r="HI611" s="82"/>
      <c r="HJ611" s="82"/>
      <c r="HK611" s="82"/>
      <c r="HL611" s="82"/>
      <c r="HM611" s="82"/>
      <c r="HN611" s="82"/>
      <c r="HO611" s="82"/>
      <c r="HP611" s="82"/>
      <c r="HQ611" s="82"/>
      <c r="HR611" s="82"/>
      <c r="HS611" s="82"/>
      <c r="HT611" s="82"/>
      <c r="HU611" s="82"/>
      <c r="HV611" s="82"/>
      <c r="HW611" s="82"/>
      <c r="HX611" s="82"/>
      <c r="HY611" s="82"/>
      <c r="HZ611" s="82"/>
      <c r="IA611" s="82"/>
      <c r="IB611" s="82"/>
      <c r="IC611" s="82"/>
      <c r="ID611" s="82"/>
      <c r="IE611" s="82"/>
      <c r="IF611" s="82"/>
      <c r="IG611" s="82"/>
      <c r="IH611" s="82"/>
      <c r="II611" s="82"/>
      <c r="IJ611" s="82"/>
      <c r="IK611" s="82"/>
      <c r="IL611" s="82"/>
      <c r="IM611" s="82"/>
      <c r="IN611" s="82"/>
      <c r="IO611" s="82"/>
      <c r="IP611" s="82"/>
      <c r="IQ611" s="82"/>
      <c r="IR611" s="82"/>
      <c r="IS611" s="82"/>
      <c r="IT611" s="82"/>
      <c r="IU611" s="82"/>
    </row>
    <row r="612" spans="1:255" ht="15.75">
      <c r="A612" s="83"/>
      <c r="B612" s="83"/>
      <c r="C612" s="84" t="s">
        <v>120</v>
      </c>
      <c r="D612" s="152" t="s">
        <v>49</v>
      </c>
      <c r="E612" s="162"/>
      <c r="F612" s="151"/>
      <c r="G612" s="143"/>
      <c r="H612" s="143"/>
      <c r="I612" s="143"/>
      <c r="J612" s="143"/>
      <c r="K612" s="143"/>
      <c r="L612" s="143"/>
      <c r="M612" s="297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  <c r="BN612" s="82"/>
      <c r="BO612" s="82"/>
      <c r="BP612" s="82"/>
      <c r="BQ612" s="82"/>
      <c r="BR612" s="82"/>
      <c r="BS612" s="82"/>
      <c r="BT612" s="82"/>
      <c r="BU612" s="82"/>
      <c r="BV612" s="82"/>
      <c r="BW612" s="82"/>
      <c r="BX612" s="82"/>
      <c r="BY612" s="82"/>
      <c r="BZ612" s="82"/>
      <c r="CA612" s="82"/>
      <c r="CB612" s="82"/>
      <c r="CC612" s="82"/>
      <c r="CD612" s="82"/>
      <c r="CE612" s="82"/>
      <c r="CF612" s="82"/>
      <c r="CG612" s="82"/>
      <c r="CH612" s="82"/>
      <c r="CI612" s="82"/>
      <c r="CJ612" s="82"/>
      <c r="CK612" s="82"/>
      <c r="CL612" s="82"/>
      <c r="CM612" s="82"/>
      <c r="CN612" s="82"/>
      <c r="CO612" s="82"/>
      <c r="CP612" s="82"/>
      <c r="CQ612" s="82"/>
      <c r="CR612" s="82"/>
      <c r="CS612" s="82"/>
      <c r="CT612" s="82"/>
      <c r="CU612" s="82"/>
      <c r="CV612" s="82"/>
      <c r="CW612" s="82"/>
      <c r="CX612" s="82"/>
      <c r="CY612" s="82"/>
      <c r="CZ612" s="82"/>
      <c r="DA612" s="82"/>
      <c r="DB612" s="82"/>
      <c r="DC612" s="82"/>
      <c r="DD612" s="82"/>
      <c r="DE612" s="82"/>
      <c r="DF612" s="82"/>
      <c r="DG612" s="82"/>
      <c r="DH612" s="82"/>
      <c r="DI612" s="82"/>
      <c r="DJ612" s="82"/>
      <c r="DK612" s="82"/>
      <c r="DL612" s="82"/>
      <c r="DM612" s="82"/>
      <c r="DN612" s="82"/>
      <c r="DO612" s="82"/>
      <c r="DP612" s="82"/>
      <c r="DQ612" s="82"/>
      <c r="DR612" s="82"/>
      <c r="DS612" s="82"/>
      <c r="DT612" s="82"/>
      <c r="DU612" s="82"/>
      <c r="DV612" s="82"/>
      <c r="DW612" s="82"/>
      <c r="DX612" s="82"/>
      <c r="DY612" s="82"/>
      <c r="DZ612" s="82"/>
      <c r="EA612" s="82"/>
      <c r="EB612" s="82"/>
      <c r="EC612" s="82"/>
      <c r="ED612" s="82"/>
      <c r="EE612" s="82"/>
      <c r="EF612" s="82"/>
      <c r="EG612" s="82"/>
      <c r="EH612" s="82"/>
      <c r="EI612" s="82"/>
      <c r="EJ612" s="82"/>
      <c r="EK612" s="82"/>
      <c r="EL612" s="82"/>
      <c r="EM612" s="82"/>
      <c r="EN612" s="82"/>
      <c r="EO612" s="82"/>
      <c r="EP612" s="82"/>
      <c r="EQ612" s="82"/>
      <c r="ER612" s="82"/>
      <c r="ES612" s="82"/>
      <c r="ET612" s="82"/>
      <c r="EU612" s="82"/>
      <c r="EV612" s="82"/>
      <c r="EW612" s="82"/>
      <c r="EX612" s="82"/>
      <c r="EY612" s="82"/>
      <c r="EZ612" s="82"/>
      <c r="FA612" s="82"/>
      <c r="FB612" s="82"/>
      <c r="FC612" s="82"/>
      <c r="FD612" s="82"/>
      <c r="FE612" s="82"/>
      <c r="FF612" s="82"/>
      <c r="FG612" s="82"/>
      <c r="FH612" s="82"/>
      <c r="FI612" s="82"/>
      <c r="FJ612" s="82"/>
      <c r="FK612" s="82"/>
      <c r="FL612" s="82"/>
      <c r="FM612" s="82"/>
      <c r="FN612" s="82"/>
      <c r="FO612" s="82"/>
      <c r="FP612" s="82"/>
      <c r="FQ612" s="82"/>
      <c r="FR612" s="82"/>
      <c r="FS612" s="82"/>
      <c r="FT612" s="82"/>
      <c r="FU612" s="82"/>
      <c r="FV612" s="82"/>
      <c r="FW612" s="82"/>
      <c r="FX612" s="82"/>
      <c r="FY612" s="82"/>
      <c r="FZ612" s="82"/>
      <c r="GA612" s="82"/>
      <c r="GB612" s="82"/>
      <c r="GC612" s="82"/>
      <c r="GD612" s="82"/>
      <c r="GE612" s="82"/>
      <c r="GF612" s="82"/>
      <c r="GG612" s="82"/>
      <c r="GH612" s="82"/>
      <c r="GI612" s="82"/>
      <c r="GJ612" s="82"/>
      <c r="GK612" s="82"/>
      <c r="GL612" s="82"/>
      <c r="GM612" s="82"/>
      <c r="GN612" s="82"/>
      <c r="GO612" s="82"/>
      <c r="GP612" s="82"/>
      <c r="GQ612" s="82"/>
      <c r="GR612" s="82"/>
      <c r="GS612" s="82"/>
      <c r="GT612" s="82"/>
      <c r="GU612" s="82"/>
      <c r="GV612" s="82"/>
      <c r="GW612" s="82"/>
      <c r="GX612" s="82"/>
      <c r="GY612" s="82"/>
      <c r="GZ612" s="82"/>
      <c r="HA612" s="82"/>
      <c r="HB612" s="82"/>
      <c r="HC612" s="82"/>
      <c r="HD612" s="82"/>
      <c r="HE612" s="82"/>
      <c r="HF612" s="82"/>
      <c r="HG612" s="82"/>
      <c r="HH612" s="82"/>
      <c r="HI612" s="82"/>
      <c r="HJ612" s="82"/>
      <c r="HK612" s="82"/>
      <c r="HL612" s="82"/>
      <c r="HM612" s="82"/>
      <c r="HN612" s="82"/>
      <c r="HO612" s="82"/>
      <c r="HP612" s="82"/>
      <c r="HQ612" s="82"/>
      <c r="HR612" s="82"/>
      <c r="HS612" s="82"/>
      <c r="HT612" s="82"/>
      <c r="HU612" s="82"/>
      <c r="HV612" s="82"/>
      <c r="HW612" s="82"/>
      <c r="HX612" s="82"/>
      <c r="HY612" s="82"/>
      <c r="HZ612" s="82"/>
      <c r="IA612" s="82"/>
      <c r="IB612" s="82"/>
      <c r="IC612" s="82"/>
      <c r="ID612" s="82"/>
      <c r="IE612" s="82"/>
      <c r="IF612" s="82"/>
      <c r="IG612" s="82"/>
      <c r="IH612" s="82"/>
      <c r="II612" s="82"/>
      <c r="IJ612" s="82"/>
      <c r="IK612" s="82"/>
      <c r="IL612" s="82"/>
      <c r="IM612" s="82"/>
      <c r="IN612" s="82"/>
      <c r="IO612" s="82"/>
      <c r="IP612" s="82"/>
      <c r="IQ612" s="82"/>
      <c r="IR612" s="82"/>
      <c r="IS612" s="82"/>
      <c r="IT612" s="82"/>
      <c r="IU612" s="82"/>
    </row>
    <row r="613" spans="1:255" ht="15.75">
      <c r="A613" s="83"/>
      <c r="B613" s="83"/>
      <c r="C613" s="60" t="s">
        <v>439</v>
      </c>
      <c r="D613" s="151"/>
      <c r="E613" s="162"/>
      <c r="F613" s="151"/>
      <c r="G613" s="143"/>
      <c r="H613" s="143"/>
      <c r="I613" s="143"/>
      <c r="J613" s="143"/>
      <c r="K613" s="143"/>
      <c r="L613" s="143"/>
      <c r="M613" s="31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  <c r="BN613" s="82"/>
      <c r="BO613" s="82"/>
      <c r="BP613" s="82"/>
      <c r="BQ613" s="82"/>
      <c r="BR613" s="82"/>
      <c r="BS613" s="82"/>
      <c r="BT613" s="82"/>
      <c r="BU613" s="82"/>
      <c r="BV613" s="82"/>
      <c r="BW613" s="82"/>
      <c r="BX613" s="82"/>
      <c r="BY613" s="82"/>
      <c r="BZ613" s="82"/>
      <c r="CA613" s="82"/>
      <c r="CB613" s="82"/>
      <c r="CC613" s="82"/>
      <c r="CD613" s="82"/>
      <c r="CE613" s="82"/>
      <c r="CF613" s="82"/>
      <c r="CG613" s="82"/>
      <c r="CH613" s="82"/>
      <c r="CI613" s="82"/>
      <c r="CJ613" s="82"/>
      <c r="CK613" s="82"/>
      <c r="CL613" s="82"/>
      <c r="CM613" s="82"/>
      <c r="CN613" s="82"/>
      <c r="CO613" s="82"/>
      <c r="CP613" s="82"/>
      <c r="CQ613" s="82"/>
      <c r="CR613" s="82"/>
      <c r="CS613" s="82"/>
      <c r="CT613" s="82"/>
      <c r="CU613" s="82"/>
      <c r="CV613" s="82"/>
      <c r="CW613" s="82"/>
      <c r="CX613" s="82"/>
      <c r="CY613" s="82"/>
      <c r="CZ613" s="82"/>
      <c r="DA613" s="82"/>
      <c r="DB613" s="82"/>
      <c r="DC613" s="82"/>
      <c r="DD613" s="82"/>
      <c r="DE613" s="82"/>
      <c r="DF613" s="82"/>
      <c r="DG613" s="82"/>
      <c r="DH613" s="82"/>
      <c r="DI613" s="82"/>
      <c r="DJ613" s="82"/>
      <c r="DK613" s="82"/>
      <c r="DL613" s="82"/>
      <c r="DM613" s="82"/>
      <c r="DN613" s="82"/>
      <c r="DO613" s="82"/>
      <c r="DP613" s="82"/>
      <c r="DQ613" s="82"/>
      <c r="DR613" s="82"/>
      <c r="DS613" s="82"/>
      <c r="DT613" s="82"/>
      <c r="DU613" s="82"/>
      <c r="DV613" s="82"/>
      <c r="DW613" s="82"/>
      <c r="DX613" s="82"/>
      <c r="DY613" s="82"/>
      <c r="DZ613" s="82"/>
      <c r="EA613" s="82"/>
      <c r="EB613" s="82"/>
      <c r="EC613" s="82"/>
      <c r="ED613" s="82"/>
      <c r="EE613" s="82"/>
      <c r="EF613" s="82"/>
      <c r="EG613" s="82"/>
      <c r="EH613" s="82"/>
      <c r="EI613" s="82"/>
      <c r="EJ613" s="82"/>
      <c r="EK613" s="82"/>
      <c r="EL613" s="82"/>
      <c r="EM613" s="82"/>
      <c r="EN613" s="82"/>
      <c r="EO613" s="82"/>
      <c r="EP613" s="82"/>
      <c r="EQ613" s="82"/>
      <c r="ER613" s="82"/>
      <c r="ES613" s="82"/>
      <c r="ET613" s="82"/>
      <c r="EU613" s="82"/>
      <c r="EV613" s="82"/>
      <c r="EW613" s="82"/>
      <c r="EX613" s="82"/>
      <c r="EY613" s="82"/>
      <c r="EZ613" s="82"/>
      <c r="FA613" s="82"/>
      <c r="FB613" s="82"/>
      <c r="FC613" s="82"/>
      <c r="FD613" s="82"/>
      <c r="FE613" s="82"/>
      <c r="FF613" s="82"/>
      <c r="FG613" s="82"/>
      <c r="FH613" s="82"/>
      <c r="FI613" s="82"/>
      <c r="FJ613" s="82"/>
      <c r="FK613" s="82"/>
      <c r="FL613" s="82"/>
      <c r="FM613" s="82"/>
      <c r="FN613" s="82"/>
      <c r="FO613" s="82"/>
      <c r="FP613" s="82"/>
      <c r="FQ613" s="82"/>
      <c r="FR613" s="82"/>
      <c r="FS613" s="82"/>
      <c r="FT613" s="82"/>
      <c r="FU613" s="82"/>
      <c r="FV613" s="82"/>
      <c r="FW613" s="82"/>
      <c r="FX613" s="82"/>
      <c r="FY613" s="82"/>
      <c r="FZ613" s="82"/>
      <c r="GA613" s="82"/>
      <c r="GB613" s="82"/>
      <c r="GC613" s="82"/>
      <c r="GD613" s="82"/>
      <c r="GE613" s="82"/>
      <c r="GF613" s="82"/>
      <c r="GG613" s="82"/>
      <c r="GH613" s="82"/>
      <c r="GI613" s="82"/>
      <c r="GJ613" s="82"/>
      <c r="GK613" s="82"/>
      <c r="GL613" s="82"/>
      <c r="GM613" s="82"/>
      <c r="GN613" s="82"/>
      <c r="GO613" s="82"/>
      <c r="GP613" s="82"/>
      <c r="GQ613" s="82"/>
      <c r="GR613" s="82"/>
      <c r="GS613" s="82"/>
      <c r="GT613" s="82"/>
      <c r="GU613" s="82"/>
      <c r="GV613" s="82"/>
      <c r="GW613" s="82"/>
      <c r="GX613" s="82"/>
      <c r="GY613" s="82"/>
      <c r="GZ613" s="82"/>
      <c r="HA613" s="82"/>
      <c r="HB613" s="82"/>
      <c r="HC613" s="82"/>
      <c r="HD613" s="82"/>
      <c r="HE613" s="82"/>
      <c r="HF613" s="82"/>
      <c r="HG613" s="82"/>
      <c r="HH613" s="82"/>
      <c r="HI613" s="82"/>
      <c r="HJ613" s="82"/>
      <c r="HK613" s="82"/>
      <c r="HL613" s="82"/>
      <c r="HM613" s="82"/>
      <c r="HN613" s="82"/>
      <c r="HO613" s="82"/>
      <c r="HP613" s="82"/>
      <c r="HQ613" s="82"/>
      <c r="HR613" s="82"/>
      <c r="HS613" s="82"/>
      <c r="HT613" s="82"/>
      <c r="HU613" s="82"/>
      <c r="HV613" s="82"/>
      <c r="HW613" s="82"/>
      <c r="HX613" s="82"/>
      <c r="HY613" s="82"/>
      <c r="HZ613" s="82"/>
      <c r="IA613" s="82"/>
      <c r="IB613" s="82"/>
      <c r="IC613" s="82"/>
      <c r="ID613" s="82"/>
      <c r="IE613" s="82"/>
      <c r="IF613" s="82"/>
      <c r="IG613" s="82"/>
      <c r="IH613" s="82"/>
      <c r="II613" s="82"/>
      <c r="IJ613" s="82"/>
      <c r="IK613" s="82"/>
      <c r="IL613" s="82"/>
      <c r="IM613" s="82"/>
      <c r="IN613" s="82"/>
      <c r="IO613" s="82"/>
      <c r="IP613" s="82"/>
      <c r="IQ613" s="82"/>
      <c r="IR613" s="82"/>
      <c r="IS613" s="82"/>
      <c r="IT613" s="82"/>
      <c r="IU613" s="82"/>
    </row>
    <row r="614" spans="1:13" s="10" customFormat="1" ht="15.75">
      <c r="A614" s="33"/>
      <c r="B614" s="33"/>
      <c r="C614" s="67" t="s">
        <v>427</v>
      </c>
      <c r="D614" s="35"/>
      <c r="E614" s="39"/>
      <c r="F614" s="35"/>
      <c r="G614" s="142"/>
      <c r="H614" s="142"/>
      <c r="I614" s="142"/>
      <c r="J614" s="142"/>
      <c r="K614" s="142"/>
      <c r="L614" s="142"/>
      <c r="M614" s="292"/>
    </row>
    <row r="615" spans="1:13" s="10" customFormat="1" ht="16.5" customHeight="1">
      <c r="A615" s="55"/>
      <c r="B615" s="55"/>
      <c r="C615" s="165" t="s">
        <v>157</v>
      </c>
      <c r="D615" s="65"/>
      <c r="E615" s="218"/>
      <c r="F615" s="65"/>
      <c r="G615" s="219"/>
      <c r="H615" s="219"/>
      <c r="I615" s="219"/>
      <c r="J615" s="219"/>
      <c r="K615" s="219"/>
      <c r="L615" s="219"/>
      <c r="M615" s="292"/>
    </row>
    <row r="616" spans="1:13" s="170" customFormat="1" ht="13.5">
      <c r="A616" s="104">
        <v>1</v>
      </c>
      <c r="B616" s="104"/>
      <c r="C616" s="103" t="s">
        <v>441</v>
      </c>
      <c r="D616" s="104" t="s">
        <v>10</v>
      </c>
      <c r="E616" s="171">
        <v>3.6</v>
      </c>
      <c r="F616" s="167"/>
      <c r="G616" s="167"/>
      <c r="H616" s="167"/>
      <c r="I616" s="167"/>
      <c r="J616" s="167"/>
      <c r="K616" s="167"/>
      <c r="L616" s="167"/>
      <c r="M616" s="282"/>
    </row>
    <row r="617" spans="1:13" s="135" customFormat="1" ht="15.75">
      <c r="A617" s="136">
        <v>3</v>
      </c>
      <c r="B617" s="136"/>
      <c r="C617" s="137" t="s">
        <v>444</v>
      </c>
      <c r="D617" s="76" t="s">
        <v>12</v>
      </c>
      <c r="E617" s="171">
        <f>95*0.2*0.2</f>
        <v>3.8000000000000003</v>
      </c>
      <c r="F617" s="221"/>
      <c r="G617" s="221"/>
      <c r="H617" s="221"/>
      <c r="I617" s="221"/>
      <c r="J617" s="221"/>
      <c r="K617" s="221"/>
      <c r="L617" s="221"/>
      <c r="M617" s="303"/>
    </row>
    <row r="618" spans="1:13" s="59" customFormat="1" ht="27">
      <c r="A618" s="76">
        <v>1</v>
      </c>
      <c r="B618" s="76"/>
      <c r="C618" s="94" t="s">
        <v>445</v>
      </c>
      <c r="D618" s="76" t="s">
        <v>12</v>
      </c>
      <c r="E618" s="171">
        <f>95*0.2*0.2</f>
        <v>3.8000000000000003</v>
      </c>
      <c r="F618" s="172"/>
      <c r="G618" s="172"/>
      <c r="H618" s="172"/>
      <c r="I618" s="172"/>
      <c r="J618" s="172"/>
      <c r="K618" s="172"/>
      <c r="L618" s="172"/>
      <c r="M618" s="283"/>
    </row>
    <row r="619" spans="1:13" s="59" customFormat="1" ht="13.5">
      <c r="A619" s="77"/>
      <c r="B619" s="77"/>
      <c r="C619" s="96" t="s">
        <v>446</v>
      </c>
      <c r="D619" s="78" t="s">
        <v>11</v>
      </c>
      <c r="E619" s="217">
        <v>150.1</v>
      </c>
      <c r="F619" s="169"/>
      <c r="G619" s="169">
        <f>E619*F619</f>
        <v>0</v>
      </c>
      <c r="H619" s="169"/>
      <c r="I619" s="169"/>
      <c r="J619" s="169"/>
      <c r="K619" s="169"/>
      <c r="L619" s="169">
        <f>G619+I619+K619</f>
        <v>0</v>
      </c>
      <c r="M619" s="283"/>
    </row>
    <row r="620" spans="1:13" s="59" customFormat="1" ht="13.5">
      <c r="A620" s="77"/>
      <c r="B620" s="77"/>
      <c r="C620" s="96" t="s">
        <v>20</v>
      </c>
      <c r="D620" s="78" t="s">
        <v>11</v>
      </c>
      <c r="E620" s="217">
        <v>225.5</v>
      </c>
      <c r="F620" s="169"/>
      <c r="G620" s="169">
        <f>E620*F620</f>
        <v>0</v>
      </c>
      <c r="H620" s="169"/>
      <c r="I620" s="169"/>
      <c r="J620" s="169"/>
      <c r="K620" s="169"/>
      <c r="L620" s="169">
        <f>G620+I620+K620</f>
        <v>0</v>
      </c>
      <c r="M620" s="283"/>
    </row>
    <row r="621" spans="1:13" s="170" customFormat="1" ht="13.5" customHeight="1">
      <c r="A621" s="104">
        <v>4</v>
      </c>
      <c r="B621" s="104"/>
      <c r="C621" s="103" t="s">
        <v>105</v>
      </c>
      <c r="D621" s="104" t="s">
        <v>10</v>
      </c>
      <c r="E621" s="171">
        <v>33.43</v>
      </c>
      <c r="F621" s="167"/>
      <c r="G621" s="167"/>
      <c r="H621" s="167"/>
      <c r="I621" s="167"/>
      <c r="J621" s="167"/>
      <c r="K621" s="167"/>
      <c r="L621" s="167"/>
      <c r="M621" s="282"/>
    </row>
    <row r="622" spans="1:13" s="170" customFormat="1" ht="27">
      <c r="A622" s="104">
        <v>5</v>
      </c>
      <c r="B622" s="104"/>
      <c r="C622" s="103" t="s">
        <v>129</v>
      </c>
      <c r="D622" s="104" t="s">
        <v>10</v>
      </c>
      <c r="E622" s="171">
        <v>28.7</v>
      </c>
      <c r="F622" s="167"/>
      <c r="G622" s="167"/>
      <c r="H622" s="167"/>
      <c r="I622" s="167"/>
      <c r="J622" s="167"/>
      <c r="K622" s="167"/>
      <c r="L622" s="167"/>
      <c r="M622" s="282"/>
    </row>
    <row r="623" spans="1:13" s="170" customFormat="1" ht="40.5">
      <c r="A623" s="104">
        <v>13</v>
      </c>
      <c r="B623" s="104"/>
      <c r="C623" s="103" t="s">
        <v>493</v>
      </c>
      <c r="D623" s="104" t="s">
        <v>10</v>
      </c>
      <c r="E623" s="171">
        <f>28.7+427.16</f>
        <v>455.86</v>
      </c>
      <c r="F623" s="167"/>
      <c r="G623" s="167"/>
      <c r="H623" s="167"/>
      <c r="I623" s="167"/>
      <c r="J623" s="167"/>
      <c r="K623" s="167"/>
      <c r="L623" s="167"/>
      <c r="M623" s="282"/>
    </row>
    <row r="624" spans="1:13" s="170" customFormat="1" ht="27">
      <c r="A624" s="104">
        <v>12</v>
      </c>
      <c r="B624" s="104"/>
      <c r="C624" s="103" t="s">
        <v>442</v>
      </c>
      <c r="D624" s="104" t="s">
        <v>10</v>
      </c>
      <c r="E624" s="171">
        <f>273.37</f>
        <v>273.37</v>
      </c>
      <c r="F624" s="167"/>
      <c r="G624" s="167"/>
      <c r="H624" s="167"/>
      <c r="I624" s="167"/>
      <c r="J624" s="167"/>
      <c r="K624" s="167"/>
      <c r="L624" s="167"/>
      <c r="M624" s="282"/>
    </row>
    <row r="625" spans="1:13" s="170" customFormat="1" ht="40.5">
      <c r="A625" s="104">
        <v>14</v>
      </c>
      <c r="B625" s="104"/>
      <c r="C625" s="103" t="s">
        <v>483</v>
      </c>
      <c r="D625" s="104" t="s">
        <v>10</v>
      </c>
      <c r="E625" s="171">
        <v>152.83</v>
      </c>
      <c r="F625" s="167"/>
      <c r="G625" s="167"/>
      <c r="H625" s="167"/>
      <c r="I625" s="167"/>
      <c r="J625" s="167"/>
      <c r="K625" s="167"/>
      <c r="L625" s="167"/>
      <c r="M625" s="282"/>
    </row>
    <row r="626" spans="1:13" s="59" customFormat="1" ht="27">
      <c r="A626" s="76">
        <v>15</v>
      </c>
      <c r="B626" s="76"/>
      <c r="C626" s="94" t="s">
        <v>447</v>
      </c>
      <c r="D626" s="76" t="s">
        <v>10</v>
      </c>
      <c r="E626" s="171">
        <v>12.2</v>
      </c>
      <c r="F626" s="167"/>
      <c r="G626" s="167"/>
      <c r="H626" s="167"/>
      <c r="I626" s="167"/>
      <c r="J626" s="167"/>
      <c r="K626" s="167"/>
      <c r="L626" s="167"/>
      <c r="M626" s="283"/>
    </row>
    <row r="627" spans="1:13" s="170" customFormat="1" ht="30.75" customHeight="1">
      <c r="A627" s="104">
        <v>18</v>
      </c>
      <c r="B627" s="104"/>
      <c r="C627" s="103" t="s">
        <v>589</v>
      </c>
      <c r="D627" s="104" t="s">
        <v>10</v>
      </c>
      <c r="E627" s="171">
        <v>304</v>
      </c>
      <c r="F627" s="167"/>
      <c r="G627" s="167"/>
      <c r="H627" s="167"/>
      <c r="I627" s="167"/>
      <c r="J627" s="167"/>
      <c r="K627" s="167"/>
      <c r="L627" s="167"/>
      <c r="M627" s="282"/>
    </row>
    <row r="628" spans="1:13" s="59" customFormat="1" ht="27">
      <c r="A628" s="76">
        <v>19</v>
      </c>
      <c r="B628" s="76"/>
      <c r="C628" s="94" t="s">
        <v>443</v>
      </c>
      <c r="D628" s="76" t="s">
        <v>10</v>
      </c>
      <c r="E628" s="171">
        <v>304</v>
      </c>
      <c r="F628" s="167"/>
      <c r="G628" s="167"/>
      <c r="H628" s="167"/>
      <c r="I628" s="167"/>
      <c r="J628" s="167"/>
      <c r="K628" s="167"/>
      <c r="L628" s="167"/>
      <c r="M628" s="283"/>
    </row>
    <row r="629" spans="1:13" s="10" customFormat="1" ht="16.5" customHeight="1">
      <c r="A629" s="55"/>
      <c r="B629" s="55"/>
      <c r="C629" s="165" t="s">
        <v>159</v>
      </c>
      <c r="D629" s="65"/>
      <c r="E629" s="218"/>
      <c r="F629" s="65"/>
      <c r="G629" s="219"/>
      <c r="H629" s="219"/>
      <c r="I629" s="219"/>
      <c r="J629" s="219"/>
      <c r="K629" s="219"/>
      <c r="L629" s="219"/>
      <c r="M629" s="292"/>
    </row>
    <row r="630" spans="1:13" s="170" customFormat="1" ht="13.5">
      <c r="A630" s="104">
        <v>1</v>
      </c>
      <c r="B630" s="104"/>
      <c r="C630" s="103" t="s">
        <v>484</v>
      </c>
      <c r="D630" s="104" t="s">
        <v>10</v>
      </c>
      <c r="E630" s="171">
        <v>21.03</v>
      </c>
      <c r="F630" s="167"/>
      <c r="G630" s="172"/>
      <c r="H630" s="167"/>
      <c r="I630" s="167"/>
      <c r="J630" s="167"/>
      <c r="K630" s="167"/>
      <c r="L630" s="167"/>
      <c r="M630" s="282"/>
    </row>
    <row r="631" spans="1:13" s="170" customFormat="1" ht="28.5" customHeight="1">
      <c r="A631" s="104">
        <v>2</v>
      </c>
      <c r="B631" s="104"/>
      <c r="C631" s="166" t="s">
        <v>448</v>
      </c>
      <c r="D631" s="104" t="s">
        <v>10</v>
      </c>
      <c r="E631" s="171">
        <v>10</v>
      </c>
      <c r="F631" s="167"/>
      <c r="G631" s="167"/>
      <c r="H631" s="167"/>
      <c r="I631" s="167"/>
      <c r="J631" s="167"/>
      <c r="K631" s="167"/>
      <c r="L631" s="167"/>
      <c r="M631" s="282"/>
    </row>
    <row r="632" spans="1:13" s="170" customFormat="1" ht="27">
      <c r="A632" s="104">
        <v>3</v>
      </c>
      <c r="B632" s="104"/>
      <c r="C632" s="103" t="s">
        <v>449</v>
      </c>
      <c r="D632" s="104" t="s">
        <v>10</v>
      </c>
      <c r="E632" s="171">
        <v>171.74</v>
      </c>
      <c r="F632" s="167"/>
      <c r="G632" s="167"/>
      <c r="H632" s="167"/>
      <c r="I632" s="167"/>
      <c r="J632" s="167"/>
      <c r="K632" s="167"/>
      <c r="L632" s="167"/>
      <c r="M632" s="282"/>
    </row>
    <row r="633" spans="1:13" s="10" customFormat="1" ht="15.75">
      <c r="A633" s="33"/>
      <c r="B633" s="55"/>
      <c r="C633" s="165" t="s">
        <v>160</v>
      </c>
      <c r="D633" s="35"/>
      <c r="E633" s="39"/>
      <c r="F633" s="35"/>
      <c r="G633" s="142"/>
      <c r="H633" s="142"/>
      <c r="I633" s="142"/>
      <c r="J633" s="142"/>
      <c r="K633" s="142"/>
      <c r="L633" s="142"/>
      <c r="M633" s="292"/>
    </row>
    <row r="634" spans="1:13" s="170" customFormat="1" ht="13.5">
      <c r="A634" s="104">
        <v>1</v>
      </c>
      <c r="B634" s="104"/>
      <c r="C634" s="103" t="s">
        <v>454</v>
      </c>
      <c r="D634" s="104" t="s">
        <v>10</v>
      </c>
      <c r="E634" s="171">
        <v>29.31</v>
      </c>
      <c r="F634" s="167"/>
      <c r="G634" s="167"/>
      <c r="H634" s="167"/>
      <c r="I634" s="167"/>
      <c r="J634" s="167"/>
      <c r="K634" s="167"/>
      <c r="L634" s="167"/>
      <c r="M634" s="282"/>
    </row>
    <row r="635" spans="1:13" s="170" customFormat="1" ht="27">
      <c r="A635" s="104">
        <v>2</v>
      </c>
      <c r="B635" s="104"/>
      <c r="C635" s="103" t="s">
        <v>455</v>
      </c>
      <c r="D635" s="104" t="s">
        <v>10</v>
      </c>
      <c r="E635" s="171">
        <v>13.99</v>
      </c>
      <c r="F635" s="167"/>
      <c r="G635" s="167"/>
      <c r="H635" s="167"/>
      <c r="I635" s="167"/>
      <c r="J635" s="167"/>
      <c r="K635" s="167"/>
      <c r="L635" s="167"/>
      <c r="M635" s="282"/>
    </row>
    <row r="636" spans="1:13" s="170" customFormat="1" ht="13.5">
      <c r="A636" s="104">
        <v>3</v>
      </c>
      <c r="B636" s="104"/>
      <c r="C636" s="103" t="s">
        <v>456</v>
      </c>
      <c r="D636" s="104" t="s">
        <v>19</v>
      </c>
      <c r="E636" s="171">
        <v>110.1</v>
      </c>
      <c r="F636" s="167"/>
      <c r="G636" s="167"/>
      <c r="H636" s="167"/>
      <c r="I636" s="167"/>
      <c r="J636" s="167"/>
      <c r="K636" s="167"/>
      <c r="L636" s="167"/>
      <c r="M636" s="282"/>
    </row>
    <row r="637" spans="1:13" s="105" customFormat="1" ht="27">
      <c r="A637" s="104">
        <v>4</v>
      </c>
      <c r="B637" s="104"/>
      <c r="C637" s="103" t="s">
        <v>457</v>
      </c>
      <c r="D637" s="104" t="s">
        <v>10</v>
      </c>
      <c r="E637" s="171">
        <v>10.4</v>
      </c>
      <c r="F637" s="167"/>
      <c r="G637" s="167"/>
      <c r="H637" s="167"/>
      <c r="I637" s="167"/>
      <c r="J637" s="167"/>
      <c r="K637" s="167"/>
      <c r="L637" s="167"/>
      <c r="M637" s="286"/>
    </row>
    <row r="638" spans="1:13" s="105" customFormat="1" ht="27" customHeight="1">
      <c r="A638" s="131">
        <v>5</v>
      </c>
      <c r="B638" s="131"/>
      <c r="C638" s="255" t="s">
        <v>126</v>
      </c>
      <c r="D638" s="131" t="s">
        <v>10</v>
      </c>
      <c r="E638" s="171">
        <v>9.68</v>
      </c>
      <c r="F638" s="132"/>
      <c r="G638" s="132"/>
      <c r="H638" s="132"/>
      <c r="I638" s="132"/>
      <c r="J638" s="132"/>
      <c r="K638" s="132"/>
      <c r="L638" s="132"/>
      <c r="M638" s="286"/>
    </row>
    <row r="639" spans="1:13" s="9" customFormat="1" ht="13.5">
      <c r="A639" s="33">
        <v>6</v>
      </c>
      <c r="B639" s="33"/>
      <c r="C639" s="325" t="s">
        <v>473</v>
      </c>
      <c r="D639" s="33" t="s">
        <v>10</v>
      </c>
      <c r="E639" s="171">
        <v>10.6</v>
      </c>
      <c r="F639" s="35"/>
      <c r="G639" s="37"/>
      <c r="H639" s="36"/>
      <c r="I639" s="37"/>
      <c r="J639" s="36"/>
      <c r="K639" s="37"/>
      <c r="L639" s="37"/>
      <c r="M639" s="284"/>
    </row>
    <row r="640" spans="1:13" s="9" customFormat="1" ht="18.75" customHeight="1">
      <c r="A640" s="33">
        <v>7</v>
      </c>
      <c r="B640" s="33"/>
      <c r="C640" s="34" t="s">
        <v>472</v>
      </c>
      <c r="D640" s="35" t="s">
        <v>10</v>
      </c>
      <c r="E640" s="171">
        <v>10.6</v>
      </c>
      <c r="F640" s="35"/>
      <c r="G640" s="37"/>
      <c r="H640" s="36"/>
      <c r="I640" s="37"/>
      <c r="J640" s="36"/>
      <c r="K640" s="37"/>
      <c r="L640" s="37"/>
      <c r="M640" s="284"/>
    </row>
    <row r="641" spans="1:13" ht="15.75" customHeight="1">
      <c r="A641" s="33">
        <v>8</v>
      </c>
      <c r="B641" s="33"/>
      <c r="C641" s="52" t="s">
        <v>474</v>
      </c>
      <c r="D641" s="33" t="s">
        <v>10</v>
      </c>
      <c r="E641" s="171">
        <v>10.6</v>
      </c>
      <c r="F641" s="35"/>
      <c r="G641" s="37"/>
      <c r="H641" s="36"/>
      <c r="I641" s="37"/>
      <c r="J641" s="36"/>
      <c r="K641" s="37"/>
      <c r="L641" s="37"/>
      <c r="M641" s="284"/>
    </row>
    <row r="642" spans="1:13" s="105" customFormat="1" ht="27">
      <c r="A642" s="104">
        <v>9</v>
      </c>
      <c r="B642" s="104"/>
      <c r="C642" s="103" t="s">
        <v>450</v>
      </c>
      <c r="D642" s="104" t="s">
        <v>10</v>
      </c>
      <c r="E642" s="171">
        <f>46.4*0.17</f>
        <v>7.888</v>
      </c>
      <c r="F642" s="167"/>
      <c r="G642" s="167"/>
      <c r="H642" s="167"/>
      <c r="I642" s="167"/>
      <c r="J642" s="167"/>
      <c r="K642" s="167"/>
      <c r="L642" s="167"/>
      <c r="M642" s="286"/>
    </row>
    <row r="643" spans="1:13" s="170" customFormat="1" ht="27">
      <c r="A643" s="104">
        <v>10</v>
      </c>
      <c r="B643" s="104"/>
      <c r="C643" s="103" t="s">
        <v>475</v>
      </c>
      <c r="D643" s="104" t="s">
        <v>10</v>
      </c>
      <c r="E643" s="171">
        <v>1.6</v>
      </c>
      <c r="F643" s="167"/>
      <c r="G643" s="167"/>
      <c r="H643" s="167"/>
      <c r="I643" s="167"/>
      <c r="J643" s="167"/>
      <c r="K643" s="167"/>
      <c r="L643" s="167"/>
      <c r="M643" s="282"/>
    </row>
    <row r="644" spans="1:13" s="105" customFormat="1" ht="13.5">
      <c r="A644" s="104">
        <v>11</v>
      </c>
      <c r="B644" s="104"/>
      <c r="C644" s="103" t="s">
        <v>476</v>
      </c>
      <c r="D644" s="104" t="s">
        <v>10</v>
      </c>
      <c r="E644" s="171">
        <v>10.6</v>
      </c>
      <c r="F644" s="167"/>
      <c r="G644" s="167"/>
      <c r="H644" s="167"/>
      <c r="I644" s="167"/>
      <c r="J644" s="167"/>
      <c r="K644" s="167"/>
      <c r="L644" s="167"/>
      <c r="M644" s="286"/>
    </row>
    <row r="645" spans="1:13" s="10" customFormat="1" ht="15.75">
      <c r="A645" s="33"/>
      <c r="B645" s="55"/>
      <c r="C645" s="165" t="s">
        <v>451</v>
      </c>
      <c r="D645" s="35"/>
      <c r="E645" s="39"/>
      <c r="F645" s="35"/>
      <c r="G645" s="142"/>
      <c r="H645" s="142"/>
      <c r="I645" s="142"/>
      <c r="J645" s="142"/>
      <c r="K645" s="142"/>
      <c r="L645" s="142"/>
      <c r="M645" s="292"/>
    </row>
    <row r="646" spans="1:13" s="59" customFormat="1" ht="27">
      <c r="A646" s="76">
        <v>12</v>
      </c>
      <c r="B646" s="76"/>
      <c r="C646" s="94" t="s">
        <v>452</v>
      </c>
      <c r="D646" s="76" t="s">
        <v>10</v>
      </c>
      <c r="E646" s="171">
        <v>27.4</v>
      </c>
      <c r="F646" s="172"/>
      <c r="G646" s="172"/>
      <c r="H646" s="172"/>
      <c r="I646" s="172"/>
      <c r="J646" s="172"/>
      <c r="K646" s="172"/>
      <c r="L646" s="172"/>
      <c r="M646" s="283"/>
    </row>
    <row r="647" spans="1:13" s="7" customFormat="1" ht="29.25" customHeight="1">
      <c r="A647" s="33">
        <v>78</v>
      </c>
      <c r="B647" s="33"/>
      <c r="C647" s="34" t="s">
        <v>220</v>
      </c>
      <c r="D647" s="35" t="s">
        <v>14</v>
      </c>
      <c r="E647" s="133">
        <v>7.55</v>
      </c>
      <c r="F647" s="133"/>
      <c r="G647" s="133"/>
      <c r="H647" s="133"/>
      <c r="I647" s="133"/>
      <c r="J647" s="133"/>
      <c r="K647" s="133"/>
      <c r="L647" s="133"/>
      <c r="M647" s="274"/>
    </row>
    <row r="648" spans="1:13" s="170" customFormat="1" ht="27.75" customHeight="1">
      <c r="A648" s="104">
        <v>13</v>
      </c>
      <c r="B648" s="104"/>
      <c r="C648" s="103" t="s">
        <v>481</v>
      </c>
      <c r="D648" s="104" t="s">
        <v>10</v>
      </c>
      <c r="E648" s="171">
        <v>171.74</v>
      </c>
      <c r="F648" s="167"/>
      <c r="G648" s="167"/>
      <c r="H648" s="167"/>
      <c r="I648" s="167"/>
      <c r="J648" s="167"/>
      <c r="K648" s="167"/>
      <c r="L648" s="167"/>
      <c r="M648" s="282"/>
    </row>
    <row r="649" spans="1:13" s="170" customFormat="1" ht="27">
      <c r="A649" s="104">
        <v>14</v>
      </c>
      <c r="B649" s="104"/>
      <c r="C649" s="103" t="s">
        <v>482</v>
      </c>
      <c r="D649" s="104" t="s">
        <v>19</v>
      </c>
      <c r="E649" s="171">
        <v>208.8</v>
      </c>
      <c r="F649" s="167"/>
      <c r="G649" s="167"/>
      <c r="H649" s="167"/>
      <c r="I649" s="167"/>
      <c r="J649" s="167"/>
      <c r="K649" s="167"/>
      <c r="L649" s="167"/>
      <c r="M649" s="282"/>
    </row>
    <row r="650" spans="1:13" s="10" customFormat="1" ht="15.75">
      <c r="A650" s="33"/>
      <c r="B650" s="55"/>
      <c r="C650" s="165" t="s">
        <v>458</v>
      </c>
      <c r="D650" s="35"/>
      <c r="E650" s="39"/>
      <c r="F650" s="35"/>
      <c r="G650" s="142"/>
      <c r="H650" s="142"/>
      <c r="I650" s="142"/>
      <c r="J650" s="142"/>
      <c r="K650" s="142"/>
      <c r="L650" s="142"/>
      <c r="M650" s="292"/>
    </row>
    <row r="651" spans="1:13" s="59" customFormat="1" ht="13.5">
      <c r="A651" s="76">
        <v>1</v>
      </c>
      <c r="B651" s="270"/>
      <c r="C651" s="222" t="s">
        <v>459</v>
      </c>
      <c r="D651" s="76" t="s">
        <v>12</v>
      </c>
      <c r="E651" s="171">
        <v>16</v>
      </c>
      <c r="F651" s="167"/>
      <c r="G651" s="167"/>
      <c r="H651" s="167"/>
      <c r="I651" s="167"/>
      <c r="J651" s="167"/>
      <c r="K651" s="167"/>
      <c r="L651" s="167"/>
      <c r="M651" s="283"/>
    </row>
    <row r="652" spans="1:13" s="59" customFormat="1" ht="27">
      <c r="A652" s="63">
        <v>2</v>
      </c>
      <c r="B652" s="63"/>
      <c r="C652" s="62" t="s">
        <v>460</v>
      </c>
      <c r="D652" s="63" t="s">
        <v>12</v>
      </c>
      <c r="E652" s="202">
        <v>16</v>
      </c>
      <c r="F652" s="132"/>
      <c r="G652" s="132"/>
      <c r="H652" s="132"/>
      <c r="I652" s="132"/>
      <c r="J652" s="132"/>
      <c r="K652" s="132"/>
      <c r="L652" s="132"/>
      <c r="M652" s="283"/>
    </row>
    <row r="653" spans="1:13" s="59" customFormat="1" ht="13.5">
      <c r="A653" s="63">
        <v>3</v>
      </c>
      <c r="B653" s="63"/>
      <c r="C653" s="62" t="s">
        <v>123</v>
      </c>
      <c r="D653" s="63" t="s">
        <v>10</v>
      </c>
      <c r="E653" s="245">
        <v>539</v>
      </c>
      <c r="F653" s="193"/>
      <c r="G653" s="193"/>
      <c r="H653" s="193"/>
      <c r="I653" s="193"/>
      <c r="J653" s="193"/>
      <c r="K653" s="193"/>
      <c r="L653" s="193"/>
      <c r="M653" s="283"/>
    </row>
    <row r="654" spans="1:13" s="59" customFormat="1" ht="13.5">
      <c r="A654" s="63">
        <v>4</v>
      </c>
      <c r="B654" s="63"/>
      <c r="C654" s="62" t="s">
        <v>124</v>
      </c>
      <c r="D654" s="63" t="s">
        <v>10</v>
      </c>
      <c r="E654" s="245">
        <v>539</v>
      </c>
      <c r="F654" s="132"/>
      <c r="G654" s="132"/>
      <c r="H654" s="132"/>
      <c r="I654" s="132"/>
      <c r="J654" s="132"/>
      <c r="K654" s="132"/>
      <c r="L654" s="132"/>
      <c r="M654" s="283"/>
    </row>
    <row r="655" spans="1:13" s="59" customFormat="1" ht="13.5">
      <c r="A655" s="63">
        <v>5</v>
      </c>
      <c r="B655" s="63"/>
      <c r="C655" s="62" t="s">
        <v>125</v>
      </c>
      <c r="D655" s="63" t="s">
        <v>10</v>
      </c>
      <c r="E655" s="245">
        <v>539</v>
      </c>
      <c r="F655" s="132"/>
      <c r="G655" s="132"/>
      <c r="H655" s="132"/>
      <c r="I655" s="132"/>
      <c r="J655" s="132"/>
      <c r="K655" s="132"/>
      <c r="L655" s="132"/>
      <c r="M655" s="283"/>
    </row>
    <row r="656" spans="1:13" s="59" customFormat="1" ht="43.5" customHeight="1">
      <c r="A656" s="63">
        <v>6</v>
      </c>
      <c r="B656" s="63"/>
      <c r="C656" s="62" t="s">
        <v>467</v>
      </c>
      <c r="D656" s="63" t="s">
        <v>10</v>
      </c>
      <c r="E656" s="245">
        <v>539</v>
      </c>
      <c r="F656" s="132"/>
      <c r="G656" s="132"/>
      <c r="H656" s="132"/>
      <c r="I656" s="132"/>
      <c r="J656" s="132"/>
      <c r="K656" s="132"/>
      <c r="L656" s="132"/>
      <c r="M656" s="283"/>
    </row>
    <row r="657" spans="1:13" s="59" customFormat="1" ht="31.5" customHeight="1">
      <c r="A657" s="63">
        <v>7</v>
      </c>
      <c r="B657" s="63"/>
      <c r="C657" s="62" t="s">
        <v>461</v>
      </c>
      <c r="D657" s="63" t="s">
        <v>10</v>
      </c>
      <c r="E657" s="202">
        <v>23</v>
      </c>
      <c r="F657" s="132"/>
      <c r="G657" s="132"/>
      <c r="H657" s="132"/>
      <c r="I657" s="132"/>
      <c r="J657" s="132"/>
      <c r="K657" s="132"/>
      <c r="L657" s="132"/>
      <c r="M657" s="283"/>
    </row>
    <row r="658" spans="1:13" s="59" customFormat="1" ht="13.5">
      <c r="A658" s="63">
        <v>8</v>
      </c>
      <c r="B658" s="63"/>
      <c r="C658" s="99" t="s">
        <v>624</v>
      </c>
      <c r="D658" s="100" t="s">
        <v>9</v>
      </c>
      <c r="E658" s="245">
        <v>4</v>
      </c>
      <c r="F658" s="193"/>
      <c r="G658" s="193"/>
      <c r="H658" s="193"/>
      <c r="I658" s="193"/>
      <c r="J658" s="193"/>
      <c r="K658" s="193"/>
      <c r="L658" s="193"/>
      <c r="M658" s="302"/>
    </row>
    <row r="659" spans="1:13" s="59" customFormat="1" ht="27">
      <c r="A659" s="63">
        <v>9</v>
      </c>
      <c r="B659" s="63"/>
      <c r="C659" s="62" t="s">
        <v>463</v>
      </c>
      <c r="D659" s="63" t="s">
        <v>10</v>
      </c>
      <c r="E659" s="256">
        <v>45</v>
      </c>
      <c r="F659" s="193"/>
      <c r="G659" s="193"/>
      <c r="H659" s="193"/>
      <c r="I659" s="193"/>
      <c r="J659" s="193"/>
      <c r="K659" s="193"/>
      <c r="L659" s="193"/>
      <c r="M659" s="283"/>
    </row>
    <row r="660" spans="1:13" s="59" customFormat="1" ht="42" customHeight="1">
      <c r="A660" s="63">
        <v>10</v>
      </c>
      <c r="B660" s="63"/>
      <c r="C660" s="62" t="s">
        <v>590</v>
      </c>
      <c r="D660" s="63" t="s">
        <v>10</v>
      </c>
      <c r="E660" s="256">
        <v>45</v>
      </c>
      <c r="F660" s="193"/>
      <c r="G660" s="193"/>
      <c r="H660" s="193"/>
      <c r="I660" s="193"/>
      <c r="J660" s="193"/>
      <c r="K660" s="193"/>
      <c r="L660" s="193"/>
      <c r="M660" s="283"/>
    </row>
    <row r="661" spans="1:13" s="59" customFormat="1" ht="31.5" customHeight="1">
      <c r="A661" s="76">
        <v>11</v>
      </c>
      <c r="B661" s="76"/>
      <c r="C661" s="62" t="s">
        <v>611</v>
      </c>
      <c r="D661" s="104" t="s">
        <v>19</v>
      </c>
      <c r="E661" s="171">
        <v>20</v>
      </c>
      <c r="F661" s="167"/>
      <c r="G661" s="167"/>
      <c r="H661" s="167"/>
      <c r="I661" s="167"/>
      <c r="J661" s="167"/>
      <c r="K661" s="167"/>
      <c r="L661" s="167"/>
      <c r="M661" s="283"/>
    </row>
    <row r="662" spans="1:13" s="59" customFormat="1" ht="27">
      <c r="A662" s="76">
        <v>12</v>
      </c>
      <c r="B662" s="76"/>
      <c r="C662" s="62" t="s">
        <v>612</v>
      </c>
      <c r="D662" s="76" t="s">
        <v>48</v>
      </c>
      <c r="E662" s="171">
        <v>4</v>
      </c>
      <c r="F662" s="167"/>
      <c r="G662" s="167"/>
      <c r="H662" s="167"/>
      <c r="I662" s="167"/>
      <c r="J662" s="167"/>
      <c r="K662" s="167"/>
      <c r="L662" s="167"/>
      <c r="M662" s="283"/>
    </row>
    <row r="663" spans="1:13" s="59" customFormat="1" ht="27">
      <c r="A663" s="76">
        <v>13</v>
      </c>
      <c r="B663" s="76"/>
      <c r="C663" s="62" t="s">
        <v>613</v>
      </c>
      <c r="D663" s="76" t="s">
        <v>48</v>
      </c>
      <c r="E663" s="171">
        <v>4</v>
      </c>
      <c r="F663" s="167"/>
      <c r="G663" s="167"/>
      <c r="H663" s="167"/>
      <c r="I663" s="167"/>
      <c r="J663" s="167"/>
      <c r="K663" s="167"/>
      <c r="L663" s="167"/>
      <c r="M663" s="283"/>
    </row>
    <row r="664" spans="1:13" s="9" customFormat="1" ht="27">
      <c r="A664" s="55">
        <v>14</v>
      </c>
      <c r="B664" s="55"/>
      <c r="C664" s="66" t="s">
        <v>579</v>
      </c>
      <c r="D664" s="104" t="s">
        <v>19</v>
      </c>
      <c r="E664" s="171">
        <v>95</v>
      </c>
      <c r="F664" s="65"/>
      <c r="G664" s="57"/>
      <c r="H664" s="58"/>
      <c r="I664" s="57"/>
      <c r="J664" s="58"/>
      <c r="K664" s="57"/>
      <c r="L664" s="57"/>
      <c r="M664" s="284"/>
    </row>
    <row r="665" spans="1:13" s="170" customFormat="1" ht="13.5">
      <c r="A665" s="131"/>
      <c r="B665" s="131"/>
      <c r="C665" s="223" t="s">
        <v>477</v>
      </c>
      <c r="D665" s="131"/>
      <c r="E665" s="132"/>
      <c r="F665" s="132"/>
      <c r="G665" s="132"/>
      <c r="H665" s="132"/>
      <c r="I665" s="132"/>
      <c r="J665" s="132"/>
      <c r="K665" s="132"/>
      <c r="L665" s="132"/>
      <c r="M665" s="282"/>
    </row>
    <row r="666" spans="1:13" s="59" customFormat="1" ht="13.5">
      <c r="A666" s="76">
        <v>1</v>
      </c>
      <c r="B666" s="76"/>
      <c r="C666" s="91" t="s">
        <v>51</v>
      </c>
      <c r="D666" s="92" t="s">
        <v>12</v>
      </c>
      <c r="E666" s="224">
        <v>4</v>
      </c>
      <c r="F666" s="172"/>
      <c r="G666" s="172"/>
      <c r="H666" s="172"/>
      <c r="I666" s="172"/>
      <c r="J666" s="172"/>
      <c r="K666" s="172"/>
      <c r="L666" s="172"/>
      <c r="M666" s="283"/>
    </row>
    <row r="667" spans="1:13" s="59" customFormat="1" ht="13.5">
      <c r="A667" s="76">
        <v>2</v>
      </c>
      <c r="B667" s="76"/>
      <c r="C667" s="91" t="s">
        <v>37</v>
      </c>
      <c r="D667" s="92" t="s">
        <v>12</v>
      </c>
      <c r="E667" s="224">
        <v>2</v>
      </c>
      <c r="F667" s="172"/>
      <c r="G667" s="172"/>
      <c r="H667" s="172"/>
      <c r="I667" s="172"/>
      <c r="J667" s="172"/>
      <c r="K667" s="172"/>
      <c r="L667" s="172"/>
      <c r="M667" s="283"/>
    </row>
    <row r="668" spans="1:13" s="117" customFormat="1" ht="27">
      <c r="A668" s="76">
        <v>3</v>
      </c>
      <c r="B668" s="76"/>
      <c r="C668" s="203" t="s">
        <v>464</v>
      </c>
      <c r="D668" s="76" t="s">
        <v>13</v>
      </c>
      <c r="E668" s="171">
        <f>(E666-E667)*1.95</f>
        <v>3.9</v>
      </c>
      <c r="F668" s="167"/>
      <c r="G668" s="167"/>
      <c r="H668" s="167"/>
      <c r="I668" s="167"/>
      <c r="J668" s="167"/>
      <c r="K668" s="167"/>
      <c r="L668" s="167"/>
      <c r="M668" s="287"/>
    </row>
    <row r="669" spans="1:13" s="107" customFormat="1" ht="13.5">
      <c r="A669" s="63">
        <v>4</v>
      </c>
      <c r="B669" s="63"/>
      <c r="C669" s="62" t="s">
        <v>636</v>
      </c>
      <c r="D669" s="63" t="s">
        <v>13</v>
      </c>
      <c r="E669" s="202">
        <f>E668</f>
        <v>3.9</v>
      </c>
      <c r="F669" s="132"/>
      <c r="G669" s="132"/>
      <c r="H669" s="132"/>
      <c r="I669" s="132"/>
      <c r="J669" s="132"/>
      <c r="K669" s="132"/>
      <c r="L669" s="132"/>
      <c r="M669" s="288"/>
    </row>
    <row r="670" spans="1:13" s="59" customFormat="1" ht="27">
      <c r="A670" s="63">
        <v>5</v>
      </c>
      <c r="B670" s="63"/>
      <c r="C670" s="62" t="s">
        <v>122</v>
      </c>
      <c r="D670" s="63" t="s">
        <v>12</v>
      </c>
      <c r="E670" s="239">
        <v>0.4</v>
      </c>
      <c r="F670" s="193"/>
      <c r="G670" s="193"/>
      <c r="H670" s="193"/>
      <c r="I670" s="193"/>
      <c r="J670" s="193"/>
      <c r="K670" s="193"/>
      <c r="L670" s="193"/>
      <c r="M670" s="283"/>
    </row>
    <row r="671" spans="1:13" s="59" customFormat="1" ht="27">
      <c r="A671" s="63">
        <v>6</v>
      </c>
      <c r="B671" s="63"/>
      <c r="C671" s="62" t="s">
        <v>466</v>
      </c>
      <c r="D671" s="63" t="s">
        <v>12</v>
      </c>
      <c r="E671" s="239">
        <v>1.6</v>
      </c>
      <c r="F671" s="193"/>
      <c r="G671" s="193"/>
      <c r="H671" s="193"/>
      <c r="I671" s="193"/>
      <c r="J671" s="193"/>
      <c r="K671" s="193"/>
      <c r="L671" s="193"/>
      <c r="M671" s="283"/>
    </row>
    <row r="672" spans="1:13" s="59" customFormat="1" ht="13.5">
      <c r="A672" s="63"/>
      <c r="B672" s="63"/>
      <c r="C672" s="240" t="s">
        <v>20</v>
      </c>
      <c r="D672" s="100" t="s">
        <v>11</v>
      </c>
      <c r="E672" s="241">
        <v>48.7</v>
      </c>
      <c r="F672" s="132"/>
      <c r="G672" s="193"/>
      <c r="H672" s="193"/>
      <c r="I672" s="193"/>
      <c r="J672" s="193"/>
      <c r="K672" s="193"/>
      <c r="L672" s="193"/>
      <c r="M672" s="283"/>
    </row>
    <row r="673" spans="1:13" s="9" customFormat="1" ht="27">
      <c r="A673" s="33">
        <v>7</v>
      </c>
      <c r="B673" s="33"/>
      <c r="C673" s="34" t="s">
        <v>468</v>
      </c>
      <c r="D673" s="35" t="s">
        <v>13</v>
      </c>
      <c r="E673" s="243">
        <v>0.0555</v>
      </c>
      <c r="F673" s="35"/>
      <c r="G673" s="37"/>
      <c r="H673" s="36"/>
      <c r="I673" s="37"/>
      <c r="J673" s="36"/>
      <c r="K673" s="37"/>
      <c r="L673" s="193"/>
      <c r="M673" s="284"/>
    </row>
    <row r="674" spans="1:13" s="95" customFormat="1" ht="27">
      <c r="A674" s="63">
        <v>8</v>
      </c>
      <c r="B674" s="63"/>
      <c r="C674" s="62" t="s">
        <v>465</v>
      </c>
      <c r="D674" s="63" t="s">
        <v>13</v>
      </c>
      <c r="E674" s="244">
        <v>1.20146</v>
      </c>
      <c r="F674" s="193"/>
      <c r="G674" s="193"/>
      <c r="H674" s="193"/>
      <c r="I674" s="193"/>
      <c r="J674" s="193"/>
      <c r="K674" s="193"/>
      <c r="L674" s="193"/>
      <c r="M674" s="289"/>
    </row>
    <row r="675" spans="1:13" s="95" customFormat="1" ht="27">
      <c r="A675" s="63">
        <v>9</v>
      </c>
      <c r="B675" s="63"/>
      <c r="C675" s="62" t="s">
        <v>171</v>
      </c>
      <c r="D675" s="63" t="s">
        <v>13</v>
      </c>
      <c r="E675" s="245">
        <f>E674</f>
        <v>1.20146</v>
      </c>
      <c r="F675" s="193"/>
      <c r="G675" s="193"/>
      <c r="H675" s="193"/>
      <c r="I675" s="193"/>
      <c r="J675" s="193"/>
      <c r="K675" s="193"/>
      <c r="L675" s="193"/>
      <c r="M675" s="289"/>
    </row>
    <row r="676" spans="1:13" s="59" customFormat="1" ht="27">
      <c r="A676" s="76">
        <v>10</v>
      </c>
      <c r="B676" s="76"/>
      <c r="C676" s="94" t="s">
        <v>469</v>
      </c>
      <c r="D676" s="76" t="s">
        <v>10</v>
      </c>
      <c r="E676" s="224">
        <v>34.3</v>
      </c>
      <c r="F676" s="167"/>
      <c r="G676" s="167"/>
      <c r="H676" s="167"/>
      <c r="I676" s="167"/>
      <c r="J676" s="167"/>
      <c r="K676" s="167"/>
      <c r="L676" s="167"/>
      <c r="M676" s="283"/>
    </row>
    <row r="677" spans="1:13" s="59" customFormat="1" ht="31.5" customHeight="1">
      <c r="A677" s="76">
        <v>11</v>
      </c>
      <c r="B677" s="76"/>
      <c r="C677" s="94" t="s">
        <v>470</v>
      </c>
      <c r="D677" s="76" t="s">
        <v>10</v>
      </c>
      <c r="E677" s="171">
        <f>14*0.5</f>
        <v>7</v>
      </c>
      <c r="F677" s="167"/>
      <c r="G677" s="167"/>
      <c r="H677" s="167"/>
      <c r="I677" s="167"/>
      <c r="J677" s="167"/>
      <c r="K677" s="167"/>
      <c r="L677" s="167"/>
      <c r="M677" s="283"/>
    </row>
    <row r="678" spans="1:13" s="173" customFormat="1" ht="27">
      <c r="A678" s="104">
        <v>12</v>
      </c>
      <c r="B678" s="104"/>
      <c r="C678" s="103" t="s">
        <v>591</v>
      </c>
      <c r="D678" s="104" t="s">
        <v>19</v>
      </c>
      <c r="E678" s="171">
        <v>24</v>
      </c>
      <c r="F678" s="167"/>
      <c r="G678" s="167"/>
      <c r="H678" s="167"/>
      <c r="I678" s="167"/>
      <c r="J678" s="167"/>
      <c r="K678" s="167"/>
      <c r="L678" s="167"/>
      <c r="M678" s="290"/>
    </row>
    <row r="679" spans="1:13" s="59" customFormat="1" ht="27">
      <c r="A679" s="76">
        <v>13</v>
      </c>
      <c r="B679" s="76"/>
      <c r="C679" s="94" t="s">
        <v>480</v>
      </c>
      <c r="D679" s="76" t="s">
        <v>10</v>
      </c>
      <c r="E679" s="171">
        <v>3.25</v>
      </c>
      <c r="F679" s="172"/>
      <c r="G679" s="172"/>
      <c r="H679" s="172"/>
      <c r="I679" s="172"/>
      <c r="J679" s="172"/>
      <c r="K679" s="172"/>
      <c r="L679" s="172"/>
      <c r="M679" s="283"/>
    </row>
    <row r="680" spans="1:13" s="107" customFormat="1" ht="13.5">
      <c r="A680" s="104">
        <v>14</v>
      </c>
      <c r="B680" s="104"/>
      <c r="C680" s="94" t="s">
        <v>479</v>
      </c>
      <c r="D680" s="104" t="s">
        <v>19</v>
      </c>
      <c r="E680" s="171">
        <f>13.2*2+5.52</f>
        <v>31.919999999999998</v>
      </c>
      <c r="F680" s="172"/>
      <c r="G680" s="172"/>
      <c r="H680" s="172"/>
      <c r="I680" s="172"/>
      <c r="J680" s="172"/>
      <c r="K680" s="172"/>
      <c r="L680" s="172"/>
      <c r="M680" s="288"/>
    </row>
    <row r="681" spans="1:13" s="170" customFormat="1" ht="27">
      <c r="A681" s="104">
        <v>15</v>
      </c>
      <c r="B681" s="104"/>
      <c r="C681" s="103" t="s">
        <v>227</v>
      </c>
      <c r="D681" s="104" t="s">
        <v>10</v>
      </c>
      <c r="E681" s="171">
        <f>E680*0.9</f>
        <v>28.727999999999998</v>
      </c>
      <c r="F681" s="167"/>
      <c r="G681" s="167"/>
      <c r="H681" s="167"/>
      <c r="I681" s="167"/>
      <c r="J681" s="167"/>
      <c r="K681" s="167"/>
      <c r="L681" s="167"/>
      <c r="M681" s="282"/>
    </row>
    <row r="682" spans="1:13" s="170" customFormat="1" ht="13.5">
      <c r="A682" s="104"/>
      <c r="B682" s="104"/>
      <c r="C682" s="225" t="s">
        <v>486</v>
      </c>
      <c r="D682" s="104"/>
      <c r="E682" s="167"/>
      <c r="F682" s="167"/>
      <c r="G682" s="167"/>
      <c r="H682" s="167"/>
      <c r="I682" s="167"/>
      <c r="J682" s="167"/>
      <c r="K682" s="167"/>
      <c r="L682" s="167"/>
      <c r="M682" s="282"/>
    </row>
    <row r="683" spans="1:13" s="59" customFormat="1" ht="27">
      <c r="A683" s="76">
        <v>1</v>
      </c>
      <c r="B683" s="76"/>
      <c r="C683" s="94" t="s">
        <v>487</v>
      </c>
      <c r="D683" s="76" t="s">
        <v>10</v>
      </c>
      <c r="E683" s="171">
        <v>113.94</v>
      </c>
      <c r="F683" s="172"/>
      <c r="G683" s="172"/>
      <c r="H683" s="172"/>
      <c r="I683" s="172"/>
      <c r="J683" s="172"/>
      <c r="K683" s="172"/>
      <c r="L683" s="172"/>
      <c r="M683" s="283"/>
    </row>
    <row r="684" spans="1:13" s="170" customFormat="1" ht="13.5">
      <c r="A684" s="131"/>
      <c r="B684" s="131"/>
      <c r="C684" s="225" t="s">
        <v>593</v>
      </c>
      <c r="D684" s="131"/>
      <c r="E684" s="132"/>
      <c r="F684" s="132"/>
      <c r="G684" s="132"/>
      <c r="H684" s="132"/>
      <c r="I684" s="132"/>
      <c r="J684" s="132"/>
      <c r="K684" s="132"/>
      <c r="L684" s="132"/>
      <c r="M684" s="282"/>
    </row>
    <row r="685" spans="1:13" s="95" customFormat="1" ht="41.25" customHeight="1">
      <c r="A685" s="63">
        <v>1</v>
      </c>
      <c r="B685" s="63"/>
      <c r="C685" s="62" t="s">
        <v>594</v>
      </c>
      <c r="D685" s="63" t="s">
        <v>13</v>
      </c>
      <c r="E685" s="341">
        <v>0.12</v>
      </c>
      <c r="F685" s="193"/>
      <c r="G685" s="193"/>
      <c r="H685" s="193"/>
      <c r="I685" s="193"/>
      <c r="J685" s="193"/>
      <c r="K685" s="193"/>
      <c r="L685" s="193"/>
      <c r="M685" s="289"/>
    </row>
    <row r="686" spans="1:13" s="95" customFormat="1" ht="27">
      <c r="A686" s="63">
        <v>2</v>
      </c>
      <c r="B686" s="63"/>
      <c r="C686" s="62" t="s">
        <v>595</v>
      </c>
      <c r="D686" s="63" t="s">
        <v>13</v>
      </c>
      <c r="E686" s="245">
        <f>E685</f>
        <v>0.12</v>
      </c>
      <c r="F686" s="193"/>
      <c r="G686" s="193"/>
      <c r="H686" s="193"/>
      <c r="I686" s="193"/>
      <c r="J686" s="193"/>
      <c r="K686" s="193"/>
      <c r="L686" s="193"/>
      <c r="M686" s="289"/>
    </row>
    <row r="687" spans="1:13" ht="13.5">
      <c r="A687" s="33"/>
      <c r="B687" s="33"/>
      <c r="C687" s="60" t="s">
        <v>50</v>
      </c>
      <c r="D687" s="35"/>
      <c r="E687" s="35"/>
      <c r="F687" s="29"/>
      <c r="G687" s="133"/>
      <c r="H687" s="133"/>
      <c r="I687" s="133"/>
      <c r="J687" s="133"/>
      <c r="K687" s="133"/>
      <c r="L687" s="133"/>
      <c r="M687" s="279"/>
    </row>
    <row r="688" spans="1:255" ht="15.75">
      <c r="A688" s="83"/>
      <c r="B688" s="83"/>
      <c r="C688" s="84" t="s">
        <v>119</v>
      </c>
      <c r="D688" s="85" t="s">
        <v>49</v>
      </c>
      <c r="E688" s="43"/>
      <c r="F688" s="41"/>
      <c r="G688" s="142"/>
      <c r="H688" s="142"/>
      <c r="I688" s="142"/>
      <c r="J688" s="142"/>
      <c r="K688" s="142"/>
      <c r="L688" s="142"/>
      <c r="M688" s="297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  <c r="BN688" s="82"/>
      <c r="BO688" s="82"/>
      <c r="BP688" s="82"/>
      <c r="BQ688" s="82"/>
      <c r="BR688" s="82"/>
      <c r="BS688" s="82"/>
      <c r="BT688" s="82"/>
      <c r="BU688" s="82"/>
      <c r="BV688" s="82"/>
      <c r="BW688" s="82"/>
      <c r="BX688" s="82"/>
      <c r="BY688" s="82"/>
      <c r="BZ688" s="82"/>
      <c r="CA688" s="82"/>
      <c r="CB688" s="82"/>
      <c r="CC688" s="82"/>
      <c r="CD688" s="82"/>
      <c r="CE688" s="82"/>
      <c r="CF688" s="82"/>
      <c r="CG688" s="82"/>
      <c r="CH688" s="82"/>
      <c r="CI688" s="82"/>
      <c r="CJ688" s="82"/>
      <c r="CK688" s="82"/>
      <c r="CL688" s="82"/>
      <c r="CM688" s="82"/>
      <c r="CN688" s="82"/>
      <c r="CO688" s="82"/>
      <c r="CP688" s="82"/>
      <c r="CQ688" s="82"/>
      <c r="CR688" s="82"/>
      <c r="CS688" s="82"/>
      <c r="CT688" s="82"/>
      <c r="CU688" s="82"/>
      <c r="CV688" s="82"/>
      <c r="CW688" s="82"/>
      <c r="CX688" s="82"/>
      <c r="CY688" s="82"/>
      <c r="CZ688" s="82"/>
      <c r="DA688" s="82"/>
      <c r="DB688" s="82"/>
      <c r="DC688" s="82"/>
      <c r="DD688" s="82"/>
      <c r="DE688" s="82"/>
      <c r="DF688" s="82"/>
      <c r="DG688" s="82"/>
      <c r="DH688" s="82"/>
      <c r="DI688" s="82"/>
      <c r="DJ688" s="82"/>
      <c r="DK688" s="82"/>
      <c r="DL688" s="82"/>
      <c r="DM688" s="82"/>
      <c r="DN688" s="82"/>
      <c r="DO688" s="82"/>
      <c r="DP688" s="82"/>
      <c r="DQ688" s="82"/>
      <c r="DR688" s="82"/>
      <c r="DS688" s="82"/>
      <c r="DT688" s="82"/>
      <c r="DU688" s="82"/>
      <c r="DV688" s="82"/>
      <c r="DW688" s="82"/>
      <c r="DX688" s="82"/>
      <c r="DY688" s="82"/>
      <c r="DZ688" s="82"/>
      <c r="EA688" s="82"/>
      <c r="EB688" s="82"/>
      <c r="EC688" s="82"/>
      <c r="ED688" s="82"/>
      <c r="EE688" s="82"/>
      <c r="EF688" s="82"/>
      <c r="EG688" s="82"/>
      <c r="EH688" s="82"/>
      <c r="EI688" s="82"/>
      <c r="EJ688" s="82"/>
      <c r="EK688" s="82"/>
      <c r="EL688" s="82"/>
      <c r="EM688" s="82"/>
      <c r="EN688" s="82"/>
      <c r="EO688" s="82"/>
      <c r="EP688" s="82"/>
      <c r="EQ688" s="82"/>
      <c r="ER688" s="82"/>
      <c r="ES688" s="82"/>
      <c r="ET688" s="82"/>
      <c r="EU688" s="82"/>
      <c r="EV688" s="82"/>
      <c r="EW688" s="82"/>
      <c r="EX688" s="82"/>
      <c r="EY688" s="82"/>
      <c r="EZ688" s="82"/>
      <c r="FA688" s="82"/>
      <c r="FB688" s="82"/>
      <c r="FC688" s="82"/>
      <c r="FD688" s="82"/>
      <c r="FE688" s="82"/>
      <c r="FF688" s="82"/>
      <c r="FG688" s="82"/>
      <c r="FH688" s="82"/>
      <c r="FI688" s="82"/>
      <c r="FJ688" s="82"/>
      <c r="FK688" s="82"/>
      <c r="FL688" s="82"/>
      <c r="FM688" s="82"/>
      <c r="FN688" s="82"/>
      <c r="FO688" s="82"/>
      <c r="FP688" s="82"/>
      <c r="FQ688" s="82"/>
      <c r="FR688" s="82"/>
      <c r="FS688" s="82"/>
      <c r="FT688" s="82"/>
      <c r="FU688" s="82"/>
      <c r="FV688" s="82"/>
      <c r="FW688" s="82"/>
      <c r="FX688" s="82"/>
      <c r="FY688" s="82"/>
      <c r="FZ688" s="82"/>
      <c r="GA688" s="82"/>
      <c r="GB688" s="82"/>
      <c r="GC688" s="82"/>
      <c r="GD688" s="82"/>
      <c r="GE688" s="82"/>
      <c r="GF688" s="82"/>
      <c r="GG688" s="82"/>
      <c r="GH688" s="82"/>
      <c r="GI688" s="82"/>
      <c r="GJ688" s="82"/>
      <c r="GK688" s="82"/>
      <c r="GL688" s="82"/>
      <c r="GM688" s="82"/>
      <c r="GN688" s="82"/>
      <c r="GO688" s="82"/>
      <c r="GP688" s="82"/>
      <c r="GQ688" s="82"/>
      <c r="GR688" s="82"/>
      <c r="GS688" s="82"/>
      <c r="GT688" s="82"/>
      <c r="GU688" s="82"/>
      <c r="GV688" s="82"/>
      <c r="GW688" s="82"/>
      <c r="GX688" s="82"/>
      <c r="GY688" s="82"/>
      <c r="GZ688" s="82"/>
      <c r="HA688" s="82"/>
      <c r="HB688" s="82"/>
      <c r="HC688" s="82"/>
      <c r="HD688" s="82"/>
      <c r="HE688" s="82"/>
      <c r="HF688" s="82"/>
      <c r="HG688" s="82"/>
      <c r="HH688" s="82"/>
      <c r="HI688" s="82"/>
      <c r="HJ688" s="82"/>
      <c r="HK688" s="82"/>
      <c r="HL688" s="82"/>
      <c r="HM688" s="82"/>
      <c r="HN688" s="82"/>
      <c r="HO688" s="82"/>
      <c r="HP688" s="82"/>
      <c r="HQ688" s="82"/>
      <c r="HR688" s="82"/>
      <c r="HS688" s="82"/>
      <c r="HT688" s="82"/>
      <c r="HU688" s="82"/>
      <c r="HV688" s="82"/>
      <c r="HW688" s="82"/>
      <c r="HX688" s="82"/>
      <c r="HY688" s="82"/>
      <c r="HZ688" s="82"/>
      <c r="IA688" s="82"/>
      <c r="IB688" s="82"/>
      <c r="IC688" s="82"/>
      <c r="ID688" s="82"/>
      <c r="IE688" s="82"/>
      <c r="IF688" s="82"/>
      <c r="IG688" s="82"/>
      <c r="IH688" s="82"/>
      <c r="II688" s="82"/>
      <c r="IJ688" s="82"/>
      <c r="IK688" s="82"/>
      <c r="IL688" s="82"/>
      <c r="IM688" s="82"/>
      <c r="IN688" s="82"/>
      <c r="IO688" s="82"/>
      <c r="IP688" s="82"/>
      <c r="IQ688" s="82"/>
      <c r="IR688" s="82"/>
      <c r="IS688" s="82"/>
      <c r="IT688" s="82"/>
      <c r="IU688" s="82"/>
    </row>
    <row r="689" spans="1:255" ht="15.75">
      <c r="A689" s="83"/>
      <c r="B689" s="83"/>
      <c r="C689" s="60" t="s">
        <v>6</v>
      </c>
      <c r="D689" s="151"/>
      <c r="E689" s="162"/>
      <c r="F689" s="151"/>
      <c r="G689" s="143"/>
      <c r="H689" s="143"/>
      <c r="I689" s="143"/>
      <c r="J689" s="143"/>
      <c r="K689" s="143"/>
      <c r="L689" s="143"/>
      <c r="M689" s="297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  <c r="BN689" s="82"/>
      <c r="BO689" s="82"/>
      <c r="BP689" s="82"/>
      <c r="BQ689" s="82"/>
      <c r="BR689" s="82"/>
      <c r="BS689" s="82"/>
      <c r="BT689" s="82"/>
      <c r="BU689" s="82"/>
      <c r="BV689" s="82"/>
      <c r="BW689" s="82"/>
      <c r="BX689" s="82"/>
      <c r="BY689" s="82"/>
      <c r="BZ689" s="82"/>
      <c r="CA689" s="82"/>
      <c r="CB689" s="82"/>
      <c r="CC689" s="82"/>
      <c r="CD689" s="82"/>
      <c r="CE689" s="82"/>
      <c r="CF689" s="82"/>
      <c r="CG689" s="82"/>
      <c r="CH689" s="82"/>
      <c r="CI689" s="82"/>
      <c r="CJ689" s="82"/>
      <c r="CK689" s="82"/>
      <c r="CL689" s="82"/>
      <c r="CM689" s="82"/>
      <c r="CN689" s="82"/>
      <c r="CO689" s="82"/>
      <c r="CP689" s="82"/>
      <c r="CQ689" s="82"/>
      <c r="CR689" s="82"/>
      <c r="CS689" s="82"/>
      <c r="CT689" s="82"/>
      <c r="CU689" s="82"/>
      <c r="CV689" s="82"/>
      <c r="CW689" s="82"/>
      <c r="CX689" s="82"/>
      <c r="CY689" s="82"/>
      <c r="CZ689" s="82"/>
      <c r="DA689" s="82"/>
      <c r="DB689" s="82"/>
      <c r="DC689" s="82"/>
      <c r="DD689" s="82"/>
      <c r="DE689" s="82"/>
      <c r="DF689" s="82"/>
      <c r="DG689" s="82"/>
      <c r="DH689" s="82"/>
      <c r="DI689" s="82"/>
      <c r="DJ689" s="82"/>
      <c r="DK689" s="82"/>
      <c r="DL689" s="82"/>
      <c r="DM689" s="82"/>
      <c r="DN689" s="82"/>
      <c r="DO689" s="82"/>
      <c r="DP689" s="82"/>
      <c r="DQ689" s="82"/>
      <c r="DR689" s="82"/>
      <c r="DS689" s="82"/>
      <c r="DT689" s="82"/>
      <c r="DU689" s="82"/>
      <c r="DV689" s="82"/>
      <c r="DW689" s="82"/>
      <c r="DX689" s="82"/>
      <c r="DY689" s="82"/>
      <c r="DZ689" s="82"/>
      <c r="EA689" s="82"/>
      <c r="EB689" s="82"/>
      <c r="EC689" s="82"/>
      <c r="ED689" s="82"/>
      <c r="EE689" s="82"/>
      <c r="EF689" s="82"/>
      <c r="EG689" s="82"/>
      <c r="EH689" s="82"/>
      <c r="EI689" s="82"/>
      <c r="EJ689" s="82"/>
      <c r="EK689" s="82"/>
      <c r="EL689" s="82"/>
      <c r="EM689" s="82"/>
      <c r="EN689" s="82"/>
      <c r="EO689" s="82"/>
      <c r="EP689" s="82"/>
      <c r="EQ689" s="82"/>
      <c r="ER689" s="82"/>
      <c r="ES689" s="82"/>
      <c r="ET689" s="82"/>
      <c r="EU689" s="82"/>
      <c r="EV689" s="82"/>
      <c r="EW689" s="82"/>
      <c r="EX689" s="82"/>
      <c r="EY689" s="82"/>
      <c r="EZ689" s="82"/>
      <c r="FA689" s="82"/>
      <c r="FB689" s="82"/>
      <c r="FC689" s="82"/>
      <c r="FD689" s="82"/>
      <c r="FE689" s="82"/>
      <c r="FF689" s="82"/>
      <c r="FG689" s="82"/>
      <c r="FH689" s="82"/>
      <c r="FI689" s="82"/>
      <c r="FJ689" s="82"/>
      <c r="FK689" s="82"/>
      <c r="FL689" s="82"/>
      <c r="FM689" s="82"/>
      <c r="FN689" s="82"/>
      <c r="FO689" s="82"/>
      <c r="FP689" s="82"/>
      <c r="FQ689" s="82"/>
      <c r="FR689" s="82"/>
      <c r="FS689" s="82"/>
      <c r="FT689" s="82"/>
      <c r="FU689" s="82"/>
      <c r="FV689" s="82"/>
      <c r="FW689" s="82"/>
      <c r="FX689" s="82"/>
      <c r="FY689" s="82"/>
      <c r="FZ689" s="82"/>
      <c r="GA689" s="82"/>
      <c r="GB689" s="82"/>
      <c r="GC689" s="82"/>
      <c r="GD689" s="82"/>
      <c r="GE689" s="82"/>
      <c r="GF689" s="82"/>
      <c r="GG689" s="82"/>
      <c r="GH689" s="82"/>
      <c r="GI689" s="82"/>
      <c r="GJ689" s="82"/>
      <c r="GK689" s="82"/>
      <c r="GL689" s="82"/>
      <c r="GM689" s="82"/>
      <c r="GN689" s="82"/>
      <c r="GO689" s="82"/>
      <c r="GP689" s="82"/>
      <c r="GQ689" s="82"/>
      <c r="GR689" s="82"/>
      <c r="GS689" s="82"/>
      <c r="GT689" s="82"/>
      <c r="GU689" s="82"/>
      <c r="GV689" s="82"/>
      <c r="GW689" s="82"/>
      <c r="GX689" s="82"/>
      <c r="GY689" s="82"/>
      <c r="GZ689" s="82"/>
      <c r="HA689" s="82"/>
      <c r="HB689" s="82"/>
      <c r="HC689" s="82"/>
      <c r="HD689" s="82"/>
      <c r="HE689" s="82"/>
      <c r="HF689" s="82"/>
      <c r="HG689" s="82"/>
      <c r="HH689" s="82"/>
      <c r="HI689" s="82"/>
      <c r="HJ689" s="82"/>
      <c r="HK689" s="82"/>
      <c r="HL689" s="82"/>
      <c r="HM689" s="82"/>
      <c r="HN689" s="82"/>
      <c r="HO689" s="82"/>
      <c r="HP689" s="82"/>
      <c r="HQ689" s="82"/>
      <c r="HR689" s="82"/>
      <c r="HS689" s="82"/>
      <c r="HT689" s="82"/>
      <c r="HU689" s="82"/>
      <c r="HV689" s="82"/>
      <c r="HW689" s="82"/>
      <c r="HX689" s="82"/>
      <c r="HY689" s="82"/>
      <c r="HZ689" s="82"/>
      <c r="IA689" s="82"/>
      <c r="IB689" s="82"/>
      <c r="IC689" s="82"/>
      <c r="ID689" s="82"/>
      <c r="IE689" s="82"/>
      <c r="IF689" s="82"/>
      <c r="IG689" s="82"/>
      <c r="IH689" s="82"/>
      <c r="II689" s="82"/>
      <c r="IJ689" s="82"/>
      <c r="IK689" s="82"/>
      <c r="IL689" s="82"/>
      <c r="IM689" s="82"/>
      <c r="IN689" s="82"/>
      <c r="IO689" s="82"/>
      <c r="IP689" s="82"/>
      <c r="IQ689" s="82"/>
      <c r="IR689" s="82"/>
      <c r="IS689" s="82"/>
      <c r="IT689" s="82"/>
      <c r="IU689" s="82"/>
    </row>
    <row r="690" spans="1:255" ht="15.75">
      <c r="A690" s="83"/>
      <c r="B690" s="83"/>
      <c r="C690" s="84" t="s">
        <v>120</v>
      </c>
      <c r="D690" s="152" t="s">
        <v>49</v>
      </c>
      <c r="E690" s="162"/>
      <c r="F690" s="151"/>
      <c r="G690" s="143"/>
      <c r="H690" s="143"/>
      <c r="I690" s="143"/>
      <c r="J690" s="143"/>
      <c r="K690" s="143"/>
      <c r="L690" s="143"/>
      <c r="M690" s="297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  <c r="BO690" s="82"/>
      <c r="BP690" s="82"/>
      <c r="BQ690" s="82"/>
      <c r="BR690" s="82"/>
      <c r="BS690" s="82"/>
      <c r="BT690" s="82"/>
      <c r="BU690" s="82"/>
      <c r="BV690" s="82"/>
      <c r="BW690" s="82"/>
      <c r="BX690" s="82"/>
      <c r="BY690" s="82"/>
      <c r="BZ690" s="82"/>
      <c r="CA690" s="82"/>
      <c r="CB690" s="82"/>
      <c r="CC690" s="82"/>
      <c r="CD690" s="82"/>
      <c r="CE690" s="82"/>
      <c r="CF690" s="82"/>
      <c r="CG690" s="82"/>
      <c r="CH690" s="82"/>
      <c r="CI690" s="82"/>
      <c r="CJ690" s="82"/>
      <c r="CK690" s="82"/>
      <c r="CL690" s="82"/>
      <c r="CM690" s="82"/>
      <c r="CN690" s="82"/>
      <c r="CO690" s="82"/>
      <c r="CP690" s="82"/>
      <c r="CQ690" s="82"/>
      <c r="CR690" s="82"/>
      <c r="CS690" s="82"/>
      <c r="CT690" s="82"/>
      <c r="CU690" s="82"/>
      <c r="CV690" s="82"/>
      <c r="CW690" s="82"/>
      <c r="CX690" s="82"/>
      <c r="CY690" s="82"/>
      <c r="CZ690" s="82"/>
      <c r="DA690" s="82"/>
      <c r="DB690" s="82"/>
      <c r="DC690" s="82"/>
      <c r="DD690" s="82"/>
      <c r="DE690" s="82"/>
      <c r="DF690" s="82"/>
      <c r="DG690" s="82"/>
      <c r="DH690" s="82"/>
      <c r="DI690" s="82"/>
      <c r="DJ690" s="82"/>
      <c r="DK690" s="82"/>
      <c r="DL690" s="82"/>
      <c r="DM690" s="82"/>
      <c r="DN690" s="82"/>
      <c r="DO690" s="82"/>
      <c r="DP690" s="82"/>
      <c r="DQ690" s="82"/>
      <c r="DR690" s="82"/>
      <c r="DS690" s="82"/>
      <c r="DT690" s="82"/>
      <c r="DU690" s="82"/>
      <c r="DV690" s="82"/>
      <c r="DW690" s="82"/>
      <c r="DX690" s="82"/>
      <c r="DY690" s="82"/>
      <c r="DZ690" s="82"/>
      <c r="EA690" s="82"/>
      <c r="EB690" s="82"/>
      <c r="EC690" s="82"/>
      <c r="ED690" s="82"/>
      <c r="EE690" s="82"/>
      <c r="EF690" s="82"/>
      <c r="EG690" s="82"/>
      <c r="EH690" s="82"/>
      <c r="EI690" s="82"/>
      <c r="EJ690" s="82"/>
      <c r="EK690" s="82"/>
      <c r="EL690" s="82"/>
      <c r="EM690" s="82"/>
      <c r="EN690" s="82"/>
      <c r="EO690" s="82"/>
      <c r="EP690" s="82"/>
      <c r="EQ690" s="82"/>
      <c r="ER690" s="82"/>
      <c r="ES690" s="82"/>
      <c r="ET690" s="82"/>
      <c r="EU690" s="82"/>
      <c r="EV690" s="82"/>
      <c r="EW690" s="82"/>
      <c r="EX690" s="82"/>
      <c r="EY690" s="82"/>
      <c r="EZ690" s="82"/>
      <c r="FA690" s="82"/>
      <c r="FB690" s="82"/>
      <c r="FC690" s="82"/>
      <c r="FD690" s="82"/>
      <c r="FE690" s="82"/>
      <c r="FF690" s="82"/>
      <c r="FG690" s="82"/>
      <c r="FH690" s="82"/>
      <c r="FI690" s="82"/>
      <c r="FJ690" s="82"/>
      <c r="FK690" s="82"/>
      <c r="FL690" s="82"/>
      <c r="FM690" s="82"/>
      <c r="FN690" s="82"/>
      <c r="FO690" s="82"/>
      <c r="FP690" s="82"/>
      <c r="FQ690" s="82"/>
      <c r="FR690" s="82"/>
      <c r="FS690" s="82"/>
      <c r="FT690" s="82"/>
      <c r="FU690" s="82"/>
      <c r="FV690" s="82"/>
      <c r="FW690" s="82"/>
      <c r="FX690" s="82"/>
      <c r="FY690" s="82"/>
      <c r="FZ690" s="82"/>
      <c r="GA690" s="82"/>
      <c r="GB690" s="82"/>
      <c r="GC690" s="82"/>
      <c r="GD690" s="82"/>
      <c r="GE690" s="82"/>
      <c r="GF690" s="82"/>
      <c r="GG690" s="82"/>
      <c r="GH690" s="82"/>
      <c r="GI690" s="82"/>
      <c r="GJ690" s="82"/>
      <c r="GK690" s="82"/>
      <c r="GL690" s="82"/>
      <c r="GM690" s="82"/>
      <c r="GN690" s="82"/>
      <c r="GO690" s="82"/>
      <c r="GP690" s="82"/>
      <c r="GQ690" s="82"/>
      <c r="GR690" s="82"/>
      <c r="GS690" s="82"/>
      <c r="GT690" s="82"/>
      <c r="GU690" s="82"/>
      <c r="GV690" s="82"/>
      <c r="GW690" s="82"/>
      <c r="GX690" s="82"/>
      <c r="GY690" s="82"/>
      <c r="GZ690" s="82"/>
      <c r="HA690" s="82"/>
      <c r="HB690" s="82"/>
      <c r="HC690" s="82"/>
      <c r="HD690" s="82"/>
      <c r="HE690" s="82"/>
      <c r="HF690" s="82"/>
      <c r="HG690" s="82"/>
      <c r="HH690" s="82"/>
      <c r="HI690" s="82"/>
      <c r="HJ690" s="82"/>
      <c r="HK690" s="82"/>
      <c r="HL690" s="82"/>
      <c r="HM690" s="82"/>
      <c r="HN690" s="82"/>
      <c r="HO690" s="82"/>
      <c r="HP690" s="82"/>
      <c r="HQ690" s="82"/>
      <c r="HR690" s="82"/>
      <c r="HS690" s="82"/>
      <c r="HT690" s="82"/>
      <c r="HU690" s="82"/>
      <c r="HV690" s="82"/>
      <c r="HW690" s="82"/>
      <c r="HX690" s="82"/>
      <c r="HY690" s="82"/>
      <c r="HZ690" s="82"/>
      <c r="IA690" s="82"/>
      <c r="IB690" s="82"/>
      <c r="IC690" s="82"/>
      <c r="ID690" s="82"/>
      <c r="IE690" s="82"/>
      <c r="IF690" s="82"/>
      <c r="IG690" s="82"/>
      <c r="IH690" s="82"/>
      <c r="II690" s="82"/>
      <c r="IJ690" s="82"/>
      <c r="IK690" s="82"/>
      <c r="IL690" s="82"/>
      <c r="IM690" s="82"/>
      <c r="IN690" s="82"/>
      <c r="IO690" s="82"/>
      <c r="IP690" s="82"/>
      <c r="IQ690" s="82"/>
      <c r="IR690" s="82"/>
      <c r="IS690" s="82"/>
      <c r="IT690" s="82"/>
      <c r="IU690" s="82"/>
    </row>
    <row r="691" spans="1:13" s="10" customFormat="1" ht="13.5">
      <c r="A691" s="33"/>
      <c r="B691" s="33"/>
      <c r="C691" s="60" t="s">
        <v>166</v>
      </c>
      <c r="D691" s="35"/>
      <c r="E691" s="39"/>
      <c r="F691" s="35"/>
      <c r="G691" s="142"/>
      <c r="H691" s="142"/>
      <c r="I691" s="142"/>
      <c r="J691" s="142"/>
      <c r="K691" s="142"/>
      <c r="L691" s="142"/>
      <c r="M691" s="313"/>
    </row>
    <row r="692" spans="1:13" s="12" customFormat="1" ht="34.5" customHeight="1">
      <c r="A692" s="74"/>
      <c r="B692" s="74"/>
      <c r="C692" s="67" t="s">
        <v>488</v>
      </c>
      <c r="D692" s="74"/>
      <c r="E692" s="147"/>
      <c r="F692" s="148"/>
      <c r="G692" s="149"/>
      <c r="H692" s="149"/>
      <c r="I692" s="149"/>
      <c r="J692" s="149"/>
      <c r="K692" s="149"/>
      <c r="L692" s="149"/>
      <c r="M692" s="273"/>
    </row>
    <row r="693" spans="1:13" s="10" customFormat="1" ht="16.5" customHeight="1">
      <c r="A693" s="33">
        <v>1</v>
      </c>
      <c r="B693" s="33"/>
      <c r="C693" s="34" t="s">
        <v>58</v>
      </c>
      <c r="D693" s="33" t="s">
        <v>19</v>
      </c>
      <c r="E693" s="202">
        <v>75</v>
      </c>
      <c r="F693" s="34"/>
      <c r="G693" s="377"/>
      <c r="H693" s="133"/>
      <c r="I693" s="133"/>
      <c r="J693" s="133"/>
      <c r="K693" s="133"/>
      <c r="L693" s="133"/>
      <c r="M693" s="47"/>
    </row>
    <row r="694" spans="1:13" s="10" customFormat="1" ht="16.5" customHeight="1">
      <c r="A694" s="33">
        <v>2</v>
      </c>
      <c r="B694" s="33"/>
      <c r="C694" s="34" t="s">
        <v>59</v>
      </c>
      <c r="D694" s="33" t="s">
        <v>19</v>
      </c>
      <c r="E694" s="202">
        <v>10</v>
      </c>
      <c r="F694" s="34"/>
      <c r="G694" s="377"/>
      <c r="H694" s="133"/>
      <c r="I694" s="133"/>
      <c r="J694" s="133"/>
      <c r="K694" s="133"/>
      <c r="L694" s="133"/>
      <c r="M694" s="292"/>
    </row>
    <row r="695" spans="1:13" s="10" customFormat="1" ht="16.5" customHeight="1">
      <c r="A695" s="33">
        <v>2</v>
      </c>
      <c r="B695" s="33"/>
      <c r="C695" s="34" t="s">
        <v>330</v>
      </c>
      <c r="D695" s="33" t="s">
        <v>19</v>
      </c>
      <c r="E695" s="202">
        <v>8</v>
      </c>
      <c r="F695" s="34"/>
      <c r="G695" s="377"/>
      <c r="H695" s="133"/>
      <c r="I695" s="133"/>
      <c r="J695" s="133"/>
      <c r="K695" s="133"/>
      <c r="L695" s="133"/>
      <c r="M695" s="292"/>
    </row>
    <row r="696" spans="1:13" s="10" customFormat="1" ht="15.75" customHeight="1">
      <c r="A696" s="33">
        <v>3</v>
      </c>
      <c r="B696" s="33"/>
      <c r="C696" s="34" t="s">
        <v>60</v>
      </c>
      <c r="D696" s="33" t="s">
        <v>19</v>
      </c>
      <c r="E696" s="202">
        <v>30</v>
      </c>
      <c r="F696" s="34"/>
      <c r="G696" s="377"/>
      <c r="H696" s="133"/>
      <c r="I696" s="133"/>
      <c r="J696" s="133"/>
      <c r="K696" s="133"/>
      <c r="L696" s="133"/>
      <c r="M696" s="292"/>
    </row>
    <row r="697" spans="1:13" s="10" customFormat="1" ht="18.75" customHeight="1">
      <c r="A697" s="33">
        <v>4</v>
      </c>
      <c r="B697" s="33"/>
      <c r="C697" s="34" t="s">
        <v>61</v>
      </c>
      <c r="D697" s="33" t="s">
        <v>19</v>
      </c>
      <c r="E697" s="202">
        <v>10</v>
      </c>
      <c r="F697" s="34"/>
      <c r="G697" s="377"/>
      <c r="H697" s="133"/>
      <c r="I697" s="133"/>
      <c r="J697" s="133"/>
      <c r="K697" s="133"/>
      <c r="L697" s="133"/>
      <c r="M697" s="292"/>
    </row>
    <row r="698" spans="1:13" s="10" customFormat="1" ht="14.25" customHeight="1">
      <c r="A698" s="33">
        <v>6</v>
      </c>
      <c r="B698" s="33"/>
      <c r="C698" s="52" t="s">
        <v>62</v>
      </c>
      <c r="D698" s="33" t="s">
        <v>9</v>
      </c>
      <c r="E698" s="202">
        <v>14</v>
      </c>
      <c r="F698" s="36"/>
      <c r="G698" s="133">
        <f aca="true" t="shared" si="4" ref="G698:G705">E698*F698</f>
        <v>0</v>
      </c>
      <c r="H698" s="133"/>
      <c r="I698" s="133"/>
      <c r="J698" s="133"/>
      <c r="K698" s="133"/>
      <c r="L698" s="133">
        <f aca="true" t="shared" si="5" ref="L698:L705">G698+I698+K698</f>
        <v>0</v>
      </c>
      <c r="M698" s="292"/>
    </row>
    <row r="699" spans="1:13" s="10" customFormat="1" ht="14.25" customHeight="1">
      <c r="A699" s="30">
        <v>6</v>
      </c>
      <c r="B699" s="30"/>
      <c r="C699" s="31" t="s">
        <v>490</v>
      </c>
      <c r="D699" s="45" t="s">
        <v>9</v>
      </c>
      <c r="E699" s="202">
        <v>1</v>
      </c>
      <c r="F699" s="32"/>
      <c r="G699" s="115">
        <f t="shared" si="4"/>
        <v>0</v>
      </c>
      <c r="H699" s="115"/>
      <c r="I699" s="115"/>
      <c r="J699" s="115"/>
      <c r="K699" s="115"/>
      <c r="L699" s="115">
        <f t="shared" si="5"/>
        <v>0</v>
      </c>
      <c r="M699" s="292"/>
    </row>
    <row r="700" spans="1:13" s="10" customFormat="1" ht="14.25" customHeight="1">
      <c r="A700" s="30">
        <v>6</v>
      </c>
      <c r="B700" s="30"/>
      <c r="C700" s="31" t="s">
        <v>63</v>
      </c>
      <c r="D700" s="45" t="s">
        <v>9</v>
      </c>
      <c r="E700" s="202">
        <v>4</v>
      </c>
      <c r="F700" s="32"/>
      <c r="G700" s="115">
        <f t="shared" si="4"/>
        <v>0</v>
      </c>
      <c r="H700" s="115"/>
      <c r="I700" s="115"/>
      <c r="J700" s="115"/>
      <c r="K700" s="115"/>
      <c r="L700" s="115">
        <f t="shared" si="5"/>
        <v>0</v>
      </c>
      <c r="M700" s="292"/>
    </row>
    <row r="701" spans="1:13" s="10" customFormat="1" ht="14.25" customHeight="1">
      <c r="A701" s="30">
        <v>8</v>
      </c>
      <c r="B701" s="30"/>
      <c r="C701" s="31" t="s">
        <v>64</v>
      </c>
      <c r="D701" s="45" t="s">
        <v>9</v>
      </c>
      <c r="E701" s="202">
        <v>1</v>
      </c>
      <c r="F701" s="32"/>
      <c r="G701" s="115">
        <f t="shared" si="4"/>
        <v>0</v>
      </c>
      <c r="H701" s="115"/>
      <c r="I701" s="115"/>
      <c r="J701" s="115"/>
      <c r="K701" s="115"/>
      <c r="L701" s="115">
        <f t="shared" si="5"/>
        <v>0</v>
      </c>
      <c r="M701" s="292"/>
    </row>
    <row r="702" spans="1:13" s="10" customFormat="1" ht="14.25" customHeight="1">
      <c r="A702" s="30">
        <v>10</v>
      </c>
      <c r="B702" s="30"/>
      <c r="C702" s="31" t="s">
        <v>65</v>
      </c>
      <c r="D702" s="45" t="s">
        <v>9</v>
      </c>
      <c r="E702" s="202">
        <v>16</v>
      </c>
      <c r="F702" s="32"/>
      <c r="G702" s="115">
        <f t="shared" si="4"/>
        <v>0</v>
      </c>
      <c r="H702" s="115"/>
      <c r="I702" s="115"/>
      <c r="J702" s="115"/>
      <c r="K702" s="115"/>
      <c r="L702" s="115">
        <f t="shared" si="5"/>
        <v>0</v>
      </c>
      <c r="M702" s="292"/>
    </row>
    <row r="703" spans="1:13" s="10" customFormat="1" ht="14.25" customHeight="1">
      <c r="A703" s="30">
        <v>11</v>
      </c>
      <c r="B703" s="30"/>
      <c r="C703" s="31" t="s">
        <v>66</v>
      </c>
      <c r="D703" s="45" t="s">
        <v>9</v>
      </c>
      <c r="E703" s="202">
        <v>4</v>
      </c>
      <c r="F703" s="32"/>
      <c r="G703" s="115">
        <f t="shared" si="4"/>
        <v>0</v>
      </c>
      <c r="H703" s="115"/>
      <c r="I703" s="115"/>
      <c r="J703" s="115"/>
      <c r="K703" s="115"/>
      <c r="L703" s="115">
        <f t="shared" si="5"/>
        <v>0</v>
      </c>
      <c r="M703" s="292"/>
    </row>
    <row r="704" spans="1:13" s="10" customFormat="1" ht="14.25" customHeight="1">
      <c r="A704" s="30">
        <v>11</v>
      </c>
      <c r="B704" s="30"/>
      <c r="C704" s="31" t="s">
        <v>331</v>
      </c>
      <c r="D704" s="45" t="s">
        <v>9</v>
      </c>
      <c r="E704" s="202">
        <v>2</v>
      </c>
      <c r="F704" s="32"/>
      <c r="G704" s="115">
        <f t="shared" si="4"/>
        <v>0</v>
      </c>
      <c r="H704" s="115"/>
      <c r="I704" s="115"/>
      <c r="J704" s="115"/>
      <c r="K704" s="115"/>
      <c r="L704" s="115">
        <f t="shared" si="5"/>
        <v>0</v>
      </c>
      <c r="M704" s="292"/>
    </row>
    <row r="705" spans="1:13" s="10" customFormat="1" ht="14.25" customHeight="1">
      <c r="A705" s="30">
        <v>13</v>
      </c>
      <c r="B705" s="30"/>
      <c r="C705" s="31" t="s">
        <v>491</v>
      </c>
      <c r="D705" s="45" t="s">
        <v>9</v>
      </c>
      <c r="E705" s="202">
        <v>1</v>
      </c>
      <c r="F705" s="32"/>
      <c r="G705" s="115">
        <f t="shared" si="4"/>
        <v>0</v>
      </c>
      <c r="H705" s="115"/>
      <c r="I705" s="115"/>
      <c r="J705" s="115"/>
      <c r="K705" s="115"/>
      <c r="L705" s="115">
        <f t="shared" si="5"/>
        <v>0</v>
      </c>
      <c r="M705" s="292"/>
    </row>
    <row r="706" spans="1:13" s="10" customFormat="1" ht="14.25" customHeight="1">
      <c r="A706" s="6"/>
      <c r="B706" s="6"/>
      <c r="C706" s="52" t="s">
        <v>332</v>
      </c>
      <c r="D706" s="33" t="s">
        <v>9</v>
      </c>
      <c r="E706" s="202">
        <v>13</v>
      </c>
      <c r="F706" s="35"/>
      <c r="G706" s="133">
        <f>E706*F706</f>
        <v>0</v>
      </c>
      <c r="H706" s="133"/>
      <c r="I706" s="133"/>
      <c r="J706" s="133"/>
      <c r="K706" s="133"/>
      <c r="L706" s="133">
        <f>G706+I706+K706</f>
        <v>0</v>
      </c>
      <c r="M706" s="292"/>
    </row>
    <row r="707" spans="1:13" s="10" customFormat="1" ht="14.25" customHeight="1">
      <c r="A707" s="6"/>
      <c r="B707" s="6"/>
      <c r="C707" s="52" t="s">
        <v>69</v>
      </c>
      <c r="D707" s="33" t="s">
        <v>9</v>
      </c>
      <c r="E707" s="202">
        <v>2</v>
      </c>
      <c r="F707" s="35"/>
      <c r="G707" s="133">
        <f>E707*F707</f>
        <v>0</v>
      </c>
      <c r="H707" s="133"/>
      <c r="I707" s="133"/>
      <c r="J707" s="133"/>
      <c r="K707" s="133"/>
      <c r="L707" s="133">
        <f>G707+I707+K707</f>
        <v>0</v>
      </c>
      <c r="M707" s="292"/>
    </row>
    <row r="708" spans="1:13" s="10" customFormat="1" ht="14.25" customHeight="1">
      <c r="A708" s="6"/>
      <c r="B708" s="6"/>
      <c r="C708" s="52" t="s">
        <v>492</v>
      </c>
      <c r="D708" s="33" t="s">
        <v>9</v>
      </c>
      <c r="E708" s="202">
        <v>2</v>
      </c>
      <c r="F708" s="35"/>
      <c r="G708" s="133">
        <f>E708*F708</f>
        <v>0</v>
      </c>
      <c r="H708" s="133"/>
      <c r="I708" s="133"/>
      <c r="J708" s="133"/>
      <c r="K708" s="133"/>
      <c r="L708" s="133">
        <f>G708+I708+K708</f>
        <v>0</v>
      </c>
      <c r="M708" s="292"/>
    </row>
    <row r="709" spans="1:13" s="10" customFormat="1" ht="14.25" customHeight="1">
      <c r="A709" s="6"/>
      <c r="B709" s="6"/>
      <c r="C709" s="52" t="s">
        <v>70</v>
      </c>
      <c r="D709" s="33" t="s">
        <v>9</v>
      </c>
      <c r="E709" s="202">
        <v>2</v>
      </c>
      <c r="F709" s="35"/>
      <c r="G709" s="133">
        <f>E709*F709</f>
        <v>0</v>
      </c>
      <c r="H709" s="133"/>
      <c r="I709" s="133"/>
      <c r="J709" s="133"/>
      <c r="K709" s="133"/>
      <c r="L709" s="133">
        <f>G709+I709+K709</f>
        <v>0</v>
      </c>
      <c r="M709" s="292"/>
    </row>
    <row r="710" spans="1:13" s="10" customFormat="1" ht="17.25" customHeight="1">
      <c r="A710" s="6">
        <v>18</v>
      </c>
      <c r="B710" s="6"/>
      <c r="C710" s="34" t="s">
        <v>71</v>
      </c>
      <c r="D710" s="33" t="s">
        <v>9</v>
      </c>
      <c r="E710" s="202">
        <v>1</v>
      </c>
      <c r="F710" s="35"/>
      <c r="G710" s="257"/>
      <c r="H710" s="36"/>
      <c r="I710" s="37"/>
      <c r="J710" s="36"/>
      <c r="K710" s="37"/>
      <c r="L710" s="37"/>
      <c r="M710" s="292"/>
    </row>
    <row r="711" spans="1:13" s="10" customFormat="1" ht="15.75" customHeight="1">
      <c r="A711" s="6"/>
      <c r="B711" s="6"/>
      <c r="C711" s="52" t="s">
        <v>73</v>
      </c>
      <c r="D711" s="33" t="s">
        <v>9</v>
      </c>
      <c r="E711" s="202">
        <v>7</v>
      </c>
      <c r="F711" s="35"/>
      <c r="G711" s="133">
        <f>E711*F711</f>
        <v>0</v>
      </c>
      <c r="H711" s="133"/>
      <c r="I711" s="133"/>
      <c r="J711" s="133"/>
      <c r="K711" s="133"/>
      <c r="L711" s="133">
        <f>G711+I711+K711</f>
        <v>0</v>
      </c>
      <c r="M711" s="47"/>
    </row>
    <row r="712" spans="1:13" s="10" customFormat="1" ht="15.75" customHeight="1">
      <c r="A712" s="6"/>
      <c r="B712" s="6"/>
      <c r="C712" s="52" t="s">
        <v>74</v>
      </c>
      <c r="D712" s="33" t="s">
        <v>9</v>
      </c>
      <c r="E712" s="202">
        <v>1</v>
      </c>
      <c r="F712" s="35"/>
      <c r="G712" s="133">
        <f>E712*F712</f>
        <v>0</v>
      </c>
      <c r="H712" s="133"/>
      <c r="I712" s="133"/>
      <c r="J712" s="133"/>
      <c r="K712" s="133"/>
      <c r="L712" s="133">
        <f>G712+I712+K712</f>
        <v>0</v>
      </c>
      <c r="M712" s="47"/>
    </row>
    <row r="713" spans="1:13" s="10" customFormat="1" ht="15" customHeight="1">
      <c r="A713" s="55">
        <v>21</v>
      </c>
      <c r="B713" s="55"/>
      <c r="C713" s="258" t="s">
        <v>333</v>
      </c>
      <c r="D713" s="33" t="s">
        <v>9</v>
      </c>
      <c r="E713" s="202">
        <v>2</v>
      </c>
      <c r="F713" s="35"/>
      <c r="G713" s="37"/>
      <c r="H713" s="36"/>
      <c r="I713" s="37"/>
      <c r="J713" s="36"/>
      <c r="K713" s="37"/>
      <c r="L713" s="37"/>
      <c r="M713" s="47"/>
    </row>
    <row r="714" spans="1:14" s="10" customFormat="1" ht="15" customHeight="1">
      <c r="A714" s="65">
        <v>20</v>
      </c>
      <c r="B714" s="65"/>
      <c r="C714" s="258" t="s">
        <v>618</v>
      </c>
      <c r="D714" s="35"/>
      <c r="E714" s="132"/>
      <c r="F714" s="35"/>
      <c r="G714" s="37"/>
      <c r="H714" s="36"/>
      <c r="I714" s="37"/>
      <c r="J714" s="36"/>
      <c r="K714" s="37"/>
      <c r="L714" s="260"/>
      <c r="M714" s="47"/>
      <c r="N714" s="17"/>
    </row>
    <row r="715" spans="1:13" s="10" customFormat="1" ht="14.25" customHeight="1">
      <c r="A715" s="1"/>
      <c r="B715" s="1"/>
      <c r="C715" s="48" t="s">
        <v>334</v>
      </c>
      <c r="D715" s="35" t="s">
        <v>9</v>
      </c>
      <c r="E715" s="202">
        <v>3</v>
      </c>
      <c r="F715" s="35"/>
      <c r="G715" s="37">
        <f>E715*F715</f>
        <v>0</v>
      </c>
      <c r="H715" s="36"/>
      <c r="I715" s="37"/>
      <c r="J715" s="36"/>
      <c r="K715" s="37"/>
      <c r="L715" s="260">
        <f>G715+I715+K715</f>
        <v>0</v>
      </c>
      <c r="M715" s="47"/>
    </row>
    <row r="716" spans="1:13" s="10" customFormat="1" ht="14.25" customHeight="1">
      <c r="A716" s="1"/>
      <c r="B716" s="1"/>
      <c r="C716" s="48" t="s">
        <v>335</v>
      </c>
      <c r="D716" s="35" t="s">
        <v>9</v>
      </c>
      <c r="E716" s="202">
        <v>3</v>
      </c>
      <c r="F716" s="35"/>
      <c r="G716" s="37">
        <f>E716*F716</f>
        <v>0</v>
      </c>
      <c r="H716" s="36"/>
      <c r="I716" s="37"/>
      <c r="J716" s="36"/>
      <c r="K716" s="37"/>
      <c r="L716" s="260">
        <f>G716+I716+K716</f>
        <v>0</v>
      </c>
      <c r="M716" s="47"/>
    </row>
    <row r="717" spans="1:13" s="10" customFormat="1" ht="14.25" customHeight="1">
      <c r="A717" s="1"/>
      <c r="B717" s="1"/>
      <c r="C717" s="48" t="s">
        <v>336</v>
      </c>
      <c r="D717" s="35" t="s">
        <v>9</v>
      </c>
      <c r="E717" s="202">
        <v>3</v>
      </c>
      <c r="F717" s="35"/>
      <c r="G717" s="37">
        <f>E717*F717</f>
        <v>0</v>
      </c>
      <c r="H717" s="36"/>
      <c r="I717" s="37"/>
      <c r="J717" s="36"/>
      <c r="K717" s="37"/>
      <c r="L717" s="260">
        <f>G717+I717+K717</f>
        <v>0</v>
      </c>
      <c r="M717" s="47"/>
    </row>
    <row r="718" spans="1:13" s="10" customFormat="1" ht="14.25" customHeight="1">
      <c r="A718" s="1"/>
      <c r="B718" s="1"/>
      <c r="C718" s="48" t="s">
        <v>337</v>
      </c>
      <c r="D718" s="35" t="s">
        <v>9</v>
      </c>
      <c r="E718" s="202">
        <v>3</v>
      </c>
      <c r="F718" s="35"/>
      <c r="G718" s="37">
        <f>E718*F718</f>
        <v>0</v>
      </c>
      <c r="H718" s="36"/>
      <c r="I718" s="37"/>
      <c r="J718" s="36"/>
      <c r="K718" s="37"/>
      <c r="L718" s="260">
        <f>G718+I718+K718</f>
        <v>0</v>
      </c>
      <c r="M718" s="47"/>
    </row>
    <row r="719" spans="1:13" s="10" customFormat="1" ht="14.25" customHeight="1">
      <c r="A719" s="1"/>
      <c r="B719" s="1"/>
      <c r="C719" s="48" t="s">
        <v>338</v>
      </c>
      <c r="D719" s="35" t="s">
        <v>9</v>
      </c>
      <c r="E719" s="202">
        <v>3</v>
      </c>
      <c r="F719" s="35"/>
      <c r="G719" s="37">
        <f>E719*F719</f>
        <v>0</v>
      </c>
      <c r="H719" s="36"/>
      <c r="I719" s="37"/>
      <c r="J719" s="36"/>
      <c r="K719" s="37"/>
      <c r="L719" s="260">
        <f>G719+I719+K719</f>
        <v>0</v>
      </c>
      <c r="M719" s="47"/>
    </row>
    <row r="720" spans="1:13" ht="13.5">
      <c r="A720" s="33"/>
      <c r="B720" s="33"/>
      <c r="C720" s="46" t="s">
        <v>18</v>
      </c>
      <c r="D720" s="35"/>
      <c r="E720" s="35"/>
      <c r="F720" s="29"/>
      <c r="G720" s="133">
        <f>SUM(G694:G719)</f>
        <v>0</v>
      </c>
      <c r="H720" s="133"/>
      <c r="I720" s="133">
        <f>SUM(I694:I719)</f>
        <v>0</v>
      </c>
      <c r="J720" s="133"/>
      <c r="K720" s="133">
        <f>SUM(K694:K719)</f>
        <v>0</v>
      </c>
      <c r="L720" s="133">
        <f>SUM(L694:L719)</f>
        <v>0</v>
      </c>
      <c r="M720" s="296">
        <f>G720+I720+K720</f>
        <v>0</v>
      </c>
    </row>
    <row r="721" spans="1:13" s="10" customFormat="1" ht="13.5">
      <c r="A721" s="33"/>
      <c r="B721" s="33"/>
      <c r="C721" s="34" t="s">
        <v>40</v>
      </c>
      <c r="D721" s="38" t="s">
        <v>49</v>
      </c>
      <c r="E721" s="39"/>
      <c r="F721" s="35"/>
      <c r="G721" s="133">
        <f aca="true" t="shared" si="6" ref="G721:L721">G720*0.1</f>
        <v>0</v>
      </c>
      <c r="H721" s="133">
        <f t="shared" si="6"/>
        <v>0</v>
      </c>
      <c r="I721" s="133">
        <f t="shared" si="6"/>
        <v>0</v>
      </c>
      <c r="J721" s="133">
        <f t="shared" si="6"/>
        <v>0</v>
      </c>
      <c r="K721" s="133">
        <f t="shared" si="6"/>
        <v>0</v>
      </c>
      <c r="L721" s="133">
        <f t="shared" si="6"/>
        <v>0</v>
      </c>
      <c r="M721" s="292"/>
    </row>
    <row r="722" spans="1:13" s="10" customFormat="1" ht="13.5" customHeight="1">
      <c r="A722" s="33"/>
      <c r="B722" s="33"/>
      <c r="C722" s="46" t="s">
        <v>6</v>
      </c>
      <c r="D722" s="47"/>
      <c r="E722" s="39"/>
      <c r="F722" s="35"/>
      <c r="G722" s="133">
        <f aca="true" t="shared" si="7" ref="G722:L722">G720+G721</f>
        <v>0</v>
      </c>
      <c r="H722" s="133">
        <f t="shared" si="7"/>
        <v>0</v>
      </c>
      <c r="I722" s="133">
        <f t="shared" si="7"/>
        <v>0</v>
      </c>
      <c r="J722" s="133">
        <f t="shared" si="7"/>
        <v>0</v>
      </c>
      <c r="K722" s="133">
        <f t="shared" si="7"/>
        <v>0</v>
      </c>
      <c r="L722" s="133">
        <f t="shared" si="7"/>
        <v>0</v>
      </c>
      <c r="M722" s="292"/>
    </row>
    <row r="723" spans="1:13" s="10" customFormat="1" ht="13.5">
      <c r="A723" s="33"/>
      <c r="B723" s="33"/>
      <c r="C723" s="34" t="s">
        <v>41</v>
      </c>
      <c r="D723" s="38" t="s">
        <v>49</v>
      </c>
      <c r="E723" s="39"/>
      <c r="F723" s="35"/>
      <c r="G723" s="133">
        <f aca="true" t="shared" si="8" ref="G723:L723">G722*0.08</f>
        <v>0</v>
      </c>
      <c r="H723" s="133">
        <f t="shared" si="8"/>
        <v>0</v>
      </c>
      <c r="I723" s="133">
        <f t="shared" si="8"/>
        <v>0</v>
      </c>
      <c r="J723" s="133">
        <f t="shared" si="8"/>
        <v>0</v>
      </c>
      <c r="K723" s="133">
        <f t="shared" si="8"/>
        <v>0</v>
      </c>
      <c r="L723" s="133">
        <f t="shared" si="8"/>
        <v>0</v>
      </c>
      <c r="M723" s="292"/>
    </row>
    <row r="724" spans="1:13" s="10" customFormat="1" ht="13.5">
      <c r="A724" s="33"/>
      <c r="B724" s="33"/>
      <c r="C724" s="60" t="s">
        <v>428</v>
      </c>
      <c r="D724" s="35"/>
      <c r="E724" s="39"/>
      <c r="F724" s="35"/>
      <c r="G724" s="142">
        <f aca="true" t="shared" si="9" ref="G724:L724">G722+G723</f>
        <v>0</v>
      </c>
      <c r="H724" s="142">
        <f t="shared" si="9"/>
        <v>0</v>
      </c>
      <c r="I724" s="142">
        <f t="shared" si="9"/>
        <v>0</v>
      </c>
      <c r="J724" s="142">
        <f t="shared" si="9"/>
        <v>0</v>
      </c>
      <c r="K724" s="142">
        <f t="shared" si="9"/>
        <v>0</v>
      </c>
      <c r="L724" s="142">
        <f t="shared" si="9"/>
        <v>0</v>
      </c>
      <c r="M724" s="313">
        <f>G724+I724+K724</f>
        <v>0</v>
      </c>
    </row>
    <row r="725" spans="1:13" s="10" customFormat="1" ht="15.75">
      <c r="A725" s="33"/>
      <c r="B725" s="33"/>
      <c r="C725" s="67" t="s">
        <v>489</v>
      </c>
      <c r="D725" s="35"/>
      <c r="E725" s="39"/>
      <c r="F725" s="35"/>
      <c r="G725" s="142"/>
      <c r="H725" s="142"/>
      <c r="I725" s="142"/>
      <c r="J725" s="142"/>
      <c r="K725" s="142"/>
      <c r="L725" s="142"/>
      <c r="M725" s="292"/>
    </row>
    <row r="726" spans="1:13" s="10" customFormat="1" ht="27" customHeight="1">
      <c r="A726" s="33">
        <v>1</v>
      </c>
      <c r="B726" s="33"/>
      <c r="C726" s="52" t="s">
        <v>75</v>
      </c>
      <c r="D726" s="33" t="s">
        <v>19</v>
      </c>
      <c r="E726" s="202">
        <v>40</v>
      </c>
      <c r="F726" s="35"/>
      <c r="G726" s="133"/>
      <c r="H726" s="133"/>
      <c r="I726" s="133"/>
      <c r="J726" s="133"/>
      <c r="K726" s="133"/>
      <c r="L726" s="343"/>
      <c r="M726" s="47"/>
    </row>
    <row r="727" spans="1:13" s="10" customFormat="1" ht="30.75" customHeight="1">
      <c r="A727" s="33">
        <v>2</v>
      </c>
      <c r="B727" s="33"/>
      <c r="C727" s="52" t="s">
        <v>76</v>
      </c>
      <c r="D727" s="33" t="s">
        <v>19</v>
      </c>
      <c r="E727" s="202">
        <v>60</v>
      </c>
      <c r="F727" s="35"/>
      <c r="G727" s="133"/>
      <c r="H727" s="133"/>
      <c r="I727" s="133"/>
      <c r="J727" s="133"/>
      <c r="K727" s="133"/>
      <c r="L727" s="343"/>
      <c r="M727" s="47"/>
    </row>
    <row r="728" spans="1:13" s="10" customFormat="1" ht="14.25" customHeight="1">
      <c r="A728" s="33">
        <v>3</v>
      </c>
      <c r="B728" s="33"/>
      <c r="C728" s="52" t="s">
        <v>64</v>
      </c>
      <c r="D728" s="33" t="s">
        <v>9</v>
      </c>
      <c r="E728" s="202">
        <v>14</v>
      </c>
      <c r="F728" s="36"/>
      <c r="G728" s="133">
        <f>E728*F728</f>
        <v>0</v>
      </c>
      <c r="H728" s="133"/>
      <c r="I728" s="133"/>
      <c r="J728" s="133"/>
      <c r="K728" s="133"/>
      <c r="L728" s="133">
        <f>G728+I728+K728</f>
        <v>0</v>
      </c>
      <c r="M728" s="292"/>
    </row>
    <row r="729" spans="1:13" s="10" customFormat="1" ht="14.25" customHeight="1">
      <c r="A729" s="33">
        <v>4</v>
      </c>
      <c r="B729" s="33"/>
      <c r="C729" s="52" t="s">
        <v>77</v>
      </c>
      <c r="D729" s="33" t="s">
        <v>9</v>
      </c>
      <c r="E729" s="202">
        <v>4</v>
      </c>
      <c r="F729" s="36"/>
      <c r="G729" s="133">
        <f aca="true" t="shared" si="10" ref="G729:G735">E729*F729</f>
        <v>0</v>
      </c>
      <c r="H729" s="133"/>
      <c r="I729" s="133"/>
      <c r="J729" s="133"/>
      <c r="K729" s="133"/>
      <c r="L729" s="133">
        <f aca="true" t="shared" si="11" ref="L729:L735">G729+I729+K729</f>
        <v>0</v>
      </c>
      <c r="M729" s="292"/>
    </row>
    <row r="730" spans="1:13" s="10" customFormat="1" ht="13.5">
      <c r="A730" s="33">
        <v>5</v>
      </c>
      <c r="B730" s="33"/>
      <c r="C730" s="52" t="s">
        <v>78</v>
      </c>
      <c r="D730" s="33" t="s">
        <v>9</v>
      </c>
      <c r="E730" s="202">
        <v>7</v>
      </c>
      <c r="F730" s="35"/>
      <c r="G730" s="133">
        <f t="shared" si="10"/>
        <v>0</v>
      </c>
      <c r="H730" s="142"/>
      <c r="I730" s="142"/>
      <c r="J730" s="142"/>
      <c r="K730" s="142"/>
      <c r="L730" s="133">
        <f t="shared" si="11"/>
        <v>0</v>
      </c>
      <c r="M730" s="292"/>
    </row>
    <row r="731" spans="1:13" s="10" customFormat="1" ht="13.5">
      <c r="A731" s="33">
        <v>6</v>
      </c>
      <c r="B731" s="33"/>
      <c r="C731" s="52" t="s">
        <v>79</v>
      </c>
      <c r="D731" s="33" t="s">
        <v>9</v>
      </c>
      <c r="E731" s="202">
        <v>12</v>
      </c>
      <c r="F731" s="35"/>
      <c r="G731" s="133">
        <f t="shared" si="10"/>
        <v>0</v>
      </c>
      <c r="H731" s="142"/>
      <c r="I731" s="142"/>
      <c r="J731" s="142"/>
      <c r="K731" s="142"/>
      <c r="L731" s="133">
        <f t="shared" si="11"/>
        <v>0</v>
      </c>
      <c r="M731" s="292"/>
    </row>
    <row r="732" spans="1:13" s="10" customFormat="1" ht="13.5">
      <c r="A732" s="33">
        <v>7</v>
      </c>
      <c r="B732" s="33"/>
      <c r="C732" s="52" t="s">
        <v>80</v>
      </c>
      <c r="D732" s="33" t="s">
        <v>9</v>
      </c>
      <c r="E732" s="202">
        <v>3</v>
      </c>
      <c r="F732" s="35"/>
      <c r="G732" s="133">
        <f t="shared" si="10"/>
        <v>0</v>
      </c>
      <c r="H732" s="142"/>
      <c r="I732" s="142"/>
      <c r="J732" s="142"/>
      <c r="K732" s="142"/>
      <c r="L732" s="133">
        <f t="shared" si="11"/>
        <v>0</v>
      </c>
      <c r="M732" s="292"/>
    </row>
    <row r="733" spans="1:13" s="10" customFormat="1" ht="13.5">
      <c r="A733" s="33">
        <v>8</v>
      </c>
      <c r="B733" s="33"/>
      <c r="C733" s="52" t="s">
        <v>81</v>
      </c>
      <c r="D733" s="33" t="s">
        <v>9</v>
      </c>
      <c r="E733" s="202">
        <v>2</v>
      </c>
      <c r="F733" s="35"/>
      <c r="G733" s="133">
        <f t="shared" si="10"/>
        <v>0</v>
      </c>
      <c r="H733" s="142"/>
      <c r="I733" s="142"/>
      <c r="J733" s="142"/>
      <c r="K733" s="142"/>
      <c r="L733" s="133">
        <f t="shared" si="11"/>
        <v>0</v>
      </c>
      <c r="M733" s="292"/>
    </row>
    <row r="734" spans="1:13" s="10" customFormat="1" ht="13.5">
      <c r="A734" s="33">
        <v>9</v>
      </c>
      <c r="B734" s="33"/>
      <c r="C734" s="52" t="s">
        <v>82</v>
      </c>
      <c r="D734" s="33" t="s">
        <v>9</v>
      </c>
      <c r="E734" s="202">
        <v>3</v>
      </c>
      <c r="F734" s="35"/>
      <c r="G734" s="133">
        <f t="shared" si="10"/>
        <v>0</v>
      </c>
      <c r="H734" s="142"/>
      <c r="I734" s="142"/>
      <c r="J734" s="142"/>
      <c r="K734" s="142"/>
      <c r="L734" s="133">
        <f t="shared" si="11"/>
        <v>0</v>
      </c>
      <c r="M734" s="292"/>
    </row>
    <row r="735" spans="1:13" s="10" customFormat="1" ht="13.5">
      <c r="A735" s="33">
        <v>10</v>
      </c>
      <c r="B735" s="33"/>
      <c r="C735" s="52" t="s">
        <v>341</v>
      </c>
      <c r="D735" s="33" t="s">
        <v>9</v>
      </c>
      <c r="E735" s="202">
        <v>7</v>
      </c>
      <c r="F735" s="35"/>
      <c r="G735" s="133">
        <f t="shared" si="10"/>
        <v>0</v>
      </c>
      <c r="H735" s="142"/>
      <c r="I735" s="142"/>
      <c r="J735" s="142"/>
      <c r="K735" s="142"/>
      <c r="L735" s="133">
        <f t="shared" si="11"/>
        <v>0</v>
      </c>
      <c r="M735" s="292"/>
    </row>
    <row r="736" spans="1:13" s="10" customFormat="1" ht="16.5" customHeight="1">
      <c r="A736" s="33">
        <v>11</v>
      </c>
      <c r="B736" s="33"/>
      <c r="C736" s="52" t="s">
        <v>83</v>
      </c>
      <c r="D736" s="35" t="s">
        <v>9</v>
      </c>
      <c r="E736" s="202">
        <v>6</v>
      </c>
      <c r="F736" s="35"/>
      <c r="G736" s="133">
        <f>E736*F736</f>
        <v>0</v>
      </c>
      <c r="H736" s="133"/>
      <c r="I736" s="133"/>
      <c r="J736" s="133"/>
      <c r="K736" s="133"/>
      <c r="L736" s="343">
        <f>G736+I736+K736</f>
        <v>0</v>
      </c>
      <c r="M736" s="47"/>
    </row>
    <row r="737" spans="1:14" s="80" customFormat="1" ht="40.5">
      <c r="A737" s="72">
        <v>12</v>
      </c>
      <c r="B737" s="72"/>
      <c r="C737" s="380" t="s">
        <v>342</v>
      </c>
      <c r="D737" s="72" t="s">
        <v>107</v>
      </c>
      <c r="E737" s="202">
        <v>1</v>
      </c>
      <c r="F737" s="73"/>
      <c r="G737" s="73"/>
      <c r="H737" s="73"/>
      <c r="I737" s="73"/>
      <c r="J737" s="73"/>
      <c r="K737" s="73"/>
      <c r="L737" s="73"/>
      <c r="M737" s="304"/>
      <c r="N737" s="80">
        <f>250*18%</f>
        <v>45</v>
      </c>
    </row>
    <row r="738" spans="1:13" s="168" customFormat="1" ht="27">
      <c r="A738" s="131">
        <v>13</v>
      </c>
      <c r="B738" s="131"/>
      <c r="C738" s="323" t="s">
        <v>343</v>
      </c>
      <c r="D738" s="131" t="s">
        <v>107</v>
      </c>
      <c r="E738" s="202">
        <v>1</v>
      </c>
      <c r="F738" s="73"/>
      <c r="G738" s="73"/>
      <c r="H738" s="73"/>
      <c r="I738" s="73"/>
      <c r="J738" s="73"/>
      <c r="K738" s="73"/>
      <c r="L738" s="73"/>
      <c r="M738" s="301"/>
    </row>
    <row r="739" spans="1:13" s="10" customFormat="1" ht="16.5" customHeight="1">
      <c r="A739" s="33">
        <v>14</v>
      </c>
      <c r="B739" s="33"/>
      <c r="C739" s="52" t="s">
        <v>84</v>
      </c>
      <c r="D739" s="35" t="s">
        <v>9</v>
      </c>
      <c r="E739" s="202">
        <v>1</v>
      </c>
      <c r="F739" s="35"/>
      <c r="G739" s="133"/>
      <c r="H739" s="133"/>
      <c r="I739" s="133"/>
      <c r="J739" s="133"/>
      <c r="K739" s="133"/>
      <c r="L739" s="343"/>
      <c r="M739" s="47"/>
    </row>
    <row r="740" spans="1:13" s="10" customFormat="1" ht="16.5" customHeight="1">
      <c r="A740" s="33">
        <v>15</v>
      </c>
      <c r="B740" s="33"/>
      <c r="C740" s="52" t="s">
        <v>85</v>
      </c>
      <c r="D740" s="33" t="s">
        <v>9</v>
      </c>
      <c r="E740" s="202">
        <v>9</v>
      </c>
      <c r="F740" s="35"/>
      <c r="G740" s="133"/>
      <c r="H740" s="133"/>
      <c r="I740" s="133"/>
      <c r="J740" s="133"/>
      <c r="K740" s="133"/>
      <c r="L740" s="343"/>
      <c r="M740" s="47"/>
    </row>
    <row r="741" spans="1:13" s="10" customFormat="1" ht="15" customHeight="1">
      <c r="A741" s="6">
        <v>16</v>
      </c>
      <c r="B741" s="6"/>
      <c r="C741" s="4" t="s">
        <v>86</v>
      </c>
      <c r="D741" s="1" t="s">
        <v>9</v>
      </c>
      <c r="E741" s="202">
        <v>1</v>
      </c>
      <c r="F741" s="1"/>
      <c r="G741" s="102"/>
      <c r="H741" s="102"/>
      <c r="I741" s="102"/>
      <c r="J741" s="102"/>
      <c r="K741" s="102"/>
      <c r="L741" s="114"/>
      <c r="M741" s="342"/>
    </row>
    <row r="742" spans="1:13" ht="13.5">
      <c r="A742" s="33"/>
      <c r="B742" s="33"/>
      <c r="C742" s="46" t="s">
        <v>18</v>
      </c>
      <c r="D742" s="35"/>
      <c r="E742" s="35"/>
      <c r="F742" s="29"/>
      <c r="G742" s="133"/>
      <c r="H742" s="133"/>
      <c r="I742" s="133"/>
      <c r="J742" s="133"/>
      <c r="K742" s="133"/>
      <c r="L742" s="133"/>
      <c r="M742" s="296">
        <f>G742+I742+K742</f>
        <v>0</v>
      </c>
    </row>
    <row r="743" spans="1:13" s="10" customFormat="1" ht="13.5">
      <c r="A743" s="33"/>
      <c r="B743" s="33"/>
      <c r="C743" s="34" t="s">
        <v>40</v>
      </c>
      <c r="D743" s="85" t="s">
        <v>49</v>
      </c>
      <c r="E743" s="39"/>
      <c r="F743" s="35"/>
      <c r="G743" s="133"/>
      <c r="H743" s="133"/>
      <c r="I743" s="133"/>
      <c r="J743" s="133"/>
      <c r="K743" s="133"/>
      <c r="L743" s="133"/>
      <c r="M743" s="292"/>
    </row>
    <row r="744" spans="1:13" s="10" customFormat="1" ht="13.5" customHeight="1">
      <c r="A744" s="33"/>
      <c r="B744" s="33"/>
      <c r="C744" s="46" t="s">
        <v>6</v>
      </c>
      <c r="D744" s="151"/>
      <c r="E744" s="39"/>
      <c r="F744" s="35"/>
      <c r="G744" s="133"/>
      <c r="H744" s="133"/>
      <c r="I744" s="133"/>
      <c r="J744" s="133"/>
      <c r="K744" s="133"/>
      <c r="L744" s="133"/>
      <c r="M744" s="292"/>
    </row>
    <row r="745" spans="1:13" s="10" customFormat="1" ht="13.5">
      <c r="A745" s="33"/>
      <c r="B745" s="33"/>
      <c r="C745" s="34" t="s">
        <v>41</v>
      </c>
      <c r="D745" s="85" t="s">
        <v>49</v>
      </c>
      <c r="E745" s="39"/>
      <c r="F745" s="35"/>
      <c r="G745" s="133"/>
      <c r="H745" s="133"/>
      <c r="I745" s="133"/>
      <c r="J745" s="133"/>
      <c r="K745" s="133"/>
      <c r="L745" s="133"/>
      <c r="M745" s="292"/>
    </row>
    <row r="746" spans="1:13" s="10" customFormat="1" ht="13.5">
      <c r="A746" s="33"/>
      <c r="B746" s="33"/>
      <c r="C746" s="60" t="s">
        <v>167</v>
      </c>
      <c r="D746" s="35"/>
      <c r="E746" s="39"/>
      <c r="F746" s="35"/>
      <c r="G746" s="142"/>
      <c r="H746" s="142"/>
      <c r="I746" s="142"/>
      <c r="J746" s="142"/>
      <c r="K746" s="142"/>
      <c r="L746" s="142"/>
      <c r="M746" s="313">
        <f>G746+I746+K746</f>
        <v>0</v>
      </c>
    </row>
    <row r="747" spans="1:13" s="10" customFormat="1" ht="15.75">
      <c r="A747" s="33"/>
      <c r="B747" s="33"/>
      <c r="C747" s="67" t="s">
        <v>494</v>
      </c>
      <c r="D747" s="35"/>
      <c r="E747" s="39"/>
      <c r="F747" s="35"/>
      <c r="G747" s="142"/>
      <c r="H747" s="142"/>
      <c r="I747" s="142"/>
      <c r="J747" s="142"/>
      <c r="K747" s="142"/>
      <c r="L747" s="142"/>
      <c r="M747" s="292"/>
    </row>
    <row r="748" spans="1:13" s="117" customFormat="1" ht="19.5" customHeight="1">
      <c r="A748" s="63">
        <v>1</v>
      </c>
      <c r="B748" s="63"/>
      <c r="C748" s="253" t="s">
        <v>434</v>
      </c>
      <c r="D748" s="100" t="s">
        <v>9</v>
      </c>
      <c r="E748" s="202">
        <v>2</v>
      </c>
      <c r="F748" s="193"/>
      <c r="G748" s="248"/>
      <c r="H748" s="193"/>
      <c r="I748" s="193"/>
      <c r="J748" s="193"/>
      <c r="K748" s="193"/>
      <c r="L748" s="193"/>
      <c r="M748" s="287"/>
    </row>
    <row r="749" spans="1:13" s="117" customFormat="1" ht="19.5" customHeight="1">
      <c r="A749" s="63">
        <v>2</v>
      </c>
      <c r="B749" s="63"/>
      <c r="C749" s="253" t="s">
        <v>150</v>
      </c>
      <c r="D749" s="100" t="s">
        <v>151</v>
      </c>
      <c r="E749" s="202">
        <v>1</v>
      </c>
      <c r="F749" s="193"/>
      <c r="G749" s="248"/>
      <c r="H749" s="193"/>
      <c r="I749" s="193"/>
      <c r="J749" s="193"/>
      <c r="K749" s="193"/>
      <c r="L749" s="193"/>
      <c r="M749" s="287"/>
    </row>
    <row r="750" spans="1:13" s="13" customFormat="1" ht="15" customHeight="1">
      <c r="A750" s="33"/>
      <c r="B750" s="33"/>
      <c r="C750" s="60" t="s">
        <v>6</v>
      </c>
      <c r="D750" s="186"/>
      <c r="E750" s="44"/>
      <c r="F750" s="187"/>
      <c r="G750" s="41">
        <f>SUM(G749:G749)</f>
        <v>0</v>
      </c>
      <c r="H750" s="41"/>
      <c r="I750" s="41">
        <f>SUM(I748:I749)</f>
        <v>0</v>
      </c>
      <c r="J750" s="41">
        <f>SUM(J748:J749)</f>
        <v>0</v>
      </c>
      <c r="K750" s="41">
        <f>SUM(K748:K749)</f>
        <v>0</v>
      </c>
      <c r="L750" s="41">
        <f>SUM(L748:L749)</f>
        <v>0</v>
      </c>
      <c r="M750" s="292"/>
    </row>
    <row r="751" spans="1:13" s="7" customFormat="1" ht="13.5">
      <c r="A751" s="47"/>
      <c r="B751" s="47"/>
      <c r="C751" s="84" t="s">
        <v>34</v>
      </c>
      <c r="D751" s="85" t="s">
        <v>49</v>
      </c>
      <c r="E751" s="43"/>
      <c r="F751" s="41"/>
      <c r="G751" s="142"/>
      <c r="H751" s="142"/>
      <c r="I751" s="142"/>
      <c r="J751" s="142"/>
      <c r="K751" s="142"/>
      <c r="L751" s="142"/>
      <c r="M751" s="277"/>
    </row>
    <row r="752" spans="1:13" s="7" customFormat="1" ht="13.5">
      <c r="A752" s="47"/>
      <c r="B752" s="47"/>
      <c r="C752" s="60" t="s">
        <v>6</v>
      </c>
      <c r="D752" s="151"/>
      <c r="E752" s="162"/>
      <c r="F752" s="151"/>
      <c r="G752" s="143"/>
      <c r="H752" s="143"/>
      <c r="I752" s="143"/>
      <c r="J752" s="143"/>
      <c r="K752" s="143"/>
      <c r="L752" s="143"/>
      <c r="M752" s="277"/>
    </row>
    <row r="753" spans="1:13" s="21" customFormat="1" ht="13.5">
      <c r="A753" s="47"/>
      <c r="B753" s="47"/>
      <c r="C753" s="84" t="s">
        <v>35</v>
      </c>
      <c r="D753" s="152" t="s">
        <v>49</v>
      </c>
      <c r="E753" s="162"/>
      <c r="F753" s="151"/>
      <c r="G753" s="143"/>
      <c r="H753" s="143"/>
      <c r="I753" s="143"/>
      <c r="J753" s="143"/>
      <c r="K753" s="143"/>
      <c r="L753" s="143"/>
      <c r="M753" s="278"/>
    </row>
    <row r="754" spans="1:13" ht="13.5">
      <c r="A754" s="49"/>
      <c r="B754" s="49"/>
      <c r="C754" s="60" t="s">
        <v>433</v>
      </c>
      <c r="D754" s="151"/>
      <c r="E754" s="162"/>
      <c r="F754" s="151"/>
      <c r="G754" s="143"/>
      <c r="H754" s="143"/>
      <c r="I754" s="143"/>
      <c r="J754" s="143"/>
      <c r="K754" s="143"/>
      <c r="L754" s="143"/>
      <c r="M754" s="293"/>
    </row>
    <row r="755" spans="1:13" s="10" customFormat="1" ht="31.5">
      <c r="A755" s="33"/>
      <c r="B755" s="33"/>
      <c r="C755" s="67" t="s">
        <v>495</v>
      </c>
      <c r="D755" s="35"/>
      <c r="E755" s="39"/>
      <c r="F755" s="35"/>
      <c r="G755" s="142"/>
      <c r="H755" s="142"/>
      <c r="I755" s="142"/>
      <c r="J755" s="142"/>
      <c r="K755" s="142"/>
      <c r="L755" s="142"/>
      <c r="M755" s="292"/>
    </row>
    <row r="756" spans="1:13" s="7" customFormat="1" ht="56.25" customHeight="1">
      <c r="A756" s="33">
        <v>1</v>
      </c>
      <c r="B756" s="33"/>
      <c r="C756" s="333" t="s">
        <v>496</v>
      </c>
      <c r="D756" s="75" t="s">
        <v>48</v>
      </c>
      <c r="E756" s="245">
        <v>1</v>
      </c>
      <c r="F756" s="36"/>
      <c r="G756" s="133"/>
      <c r="H756" s="133"/>
      <c r="I756" s="133"/>
      <c r="J756" s="133"/>
      <c r="K756" s="133"/>
      <c r="L756" s="133"/>
      <c r="M756" s="284"/>
    </row>
    <row r="757" spans="1:13" s="7" customFormat="1" ht="75" customHeight="1">
      <c r="A757" s="33">
        <v>2</v>
      </c>
      <c r="B757" s="33"/>
      <c r="C757" s="333" t="s">
        <v>497</v>
      </c>
      <c r="D757" s="75" t="s">
        <v>48</v>
      </c>
      <c r="E757" s="245">
        <v>1</v>
      </c>
      <c r="F757" s="36"/>
      <c r="G757" s="133"/>
      <c r="H757" s="133"/>
      <c r="I757" s="133"/>
      <c r="J757" s="133"/>
      <c r="K757" s="133"/>
      <c r="L757" s="133"/>
      <c r="M757" s="284"/>
    </row>
    <row r="758" spans="1:13" s="7" customFormat="1" ht="70.5" customHeight="1">
      <c r="A758" s="33">
        <v>3</v>
      </c>
      <c r="B758" s="33"/>
      <c r="C758" s="333" t="s">
        <v>498</v>
      </c>
      <c r="D758" s="75" t="s">
        <v>48</v>
      </c>
      <c r="E758" s="245">
        <v>1</v>
      </c>
      <c r="F758" s="36"/>
      <c r="G758" s="133"/>
      <c r="H758" s="133"/>
      <c r="I758" s="133"/>
      <c r="J758" s="133"/>
      <c r="K758" s="133"/>
      <c r="L758" s="133"/>
      <c r="M758" s="284"/>
    </row>
    <row r="759" spans="1:13" s="7" customFormat="1" ht="27">
      <c r="A759" s="33">
        <v>4</v>
      </c>
      <c r="B759" s="33"/>
      <c r="C759" s="34" t="s">
        <v>499</v>
      </c>
      <c r="D759" s="33" t="s">
        <v>9</v>
      </c>
      <c r="E759" s="245">
        <v>72</v>
      </c>
      <c r="F759" s="35"/>
      <c r="G759" s="133"/>
      <c r="H759" s="133"/>
      <c r="I759" s="133"/>
      <c r="J759" s="133"/>
      <c r="K759" s="133"/>
      <c r="L759" s="133"/>
      <c r="M759" s="284"/>
    </row>
    <row r="760" spans="1:13" s="7" customFormat="1" ht="16.5" customHeight="1">
      <c r="A760" s="33">
        <v>5</v>
      </c>
      <c r="B760" s="33"/>
      <c r="C760" s="333" t="s">
        <v>500</v>
      </c>
      <c r="D760" s="75" t="s">
        <v>9</v>
      </c>
      <c r="E760" s="245">
        <v>5</v>
      </c>
      <c r="F760" s="35"/>
      <c r="G760" s="133"/>
      <c r="H760" s="133"/>
      <c r="I760" s="133"/>
      <c r="J760" s="133"/>
      <c r="K760" s="133"/>
      <c r="L760" s="133"/>
      <c r="M760" s="284"/>
    </row>
    <row r="761" spans="1:13" s="7" customFormat="1" ht="27">
      <c r="A761" s="33">
        <v>6</v>
      </c>
      <c r="B761" s="33"/>
      <c r="C761" s="333" t="s">
        <v>299</v>
      </c>
      <c r="D761" s="75" t="s">
        <v>9</v>
      </c>
      <c r="E761" s="245">
        <v>38</v>
      </c>
      <c r="F761" s="35"/>
      <c r="G761" s="133"/>
      <c r="H761" s="133"/>
      <c r="I761" s="133"/>
      <c r="J761" s="133"/>
      <c r="K761" s="133"/>
      <c r="L761" s="133"/>
      <c r="M761" s="284"/>
    </row>
    <row r="762" spans="1:13" s="7" customFormat="1" ht="27">
      <c r="A762" s="33">
        <v>7</v>
      </c>
      <c r="B762" s="33"/>
      <c r="C762" s="52" t="s">
        <v>88</v>
      </c>
      <c r="D762" s="33" t="s">
        <v>9</v>
      </c>
      <c r="E762" s="245">
        <v>82</v>
      </c>
      <c r="F762" s="35"/>
      <c r="G762" s="133"/>
      <c r="H762" s="133"/>
      <c r="I762" s="133"/>
      <c r="J762" s="133"/>
      <c r="K762" s="133"/>
      <c r="L762" s="133"/>
      <c r="M762" s="284"/>
    </row>
    <row r="763" spans="1:13" s="7" customFormat="1" ht="13.5">
      <c r="A763" s="33">
        <v>8</v>
      </c>
      <c r="B763" s="33"/>
      <c r="C763" s="52" t="s">
        <v>501</v>
      </c>
      <c r="D763" s="75" t="s">
        <v>9</v>
      </c>
      <c r="E763" s="245">
        <v>72</v>
      </c>
      <c r="F763" s="36"/>
      <c r="G763" s="133"/>
      <c r="H763" s="133"/>
      <c r="I763" s="133"/>
      <c r="J763" s="133"/>
      <c r="K763" s="133"/>
      <c r="L763" s="133"/>
      <c r="M763" s="284"/>
    </row>
    <row r="764" spans="1:13" s="7" customFormat="1" ht="27">
      <c r="A764" s="33">
        <v>9</v>
      </c>
      <c r="B764" s="33"/>
      <c r="C764" s="34" t="s">
        <v>89</v>
      </c>
      <c r="D764" s="75" t="s">
        <v>9</v>
      </c>
      <c r="E764" s="245">
        <v>10</v>
      </c>
      <c r="F764" s="36"/>
      <c r="G764" s="133"/>
      <c r="H764" s="133"/>
      <c r="I764" s="133"/>
      <c r="J764" s="133"/>
      <c r="K764" s="133"/>
      <c r="L764" s="133"/>
      <c r="M764" s="284"/>
    </row>
    <row r="765" spans="1:13" s="7" customFormat="1" ht="27">
      <c r="A765" s="33">
        <v>10</v>
      </c>
      <c r="B765" s="33"/>
      <c r="C765" s="34" t="s">
        <v>90</v>
      </c>
      <c r="D765" s="75" t="s">
        <v>9</v>
      </c>
      <c r="E765" s="245">
        <v>12</v>
      </c>
      <c r="F765" s="36"/>
      <c r="G765" s="133"/>
      <c r="H765" s="133"/>
      <c r="I765" s="133"/>
      <c r="J765" s="133"/>
      <c r="K765" s="133"/>
      <c r="L765" s="133"/>
      <c r="M765" s="284"/>
    </row>
    <row r="766" spans="1:13" s="7" customFormat="1" ht="27">
      <c r="A766" s="33">
        <v>11</v>
      </c>
      <c r="B766" s="33"/>
      <c r="C766" s="34" t="s">
        <v>91</v>
      </c>
      <c r="D766" s="75" t="s">
        <v>9</v>
      </c>
      <c r="E766" s="245">
        <v>8</v>
      </c>
      <c r="F766" s="36"/>
      <c r="G766" s="133"/>
      <c r="H766" s="133"/>
      <c r="I766" s="133"/>
      <c r="J766" s="133"/>
      <c r="K766" s="133"/>
      <c r="L766" s="133"/>
      <c r="M766" s="284"/>
    </row>
    <row r="767" spans="1:13" ht="13.5">
      <c r="A767" s="33"/>
      <c r="B767" s="33"/>
      <c r="C767" s="46" t="s">
        <v>18</v>
      </c>
      <c r="D767" s="35"/>
      <c r="E767" s="35"/>
      <c r="F767" s="29"/>
      <c r="G767" s="133"/>
      <c r="H767" s="133"/>
      <c r="I767" s="133"/>
      <c r="J767" s="133"/>
      <c r="K767" s="133"/>
      <c r="L767" s="133"/>
      <c r="M767" s="296">
        <f>G767+I767+K767</f>
        <v>0</v>
      </c>
    </row>
    <row r="768" spans="1:13" ht="13.5">
      <c r="A768" s="33"/>
      <c r="B768" s="33"/>
      <c r="C768" s="46" t="s">
        <v>168</v>
      </c>
      <c r="D768" s="35"/>
      <c r="E768" s="35"/>
      <c r="F768" s="29"/>
      <c r="G768" s="133"/>
      <c r="H768" s="133"/>
      <c r="I768" s="133"/>
      <c r="J768" s="133"/>
      <c r="K768" s="133"/>
      <c r="L768" s="133"/>
      <c r="M768" s="296"/>
    </row>
    <row r="769" spans="1:13" s="10" customFormat="1" ht="13.5">
      <c r="A769" s="33"/>
      <c r="B769" s="33"/>
      <c r="C769" s="34" t="s">
        <v>96</v>
      </c>
      <c r="D769" s="85" t="s">
        <v>49</v>
      </c>
      <c r="E769" s="39"/>
      <c r="F769" s="35"/>
      <c r="G769" s="133"/>
      <c r="H769" s="133"/>
      <c r="I769" s="133"/>
      <c r="J769" s="133"/>
      <c r="K769" s="133"/>
      <c r="L769" s="133"/>
      <c r="M769" s="292"/>
    </row>
    <row r="770" spans="1:13" s="10" customFormat="1" ht="13.5" customHeight="1">
      <c r="A770" s="33"/>
      <c r="B770" s="33"/>
      <c r="C770" s="46" t="s">
        <v>6</v>
      </c>
      <c r="D770" s="151"/>
      <c r="E770" s="39"/>
      <c r="F770" s="35"/>
      <c r="G770" s="133"/>
      <c r="H770" s="133"/>
      <c r="I770" s="133"/>
      <c r="J770" s="133"/>
      <c r="K770" s="133"/>
      <c r="L770" s="133"/>
      <c r="M770" s="292"/>
    </row>
    <row r="771" spans="1:13" s="10" customFormat="1" ht="13.5">
      <c r="A771" s="33"/>
      <c r="B771" s="33"/>
      <c r="C771" s="34" t="s">
        <v>41</v>
      </c>
      <c r="D771" s="85" t="s">
        <v>49</v>
      </c>
      <c r="E771" s="39"/>
      <c r="F771" s="35"/>
      <c r="G771" s="133"/>
      <c r="H771" s="133"/>
      <c r="I771" s="133"/>
      <c r="J771" s="133"/>
      <c r="K771" s="133"/>
      <c r="L771" s="133"/>
      <c r="M771" s="292"/>
    </row>
    <row r="772" spans="1:13" s="10" customFormat="1" ht="13.5">
      <c r="A772" s="33"/>
      <c r="B772" s="33"/>
      <c r="C772" s="60" t="s">
        <v>502</v>
      </c>
      <c r="D772" s="35"/>
      <c r="E772" s="39"/>
      <c r="F772" s="35"/>
      <c r="G772" s="142"/>
      <c r="H772" s="142"/>
      <c r="I772" s="142"/>
      <c r="J772" s="142"/>
      <c r="K772" s="142"/>
      <c r="L772" s="142"/>
      <c r="M772" s="313"/>
    </row>
    <row r="773" spans="1:13" s="10" customFormat="1" ht="22.5" customHeight="1">
      <c r="A773" s="33"/>
      <c r="B773" s="33"/>
      <c r="C773" s="67" t="s">
        <v>503</v>
      </c>
      <c r="D773" s="35"/>
      <c r="E773" s="39"/>
      <c r="F773" s="35"/>
      <c r="G773" s="142"/>
      <c r="H773" s="142"/>
      <c r="I773" s="142"/>
      <c r="J773" s="142"/>
      <c r="K773" s="142"/>
      <c r="L773" s="142"/>
      <c r="M773" s="292"/>
    </row>
    <row r="774" spans="1:255" s="10" customFormat="1" ht="27">
      <c r="A774" s="33">
        <v>1</v>
      </c>
      <c r="B774" s="33"/>
      <c r="C774" s="334" t="s">
        <v>429</v>
      </c>
      <c r="D774" s="75" t="s">
        <v>48</v>
      </c>
      <c r="E774" s="245">
        <v>1</v>
      </c>
      <c r="F774" s="36"/>
      <c r="G774" s="133"/>
      <c r="H774" s="133"/>
      <c r="I774" s="133"/>
      <c r="J774" s="133"/>
      <c r="K774" s="133"/>
      <c r="L774" s="133"/>
      <c r="M774" s="27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  <c r="IR774" s="7"/>
      <c r="IS774" s="7"/>
      <c r="IT774" s="7"/>
      <c r="IU774" s="7"/>
    </row>
    <row r="775" spans="1:255" s="10" customFormat="1" ht="22.5" customHeight="1">
      <c r="A775" s="33">
        <v>2</v>
      </c>
      <c r="B775" s="33"/>
      <c r="C775" s="34" t="s">
        <v>110</v>
      </c>
      <c r="D775" s="33" t="s">
        <v>19</v>
      </c>
      <c r="E775" s="245">
        <v>20</v>
      </c>
      <c r="F775" s="36"/>
      <c r="G775" s="133"/>
      <c r="H775" s="133"/>
      <c r="I775" s="133"/>
      <c r="J775" s="133"/>
      <c r="K775" s="133"/>
      <c r="L775" s="133"/>
      <c r="M775" s="27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  <c r="IR775" s="7"/>
      <c r="IS775" s="7"/>
      <c r="IT775" s="7"/>
      <c r="IU775" s="7"/>
    </row>
    <row r="776" spans="1:255" s="10" customFormat="1" ht="22.5" customHeight="1">
      <c r="A776" s="33">
        <v>3</v>
      </c>
      <c r="B776" s="33"/>
      <c r="C776" s="34" t="s">
        <v>112</v>
      </c>
      <c r="D776" s="33" t="s">
        <v>19</v>
      </c>
      <c r="E776" s="245">
        <v>40</v>
      </c>
      <c r="F776" s="36"/>
      <c r="G776" s="133"/>
      <c r="H776" s="133"/>
      <c r="I776" s="133"/>
      <c r="J776" s="133"/>
      <c r="K776" s="133"/>
      <c r="L776" s="133"/>
      <c r="M776" s="27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  <c r="IR776" s="7"/>
      <c r="IS776" s="7"/>
      <c r="IT776" s="7"/>
      <c r="IU776" s="7"/>
    </row>
    <row r="777" spans="1:255" s="10" customFormat="1" ht="30.75" customHeight="1">
      <c r="A777" s="33">
        <v>4</v>
      </c>
      <c r="B777" s="33"/>
      <c r="C777" s="34" t="s">
        <v>111</v>
      </c>
      <c r="D777" s="75" t="s">
        <v>9</v>
      </c>
      <c r="E777" s="245">
        <v>1</v>
      </c>
      <c r="F777" s="36"/>
      <c r="G777" s="133"/>
      <c r="H777" s="133"/>
      <c r="I777" s="133"/>
      <c r="J777" s="133"/>
      <c r="K777" s="133"/>
      <c r="L777" s="133"/>
      <c r="M777" s="27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  <c r="IR777" s="7"/>
      <c r="IS777" s="7"/>
      <c r="IT777" s="7"/>
      <c r="IU777" s="7"/>
    </row>
    <row r="778" spans="1:13" ht="22.5" customHeight="1">
      <c r="A778" s="33"/>
      <c r="B778" s="33"/>
      <c r="C778" s="60" t="s">
        <v>18</v>
      </c>
      <c r="D778" s="35"/>
      <c r="E778" s="35"/>
      <c r="F778" s="29"/>
      <c r="G778" s="133"/>
      <c r="H778" s="133"/>
      <c r="I778" s="133"/>
      <c r="J778" s="133"/>
      <c r="K778" s="133"/>
      <c r="L778" s="133"/>
      <c r="M778" s="296"/>
    </row>
    <row r="779" spans="1:255" ht="22.5" customHeight="1">
      <c r="A779" s="88"/>
      <c r="B779" s="88"/>
      <c r="C779" s="89" t="s">
        <v>96</v>
      </c>
      <c r="D779" s="85" t="s">
        <v>49</v>
      </c>
      <c r="E779" s="61"/>
      <c r="F779" s="54"/>
      <c r="G779" s="142"/>
      <c r="H779" s="142"/>
      <c r="I779" s="142"/>
      <c r="J779" s="142"/>
      <c r="K779" s="142"/>
      <c r="L779" s="142"/>
      <c r="M779" s="297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  <c r="AN779" s="82"/>
      <c r="AO779" s="82"/>
      <c r="AP779" s="82"/>
      <c r="AQ779" s="82"/>
      <c r="AR779" s="82"/>
      <c r="AS779" s="82"/>
      <c r="AT779" s="82"/>
      <c r="AU779" s="82"/>
      <c r="AV779" s="82"/>
      <c r="AW779" s="82"/>
      <c r="AX779" s="82"/>
      <c r="AY779" s="82"/>
      <c r="AZ779" s="82"/>
      <c r="BA779" s="82"/>
      <c r="BB779" s="82"/>
      <c r="BC779" s="82"/>
      <c r="BD779" s="82"/>
      <c r="BE779" s="82"/>
      <c r="BF779" s="82"/>
      <c r="BG779" s="82"/>
      <c r="BH779" s="82"/>
      <c r="BI779" s="82"/>
      <c r="BJ779" s="82"/>
      <c r="BK779" s="82"/>
      <c r="BL779" s="82"/>
      <c r="BM779" s="82"/>
      <c r="BN779" s="82"/>
      <c r="BO779" s="82"/>
      <c r="BP779" s="82"/>
      <c r="BQ779" s="82"/>
      <c r="BR779" s="82"/>
      <c r="BS779" s="82"/>
      <c r="BT779" s="82"/>
      <c r="BU779" s="82"/>
      <c r="BV779" s="82"/>
      <c r="BW779" s="82"/>
      <c r="BX779" s="82"/>
      <c r="BY779" s="82"/>
      <c r="BZ779" s="82"/>
      <c r="CA779" s="82"/>
      <c r="CB779" s="82"/>
      <c r="CC779" s="82"/>
      <c r="CD779" s="82"/>
      <c r="CE779" s="82"/>
      <c r="CF779" s="82"/>
      <c r="CG779" s="82"/>
      <c r="CH779" s="82"/>
      <c r="CI779" s="82"/>
      <c r="CJ779" s="82"/>
      <c r="CK779" s="82"/>
      <c r="CL779" s="82"/>
      <c r="CM779" s="82"/>
      <c r="CN779" s="82"/>
      <c r="CO779" s="82"/>
      <c r="CP779" s="82"/>
      <c r="CQ779" s="82"/>
      <c r="CR779" s="82"/>
      <c r="CS779" s="82"/>
      <c r="CT779" s="82"/>
      <c r="CU779" s="82"/>
      <c r="CV779" s="82"/>
      <c r="CW779" s="82"/>
      <c r="CX779" s="82"/>
      <c r="CY779" s="82"/>
      <c r="CZ779" s="82"/>
      <c r="DA779" s="82"/>
      <c r="DB779" s="82"/>
      <c r="DC779" s="82"/>
      <c r="DD779" s="82"/>
      <c r="DE779" s="82"/>
      <c r="DF779" s="82"/>
      <c r="DG779" s="82"/>
      <c r="DH779" s="82"/>
      <c r="DI779" s="82"/>
      <c r="DJ779" s="82"/>
      <c r="DK779" s="82"/>
      <c r="DL779" s="82"/>
      <c r="DM779" s="82"/>
      <c r="DN779" s="82"/>
      <c r="DO779" s="82"/>
      <c r="DP779" s="82"/>
      <c r="DQ779" s="82"/>
      <c r="DR779" s="82"/>
      <c r="DS779" s="82"/>
      <c r="DT779" s="82"/>
      <c r="DU779" s="82"/>
      <c r="DV779" s="82"/>
      <c r="DW779" s="82"/>
      <c r="DX779" s="82"/>
      <c r="DY779" s="82"/>
      <c r="DZ779" s="82"/>
      <c r="EA779" s="82"/>
      <c r="EB779" s="82"/>
      <c r="EC779" s="82"/>
      <c r="ED779" s="82"/>
      <c r="EE779" s="82"/>
      <c r="EF779" s="82"/>
      <c r="EG779" s="82"/>
      <c r="EH779" s="82"/>
      <c r="EI779" s="82"/>
      <c r="EJ779" s="82"/>
      <c r="EK779" s="82"/>
      <c r="EL779" s="82"/>
      <c r="EM779" s="82"/>
      <c r="EN779" s="82"/>
      <c r="EO779" s="82"/>
      <c r="EP779" s="82"/>
      <c r="EQ779" s="82"/>
      <c r="ER779" s="82"/>
      <c r="ES779" s="82"/>
      <c r="ET779" s="82"/>
      <c r="EU779" s="82"/>
      <c r="EV779" s="82"/>
      <c r="EW779" s="82"/>
      <c r="EX779" s="82"/>
      <c r="EY779" s="82"/>
      <c r="EZ779" s="82"/>
      <c r="FA779" s="82"/>
      <c r="FB779" s="82"/>
      <c r="FC779" s="82"/>
      <c r="FD779" s="82"/>
      <c r="FE779" s="82"/>
      <c r="FF779" s="82"/>
      <c r="FG779" s="82"/>
      <c r="FH779" s="82"/>
      <c r="FI779" s="82"/>
      <c r="FJ779" s="82"/>
      <c r="FK779" s="82"/>
      <c r="FL779" s="82"/>
      <c r="FM779" s="82"/>
      <c r="FN779" s="82"/>
      <c r="FO779" s="82"/>
      <c r="FP779" s="82"/>
      <c r="FQ779" s="82"/>
      <c r="FR779" s="82"/>
      <c r="FS779" s="82"/>
      <c r="FT779" s="82"/>
      <c r="FU779" s="82"/>
      <c r="FV779" s="82"/>
      <c r="FW779" s="82"/>
      <c r="FX779" s="82"/>
      <c r="FY779" s="82"/>
      <c r="FZ779" s="82"/>
      <c r="GA779" s="82"/>
      <c r="GB779" s="82"/>
      <c r="GC779" s="82"/>
      <c r="GD779" s="82"/>
      <c r="GE779" s="82"/>
      <c r="GF779" s="82"/>
      <c r="GG779" s="82"/>
      <c r="GH779" s="82"/>
      <c r="GI779" s="82"/>
      <c r="GJ779" s="82"/>
      <c r="GK779" s="82"/>
      <c r="GL779" s="82"/>
      <c r="GM779" s="82"/>
      <c r="GN779" s="82"/>
      <c r="GO779" s="82"/>
      <c r="GP779" s="82"/>
      <c r="GQ779" s="82"/>
      <c r="GR779" s="82"/>
      <c r="GS779" s="82"/>
      <c r="GT779" s="82"/>
      <c r="GU779" s="82"/>
      <c r="GV779" s="82"/>
      <c r="GW779" s="82"/>
      <c r="GX779" s="82"/>
      <c r="GY779" s="82"/>
      <c r="GZ779" s="82"/>
      <c r="HA779" s="82"/>
      <c r="HB779" s="82"/>
      <c r="HC779" s="82"/>
      <c r="HD779" s="82"/>
      <c r="HE779" s="82"/>
      <c r="HF779" s="82"/>
      <c r="HG779" s="82"/>
      <c r="HH779" s="82"/>
      <c r="HI779" s="82"/>
      <c r="HJ779" s="82"/>
      <c r="HK779" s="82"/>
      <c r="HL779" s="82"/>
      <c r="HM779" s="82"/>
      <c r="HN779" s="82"/>
      <c r="HO779" s="82"/>
      <c r="HP779" s="82"/>
      <c r="HQ779" s="82"/>
      <c r="HR779" s="82"/>
      <c r="HS779" s="82"/>
      <c r="HT779" s="82"/>
      <c r="HU779" s="82"/>
      <c r="HV779" s="82"/>
      <c r="HW779" s="82"/>
      <c r="HX779" s="82"/>
      <c r="HY779" s="82"/>
      <c r="HZ779" s="82"/>
      <c r="IA779" s="82"/>
      <c r="IB779" s="82"/>
      <c r="IC779" s="82"/>
      <c r="ID779" s="82"/>
      <c r="IE779" s="82"/>
      <c r="IF779" s="82"/>
      <c r="IG779" s="82"/>
      <c r="IH779" s="82"/>
      <c r="II779" s="82"/>
      <c r="IJ779" s="82"/>
      <c r="IK779" s="82"/>
      <c r="IL779" s="82"/>
      <c r="IM779" s="82"/>
      <c r="IN779" s="82"/>
      <c r="IO779" s="82"/>
      <c r="IP779" s="82"/>
      <c r="IQ779" s="82"/>
      <c r="IR779" s="82"/>
      <c r="IS779" s="82"/>
      <c r="IT779" s="82"/>
      <c r="IU779" s="82"/>
    </row>
    <row r="780" spans="1:255" ht="22.5" customHeight="1">
      <c r="A780" s="88"/>
      <c r="B780" s="88"/>
      <c r="C780" s="90" t="s">
        <v>18</v>
      </c>
      <c r="D780" s="151"/>
      <c r="E780" s="61"/>
      <c r="F780" s="54"/>
      <c r="G780" s="142"/>
      <c r="H780" s="142"/>
      <c r="I780" s="142"/>
      <c r="J780" s="142"/>
      <c r="K780" s="142"/>
      <c r="L780" s="142"/>
      <c r="M780" s="297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  <c r="AN780" s="82"/>
      <c r="AO780" s="82"/>
      <c r="AP780" s="82"/>
      <c r="AQ780" s="82"/>
      <c r="AR780" s="82"/>
      <c r="AS780" s="82"/>
      <c r="AT780" s="82"/>
      <c r="AU780" s="82"/>
      <c r="AV780" s="82"/>
      <c r="AW780" s="82"/>
      <c r="AX780" s="82"/>
      <c r="AY780" s="82"/>
      <c r="AZ780" s="82"/>
      <c r="BA780" s="82"/>
      <c r="BB780" s="82"/>
      <c r="BC780" s="82"/>
      <c r="BD780" s="82"/>
      <c r="BE780" s="82"/>
      <c r="BF780" s="82"/>
      <c r="BG780" s="82"/>
      <c r="BH780" s="82"/>
      <c r="BI780" s="82"/>
      <c r="BJ780" s="82"/>
      <c r="BK780" s="82"/>
      <c r="BL780" s="82"/>
      <c r="BM780" s="82"/>
      <c r="BN780" s="82"/>
      <c r="BO780" s="82"/>
      <c r="BP780" s="82"/>
      <c r="BQ780" s="82"/>
      <c r="BR780" s="82"/>
      <c r="BS780" s="82"/>
      <c r="BT780" s="82"/>
      <c r="BU780" s="82"/>
      <c r="BV780" s="82"/>
      <c r="BW780" s="82"/>
      <c r="BX780" s="82"/>
      <c r="BY780" s="82"/>
      <c r="BZ780" s="82"/>
      <c r="CA780" s="82"/>
      <c r="CB780" s="82"/>
      <c r="CC780" s="82"/>
      <c r="CD780" s="82"/>
      <c r="CE780" s="82"/>
      <c r="CF780" s="82"/>
      <c r="CG780" s="82"/>
      <c r="CH780" s="82"/>
      <c r="CI780" s="82"/>
      <c r="CJ780" s="82"/>
      <c r="CK780" s="82"/>
      <c r="CL780" s="82"/>
      <c r="CM780" s="82"/>
      <c r="CN780" s="82"/>
      <c r="CO780" s="82"/>
      <c r="CP780" s="82"/>
      <c r="CQ780" s="82"/>
      <c r="CR780" s="82"/>
      <c r="CS780" s="82"/>
      <c r="CT780" s="82"/>
      <c r="CU780" s="82"/>
      <c r="CV780" s="82"/>
      <c r="CW780" s="82"/>
      <c r="CX780" s="82"/>
      <c r="CY780" s="82"/>
      <c r="CZ780" s="82"/>
      <c r="DA780" s="82"/>
      <c r="DB780" s="82"/>
      <c r="DC780" s="82"/>
      <c r="DD780" s="82"/>
      <c r="DE780" s="82"/>
      <c r="DF780" s="82"/>
      <c r="DG780" s="82"/>
      <c r="DH780" s="82"/>
      <c r="DI780" s="82"/>
      <c r="DJ780" s="82"/>
      <c r="DK780" s="82"/>
      <c r="DL780" s="82"/>
      <c r="DM780" s="82"/>
      <c r="DN780" s="82"/>
      <c r="DO780" s="82"/>
      <c r="DP780" s="82"/>
      <c r="DQ780" s="82"/>
      <c r="DR780" s="82"/>
      <c r="DS780" s="82"/>
      <c r="DT780" s="82"/>
      <c r="DU780" s="82"/>
      <c r="DV780" s="82"/>
      <c r="DW780" s="82"/>
      <c r="DX780" s="82"/>
      <c r="DY780" s="82"/>
      <c r="DZ780" s="82"/>
      <c r="EA780" s="82"/>
      <c r="EB780" s="82"/>
      <c r="EC780" s="82"/>
      <c r="ED780" s="82"/>
      <c r="EE780" s="82"/>
      <c r="EF780" s="82"/>
      <c r="EG780" s="82"/>
      <c r="EH780" s="82"/>
      <c r="EI780" s="82"/>
      <c r="EJ780" s="82"/>
      <c r="EK780" s="82"/>
      <c r="EL780" s="82"/>
      <c r="EM780" s="82"/>
      <c r="EN780" s="82"/>
      <c r="EO780" s="82"/>
      <c r="EP780" s="82"/>
      <c r="EQ780" s="82"/>
      <c r="ER780" s="82"/>
      <c r="ES780" s="82"/>
      <c r="ET780" s="82"/>
      <c r="EU780" s="82"/>
      <c r="EV780" s="82"/>
      <c r="EW780" s="82"/>
      <c r="EX780" s="82"/>
      <c r="EY780" s="82"/>
      <c r="EZ780" s="82"/>
      <c r="FA780" s="82"/>
      <c r="FB780" s="82"/>
      <c r="FC780" s="82"/>
      <c r="FD780" s="82"/>
      <c r="FE780" s="82"/>
      <c r="FF780" s="82"/>
      <c r="FG780" s="82"/>
      <c r="FH780" s="82"/>
      <c r="FI780" s="82"/>
      <c r="FJ780" s="82"/>
      <c r="FK780" s="82"/>
      <c r="FL780" s="82"/>
      <c r="FM780" s="82"/>
      <c r="FN780" s="82"/>
      <c r="FO780" s="82"/>
      <c r="FP780" s="82"/>
      <c r="FQ780" s="82"/>
      <c r="FR780" s="82"/>
      <c r="FS780" s="82"/>
      <c r="FT780" s="82"/>
      <c r="FU780" s="82"/>
      <c r="FV780" s="82"/>
      <c r="FW780" s="82"/>
      <c r="FX780" s="82"/>
      <c r="FY780" s="82"/>
      <c r="FZ780" s="82"/>
      <c r="GA780" s="82"/>
      <c r="GB780" s="82"/>
      <c r="GC780" s="82"/>
      <c r="GD780" s="82"/>
      <c r="GE780" s="82"/>
      <c r="GF780" s="82"/>
      <c r="GG780" s="82"/>
      <c r="GH780" s="82"/>
      <c r="GI780" s="82"/>
      <c r="GJ780" s="82"/>
      <c r="GK780" s="82"/>
      <c r="GL780" s="82"/>
      <c r="GM780" s="82"/>
      <c r="GN780" s="82"/>
      <c r="GO780" s="82"/>
      <c r="GP780" s="82"/>
      <c r="GQ780" s="82"/>
      <c r="GR780" s="82"/>
      <c r="GS780" s="82"/>
      <c r="GT780" s="82"/>
      <c r="GU780" s="82"/>
      <c r="GV780" s="82"/>
      <c r="GW780" s="82"/>
      <c r="GX780" s="82"/>
      <c r="GY780" s="82"/>
      <c r="GZ780" s="82"/>
      <c r="HA780" s="82"/>
      <c r="HB780" s="82"/>
      <c r="HC780" s="82"/>
      <c r="HD780" s="82"/>
      <c r="HE780" s="82"/>
      <c r="HF780" s="82"/>
      <c r="HG780" s="82"/>
      <c r="HH780" s="82"/>
      <c r="HI780" s="82"/>
      <c r="HJ780" s="82"/>
      <c r="HK780" s="82"/>
      <c r="HL780" s="82"/>
      <c r="HM780" s="82"/>
      <c r="HN780" s="82"/>
      <c r="HO780" s="82"/>
      <c r="HP780" s="82"/>
      <c r="HQ780" s="82"/>
      <c r="HR780" s="82"/>
      <c r="HS780" s="82"/>
      <c r="HT780" s="82"/>
      <c r="HU780" s="82"/>
      <c r="HV780" s="82"/>
      <c r="HW780" s="82"/>
      <c r="HX780" s="82"/>
      <c r="HY780" s="82"/>
      <c r="HZ780" s="82"/>
      <c r="IA780" s="82"/>
      <c r="IB780" s="82"/>
      <c r="IC780" s="82"/>
      <c r="ID780" s="82"/>
      <c r="IE780" s="82"/>
      <c r="IF780" s="82"/>
      <c r="IG780" s="82"/>
      <c r="IH780" s="82"/>
      <c r="II780" s="82"/>
      <c r="IJ780" s="82"/>
      <c r="IK780" s="82"/>
      <c r="IL780" s="82"/>
      <c r="IM780" s="82"/>
      <c r="IN780" s="82"/>
      <c r="IO780" s="82"/>
      <c r="IP780" s="82"/>
      <c r="IQ780" s="82"/>
      <c r="IR780" s="82"/>
      <c r="IS780" s="82"/>
      <c r="IT780" s="82"/>
      <c r="IU780" s="82"/>
    </row>
    <row r="781" spans="1:255" ht="22.5" customHeight="1">
      <c r="A781" s="88"/>
      <c r="B781" s="88"/>
      <c r="C781" s="40" t="s">
        <v>121</v>
      </c>
      <c r="D781" s="152" t="s">
        <v>49</v>
      </c>
      <c r="E781" s="44"/>
      <c r="F781" s="54"/>
      <c r="G781" s="142"/>
      <c r="H781" s="142"/>
      <c r="I781" s="142"/>
      <c r="J781" s="142"/>
      <c r="K781" s="142"/>
      <c r="L781" s="142"/>
      <c r="M781" s="297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  <c r="AN781" s="82"/>
      <c r="AO781" s="82"/>
      <c r="AP781" s="82"/>
      <c r="AQ781" s="82"/>
      <c r="AR781" s="82"/>
      <c r="AS781" s="82"/>
      <c r="AT781" s="82"/>
      <c r="AU781" s="82"/>
      <c r="AV781" s="82"/>
      <c r="AW781" s="82"/>
      <c r="AX781" s="82"/>
      <c r="AY781" s="82"/>
      <c r="AZ781" s="82"/>
      <c r="BA781" s="82"/>
      <c r="BB781" s="82"/>
      <c r="BC781" s="82"/>
      <c r="BD781" s="82"/>
      <c r="BE781" s="82"/>
      <c r="BF781" s="82"/>
      <c r="BG781" s="82"/>
      <c r="BH781" s="82"/>
      <c r="BI781" s="82"/>
      <c r="BJ781" s="82"/>
      <c r="BK781" s="82"/>
      <c r="BL781" s="82"/>
      <c r="BM781" s="82"/>
      <c r="BN781" s="82"/>
      <c r="BO781" s="82"/>
      <c r="BP781" s="82"/>
      <c r="BQ781" s="82"/>
      <c r="BR781" s="82"/>
      <c r="BS781" s="82"/>
      <c r="BT781" s="82"/>
      <c r="BU781" s="82"/>
      <c r="BV781" s="82"/>
      <c r="BW781" s="82"/>
      <c r="BX781" s="82"/>
      <c r="BY781" s="82"/>
      <c r="BZ781" s="82"/>
      <c r="CA781" s="82"/>
      <c r="CB781" s="82"/>
      <c r="CC781" s="82"/>
      <c r="CD781" s="82"/>
      <c r="CE781" s="82"/>
      <c r="CF781" s="82"/>
      <c r="CG781" s="82"/>
      <c r="CH781" s="82"/>
      <c r="CI781" s="82"/>
      <c r="CJ781" s="82"/>
      <c r="CK781" s="82"/>
      <c r="CL781" s="82"/>
      <c r="CM781" s="82"/>
      <c r="CN781" s="82"/>
      <c r="CO781" s="82"/>
      <c r="CP781" s="82"/>
      <c r="CQ781" s="82"/>
      <c r="CR781" s="82"/>
      <c r="CS781" s="82"/>
      <c r="CT781" s="82"/>
      <c r="CU781" s="82"/>
      <c r="CV781" s="82"/>
      <c r="CW781" s="82"/>
      <c r="CX781" s="82"/>
      <c r="CY781" s="82"/>
      <c r="CZ781" s="82"/>
      <c r="DA781" s="82"/>
      <c r="DB781" s="82"/>
      <c r="DC781" s="82"/>
      <c r="DD781" s="82"/>
      <c r="DE781" s="82"/>
      <c r="DF781" s="82"/>
      <c r="DG781" s="82"/>
      <c r="DH781" s="82"/>
      <c r="DI781" s="82"/>
      <c r="DJ781" s="82"/>
      <c r="DK781" s="82"/>
      <c r="DL781" s="82"/>
      <c r="DM781" s="82"/>
      <c r="DN781" s="82"/>
      <c r="DO781" s="82"/>
      <c r="DP781" s="82"/>
      <c r="DQ781" s="82"/>
      <c r="DR781" s="82"/>
      <c r="DS781" s="82"/>
      <c r="DT781" s="82"/>
      <c r="DU781" s="82"/>
      <c r="DV781" s="82"/>
      <c r="DW781" s="82"/>
      <c r="DX781" s="82"/>
      <c r="DY781" s="82"/>
      <c r="DZ781" s="82"/>
      <c r="EA781" s="82"/>
      <c r="EB781" s="82"/>
      <c r="EC781" s="82"/>
      <c r="ED781" s="82"/>
      <c r="EE781" s="82"/>
      <c r="EF781" s="82"/>
      <c r="EG781" s="82"/>
      <c r="EH781" s="82"/>
      <c r="EI781" s="82"/>
      <c r="EJ781" s="82"/>
      <c r="EK781" s="82"/>
      <c r="EL781" s="82"/>
      <c r="EM781" s="82"/>
      <c r="EN781" s="82"/>
      <c r="EO781" s="82"/>
      <c r="EP781" s="82"/>
      <c r="EQ781" s="82"/>
      <c r="ER781" s="82"/>
      <c r="ES781" s="82"/>
      <c r="ET781" s="82"/>
      <c r="EU781" s="82"/>
      <c r="EV781" s="82"/>
      <c r="EW781" s="82"/>
      <c r="EX781" s="82"/>
      <c r="EY781" s="82"/>
      <c r="EZ781" s="82"/>
      <c r="FA781" s="82"/>
      <c r="FB781" s="82"/>
      <c r="FC781" s="82"/>
      <c r="FD781" s="82"/>
      <c r="FE781" s="82"/>
      <c r="FF781" s="82"/>
      <c r="FG781" s="82"/>
      <c r="FH781" s="82"/>
      <c r="FI781" s="82"/>
      <c r="FJ781" s="82"/>
      <c r="FK781" s="82"/>
      <c r="FL781" s="82"/>
      <c r="FM781" s="82"/>
      <c r="FN781" s="82"/>
      <c r="FO781" s="82"/>
      <c r="FP781" s="82"/>
      <c r="FQ781" s="82"/>
      <c r="FR781" s="82"/>
      <c r="FS781" s="82"/>
      <c r="FT781" s="82"/>
      <c r="FU781" s="82"/>
      <c r="FV781" s="82"/>
      <c r="FW781" s="82"/>
      <c r="FX781" s="82"/>
      <c r="FY781" s="82"/>
      <c r="FZ781" s="82"/>
      <c r="GA781" s="82"/>
      <c r="GB781" s="82"/>
      <c r="GC781" s="82"/>
      <c r="GD781" s="82"/>
      <c r="GE781" s="82"/>
      <c r="GF781" s="82"/>
      <c r="GG781" s="82"/>
      <c r="GH781" s="82"/>
      <c r="GI781" s="82"/>
      <c r="GJ781" s="82"/>
      <c r="GK781" s="82"/>
      <c r="GL781" s="82"/>
      <c r="GM781" s="82"/>
      <c r="GN781" s="82"/>
      <c r="GO781" s="82"/>
      <c r="GP781" s="82"/>
      <c r="GQ781" s="82"/>
      <c r="GR781" s="82"/>
      <c r="GS781" s="82"/>
      <c r="GT781" s="82"/>
      <c r="GU781" s="82"/>
      <c r="GV781" s="82"/>
      <c r="GW781" s="82"/>
      <c r="GX781" s="82"/>
      <c r="GY781" s="82"/>
      <c r="GZ781" s="82"/>
      <c r="HA781" s="82"/>
      <c r="HB781" s="82"/>
      <c r="HC781" s="82"/>
      <c r="HD781" s="82"/>
      <c r="HE781" s="82"/>
      <c r="HF781" s="82"/>
      <c r="HG781" s="82"/>
      <c r="HH781" s="82"/>
      <c r="HI781" s="82"/>
      <c r="HJ781" s="82"/>
      <c r="HK781" s="82"/>
      <c r="HL781" s="82"/>
      <c r="HM781" s="82"/>
      <c r="HN781" s="82"/>
      <c r="HO781" s="82"/>
      <c r="HP781" s="82"/>
      <c r="HQ781" s="82"/>
      <c r="HR781" s="82"/>
      <c r="HS781" s="82"/>
      <c r="HT781" s="82"/>
      <c r="HU781" s="82"/>
      <c r="HV781" s="82"/>
      <c r="HW781" s="82"/>
      <c r="HX781" s="82"/>
      <c r="HY781" s="82"/>
      <c r="HZ781" s="82"/>
      <c r="IA781" s="82"/>
      <c r="IB781" s="82"/>
      <c r="IC781" s="82"/>
      <c r="ID781" s="82"/>
      <c r="IE781" s="82"/>
      <c r="IF781" s="82"/>
      <c r="IG781" s="82"/>
      <c r="IH781" s="82"/>
      <c r="II781" s="82"/>
      <c r="IJ781" s="82"/>
      <c r="IK781" s="82"/>
      <c r="IL781" s="82"/>
      <c r="IM781" s="82"/>
      <c r="IN781" s="82"/>
      <c r="IO781" s="82"/>
      <c r="IP781" s="82"/>
      <c r="IQ781" s="82"/>
      <c r="IR781" s="82"/>
      <c r="IS781" s="82"/>
      <c r="IT781" s="82"/>
      <c r="IU781" s="82"/>
    </row>
    <row r="782" spans="1:255" ht="22.5" customHeight="1">
      <c r="A782" s="88"/>
      <c r="B782" s="88"/>
      <c r="C782" s="60" t="s">
        <v>504</v>
      </c>
      <c r="D782" s="43"/>
      <c r="E782" s="44"/>
      <c r="F782" s="54"/>
      <c r="G782" s="142"/>
      <c r="H782" s="142"/>
      <c r="I782" s="142"/>
      <c r="J782" s="142"/>
      <c r="K782" s="142"/>
      <c r="L782" s="142"/>
      <c r="M782" s="31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  <c r="BC782" s="82"/>
      <c r="BD782" s="82"/>
      <c r="BE782" s="82"/>
      <c r="BF782" s="82"/>
      <c r="BG782" s="82"/>
      <c r="BH782" s="82"/>
      <c r="BI782" s="82"/>
      <c r="BJ782" s="82"/>
      <c r="BK782" s="82"/>
      <c r="BL782" s="82"/>
      <c r="BM782" s="82"/>
      <c r="BN782" s="82"/>
      <c r="BO782" s="82"/>
      <c r="BP782" s="82"/>
      <c r="BQ782" s="82"/>
      <c r="BR782" s="82"/>
      <c r="BS782" s="82"/>
      <c r="BT782" s="82"/>
      <c r="BU782" s="82"/>
      <c r="BV782" s="82"/>
      <c r="BW782" s="82"/>
      <c r="BX782" s="82"/>
      <c r="BY782" s="82"/>
      <c r="BZ782" s="82"/>
      <c r="CA782" s="82"/>
      <c r="CB782" s="82"/>
      <c r="CC782" s="82"/>
      <c r="CD782" s="82"/>
      <c r="CE782" s="82"/>
      <c r="CF782" s="82"/>
      <c r="CG782" s="82"/>
      <c r="CH782" s="82"/>
      <c r="CI782" s="82"/>
      <c r="CJ782" s="82"/>
      <c r="CK782" s="82"/>
      <c r="CL782" s="82"/>
      <c r="CM782" s="82"/>
      <c r="CN782" s="82"/>
      <c r="CO782" s="82"/>
      <c r="CP782" s="82"/>
      <c r="CQ782" s="82"/>
      <c r="CR782" s="82"/>
      <c r="CS782" s="82"/>
      <c r="CT782" s="82"/>
      <c r="CU782" s="82"/>
      <c r="CV782" s="82"/>
      <c r="CW782" s="82"/>
      <c r="CX782" s="82"/>
      <c r="CY782" s="82"/>
      <c r="CZ782" s="82"/>
      <c r="DA782" s="82"/>
      <c r="DB782" s="82"/>
      <c r="DC782" s="82"/>
      <c r="DD782" s="82"/>
      <c r="DE782" s="82"/>
      <c r="DF782" s="82"/>
      <c r="DG782" s="82"/>
      <c r="DH782" s="82"/>
      <c r="DI782" s="82"/>
      <c r="DJ782" s="82"/>
      <c r="DK782" s="82"/>
      <c r="DL782" s="82"/>
      <c r="DM782" s="82"/>
      <c r="DN782" s="82"/>
      <c r="DO782" s="82"/>
      <c r="DP782" s="82"/>
      <c r="DQ782" s="82"/>
      <c r="DR782" s="82"/>
      <c r="DS782" s="82"/>
      <c r="DT782" s="82"/>
      <c r="DU782" s="82"/>
      <c r="DV782" s="82"/>
      <c r="DW782" s="82"/>
      <c r="DX782" s="82"/>
      <c r="DY782" s="82"/>
      <c r="DZ782" s="82"/>
      <c r="EA782" s="82"/>
      <c r="EB782" s="82"/>
      <c r="EC782" s="82"/>
      <c r="ED782" s="82"/>
      <c r="EE782" s="82"/>
      <c r="EF782" s="82"/>
      <c r="EG782" s="82"/>
      <c r="EH782" s="82"/>
      <c r="EI782" s="82"/>
      <c r="EJ782" s="82"/>
      <c r="EK782" s="82"/>
      <c r="EL782" s="82"/>
      <c r="EM782" s="82"/>
      <c r="EN782" s="82"/>
      <c r="EO782" s="82"/>
      <c r="EP782" s="82"/>
      <c r="EQ782" s="82"/>
      <c r="ER782" s="82"/>
      <c r="ES782" s="82"/>
      <c r="ET782" s="82"/>
      <c r="EU782" s="82"/>
      <c r="EV782" s="82"/>
      <c r="EW782" s="82"/>
      <c r="EX782" s="82"/>
      <c r="EY782" s="82"/>
      <c r="EZ782" s="82"/>
      <c r="FA782" s="82"/>
      <c r="FB782" s="82"/>
      <c r="FC782" s="82"/>
      <c r="FD782" s="82"/>
      <c r="FE782" s="82"/>
      <c r="FF782" s="82"/>
      <c r="FG782" s="82"/>
      <c r="FH782" s="82"/>
      <c r="FI782" s="82"/>
      <c r="FJ782" s="82"/>
      <c r="FK782" s="82"/>
      <c r="FL782" s="82"/>
      <c r="FM782" s="82"/>
      <c r="FN782" s="82"/>
      <c r="FO782" s="82"/>
      <c r="FP782" s="82"/>
      <c r="FQ782" s="82"/>
      <c r="FR782" s="82"/>
      <c r="FS782" s="82"/>
      <c r="FT782" s="82"/>
      <c r="FU782" s="82"/>
      <c r="FV782" s="82"/>
      <c r="FW782" s="82"/>
      <c r="FX782" s="82"/>
      <c r="FY782" s="82"/>
      <c r="FZ782" s="82"/>
      <c r="GA782" s="82"/>
      <c r="GB782" s="82"/>
      <c r="GC782" s="82"/>
      <c r="GD782" s="82"/>
      <c r="GE782" s="82"/>
      <c r="GF782" s="82"/>
      <c r="GG782" s="82"/>
      <c r="GH782" s="82"/>
      <c r="GI782" s="82"/>
      <c r="GJ782" s="82"/>
      <c r="GK782" s="82"/>
      <c r="GL782" s="82"/>
      <c r="GM782" s="82"/>
      <c r="GN782" s="82"/>
      <c r="GO782" s="82"/>
      <c r="GP782" s="82"/>
      <c r="GQ782" s="82"/>
      <c r="GR782" s="82"/>
      <c r="GS782" s="82"/>
      <c r="GT782" s="82"/>
      <c r="GU782" s="82"/>
      <c r="GV782" s="82"/>
      <c r="GW782" s="82"/>
      <c r="GX782" s="82"/>
      <c r="GY782" s="82"/>
      <c r="GZ782" s="82"/>
      <c r="HA782" s="82"/>
      <c r="HB782" s="82"/>
      <c r="HC782" s="82"/>
      <c r="HD782" s="82"/>
      <c r="HE782" s="82"/>
      <c r="HF782" s="82"/>
      <c r="HG782" s="82"/>
      <c r="HH782" s="82"/>
      <c r="HI782" s="82"/>
      <c r="HJ782" s="82"/>
      <c r="HK782" s="82"/>
      <c r="HL782" s="82"/>
      <c r="HM782" s="82"/>
      <c r="HN782" s="82"/>
      <c r="HO782" s="82"/>
      <c r="HP782" s="82"/>
      <c r="HQ782" s="82"/>
      <c r="HR782" s="82"/>
      <c r="HS782" s="82"/>
      <c r="HT782" s="82"/>
      <c r="HU782" s="82"/>
      <c r="HV782" s="82"/>
      <c r="HW782" s="82"/>
      <c r="HX782" s="82"/>
      <c r="HY782" s="82"/>
      <c r="HZ782" s="82"/>
      <c r="IA782" s="82"/>
      <c r="IB782" s="82"/>
      <c r="IC782" s="82"/>
      <c r="ID782" s="82"/>
      <c r="IE782" s="82"/>
      <c r="IF782" s="82"/>
      <c r="IG782" s="82"/>
      <c r="IH782" s="82"/>
      <c r="II782" s="82"/>
      <c r="IJ782" s="82"/>
      <c r="IK782" s="82"/>
      <c r="IL782" s="82"/>
      <c r="IM782" s="82"/>
      <c r="IN782" s="82"/>
      <c r="IO782" s="82"/>
      <c r="IP782" s="82"/>
      <c r="IQ782" s="82"/>
      <c r="IR782" s="82"/>
      <c r="IS782" s="82"/>
      <c r="IT782" s="82"/>
      <c r="IU782" s="82"/>
    </row>
    <row r="783" spans="1:13" s="10" customFormat="1" ht="22.5" customHeight="1">
      <c r="A783" s="33"/>
      <c r="B783" s="33"/>
      <c r="C783" s="67" t="s">
        <v>505</v>
      </c>
      <c r="D783" s="35"/>
      <c r="E783" s="39"/>
      <c r="F783" s="35"/>
      <c r="G783" s="142"/>
      <c r="H783" s="142"/>
      <c r="I783" s="142"/>
      <c r="J783" s="142"/>
      <c r="K783" s="142"/>
      <c r="L783" s="142"/>
      <c r="M783" s="292"/>
    </row>
    <row r="784" spans="1:13" s="107" customFormat="1" ht="27">
      <c r="A784" s="63">
        <v>1</v>
      </c>
      <c r="B784" s="63"/>
      <c r="C784" s="62" t="s">
        <v>471</v>
      </c>
      <c r="D784" s="131" t="s">
        <v>107</v>
      </c>
      <c r="E784" s="245">
        <v>2</v>
      </c>
      <c r="F784" s="132"/>
      <c r="G784" s="132"/>
      <c r="H784" s="132"/>
      <c r="I784" s="247"/>
      <c r="J784" s="132"/>
      <c r="K784" s="132"/>
      <c r="L784" s="132"/>
      <c r="M784" s="288"/>
    </row>
    <row r="785" spans="1:13" s="98" customFormat="1" ht="27">
      <c r="A785" s="63">
        <v>2</v>
      </c>
      <c r="B785" s="63"/>
      <c r="C785" s="62" t="s">
        <v>290</v>
      </c>
      <c r="D785" s="131" t="s">
        <v>107</v>
      </c>
      <c r="E785" s="245">
        <v>2</v>
      </c>
      <c r="F785" s="193"/>
      <c r="G785" s="193"/>
      <c r="H785" s="193"/>
      <c r="I785" s="193"/>
      <c r="J785" s="193"/>
      <c r="K785" s="193"/>
      <c r="L785" s="193"/>
      <c r="M785" s="298"/>
    </row>
    <row r="786" spans="1:13" s="107" customFormat="1" ht="20.25" customHeight="1">
      <c r="A786" s="63">
        <v>3</v>
      </c>
      <c r="B786" s="63"/>
      <c r="C786" s="192" t="s">
        <v>292</v>
      </c>
      <c r="D786" s="131" t="s">
        <v>19</v>
      </c>
      <c r="E786" s="245">
        <v>10</v>
      </c>
      <c r="F786" s="193"/>
      <c r="G786" s="193">
        <f>E786*F786</f>
        <v>0</v>
      </c>
      <c r="H786" s="193"/>
      <c r="I786" s="193"/>
      <c r="J786" s="193"/>
      <c r="K786" s="193"/>
      <c r="L786" s="193">
        <f>G786+I786+K786</f>
        <v>0</v>
      </c>
      <c r="M786" s="288"/>
    </row>
    <row r="787" spans="1:13" s="107" customFormat="1" ht="13.5">
      <c r="A787" s="63">
        <v>4</v>
      </c>
      <c r="B787" s="63"/>
      <c r="C787" s="192" t="s">
        <v>293</v>
      </c>
      <c r="D787" s="100" t="s">
        <v>273</v>
      </c>
      <c r="E787" s="245">
        <v>2</v>
      </c>
      <c r="F787" s="193"/>
      <c r="G787" s="193">
        <f>E787*F787</f>
        <v>0</v>
      </c>
      <c r="H787" s="193"/>
      <c r="I787" s="193">
        <f>E787*H787</f>
        <v>0</v>
      </c>
      <c r="J787" s="193"/>
      <c r="K787" s="193"/>
      <c r="L787" s="193">
        <f>G787+I787+K787</f>
        <v>0</v>
      </c>
      <c r="M787" s="288"/>
    </row>
    <row r="788" spans="1:13" s="107" customFormat="1" ht="13.5">
      <c r="A788" s="118">
        <v>5</v>
      </c>
      <c r="B788" s="118"/>
      <c r="C788" s="62" t="s">
        <v>430</v>
      </c>
      <c r="D788" s="63" t="s">
        <v>48</v>
      </c>
      <c r="E788" s="245">
        <v>4</v>
      </c>
      <c r="F788" s="193"/>
      <c r="G788" s="248"/>
      <c r="H788" s="193"/>
      <c r="I788" s="193"/>
      <c r="J788" s="193"/>
      <c r="K788" s="193"/>
      <c r="L788" s="193"/>
      <c r="M788" s="288"/>
    </row>
    <row r="789" spans="1:13" s="107" customFormat="1" ht="13.5">
      <c r="A789" s="118">
        <v>6</v>
      </c>
      <c r="B789" s="118"/>
      <c r="C789" s="192" t="s">
        <v>431</v>
      </c>
      <c r="D789" s="63" t="s">
        <v>48</v>
      </c>
      <c r="E789" s="245">
        <v>4</v>
      </c>
      <c r="F789" s="193"/>
      <c r="G789" s="193">
        <f>E789*F789</f>
        <v>0</v>
      </c>
      <c r="H789" s="193"/>
      <c r="I789" s="193"/>
      <c r="J789" s="193"/>
      <c r="K789" s="193"/>
      <c r="L789" s="193">
        <f>G789+I789+K789</f>
        <v>0</v>
      </c>
      <c r="M789" s="288"/>
    </row>
    <row r="790" spans="1:13" s="117" customFormat="1" ht="19.5" customHeight="1">
      <c r="A790" s="63">
        <v>7</v>
      </c>
      <c r="B790" s="63"/>
      <c r="C790" s="99" t="s">
        <v>270</v>
      </c>
      <c r="D790" s="63" t="s">
        <v>48</v>
      </c>
      <c r="E790" s="245">
        <v>2</v>
      </c>
      <c r="F790" s="193"/>
      <c r="G790" s="193"/>
      <c r="H790" s="193"/>
      <c r="I790" s="193"/>
      <c r="J790" s="193"/>
      <c r="K790" s="193"/>
      <c r="L790" s="193"/>
      <c r="M790" s="287"/>
    </row>
    <row r="791" spans="1:13" s="107" customFormat="1" ht="19.5" customHeight="1">
      <c r="A791" s="63">
        <v>8</v>
      </c>
      <c r="B791" s="63"/>
      <c r="C791" s="62" t="s">
        <v>271</v>
      </c>
      <c r="D791" s="63" t="s">
        <v>12</v>
      </c>
      <c r="E791" s="245">
        <f>E790*0.003</f>
        <v>0.006</v>
      </c>
      <c r="F791" s="193"/>
      <c r="G791" s="193"/>
      <c r="H791" s="193"/>
      <c r="I791" s="193"/>
      <c r="J791" s="193"/>
      <c r="K791" s="193"/>
      <c r="L791" s="193"/>
      <c r="M791" s="288"/>
    </row>
    <row r="792" spans="1:255" s="10" customFormat="1" ht="13.5">
      <c r="A792" s="118">
        <v>9</v>
      </c>
      <c r="B792" s="118"/>
      <c r="C792" s="62" t="s">
        <v>139</v>
      </c>
      <c r="D792" s="131" t="s">
        <v>107</v>
      </c>
      <c r="E792" s="245">
        <v>1</v>
      </c>
      <c r="F792" s="252"/>
      <c r="G792" s="252"/>
      <c r="H792" s="252"/>
      <c r="I792" s="64"/>
      <c r="J792" s="64"/>
      <c r="K792" s="64"/>
      <c r="L792" s="64"/>
      <c r="M792" s="283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59"/>
      <c r="BQ792" s="59"/>
      <c r="BR792" s="59"/>
      <c r="BS792" s="59"/>
      <c r="BT792" s="59"/>
      <c r="BU792" s="59"/>
      <c r="BV792" s="59"/>
      <c r="BW792" s="59"/>
      <c r="BX792" s="59"/>
      <c r="BY792" s="59"/>
      <c r="BZ792" s="59"/>
      <c r="CA792" s="59"/>
      <c r="CB792" s="59"/>
      <c r="CC792" s="59"/>
      <c r="CD792" s="59"/>
      <c r="CE792" s="59"/>
      <c r="CF792" s="59"/>
      <c r="CG792" s="59"/>
      <c r="CH792" s="59"/>
      <c r="CI792" s="59"/>
      <c r="CJ792" s="59"/>
      <c r="CK792" s="59"/>
      <c r="CL792" s="59"/>
      <c r="CM792" s="59"/>
      <c r="CN792" s="59"/>
      <c r="CO792" s="59"/>
      <c r="CP792" s="59"/>
      <c r="CQ792" s="59"/>
      <c r="CR792" s="59"/>
      <c r="CS792" s="59"/>
      <c r="CT792" s="59"/>
      <c r="CU792" s="59"/>
      <c r="CV792" s="59"/>
      <c r="CW792" s="59"/>
      <c r="CX792" s="59"/>
      <c r="CY792" s="59"/>
      <c r="CZ792" s="59"/>
      <c r="DA792" s="59"/>
      <c r="DB792" s="59"/>
      <c r="DC792" s="59"/>
      <c r="DD792" s="59"/>
      <c r="DE792" s="59"/>
      <c r="DF792" s="59"/>
      <c r="DG792" s="59"/>
      <c r="DH792" s="59"/>
      <c r="DI792" s="59"/>
      <c r="DJ792" s="59"/>
      <c r="DK792" s="59"/>
      <c r="DL792" s="59"/>
      <c r="DM792" s="59"/>
      <c r="DN792" s="59"/>
      <c r="DO792" s="59"/>
      <c r="DP792" s="59"/>
      <c r="DQ792" s="59"/>
      <c r="DR792" s="59"/>
      <c r="DS792" s="59"/>
      <c r="DT792" s="59"/>
      <c r="DU792" s="59"/>
      <c r="DV792" s="59"/>
      <c r="DW792" s="59"/>
      <c r="DX792" s="59"/>
      <c r="DY792" s="59"/>
      <c r="DZ792" s="59"/>
      <c r="EA792" s="59"/>
      <c r="EB792" s="59"/>
      <c r="EC792" s="59"/>
      <c r="ED792" s="59"/>
      <c r="EE792" s="59"/>
      <c r="EF792" s="59"/>
      <c r="EG792" s="59"/>
      <c r="EH792" s="59"/>
      <c r="EI792" s="59"/>
      <c r="EJ792" s="59"/>
      <c r="EK792" s="59"/>
      <c r="EL792" s="59"/>
      <c r="EM792" s="59"/>
      <c r="EN792" s="59"/>
      <c r="EO792" s="59"/>
      <c r="EP792" s="59"/>
      <c r="EQ792" s="59"/>
      <c r="ER792" s="59"/>
      <c r="ES792" s="59"/>
      <c r="ET792" s="59"/>
      <c r="EU792" s="59"/>
      <c r="EV792" s="59"/>
      <c r="EW792" s="59"/>
      <c r="EX792" s="59"/>
      <c r="EY792" s="59"/>
      <c r="EZ792" s="59"/>
      <c r="FA792" s="59"/>
      <c r="FB792" s="59"/>
      <c r="FC792" s="59"/>
      <c r="FD792" s="59"/>
      <c r="FE792" s="59"/>
      <c r="FF792" s="59"/>
      <c r="FG792" s="59"/>
      <c r="FH792" s="59"/>
      <c r="FI792" s="59"/>
      <c r="FJ792" s="59"/>
      <c r="FK792" s="59"/>
      <c r="FL792" s="59"/>
      <c r="FM792" s="59"/>
      <c r="FN792" s="59"/>
      <c r="FO792" s="59"/>
      <c r="FP792" s="59"/>
      <c r="FQ792" s="59"/>
      <c r="FR792" s="59"/>
      <c r="FS792" s="59"/>
      <c r="FT792" s="59"/>
      <c r="FU792" s="59"/>
      <c r="FV792" s="59"/>
      <c r="FW792" s="59"/>
      <c r="FX792" s="59"/>
      <c r="FY792" s="59"/>
      <c r="FZ792" s="59"/>
      <c r="GA792" s="59"/>
      <c r="GB792" s="59"/>
      <c r="GC792" s="59"/>
      <c r="GD792" s="59"/>
      <c r="GE792" s="59"/>
      <c r="GF792" s="59"/>
      <c r="GG792" s="59"/>
      <c r="GH792" s="59"/>
      <c r="GI792" s="59"/>
      <c r="GJ792" s="59"/>
      <c r="GK792" s="59"/>
      <c r="GL792" s="59"/>
      <c r="GM792" s="59"/>
      <c r="GN792" s="59"/>
      <c r="GO792" s="59"/>
      <c r="GP792" s="59"/>
      <c r="GQ792" s="59"/>
      <c r="GR792" s="59"/>
      <c r="GS792" s="59"/>
      <c r="GT792" s="59"/>
      <c r="GU792" s="59"/>
      <c r="GV792" s="59"/>
      <c r="GW792" s="59"/>
      <c r="GX792" s="59"/>
      <c r="GY792" s="59"/>
      <c r="GZ792" s="59"/>
      <c r="HA792" s="59"/>
      <c r="HB792" s="59"/>
      <c r="HC792" s="59"/>
      <c r="HD792" s="59"/>
      <c r="HE792" s="59"/>
      <c r="HF792" s="59"/>
      <c r="HG792" s="59"/>
      <c r="HH792" s="59"/>
      <c r="HI792" s="59"/>
      <c r="HJ792" s="59"/>
      <c r="HK792" s="59"/>
      <c r="HL792" s="59"/>
      <c r="HM792" s="59"/>
      <c r="HN792" s="59"/>
      <c r="HO792" s="59"/>
      <c r="HP792" s="59"/>
      <c r="HQ792" s="59"/>
      <c r="HR792" s="59"/>
      <c r="HS792" s="59"/>
      <c r="HT792" s="59"/>
      <c r="HU792" s="59"/>
      <c r="HV792" s="59"/>
      <c r="HW792" s="59"/>
      <c r="HX792" s="59"/>
      <c r="HY792" s="59"/>
      <c r="HZ792" s="59"/>
      <c r="IA792" s="59"/>
      <c r="IB792" s="59"/>
      <c r="IC792" s="59"/>
      <c r="ID792" s="59"/>
      <c r="IE792" s="59"/>
      <c r="IF792" s="59"/>
      <c r="IG792" s="59"/>
      <c r="IH792" s="59"/>
      <c r="II792" s="59"/>
      <c r="IJ792" s="59"/>
      <c r="IK792" s="59"/>
      <c r="IL792" s="59"/>
      <c r="IM792" s="59"/>
      <c r="IN792" s="59"/>
      <c r="IO792" s="59"/>
      <c r="IP792" s="59"/>
      <c r="IQ792" s="59"/>
      <c r="IR792" s="59"/>
      <c r="IS792" s="59"/>
      <c r="IT792" s="59"/>
      <c r="IU792" s="59"/>
    </row>
    <row r="793" spans="1:255" s="10" customFormat="1" ht="27">
      <c r="A793" s="118">
        <v>10</v>
      </c>
      <c r="B793" s="118"/>
      <c r="C793" s="62" t="s">
        <v>140</v>
      </c>
      <c r="D793" s="131" t="s">
        <v>19</v>
      </c>
      <c r="E793" s="245">
        <v>32</v>
      </c>
      <c r="F793" s="64"/>
      <c r="G793" s="251"/>
      <c r="H793" s="64"/>
      <c r="I793" s="64"/>
      <c r="J793" s="64"/>
      <c r="K793" s="64"/>
      <c r="L793" s="64"/>
      <c r="M793" s="28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17"/>
      <c r="AP793" s="117"/>
      <c r="AQ793" s="117"/>
      <c r="AR793" s="117"/>
      <c r="AS793" s="117"/>
      <c r="AT793" s="117"/>
      <c r="AU793" s="117"/>
      <c r="AV793" s="117"/>
      <c r="AW793" s="117"/>
      <c r="AX793" s="117"/>
      <c r="AY793" s="117"/>
      <c r="AZ793" s="117"/>
      <c r="BA793" s="117"/>
      <c r="BB793" s="117"/>
      <c r="BC793" s="117"/>
      <c r="BD793" s="117"/>
      <c r="BE793" s="117"/>
      <c r="BF793" s="117"/>
      <c r="BG793" s="117"/>
      <c r="BH793" s="117"/>
      <c r="BI793" s="117"/>
      <c r="BJ793" s="117"/>
      <c r="BK793" s="117"/>
      <c r="BL793" s="117"/>
      <c r="BM793" s="117"/>
      <c r="BN793" s="117"/>
      <c r="BO793" s="117"/>
      <c r="BP793" s="117"/>
      <c r="BQ793" s="117"/>
      <c r="BR793" s="117"/>
      <c r="BS793" s="117"/>
      <c r="BT793" s="117"/>
      <c r="BU793" s="117"/>
      <c r="BV793" s="117"/>
      <c r="BW793" s="117"/>
      <c r="BX793" s="117"/>
      <c r="BY793" s="117"/>
      <c r="BZ793" s="117"/>
      <c r="CA793" s="117"/>
      <c r="CB793" s="117"/>
      <c r="CC793" s="117"/>
      <c r="CD793" s="117"/>
      <c r="CE793" s="117"/>
      <c r="CF793" s="117"/>
      <c r="CG793" s="117"/>
      <c r="CH793" s="117"/>
      <c r="CI793" s="117"/>
      <c r="CJ793" s="117"/>
      <c r="CK793" s="117"/>
      <c r="CL793" s="117"/>
      <c r="CM793" s="117"/>
      <c r="CN793" s="117"/>
      <c r="CO793" s="117"/>
      <c r="CP793" s="117"/>
      <c r="CQ793" s="117"/>
      <c r="CR793" s="117"/>
      <c r="CS793" s="117"/>
      <c r="CT793" s="117"/>
      <c r="CU793" s="117"/>
      <c r="CV793" s="117"/>
      <c r="CW793" s="117"/>
      <c r="CX793" s="117"/>
      <c r="CY793" s="117"/>
      <c r="CZ793" s="117"/>
      <c r="DA793" s="117"/>
      <c r="DB793" s="117"/>
      <c r="DC793" s="117"/>
      <c r="DD793" s="117"/>
      <c r="DE793" s="117"/>
      <c r="DF793" s="117"/>
      <c r="DG793" s="117"/>
      <c r="DH793" s="117"/>
      <c r="DI793" s="117"/>
      <c r="DJ793" s="117"/>
      <c r="DK793" s="117"/>
      <c r="DL793" s="117"/>
      <c r="DM793" s="117"/>
      <c r="DN793" s="117"/>
      <c r="DO793" s="117"/>
      <c r="DP793" s="117"/>
      <c r="DQ793" s="117"/>
      <c r="DR793" s="117"/>
      <c r="DS793" s="117"/>
      <c r="DT793" s="117"/>
      <c r="DU793" s="117"/>
      <c r="DV793" s="117"/>
      <c r="DW793" s="117"/>
      <c r="DX793" s="117"/>
      <c r="DY793" s="117"/>
      <c r="DZ793" s="117"/>
      <c r="EA793" s="117"/>
      <c r="EB793" s="117"/>
      <c r="EC793" s="117"/>
      <c r="ED793" s="117"/>
      <c r="EE793" s="117"/>
      <c r="EF793" s="117"/>
      <c r="EG793" s="117"/>
      <c r="EH793" s="117"/>
      <c r="EI793" s="117"/>
      <c r="EJ793" s="117"/>
      <c r="EK793" s="117"/>
      <c r="EL793" s="117"/>
      <c r="EM793" s="117"/>
      <c r="EN793" s="117"/>
      <c r="EO793" s="117"/>
      <c r="EP793" s="117"/>
      <c r="EQ793" s="117"/>
      <c r="ER793" s="117"/>
      <c r="ES793" s="117"/>
      <c r="ET793" s="117"/>
      <c r="EU793" s="117"/>
      <c r="EV793" s="117"/>
      <c r="EW793" s="117"/>
      <c r="EX793" s="117"/>
      <c r="EY793" s="117"/>
      <c r="EZ793" s="117"/>
      <c r="FA793" s="117"/>
      <c r="FB793" s="117"/>
      <c r="FC793" s="117"/>
      <c r="FD793" s="117"/>
      <c r="FE793" s="117"/>
      <c r="FF793" s="117"/>
      <c r="FG793" s="117"/>
      <c r="FH793" s="117"/>
      <c r="FI793" s="117"/>
      <c r="FJ793" s="117"/>
      <c r="FK793" s="117"/>
      <c r="FL793" s="117"/>
      <c r="FM793" s="117"/>
      <c r="FN793" s="117"/>
      <c r="FO793" s="117"/>
      <c r="FP793" s="117"/>
      <c r="FQ793" s="117"/>
      <c r="FR793" s="117"/>
      <c r="FS793" s="117"/>
      <c r="FT793" s="117"/>
      <c r="FU793" s="117"/>
      <c r="FV793" s="117"/>
      <c r="FW793" s="117"/>
      <c r="FX793" s="117"/>
      <c r="FY793" s="117"/>
      <c r="FZ793" s="117"/>
      <c r="GA793" s="117"/>
      <c r="GB793" s="117"/>
      <c r="GC793" s="117"/>
      <c r="GD793" s="117"/>
      <c r="GE793" s="117"/>
      <c r="GF793" s="117"/>
      <c r="GG793" s="117"/>
      <c r="GH793" s="117"/>
      <c r="GI793" s="117"/>
      <c r="GJ793" s="117"/>
      <c r="GK793" s="117"/>
      <c r="GL793" s="117"/>
      <c r="GM793" s="117"/>
      <c r="GN793" s="117"/>
      <c r="GO793" s="117"/>
      <c r="GP793" s="117"/>
      <c r="GQ793" s="117"/>
      <c r="GR793" s="117"/>
      <c r="GS793" s="117"/>
      <c r="GT793" s="117"/>
      <c r="GU793" s="117"/>
      <c r="GV793" s="117"/>
      <c r="GW793" s="117"/>
      <c r="GX793" s="117"/>
      <c r="GY793" s="117"/>
      <c r="GZ793" s="117"/>
      <c r="HA793" s="117"/>
      <c r="HB793" s="117"/>
      <c r="HC793" s="117"/>
      <c r="HD793" s="117"/>
      <c r="HE793" s="117"/>
      <c r="HF793" s="117"/>
      <c r="HG793" s="117"/>
      <c r="HH793" s="117"/>
      <c r="HI793" s="117"/>
      <c r="HJ793" s="117"/>
      <c r="HK793" s="117"/>
      <c r="HL793" s="117"/>
      <c r="HM793" s="117"/>
      <c r="HN793" s="117"/>
      <c r="HO793" s="117"/>
      <c r="HP793" s="117"/>
      <c r="HQ793" s="117"/>
      <c r="HR793" s="117"/>
      <c r="HS793" s="117"/>
      <c r="HT793" s="117"/>
      <c r="HU793" s="117"/>
      <c r="HV793" s="117"/>
      <c r="HW793" s="117"/>
      <c r="HX793" s="117"/>
      <c r="HY793" s="117"/>
      <c r="HZ793" s="117"/>
      <c r="IA793" s="117"/>
      <c r="IB793" s="117"/>
      <c r="IC793" s="117"/>
      <c r="ID793" s="117"/>
      <c r="IE793" s="117"/>
      <c r="IF793" s="117"/>
      <c r="IG793" s="117"/>
      <c r="IH793" s="117"/>
      <c r="II793" s="117"/>
      <c r="IJ793" s="117"/>
      <c r="IK793" s="117"/>
      <c r="IL793" s="117"/>
      <c r="IM793" s="117"/>
      <c r="IN793" s="117"/>
      <c r="IO793" s="117"/>
      <c r="IP793" s="117"/>
      <c r="IQ793" s="117"/>
      <c r="IR793" s="117"/>
      <c r="IS793" s="117"/>
      <c r="IT793" s="117"/>
      <c r="IU793" s="117"/>
    </row>
    <row r="794" spans="1:255" s="10" customFormat="1" ht="32.25" customHeight="1">
      <c r="A794" s="118">
        <v>11</v>
      </c>
      <c r="B794" s="118"/>
      <c r="C794" s="99" t="s">
        <v>141</v>
      </c>
      <c r="D794" s="63" t="s">
        <v>48</v>
      </c>
      <c r="E794" s="245">
        <v>20</v>
      </c>
      <c r="F794" s="64"/>
      <c r="G794" s="64">
        <f>E794*F794</f>
        <v>0</v>
      </c>
      <c r="H794" s="64"/>
      <c r="I794" s="64"/>
      <c r="J794" s="64"/>
      <c r="K794" s="64"/>
      <c r="L794" s="64">
        <f>G794+I794+K794</f>
        <v>0</v>
      </c>
      <c r="M794" s="288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7"/>
      <c r="AV794" s="107"/>
      <c r="AW794" s="107"/>
      <c r="AX794" s="107"/>
      <c r="AY794" s="107"/>
      <c r="AZ794" s="107"/>
      <c r="BA794" s="107"/>
      <c r="BB794" s="107"/>
      <c r="BC794" s="107"/>
      <c r="BD794" s="107"/>
      <c r="BE794" s="107"/>
      <c r="BF794" s="107"/>
      <c r="BG794" s="107"/>
      <c r="BH794" s="107"/>
      <c r="BI794" s="107"/>
      <c r="BJ794" s="107"/>
      <c r="BK794" s="107"/>
      <c r="BL794" s="107"/>
      <c r="BM794" s="107"/>
      <c r="BN794" s="107"/>
      <c r="BO794" s="107"/>
      <c r="BP794" s="107"/>
      <c r="BQ794" s="107"/>
      <c r="BR794" s="107"/>
      <c r="BS794" s="107"/>
      <c r="BT794" s="107"/>
      <c r="BU794" s="107"/>
      <c r="BV794" s="107"/>
      <c r="BW794" s="107"/>
      <c r="BX794" s="107"/>
      <c r="BY794" s="107"/>
      <c r="BZ794" s="107"/>
      <c r="CA794" s="107"/>
      <c r="CB794" s="107"/>
      <c r="CC794" s="107"/>
      <c r="CD794" s="107"/>
      <c r="CE794" s="107"/>
      <c r="CF794" s="107"/>
      <c r="CG794" s="107"/>
      <c r="CH794" s="107"/>
      <c r="CI794" s="107"/>
      <c r="CJ794" s="107"/>
      <c r="CK794" s="107"/>
      <c r="CL794" s="107"/>
      <c r="CM794" s="107"/>
      <c r="CN794" s="107"/>
      <c r="CO794" s="107"/>
      <c r="CP794" s="107"/>
      <c r="CQ794" s="107"/>
      <c r="CR794" s="107"/>
      <c r="CS794" s="107"/>
      <c r="CT794" s="107"/>
      <c r="CU794" s="107"/>
      <c r="CV794" s="107"/>
      <c r="CW794" s="107"/>
      <c r="CX794" s="107"/>
      <c r="CY794" s="107"/>
      <c r="CZ794" s="107"/>
      <c r="DA794" s="107"/>
      <c r="DB794" s="107"/>
      <c r="DC794" s="107"/>
      <c r="DD794" s="107"/>
      <c r="DE794" s="107"/>
      <c r="DF794" s="107"/>
      <c r="DG794" s="107"/>
      <c r="DH794" s="107"/>
      <c r="DI794" s="107"/>
      <c r="DJ794" s="107"/>
      <c r="DK794" s="107"/>
      <c r="DL794" s="107"/>
      <c r="DM794" s="107"/>
      <c r="DN794" s="107"/>
      <c r="DO794" s="107"/>
      <c r="DP794" s="107"/>
      <c r="DQ794" s="107"/>
      <c r="DR794" s="107"/>
      <c r="DS794" s="107"/>
      <c r="DT794" s="107"/>
      <c r="DU794" s="107"/>
      <c r="DV794" s="107"/>
      <c r="DW794" s="107"/>
      <c r="DX794" s="107"/>
      <c r="DY794" s="107"/>
      <c r="DZ794" s="107"/>
      <c r="EA794" s="107"/>
      <c r="EB794" s="107"/>
      <c r="EC794" s="107"/>
      <c r="ED794" s="107"/>
      <c r="EE794" s="107"/>
      <c r="EF794" s="107"/>
      <c r="EG794" s="107"/>
      <c r="EH794" s="107"/>
      <c r="EI794" s="107"/>
      <c r="EJ794" s="107"/>
      <c r="EK794" s="107"/>
      <c r="EL794" s="107"/>
      <c r="EM794" s="107"/>
      <c r="EN794" s="107"/>
      <c r="EO794" s="107"/>
      <c r="EP794" s="107"/>
      <c r="EQ794" s="107"/>
      <c r="ER794" s="107"/>
      <c r="ES794" s="107"/>
      <c r="ET794" s="107"/>
      <c r="EU794" s="107"/>
      <c r="EV794" s="107"/>
      <c r="EW794" s="107"/>
      <c r="EX794" s="107"/>
      <c r="EY794" s="107"/>
      <c r="EZ794" s="107"/>
      <c r="FA794" s="107"/>
      <c r="FB794" s="107"/>
      <c r="FC794" s="107"/>
      <c r="FD794" s="107"/>
      <c r="FE794" s="107"/>
      <c r="FF794" s="107"/>
      <c r="FG794" s="107"/>
      <c r="FH794" s="107"/>
      <c r="FI794" s="107"/>
      <c r="FJ794" s="107"/>
      <c r="FK794" s="107"/>
      <c r="FL794" s="107"/>
      <c r="FM794" s="107"/>
      <c r="FN794" s="107"/>
      <c r="FO794" s="107"/>
      <c r="FP794" s="107"/>
      <c r="FQ794" s="107"/>
      <c r="FR794" s="107"/>
      <c r="FS794" s="107"/>
      <c r="FT794" s="107"/>
      <c r="FU794" s="107"/>
      <c r="FV794" s="107"/>
      <c r="FW794" s="107"/>
      <c r="FX794" s="107"/>
      <c r="FY794" s="107"/>
      <c r="FZ794" s="107"/>
      <c r="GA794" s="107"/>
      <c r="GB794" s="107"/>
      <c r="GC794" s="107"/>
      <c r="GD794" s="107"/>
      <c r="GE794" s="107"/>
      <c r="GF794" s="107"/>
      <c r="GG794" s="107"/>
      <c r="GH794" s="107"/>
      <c r="GI794" s="107"/>
      <c r="GJ794" s="107"/>
      <c r="GK794" s="107"/>
      <c r="GL794" s="107"/>
      <c r="GM794" s="107"/>
      <c r="GN794" s="107"/>
      <c r="GO794" s="107"/>
      <c r="GP794" s="107"/>
      <c r="GQ794" s="107"/>
      <c r="GR794" s="107"/>
      <c r="GS794" s="107"/>
      <c r="GT794" s="107"/>
      <c r="GU794" s="107"/>
      <c r="GV794" s="107"/>
      <c r="GW794" s="107"/>
      <c r="GX794" s="107"/>
      <c r="GY794" s="107"/>
      <c r="GZ794" s="107"/>
      <c r="HA794" s="107"/>
      <c r="HB794" s="107"/>
      <c r="HC794" s="107"/>
      <c r="HD794" s="107"/>
      <c r="HE794" s="107"/>
      <c r="HF794" s="107"/>
      <c r="HG794" s="107"/>
      <c r="HH794" s="107"/>
      <c r="HI794" s="107"/>
      <c r="HJ794" s="107"/>
      <c r="HK794" s="107"/>
      <c r="HL794" s="107"/>
      <c r="HM794" s="107"/>
      <c r="HN794" s="107"/>
      <c r="HO794" s="107"/>
      <c r="HP794" s="107"/>
      <c r="HQ794" s="107"/>
      <c r="HR794" s="107"/>
      <c r="HS794" s="107"/>
      <c r="HT794" s="107"/>
      <c r="HU794" s="107"/>
      <c r="HV794" s="107"/>
      <c r="HW794" s="107"/>
      <c r="HX794" s="107"/>
      <c r="HY794" s="107"/>
      <c r="HZ794" s="107"/>
      <c r="IA794" s="107"/>
      <c r="IB794" s="107"/>
      <c r="IC794" s="107"/>
      <c r="ID794" s="107"/>
      <c r="IE794" s="107"/>
      <c r="IF794" s="107"/>
      <c r="IG794" s="107"/>
      <c r="IH794" s="107"/>
      <c r="II794" s="107"/>
      <c r="IJ794" s="107"/>
      <c r="IK794" s="107"/>
      <c r="IL794" s="107"/>
      <c r="IM794" s="107"/>
      <c r="IN794" s="107"/>
      <c r="IO794" s="107"/>
      <c r="IP794" s="107"/>
      <c r="IQ794" s="107"/>
      <c r="IR794" s="107"/>
      <c r="IS794" s="107"/>
      <c r="IT794" s="107"/>
      <c r="IU794" s="107"/>
    </row>
    <row r="795" spans="1:255" s="10" customFormat="1" ht="13.5">
      <c r="A795" s="63">
        <v>12</v>
      </c>
      <c r="B795" s="63"/>
      <c r="C795" s="62" t="s">
        <v>432</v>
      </c>
      <c r="D795" s="131" t="s">
        <v>19</v>
      </c>
      <c r="E795" s="245">
        <v>12</v>
      </c>
      <c r="F795" s="250"/>
      <c r="G795" s="251"/>
      <c r="H795" s="64"/>
      <c r="I795" s="64"/>
      <c r="J795" s="64"/>
      <c r="K795" s="64"/>
      <c r="L795" s="64"/>
      <c r="M795" s="28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17"/>
      <c r="AP795" s="117"/>
      <c r="AQ795" s="117"/>
      <c r="AR795" s="117"/>
      <c r="AS795" s="117"/>
      <c r="AT795" s="117"/>
      <c r="AU795" s="117"/>
      <c r="AV795" s="117"/>
      <c r="AW795" s="117"/>
      <c r="AX795" s="117"/>
      <c r="AY795" s="117"/>
      <c r="AZ795" s="117"/>
      <c r="BA795" s="117"/>
      <c r="BB795" s="117"/>
      <c r="BC795" s="117"/>
      <c r="BD795" s="117"/>
      <c r="BE795" s="117"/>
      <c r="BF795" s="117"/>
      <c r="BG795" s="117"/>
      <c r="BH795" s="117"/>
      <c r="BI795" s="117"/>
      <c r="BJ795" s="117"/>
      <c r="BK795" s="117"/>
      <c r="BL795" s="117"/>
      <c r="BM795" s="117"/>
      <c r="BN795" s="117"/>
      <c r="BO795" s="117"/>
      <c r="BP795" s="117"/>
      <c r="BQ795" s="117"/>
      <c r="BR795" s="117"/>
      <c r="BS795" s="117"/>
      <c r="BT795" s="117"/>
      <c r="BU795" s="117"/>
      <c r="BV795" s="117"/>
      <c r="BW795" s="117"/>
      <c r="BX795" s="117"/>
      <c r="BY795" s="117"/>
      <c r="BZ795" s="117"/>
      <c r="CA795" s="117"/>
      <c r="CB795" s="117"/>
      <c r="CC795" s="117"/>
      <c r="CD795" s="117"/>
      <c r="CE795" s="117"/>
      <c r="CF795" s="117"/>
      <c r="CG795" s="117"/>
      <c r="CH795" s="117"/>
      <c r="CI795" s="117"/>
      <c r="CJ795" s="117"/>
      <c r="CK795" s="117"/>
      <c r="CL795" s="117"/>
      <c r="CM795" s="117"/>
      <c r="CN795" s="117"/>
      <c r="CO795" s="117"/>
      <c r="CP795" s="117"/>
      <c r="CQ795" s="117"/>
      <c r="CR795" s="117"/>
      <c r="CS795" s="117"/>
      <c r="CT795" s="117"/>
      <c r="CU795" s="117"/>
      <c r="CV795" s="117"/>
      <c r="CW795" s="117"/>
      <c r="CX795" s="117"/>
      <c r="CY795" s="117"/>
      <c r="CZ795" s="117"/>
      <c r="DA795" s="117"/>
      <c r="DB795" s="117"/>
      <c r="DC795" s="117"/>
      <c r="DD795" s="117"/>
      <c r="DE795" s="117"/>
      <c r="DF795" s="117"/>
      <c r="DG795" s="117"/>
      <c r="DH795" s="117"/>
      <c r="DI795" s="117"/>
      <c r="DJ795" s="117"/>
      <c r="DK795" s="117"/>
      <c r="DL795" s="117"/>
      <c r="DM795" s="117"/>
      <c r="DN795" s="117"/>
      <c r="DO795" s="117"/>
      <c r="DP795" s="117"/>
      <c r="DQ795" s="117"/>
      <c r="DR795" s="117"/>
      <c r="DS795" s="117"/>
      <c r="DT795" s="117"/>
      <c r="DU795" s="117"/>
      <c r="DV795" s="117"/>
      <c r="DW795" s="117"/>
      <c r="DX795" s="117"/>
      <c r="DY795" s="117"/>
      <c r="DZ795" s="117"/>
      <c r="EA795" s="117"/>
      <c r="EB795" s="117"/>
      <c r="EC795" s="117"/>
      <c r="ED795" s="117"/>
      <c r="EE795" s="117"/>
      <c r="EF795" s="117"/>
      <c r="EG795" s="117"/>
      <c r="EH795" s="117"/>
      <c r="EI795" s="117"/>
      <c r="EJ795" s="117"/>
      <c r="EK795" s="117"/>
      <c r="EL795" s="117"/>
      <c r="EM795" s="117"/>
      <c r="EN795" s="117"/>
      <c r="EO795" s="117"/>
      <c r="EP795" s="117"/>
      <c r="EQ795" s="117"/>
      <c r="ER795" s="117"/>
      <c r="ES795" s="117"/>
      <c r="ET795" s="117"/>
      <c r="EU795" s="117"/>
      <c r="EV795" s="117"/>
      <c r="EW795" s="117"/>
      <c r="EX795" s="117"/>
      <c r="EY795" s="117"/>
      <c r="EZ795" s="117"/>
      <c r="FA795" s="117"/>
      <c r="FB795" s="117"/>
      <c r="FC795" s="117"/>
      <c r="FD795" s="117"/>
      <c r="FE795" s="117"/>
      <c r="FF795" s="117"/>
      <c r="FG795" s="117"/>
      <c r="FH795" s="117"/>
      <c r="FI795" s="117"/>
      <c r="FJ795" s="117"/>
      <c r="FK795" s="117"/>
      <c r="FL795" s="117"/>
      <c r="FM795" s="117"/>
      <c r="FN795" s="117"/>
      <c r="FO795" s="117"/>
      <c r="FP795" s="117"/>
      <c r="FQ795" s="117"/>
      <c r="FR795" s="117"/>
      <c r="FS795" s="117"/>
      <c r="FT795" s="117"/>
      <c r="FU795" s="117"/>
      <c r="FV795" s="117"/>
      <c r="FW795" s="117"/>
      <c r="FX795" s="117"/>
      <c r="FY795" s="117"/>
      <c r="FZ795" s="117"/>
      <c r="GA795" s="117"/>
      <c r="GB795" s="117"/>
      <c r="GC795" s="117"/>
      <c r="GD795" s="117"/>
      <c r="GE795" s="117"/>
      <c r="GF795" s="117"/>
      <c r="GG795" s="117"/>
      <c r="GH795" s="117"/>
      <c r="GI795" s="117"/>
      <c r="GJ795" s="117"/>
      <c r="GK795" s="117"/>
      <c r="GL795" s="117"/>
      <c r="GM795" s="117"/>
      <c r="GN795" s="117"/>
      <c r="GO795" s="117"/>
      <c r="GP795" s="117"/>
      <c r="GQ795" s="117"/>
      <c r="GR795" s="117"/>
      <c r="GS795" s="117"/>
      <c r="GT795" s="117"/>
      <c r="GU795" s="117"/>
      <c r="GV795" s="117"/>
      <c r="GW795" s="117"/>
      <c r="GX795" s="117"/>
      <c r="GY795" s="117"/>
      <c r="GZ795" s="117"/>
      <c r="HA795" s="117"/>
      <c r="HB795" s="117"/>
      <c r="HC795" s="117"/>
      <c r="HD795" s="117"/>
      <c r="HE795" s="117"/>
      <c r="HF795" s="117"/>
      <c r="HG795" s="117"/>
      <c r="HH795" s="117"/>
      <c r="HI795" s="117"/>
      <c r="HJ795" s="117"/>
      <c r="HK795" s="117"/>
      <c r="HL795" s="117"/>
      <c r="HM795" s="117"/>
      <c r="HN795" s="117"/>
      <c r="HO795" s="117"/>
      <c r="HP795" s="117"/>
      <c r="HQ795" s="117"/>
      <c r="HR795" s="117"/>
      <c r="HS795" s="117"/>
      <c r="HT795" s="117"/>
      <c r="HU795" s="117"/>
      <c r="HV795" s="117"/>
      <c r="HW795" s="117"/>
      <c r="HX795" s="117"/>
      <c r="HY795" s="117"/>
      <c r="HZ795" s="117"/>
      <c r="IA795" s="117"/>
      <c r="IB795" s="117"/>
      <c r="IC795" s="117"/>
      <c r="ID795" s="117"/>
      <c r="IE795" s="117"/>
      <c r="IF795" s="117"/>
      <c r="IG795" s="117"/>
      <c r="IH795" s="117"/>
      <c r="II795" s="117"/>
      <c r="IJ795" s="117"/>
      <c r="IK795" s="117"/>
      <c r="IL795" s="117"/>
      <c r="IM795" s="117"/>
      <c r="IN795" s="117"/>
      <c r="IO795" s="117"/>
      <c r="IP795" s="117"/>
      <c r="IQ795" s="117"/>
      <c r="IR795" s="117"/>
      <c r="IS795" s="117"/>
      <c r="IT795" s="117"/>
      <c r="IU795" s="117"/>
    </row>
    <row r="796" spans="1:255" s="10" customFormat="1" ht="30" customHeight="1">
      <c r="A796" s="63">
        <v>13</v>
      </c>
      <c r="B796" s="63"/>
      <c r="C796" s="62" t="s">
        <v>283</v>
      </c>
      <c r="D796" s="131" t="s">
        <v>19</v>
      </c>
      <c r="E796" s="245">
        <v>4</v>
      </c>
      <c r="F796" s="250"/>
      <c r="G796" s="251"/>
      <c r="H796" s="64"/>
      <c r="I796" s="64"/>
      <c r="J796" s="64"/>
      <c r="K796" s="64"/>
      <c r="L796" s="64"/>
      <c r="M796" s="28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17"/>
      <c r="AP796" s="117"/>
      <c r="AQ796" s="117"/>
      <c r="AR796" s="117"/>
      <c r="AS796" s="117"/>
      <c r="AT796" s="117"/>
      <c r="AU796" s="117"/>
      <c r="AV796" s="117"/>
      <c r="AW796" s="117"/>
      <c r="AX796" s="117"/>
      <c r="AY796" s="117"/>
      <c r="AZ796" s="117"/>
      <c r="BA796" s="117"/>
      <c r="BB796" s="117"/>
      <c r="BC796" s="117"/>
      <c r="BD796" s="117"/>
      <c r="BE796" s="117"/>
      <c r="BF796" s="117"/>
      <c r="BG796" s="117"/>
      <c r="BH796" s="117"/>
      <c r="BI796" s="117"/>
      <c r="BJ796" s="117"/>
      <c r="BK796" s="117"/>
      <c r="BL796" s="117"/>
      <c r="BM796" s="117"/>
      <c r="BN796" s="117"/>
      <c r="BO796" s="117"/>
      <c r="BP796" s="117"/>
      <c r="BQ796" s="117"/>
      <c r="BR796" s="117"/>
      <c r="BS796" s="117"/>
      <c r="BT796" s="117"/>
      <c r="BU796" s="117"/>
      <c r="BV796" s="117"/>
      <c r="BW796" s="117"/>
      <c r="BX796" s="117"/>
      <c r="BY796" s="117"/>
      <c r="BZ796" s="117"/>
      <c r="CA796" s="117"/>
      <c r="CB796" s="117"/>
      <c r="CC796" s="117"/>
      <c r="CD796" s="117"/>
      <c r="CE796" s="117"/>
      <c r="CF796" s="117"/>
      <c r="CG796" s="117"/>
      <c r="CH796" s="117"/>
      <c r="CI796" s="117"/>
      <c r="CJ796" s="117"/>
      <c r="CK796" s="117"/>
      <c r="CL796" s="117"/>
      <c r="CM796" s="117"/>
      <c r="CN796" s="117"/>
      <c r="CO796" s="117"/>
      <c r="CP796" s="117"/>
      <c r="CQ796" s="117"/>
      <c r="CR796" s="117"/>
      <c r="CS796" s="117"/>
      <c r="CT796" s="117"/>
      <c r="CU796" s="117"/>
      <c r="CV796" s="117"/>
      <c r="CW796" s="117"/>
      <c r="CX796" s="117"/>
      <c r="CY796" s="117"/>
      <c r="CZ796" s="117"/>
      <c r="DA796" s="117"/>
      <c r="DB796" s="117"/>
      <c r="DC796" s="117"/>
      <c r="DD796" s="117"/>
      <c r="DE796" s="117"/>
      <c r="DF796" s="117"/>
      <c r="DG796" s="117"/>
      <c r="DH796" s="117"/>
      <c r="DI796" s="117"/>
      <c r="DJ796" s="117"/>
      <c r="DK796" s="117"/>
      <c r="DL796" s="117"/>
      <c r="DM796" s="117"/>
      <c r="DN796" s="117"/>
      <c r="DO796" s="117"/>
      <c r="DP796" s="117"/>
      <c r="DQ796" s="117"/>
      <c r="DR796" s="117"/>
      <c r="DS796" s="117"/>
      <c r="DT796" s="117"/>
      <c r="DU796" s="117"/>
      <c r="DV796" s="117"/>
      <c r="DW796" s="117"/>
      <c r="DX796" s="117"/>
      <c r="DY796" s="117"/>
      <c r="DZ796" s="117"/>
      <c r="EA796" s="117"/>
      <c r="EB796" s="117"/>
      <c r="EC796" s="117"/>
      <c r="ED796" s="117"/>
      <c r="EE796" s="117"/>
      <c r="EF796" s="117"/>
      <c r="EG796" s="117"/>
      <c r="EH796" s="117"/>
      <c r="EI796" s="117"/>
      <c r="EJ796" s="117"/>
      <c r="EK796" s="117"/>
      <c r="EL796" s="117"/>
      <c r="EM796" s="117"/>
      <c r="EN796" s="117"/>
      <c r="EO796" s="117"/>
      <c r="EP796" s="117"/>
      <c r="EQ796" s="117"/>
      <c r="ER796" s="117"/>
      <c r="ES796" s="117"/>
      <c r="ET796" s="117"/>
      <c r="EU796" s="117"/>
      <c r="EV796" s="117"/>
      <c r="EW796" s="117"/>
      <c r="EX796" s="117"/>
      <c r="EY796" s="117"/>
      <c r="EZ796" s="117"/>
      <c r="FA796" s="117"/>
      <c r="FB796" s="117"/>
      <c r="FC796" s="117"/>
      <c r="FD796" s="117"/>
      <c r="FE796" s="117"/>
      <c r="FF796" s="117"/>
      <c r="FG796" s="117"/>
      <c r="FH796" s="117"/>
      <c r="FI796" s="117"/>
      <c r="FJ796" s="117"/>
      <c r="FK796" s="117"/>
      <c r="FL796" s="117"/>
      <c r="FM796" s="117"/>
      <c r="FN796" s="117"/>
      <c r="FO796" s="117"/>
      <c r="FP796" s="117"/>
      <c r="FQ796" s="117"/>
      <c r="FR796" s="117"/>
      <c r="FS796" s="117"/>
      <c r="FT796" s="117"/>
      <c r="FU796" s="117"/>
      <c r="FV796" s="117"/>
      <c r="FW796" s="117"/>
      <c r="FX796" s="117"/>
      <c r="FY796" s="117"/>
      <c r="FZ796" s="117"/>
      <c r="GA796" s="117"/>
      <c r="GB796" s="117"/>
      <c r="GC796" s="117"/>
      <c r="GD796" s="117"/>
      <c r="GE796" s="117"/>
      <c r="GF796" s="117"/>
      <c r="GG796" s="117"/>
      <c r="GH796" s="117"/>
      <c r="GI796" s="117"/>
      <c r="GJ796" s="117"/>
      <c r="GK796" s="117"/>
      <c r="GL796" s="117"/>
      <c r="GM796" s="117"/>
      <c r="GN796" s="117"/>
      <c r="GO796" s="117"/>
      <c r="GP796" s="117"/>
      <c r="GQ796" s="117"/>
      <c r="GR796" s="117"/>
      <c r="GS796" s="117"/>
      <c r="GT796" s="117"/>
      <c r="GU796" s="117"/>
      <c r="GV796" s="117"/>
      <c r="GW796" s="117"/>
      <c r="GX796" s="117"/>
      <c r="GY796" s="117"/>
      <c r="GZ796" s="117"/>
      <c r="HA796" s="117"/>
      <c r="HB796" s="117"/>
      <c r="HC796" s="117"/>
      <c r="HD796" s="117"/>
      <c r="HE796" s="117"/>
      <c r="HF796" s="117"/>
      <c r="HG796" s="117"/>
      <c r="HH796" s="117"/>
      <c r="HI796" s="117"/>
      <c r="HJ796" s="117"/>
      <c r="HK796" s="117"/>
      <c r="HL796" s="117"/>
      <c r="HM796" s="117"/>
      <c r="HN796" s="117"/>
      <c r="HO796" s="117"/>
      <c r="HP796" s="117"/>
      <c r="HQ796" s="117"/>
      <c r="HR796" s="117"/>
      <c r="HS796" s="117"/>
      <c r="HT796" s="117"/>
      <c r="HU796" s="117"/>
      <c r="HV796" s="117"/>
      <c r="HW796" s="117"/>
      <c r="HX796" s="117"/>
      <c r="HY796" s="117"/>
      <c r="HZ796" s="117"/>
      <c r="IA796" s="117"/>
      <c r="IB796" s="117"/>
      <c r="IC796" s="117"/>
      <c r="ID796" s="117"/>
      <c r="IE796" s="117"/>
      <c r="IF796" s="117"/>
      <c r="IG796" s="117"/>
      <c r="IH796" s="117"/>
      <c r="II796" s="117"/>
      <c r="IJ796" s="117"/>
      <c r="IK796" s="117"/>
      <c r="IL796" s="117"/>
      <c r="IM796" s="117"/>
      <c r="IN796" s="117"/>
      <c r="IO796" s="117"/>
      <c r="IP796" s="117"/>
      <c r="IQ796" s="117"/>
      <c r="IR796" s="117"/>
      <c r="IS796" s="117"/>
      <c r="IT796" s="117"/>
      <c r="IU796" s="117"/>
    </row>
    <row r="797" spans="1:13" s="59" customFormat="1" ht="19.5" customHeight="1">
      <c r="A797" s="63">
        <v>14</v>
      </c>
      <c r="B797" s="63"/>
      <c r="C797" s="99" t="s">
        <v>289</v>
      </c>
      <c r="D797" s="100" t="s">
        <v>273</v>
      </c>
      <c r="E797" s="245">
        <v>1</v>
      </c>
      <c r="F797" s="193"/>
      <c r="G797" s="193"/>
      <c r="H797" s="193"/>
      <c r="I797" s="193"/>
      <c r="J797" s="193"/>
      <c r="K797" s="193"/>
      <c r="L797" s="193"/>
      <c r="M797" s="283"/>
    </row>
    <row r="798" spans="1:255" s="10" customFormat="1" ht="27" customHeight="1">
      <c r="A798" s="118">
        <v>15</v>
      </c>
      <c r="B798" s="118"/>
      <c r="C798" s="62" t="s">
        <v>143</v>
      </c>
      <c r="D798" s="100" t="s">
        <v>12</v>
      </c>
      <c r="E798" s="245">
        <v>0.5</v>
      </c>
      <c r="F798" s="64"/>
      <c r="G798" s="64"/>
      <c r="H798" s="64"/>
      <c r="I798" s="64"/>
      <c r="J798" s="64"/>
      <c r="K798" s="64"/>
      <c r="L798" s="64"/>
      <c r="M798" s="288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7"/>
      <c r="AV798" s="107"/>
      <c r="AW798" s="107"/>
      <c r="AX798" s="107"/>
      <c r="AY798" s="107"/>
      <c r="AZ798" s="107"/>
      <c r="BA798" s="107"/>
      <c r="BB798" s="107"/>
      <c r="BC798" s="107"/>
      <c r="BD798" s="107"/>
      <c r="BE798" s="107"/>
      <c r="BF798" s="107"/>
      <c r="BG798" s="107"/>
      <c r="BH798" s="107"/>
      <c r="BI798" s="107"/>
      <c r="BJ798" s="107"/>
      <c r="BK798" s="107"/>
      <c r="BL798" s="107"/>
      <c r="BM798" s="107"/>
      <c r="BN798" s="107"/>
      <c r="BO798" s="107"/>
      <c r="BP798" s="107"/>
      <c r="BQ798" s="107"/>
      <c r="BR798" s="107"/>
      <c r="BS798" s="107"/>
      <c r="BT798" s="107"/>
      <c r="BU798" s="107"/>
      <c r="BV798" s="107"/>
      <c r="BW798" s="107"/>
      <c r="BX798" s="107"/>
      <c r="BY798" s="107"/>
      <c r="BZ798" s="107"/>
      <c r="CA798" s="107"/>
      <c r="CB798" s="107"/>
      <c r="CC798" s="107"/>
      <c r="CD798" s="107"/>
      <c r="CE798" s="107"/>
      <c r="CF798" s="107"/>
      <c r="CG798" s="107"/>
      <c r="CH798" s="107"/>
      <c r="CI798" s="107"/>
      <c r="CJ798" s="107"/>
      <c r="CK798" s="107"/>
      <c r="CL798" s="107"/>
      <c r="CM798" s="107"/>
      <c r="CN798" s="107"/>
      <c r="CO798" s="107"/>
      <c r="CP798" s="107"/>
      <c r="CQ798" s="107"/>
      <c r="CR798" s="107"/>
      <c r="CS798" s="107"/>
      <c r="CT798" s="107"/>
      <c r="CU798" s="107"/>
      <c r="CV798" s="107"/>
      <c r="CW798" s="107"/>
      <c r="CX798" s="107"/>
      <c r="CY798" s="107"/>
      <c r="CZ798" s="107"/>
      <c r="DA798" s="107"/>
      <c r="DB798" s="107"/>
      <c r="DC798" s="107"/>
      <c r="DD798" s="107"/>
      <c r="DE798" s="107"/>
      <c r="DF798" s="107"/>
      <c r="DG798" s="107"/>
      <c r="DH798" s="107"/>
      <c r="DI798" s="107"/>
      <c r="DJ798" s="107"/>
      <c r="DK798" s="107"/>
      <c r="DL798" s="107"/>
      <c r="DM798" s="107"/>
      <c r="DN798" s="107"/>
      <c r="DO798" s="107"/>
      <c r="DP798" s="107"/>
      <c r="DQ798" s="107"/>
      <c r="DR798" s="107"/>
      <c r="DS798" s="107"/>
      <c r="DT798" s="107"/>
      <c r="DU798" s="107"/>
      <c r="DV798" s="107"/>
      <c r="DW798" s="107"/>
      <c r="DX798" s="107"/>
      <c r="DY798" s="107"/>
      <c r="DZ798" s="107"/>
      <c r="EA798" s="107"/>
      <c r="EB798" s="107"/>
      <c r="EC798" s="107"/>
      <c r="ED798" s="107"/>
      <c r="EE798" s="107"/>
      <c r="EF798" s="107"/>
      <c r="EG798" s="107"/>
      <c r="EH798" s="107"/>
      <c r="EI798" s="107"/>
      <c r="EJ798" s="107"/>
      <c r="EK798" s="107"/>
      <c r="EL798" s="107"/>
      <c r="EM798" s="107"/>
      <c r="EN798" s="107"/>
      <c r="EO798" s="107"/>
      <c r="EP798" s="107"/>
      <c r="EQ798" s="107"/>
      <c r="ER798" s="107"/>
      <c r="ES798" s="107"/>
      <c r="ET798" s="107"/>
      <c r="EU798" s="107"/>
      <c r="EV798" s="107"/>
      <c r="EW798" s="107"/>
      <c r="EX798" s="107"/>
      <c r="EY798" s="107"/>
      <c r="EZ798" s="107"/>
      <c r="FA798" s="107"/>
      <c r="FB798" s="107"/>
      <c r="FC798" s="107"/>
      <c r="FD798" s="107"/>
      <c r="FE798" s="107"/>
      <c r="FF798" s="107"/>
      <c r="FG798" s="107"/>
      <c r="FH798" s="107"/>
      <c r="FI798" s="107"/>
      <c r="FJ798" s="107"/>
      <c r="FK798" s="107"/>
      <c r="FL798" s="107"/>
      <c r="FM798" s="107"/>
      <c r="FN798" s="107"/>
      <c r="FO798" s="107"/>
      <c r="FP798" s="107"/>
      <c r="FQ798" s="107"/>
      <c r="FR798" s="107"/>
      <c r="FS798" s="107"/>
      <c r="FT798" s="107"/>
      <c r="FU798" s="107"/>
      <c r="FV798" s="107"/>
      <c r="FW798" s="107"/>
      <c r="FX798" s="107"/>
      <c r="FY798" s="107"/>
      <c r="FZ798" s="107"/>
      <c r="GA798" s="107"/>
      <c r="GB798" s="107"/>
      <c r="GC798" s="107"/>
      <c r="GD798" s="107"/>
      <c r="GE798" s="107"/>
      <c r="GF798" s="107"/>
      <c r="GG798" s="107"/>
      <c r="GH798" s="107"/>
      <c r="GI798" s="107"/>
      <c r="GJ798" s="107"/>
      <c r="GK798" s="107"/>
      <c r="GL798" s="107"/>
      <c r="GM798" s="107"/>
      <c r="GN798" s="107"/>
      <c r="GO798" s="107"/>
      <c r="GP798" s="107"/>
      <c r="GQ798" s="107"/>
      <c r="GR798" s="107"/>
      <c r="GS798" s="107"/>
      <c r="GT798" s="107"/>
      <c r="GU798" s="107"/>
      <c r="GV798" s="107"/>
      <c r="GW798" s="107"/>
      <c r="GX798" s="107"/>
      <c r="GY798" s="107"/>
      <c r="GZ798" s="107"/>
      <c r="HA798" s="107"/>
      <c r="HB798" s="107"/>
      <c r="HC798" s="107"/>
      <c r="HD798" s="107"/>
      <c r="HE798" s="107"/>
      <c r="HF798" s="107"/>
      <c r="HG798" s="107"/>
      <c r="HH798" s="107"/>
      <c r="HI798" s="107"/>
      <c r="HJ798" s="107"/>
      <c r="HK798" s="107"/>
      <c r="HL798" s="107"/>
      <c r="HM798" s="107"/>
      <c r="HN798" s="107"/>
      <c r="HO798" s="107"/>
      <c r="HP798" s="107"/>
      <c r="HQ798" s="107"/>
      <c r="HR798" s="107"/>
      <c r="HS798" s="107"/>
      <c r="HT798" s="107"/>
      <c r="HU798" s="107"/>
      <c r="HV798" s="107"/>
      <c r="HW798" s="107"/>
      <c r="HX798" s="107"/>
      <c r="HY798" s="107"/>
      <c r="HZ798" s="107"/>
      <c r="IA798" s="107"/>
      <c r="IB798" s="107"/>
      <c r="IC798" s="107"/>
      <c r="ID798" s="107"/>
      <c r="IE798" s="107"/>
      <c r="IF798" s="107"/>
      <c r="IG798" s="107"/>
      <c r="IH798" s="107"/>
      <c r="II798" s="107"/>
      <c r="IJ798" s="107"/>
      <c r="IK798" s="107"/>
      <c r="IL798" s="107"/>
      <c r="IM798" s="107"/>
      <c r="IN798" s="107"/>
      <c r="IO798" s="107"/>
      <c r="IP798" s="107"/>
      <c r="IQ798" s="107"/>
      <c r="IR798" s="107"/>
      <c r="IS798" s="107"/>
      <c r="IT798" s="107"/>
      <c r="IU798" s="107"/>
    </row>
    <row r="799" spans="1:13" s="107" customFormat="1" ht="40.5">
      <c r="A799" s="63">
        <v>16</v>
      </c>
      <c r="B799" s="63"/>
      <c r="C799" s="62" t="s">
        <v>633</v>
      </c>
      <c r="D799" s="63" t="s">
        <v>48</v>
      </c>
      <c r="E799" s="245">
        <v>1</v>
      </c>
      <c r="F799" s="193"/>
      <c r="G799" s="248"/>
      <c r="H799" s="193"/>
      <c r="I799" s="193"/>
      <c r="J799" s="193"/>
      <c r="K799" s="193"/>
      <c r="L799" s="193"/>
      <c r="M799" s="288"/>
    </row>
    <row r="800" spans="1:255" s="10" customFormat="1" ht="13.5">
      <c r="A800" s="63">
        <v>17</v>
      </c>
      <c r="B800" s="63"/>
      <c r="C800" s="253" t="s">
        <v>150</v>
      </c>
      <c r="D800" s="100" t="s">
        <v>151</v>
      </c>
      <c r="E800" s="129"/>
      <c r="F800" s="250"/>
      <c r="G800" s="251"/>
      <c r="H800" s="64"/>
      <c r="I800" s="64"/>
      <c r="J800" s="64"/>
      <c r="K800" s="64"/>
      <c r="L800" s="64"/>
      <c r="M800" s="28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17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  <c r="BI800" s="117"/>
      <c r="BJ800" s="117"/>
      <c r="BK800" s="117"/>
      <c r="BL800" s="117"/>
      <c r="BM800" s="117"/>
      <c r="BN800" s="117"/>
      <c r="BO800" s="117"/>
      <c r="BP800" s="117"/>
      <c r="BQ800" s="117"/>
      <c r="BR800" s="117"/>
      <c r="BS800" s="117"/>
      <c r="BT800" s="117"/>
      <c r="BU800" s="117"/>
      <c r="BV800" s="117"/>
      <c r="BW800" s="117"/>
      <c r="BX800" s="117"/>
      <c r="BY800" s="117"/>
      <c r="BZ800" s="117"/>
      <c r="CA800" s="117"/>
      <c r="CB800" s="117"/>
      <c r="CC800" s="117"/>
      <c r="CD800" s="117"/>
      <c r="CE800" s="117"/>
      <c r="CF800" s="117"/>
      <c r="CG800" s="117"/>
      <c r="CH800" s="117"/>
      <c r="CI800" s="117"/>
      <c r="CJ800" s="117"/>
      <c r="CK800" s="117"/>
      <c r="CL800" s="117"/>
      <c r="CM800" s="117"/>
      <c r="CN800" s="117"/>
      <c r="CO800" s="117"/>
      <c r="CP800" s="117"/>
      <c r="CQ800" s="117"/>
      <c r="CR800" s="117"/>
      <c r="CS800" s="117"/>
      <c r="CT800" s="117"/>
      <c r="CU800" s="117"/>
      <c r="CV800" s="117"/>
      <c r="CW800" s="117"/>
      <c r="CX800" s="117"/>
      <c r="CY800" s="117"/>
      <c r="CZ800" s="117"/>
      <c r="DA800" s="117"/>
      <c r="DB800" s="117"/>
      <c r="DC800" s="117"/>
      <c r="DD800" s="117"/>
      <c r="DE800" s="117"/>
      <c r="DF800" s="117"/>
      <c r="DG800" s="117"/>
      <c r="DH800" s="117"/>
      <c r="DI800" s="117"/>
      <c r="DJ800" s="117"/>
      <c r="DK800" s="117"/>
      <c r="DL800" s="117"/>
      <c r="DM800" s="117"/>
      <c r="DN800" s="117"/>
      <c r="DO800" s="117"/>
      <c r="DP800" s="117"/>
      <c r="DQ800" s="117"/>
      <c r="DR800" s="117"/>
      <c r="DS800" s="117"/>
      <c r="DT800" s="117"/>
      <c r="DU800" s="117"/>
      <c r="DV800" s="117"/>
      <c r="DW800" s="117"/>
      <c r="DX800" s="117"/>
      <c r="DY800" s="117"/>
      <c r="DZ800" s="117"/>
      <c r="EA800" s="117"/>
      <c r="EB800" s="117"/>
      <c r="EC800" s="117"/>
      <c r="ED800" s="117"/>
      <c r="EE800" s="117"/>
      <c r="EF800" s="117"/>
      <c r="EG800" s="117"/>
      <c r="EH800" s="117"/>
      <c r="EI800" s="117"/>
      <c r="EJ800" s="117"/>
      <c r="EK800" s="117"/>
      <c r="EL800" s="117"/>
      <c r="EM800" s="117"/>
      <c r="EN800" s="117"/>
      <c r="EO800" s="117"/>
      <c r="EP800" s="117"/>
      <c r="EQ800" s="117"/>
      <c r="ER800" s="117"/>
      <c r="ES800" s="117"/>
      <c r="ET800" s="117"/>
      <c r="EU800" s="117"/>
      <c r="EV800" s="117"/>
      <c r="EW800" s="117"/>
      <c r="EX800" s="117"/>
      <c r="EY800" s="117"/>
      <c r="EZ800" s="117"/>
      <c r="FA800" s="117"/>
      <c r="FB800" s="117"/>
      <c r="FC800" s="117"/>
      <c r="FD800" s="117"/>
      <c r="FE800" s="117"/>
      <c r="FF800" s="117"/>
      <c r="FG800" s="117"/>
      <c r="FH800" s="117"/>
      <c r="FI800" s="117"/>
      <c r="FJ800" s="117"/>
      <c r="FK800" s="117"/>
      <c r="FL800" s="117"/>
      <c r="FM800" s="117"/>
      <c r="FN800" s="117"/>
      <c r="FO800" s="117"/>
      <c r="FP800" s="117"/>
      <c r="FQ800" s="117"/>
      <c r="FR800" s="117"/>
      <c r="FS800" s="117"/>
      <c r="FT800" s="117"/>
      <c r="FU800" s="117"/>
      <c r="FV800" s="117"/>
      <c r="FW800" s="117"/>
      <c r="FX800" s="117"/>
      <c r="FY800" s="117"/>
      <c r="FZ800" s="117"/>
      <c r="GA800" s="117"/>
      <c r="GB800" s="117"/>
      <c r="GC800" s="117"/>
      <c r="GD800" s="117"/>
      <c r="GE800" s="117"/>
      <c r="GF800" s="117"/>
      <c r="GG800" s="117"/>
      <c r="GH800" s="117"/>
      <c r="GI800" s="117"/>
      <c r="GJ800" s="117"/>
      <c r="GK800" s="117"/>
      <c r="GL800" s="117"/>
      <c r="GM800" s="117"/>
      <c r="GN800" s="117"/>
      <c r="GO800" s="117"/>
      <c r="GP800" s="117"/>
      <c r="GQ800" s="117"/>
      <c r="GR800" s="117"/>
      <c r="GS800" s="117"/>
      <c r="GT800" s="117"/>
      <c r="GU800" s="117"/>
      <c r="GV800" s="117"/>
      <c r="GW800" s="117"/>
      <c r="GX800" s="117"/>
      <c r="GY800" s="117"/>
      <c r="GZ800" s="117"/>
      <c r="HA800" s="117"/>
      <c r="HB800" s="117"/>
      <c r="HC800" s="117"/>
      <c r="HD800" s="117"/>
      <c r="HE800" s="117"/>
      <c r="HF800" s="117"/>
      <c r="HG800" s="117"/>
      <c r="HH800" s="117"/>
      <c r="HI800" s="117"/>
      <c r="HJ800" s="117"/>
      <c r="HK800" s="117"/>
      <c r="HL800" s="117"/>
      <c r="HM800" s="117"/>
      <c r="HN800" s="117"/>
      <c r="HO800" s="117"/>
      <c r="HP800" s="117"/>
      <c r="HQ800" s="117"/>
      <c r="HR800" s="117"/>
      <c r="HS800" s="117"/>
      <c r="HT800" s="117"/>
      <c r="HU800" s="117"/>
      <c r="HV800" s="117"/>
      <c r="HW800" s="117"/>
      <c r="HX800" s="117"/>
      <c r="HY800" s="117"/>
      <c r="HZ800" s="117"/>
      <c r="IA800" s="117"/>
      <c r="IB800" s="117"/>
      <c r="IC800" s="117"/>
      <c r="ID800" s="117"/>
      <c r="IE800" s="117"/>
      <c r="IF800" s="117"/>
      <c r="IG800" s="117"/>
      <c r="IH800" s="117"/>
      <c r="II800" s="117"/>
      <c r="IJ800" s="117"/>
      <c r="IK800" s="117"/>
      <c r="IL800" s="117"/>
      <c r="IM800" s="117"/>
      <c r="IN800" s="117"/>
      <c r="IO800" s="117"/>
      <c r="IP800" s="117"/>
      <c r="IQ800" s="117"/>
      <c r="IR800" s="117"/>
      <c r="IS800" s="117"/>
      <c r="IT800" s="117"/>
      <c r="IU800" s="117"/>
    </row>
    <row r="801" spans="1:13" ht="13.5">
      <c r="A801" s="35"/>
      <c r="B801" s="35"/>
      <c r="C801" s="60" t="s">
        <v>6</v>
      </c>
      <c r="D801" s="35"/>
      <c r="E801" s="35"/>
      <c r="F801" s="29"/>
      <c r="G801" s="133"/>
      <c r="H801" s="133"/>
      <c r="I801" s="133"/>
      <c r="J801" s="133"/>
      <c r="K801" s="133"/>
      <c r="L801" s="133"/>
      <c r="M801" s="296">
        <f>G801+I801+K801</f>
        <v>0</v>
      </c>
    </row>
    <row r="802" spans="1:255" ht="13.5">
      <c r="A802" s="118"/>
      <c r="B802" s="118"/>
      <c r="C802" s="111" t="s">
        <v>148</v>
      </c>
      <c r="D802" s="109"/>
      <c r="E802" s="129"/>
      <c r="F802" s="110"/>
      <c r="G802" s="110"/>
      <c r="H802" s="110"/>
      <c r="I802" s="110"/>
      <c r="J802" s="110"/>
      <c r="K802" s="110"/>
      <c r="L802" s="110"/>
      <c r="M802" s="288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7"/>
      <c r="AV802" s="107"/>
      <c r="AW802" s="107"/>
      <c r="AX802" s="107"/>
      <c r="AY802" s="107"/>
      <c r="AZ802" s="107"/>
      <c r="BA802" s="107"/>
      <c r="BB802" s="107"/>
      <c r="BC802" s="107"/>
      <c r="BD802" s="107"/>
      <c r="BE802" s="107"/>
      <c r="BF802" s="107"/>
      <c r="BG802" s="107"/>
      <c r="BH802" s="107"/>
      <c r="BI802" s="107"/>
      <c r="BJ802" s="107"/>
      <c r="BK802" s="107"/>
      <c r="BL802" s="107"/>
      <c r="BM802" s="107"/>
      <c r="BN802" s="107"/>
      <c r="BO802" s="107"/>
      <c r="BP802" s="107"/>
      <c r="BQ802" s="107"/>
      <c r="BR802" s="107"/>
      <c r="BS802" s="107"/>
      <c r="BT802" s="107"/>
      <c r="BU802" s="107"/>
      <c r="BV802" s="107"/>
      <c r="BW802" s="107"/>
      <c r="BX802" s="107"/>
      <c r="BY802" s="107"/>
      <c r="BZ802" s="107"/>
      <c r="CA802" s="107"/>
      <c r="CB802" s="107"/>
      <c r="CC802" s="107"/>
      <c r="CD802" s="107"/>
      <c r="CE802" s="107"/>
      <c r="CF802" s="107"/>
      <c r="CG802" s="107"/>
      <c r="CH802" s="107"/>
      <c r="CI802" s="107"/>
      <c r="CJ802" s="107"/>
      <c r="CK802" s="107"/>
      <c r="CL802" s="107"/>
      <c r="CM802" s="107"/>
      <c r="CN802" s="107"/>
      <c r="CO802" s="107"/>
      <c r="CP802" s="107"/>
      <c r="CQ802" s="107"/>
      <c r="CR802" s="107"/>
      <c r="CS802" s="107"/>
      <c r="CT802" s="107"/>
      <c r="CU802" s="107"/>
      <c r="CV802" s="107"/>
      <c r="CW802" s="107"/>
      <c r="CX802" s="107"/>
      <c r="CY802" s="107"/>
      <c r="CZ802" s="107"/>
      <c r="DA802" s="107"/>
      <c r="DB802" s="107"/>
      <c r="DC802" s="107"/>
      <c r="DD802" s="107"/>
      <c r="DE802" s="107"/>
      <c r="DF802" s="107"/>
      <c r="DG802" s="107"/>
      <c r="DH802" s="107"/>
      <c r="DI802" s="107"/>
      <c r="DJ802" s="107"/>
      <c r="DK802" s="107"/>
      <c r="DL802" s="107"/>
      <c r="DM802" s="107"/>
      <c r="DN802" s="107"/>
      <c r="DO802" s="107"/>
      <c r="DP802" s="107"/>
      <c r="DQ802" s="107"/>
      <c r="DR802" s="107"/>
      <c r="DS802" s="107"/>
      <c r="DT802" s="107"/>
      <c r="DU802" s="107"/>
      <c r="DV802" s="107"/>
      <c r="DW802" s="107"/>
      <c r="DX802" s="107"/>
      <c r="DY802" s="107"/>
      <c r="DZ802" s="107"/>
      <c r="EA802" s="107"/>
      <c r="EB802" s="107"/>
      <c r="EC802" s="107"/>
      <c r="ED802" s="107"/>
      <c r="EE802" s="107"/>
      <c r="EF802" s="107"/>
      <c r="EG802" s="107"/>
      <c r="EH802" s="107"/>
      <c r="EI802" s="107"/>
      <c r="EJ802" s="107"/>
      <c r="EK802" s="107"/>
      <c r="EL802" s="107"/>
      <c r="EM802" s="107"/>
      <c r="EN802" s="107"/>
      <c r="EO802" s="107"/>
      <c r="EP802" s="107"/>
      <c r="EQ802" s="107"/>
      <c r="ER802" s="107"/>
      <c r="ES802" s="107"/>
      <c r="ET802" s="107"/>
      <c r="EU802" s="107"/>
      <c r="EV802" s="107"/>
      <c r="EW802" s="107"/>
      <c r="EX802" s="107"/>
      <c r="EY802" s="107"/>
      <c r="EZ802" s="107"/>
      <c r="FA802" s="107"/>
      <c r="FB802" s="107"/>
      <c r="FC802" s="107"/>
      <c r="FD802" s="107"/>
      <c r="FE802" s="107"/>
      <c r="FF802" s="107"/>
      <c r="FG802" s="107"/>
      <c r="FH802" s="107"/>
      <c r="FI802" s="107"/>
      <c r="FJ802" s="107"/>
      <c r="FK802" s="107"/>
      <c r="FL802" s="107"/>
      <c r="FM802" s="107"/>
      <c r="FN802" s="107"/>
      <c r="FO802" s="107"/>
      <c r="FP802" s="107"/>
      <c r="FQ802" s="107"/>
      <c r="FR802" s="107"/>
      <c r="FS802" s="107"/>
      <c r="FT802" s="107"/>
      <c r="FU802" s="107"/>
      <c r="FV802" s="107"/>
      <c r="FW802" s="107"/>
      <c r="FX802" s="107"/>
      <c r="FY802" s="107"/>
      <c r="FZ802" s="107"/>
      <c r="GA802" s="107"/>
      <c r="GB802" s="107"/>
      <c r="GC802" s="107"/>
      <c r="GD802" s="107"/>
      <c r="GE802" s="107"/>
      <c r="GF802" s="107"/>
      <c r="GG802" s="107"/>
      <c r="GH802" s="107"/>
      <c r="GI802" s="107"/>
      <c r="GJ802" s="107"/>
      <c r="GK802" s="107"/>
      <c r="GL802" s="107"/>
      <c r="GM802" s="107"/>
      <c r="GN802" s="107"/>
      <c r="GO802" s="107"/>
      <c r="GP802" s="107"/>
      <c r="GQ802" s="107"/>
      <c r="GR802" s="107"/>
      <c r="GS802" s="107"/>
      <c r="GT802" s="107"/>
      <c r="GU802" s="107"/>
      <c r="GV802" s="107"/>
      <c r="GW802" s="107"/>
      <c r="GX802" s="107"/>
      <c r="GY802" s="107"/>
      <c r="GZ802" s="107"/>
      <c r="HA802" s="107"/>
      <c r="HB802" s="107"/>
      <c r="HC802" s="107"/>
      <c r="HD802" s="107"/>
      <c r="HE802" s="107"/>
      <c r="HF802" s="107"/>
      <c r="HG802" s="107"/>
      <c r="HH802" s="107"/>
      <c r="HI802" s="107"/>
      <c r="HJ802" s="107"/>
      <c r="HK802" s="107"/>
      <c r="HL802" s="107"/>
      <c r="HM802" s="107"/>
      <c r="HN802" s="107"/>
      <c r="HO802" s="107"/>
      <c r="HP802" s="107"/>
      <c r="HQ802" s="107"/>
      <c r="HR802" s="107"/>
      <c r="HS802" s="107"/>
      <c r="HT802" s="107"/>
      <c r="HU802" s="107"/>
      <c r="HV802" s="107"/>
      <c r="HW802" s="107"/>
      <c r="HX802" s="107"/>
      <c r="HY802" s="107"/>
      <c r="HZ802" s="107"/>
      <c r="IA802" s="107"/>
      <c r="IB802" s="107"/>
      <c r="IC802" s="107"/>
      <c r="ID802" s="107"/>
      <c r="IE802" s="107"/>
      <c r="IF802" s="107"/>
      <c r="IG802" s="107"/>
      <c r="IH802" s="107"/>
      <c r="II802" s="107"/>
      <c r="IJ802" s="107"/>
      <c r="IK802" s="107"/>
      <c r="IL802" s="107"/>
      <c r="IM802" s="107"/>
      <c r="IN802" s="107"/>
      <c r="IO802" s="107"/>
      <c r="IP802" s="107"/>
      <c r="IQ802" s="107"/>
      <c r="IR802" s="107"/>
      <c r="IS802" s="107"/>
      <c r="IT802" s="107"/>
      <c r="IU802" s="107"/>
    </row>
    <row r="803" spans="1:255" ht="13.5">
      <c r="A803" s="118"/>
      <c r="B803" s="118"/>
      <c r="C803" s="111" t="s">
        <v>144</v>
      </c>
      <c r="D803" s="109"/>
      <c r="E803" s="129"/>
      <c r="F803" s="110"/>
      <c r="G803" s="110"/>
      <c r="H803" s="110"/>
      <c r="I803" s="110"/>
      <c r="J803" s="110"/>
      <c r="K803" s="110"/>
      <c r="L803" s="110"/>
      <c r="M803" s="288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7"/>
      <c r="AV803" s="107"/>
      <c r="AW803" s="107"/>
      <c r="AX803" s="107"/>
      <c r="AY803" s="107"/>
      <c r="AZ803" s="107"/>
      <c r="BA803" s="107"/>
      <c r="BB803" s="107"/>
      <c r="BC803" s="107"/>
      <c r="BD803" s="107"/>
      <c r="BE803" s="107"/>
      <c r="BF803" s="107"/>
      <c r="BG803" s="107"/>
      <c r="BH803" s="107"/>
      <c r="BI803" s="107"/>
      <c r="BJ803" s="107"/>
      <c r="BK803" s="107"/>
      <c r="BL803" s="107"/>
      <c r="BM803" s="107"/>
      <c r="BN803" s="107"/>
      <c r="BO803" s="107"/>
      <c r="BP803" s="107"/>
      <c r="BQ803" s="107"/>
      <c r="BR803" s="107"/>
      <c r="BS803" s="107"/>
      <c r="BT803" s="107"/>
      <c r="BU803" s="107"/>
      <c r="BV803" s="107"/>
      <c r="BW803" s="107"/>
      <c r="BX803" s="107"/>
      <c r="BY803" s="107"/>
      <c r="BZ803" s="107"/>
      <c r="CA803" s="107"/>
      <c r="CB803" s="107"/>
      <c r="CC803" s="107"/>
      <c r="CD803" s="107"/>
      <c r="CE803" s="107"/>
      <c r="CF803" s="107"/>
      <c r="CG803" s="107"/>
      <c r="CH803" s="107"/>
      <c r="CI803" s="107"/>
      <c r="CJ803" s="107"/>
      <c r="CK803" s="107"/>
      <c r="CL803" s="107"/>
      <c r="CM803" s="107"/>
      <c r="CN803" s="107"/>
      <c r="CO803" s="107"/>
      <c r="CP803" s="107"/>
      <c r="CQ803" s="107"/>
      <c r="CR803" s="107"/>
      <c r="CS803" s="107"/>
      <c r="CT803" s="107"/>
      <c r="CU803" s="107"/>
      <c r="CV803" s="107"/>
      <c r="CW803" s="107"/>
      <c r="CX803" s="107"/>
      <c r="CY803" s="107"/>
      <c r="CZ803" s="107"/>
      <c r="DA803" s="107"/>
      <c r="DB803" s="107"/>
      <c r="DC803" s="107"/>
      <c r="DD803" s="107"/>
      <c r="DE803" s="107"/>
      <c r="DF803" s="107"/>
      <c r="DG803" s="107"/>
      <c r="DH803" s="107"/>
      <c r="DI803" s="107"/>
      <c r="DJ803" s="107"/>
      <c r="DK803" s="107"/>
      <c r="DL803" s="107"/>
      <c r="DM803" s="107"/>
      <c r="DN803" s="107"/>
      <c r="DO803" s="107"/>
      <c r="DP803" s="107"/>
      <c r="DQ803" s="107"/>
      <c r="DR803" s="107"/>
      <c r="DS803" s="107"/>
      <c r="DT803" s="107"/>
      <c r="DU803" s="107"/>
      <c r="DV803" s="107"/>
      <c r="DW803" s="107"/>
      <c r="DX803" s="107"/>
      <c r="DY803" s="107"/>
      <c r="DZ803" s="107"/>
      <c r="EA803" s="107"/>
      <c r="EB803" s="107"/>
      <c r="EC803" s="107"/>
      <c r="ED803" s="107"/>
      <c r="EE803" s="107"/>
      <c r="EF803" s="107"/>
      <c r="EG803" s="107"/>
      <c r="EH803" s="107"/>
      <c r="EI803" s="107"/>
      <c r="EJ803" s="107"/>
      <c r="EK803" s="107"/>
      <c r="EL803" s="107"/>
      <c r="EM803" s="107"/>
      <c r="EN803" s="107"/>
      <c r="EO803" s="107"/>
      <c r="EP803" s="107"/>
      <c r="EQ803" s="107"/>
      <c r="ER803" s="107"/>
      <c r="ES803" s="107"/>
      <c r="ET803" s="107"/>
      <c r="EU803" s="107"/>
      <c r="EV803" s="107"/>
      <c r="EW803" s="107"/>
      <c r="EX803" s="107"/>
      <c r="EY803" s="107"/>
      <c r="EZ803" s="107"/>
      <c r="FA803" s="107"/>
      <c r="FB803" s="107"/>
      <c r="FC803" s="107"/>
      <c r="FD803" s="107"/>
      <c r="FE803" s="107"/>
      <c r="FF803" s="107"/>
      <c r="FG803" s="107"/>
      <c r="FH803" s="107"/>
      <c r="FI803" s="107"/>
      <c r="FJ803" s="107"/>
      <c r="FK803" s="107"/>
      <c r="FL803" s="107"/>
      <c r="FM803" s="107"/>
      <c r="FN803" s="107"/>
      <c r="FO803" s="107"/>
      <c r="FP803" s="107"/>
      <c r="FQ803" s="107"/>
      <c r="FR803" s="107"/>
      <c r="FS803" s="107"/>
      <c r="FT803" s="107"/>
      <c r="FU803" s="107"/>
      <c r="FV803" s="107"/>
      <c r="FW803" s="107"/>
      <c r="FX803" s="107"/>
      <c r="FY803" s="107"/>
      <c r="FZ803" s="107"/>
      <c r="GA803" s="107"/>
      <c r="GB803" s="107"/>
      <c r="GC803" s="107"/>
      <c r="GD803" s="107"/>
      <c r="GE803" s="107"/>
      <c r="GF803" s="107"/>
      <c r="GG803" s="107"/>
      <c r="GH803" s="107"/>
      <c r="GI803" s="107"/>
      <c r="GJ803" s="107"/>
      <c r="GK803" s="107"/>
      <c r="GL803" s="107"/>
      <c r="GM803" s="107"/>
      <c r="GN803" s="107"/>
      <c r="GO803" s="107"/>
      <c r="GP803" s="107"/>
      <c r="GQ803" s="107"/>
      <c r="GR803" s="107"/>
      <c r="GS803" s="107"/>
      <c r="GT803" s="107"/>
      <c r="GU803" s="107"/>
      <c r="GV803" s="107"/>
      <c r="GW803" s="107"/>
      <c r="GX803" s="107"/>
      <c r="GY803" s="107"/>
      <c r="GZ803" s="107"/>
      <c r="HA803" s="107"/>
      <c r="HB803" s="107"/>
      <c r="HC803" s="107"/>
      <c r="HD803" s="107"/>
      <c r="HE803" s="107"/>
      <c r="HF803" s="107"/>
      <c r="HG803" s="107"/>
      <c r="HH803" s="107"/>
      <c r="HI803" s="107"/>
      <c r="HJ803" s="107"/>
      <c r="HK803" s="107"/>
      <c r="HL803" s="107"/>
      <c r="HM803" s="107"/>
      <c r="HN803" s="107"/>
      <c r="HO803" s="107"/>
      <c r="HP803" s="107"/>
      <c r="HQ803" s="107"/>
      <c r="HR803" s="107"/>
      <c r="HS803" s="107"/>
      <c r="HT803" s="107"/>
      <c r="HU803" s="107"/>
      <c r="HV803" s="107"/>
      <c r="HW803" s="107"/>
      <c r="HX803" s="107"/>
      <c r="HY803" s="107"/>
      <c r="HZ803" s="107"/>
      <c r="IA803" s="107"/>
      <c r="IB803" s="107"/>
      <c r="IC803" s="107"/>
      <c r="ID803" s="107"/>
      <c r="IE803" s="107"/>
      <c r="IF803" s="107"/>
      <c r="IG803" s="107"/>
      <c r="IH803" s="107"/>
      <c r="II803" s="107"/>
      <c r="IJ803" s="107"/>
      <c r="IK803" s="107"/>
      <c r="IL803" s="107"/>
      <c r="IM803" s="107"/>
      <c r="IN803" s="107"/>
      <c r="IO803" s="107"/>
      <c r="IP803" s="107"/>
      <c r="IQ803" s="107"/>
      <c r="IR803" s="107"/>
      <c r="IS803" s="107"/>
      <c r="IT803" s="107"/>
      <c r="IU803" s="107"/>
    </row>
    <row r="804" spans="1:255" ht="13.5">
      <c r="A804" s="118"/>
      <c r="B804" s="118"/>
      <c r="C804" s="111" t="s">
        <v>145</v>
      </c>
      <c r="D804" s="109"/>
      <c r="E804" s="129"/>
      <c r="F804" s="110"/>
      <c r="G804" s="110"/>
      <c r="H804" s="110"/>
      <c r="I804" s="110"/>
      <c r="J804" s="110"/>
      <c r="K804" s="110"/>
      <c r="L804" s="110"/>
      <c r="M804" s="288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7"/>
      <c r="AV804" s="107"/>
      <c r="AW804" s="107"/>
      <c r="AX804" s="107"/>
      <c r="AY804" s="107"/>
      <c r="AZ804" s="107"/>
      <c r="BA804" s="107"/>
      <c r="BB804" s="107"/>
      <c r="BC804" s="107"/>
      <c r="BD804" s="107"/>
      <c r="BE804" s="107"/>
      <c r="BF804" s="107"/>
      <c r="BG804" s="107"/>
      <c r="BH804" s="107"/>
      <c r="BI804" s="107"/>
      <c r="BJ804" s="107"/>
      <c r="BK804" s="107"/>
      <c r="BL804" s="107"/>
      <c r="BM804" s="107"/>
      <c r="BN804" s="107"/>
      <c r="BO804" s="107"/>
      <c r="BP804" s="107"/>
      <c r="BQ804" s="107"/>
      <c r="BR804" s="107"/>
      <c r="BS804" s="107"/>
      <c r="BT804" s="107"/>
      <c r="BU804" s="107"/>
      <c r="BV804" s="107"/>
      <c r="BW804" s="107"/>
      <c r="BX804" s="107"/>
      <c r="BY804" s="107"/>
      <c r="BZ804" s="107"/>
      <c r="CA804" s="107"/>
      <c r="CB804" s="107"/>
      <c r="CC804" s="107"/>
      <c r="CD804" s="107"/>
      <c r="CE804" s="107"/>
      <c r="CF804" s="107"/>
      <c r="CG804" s="107"/>
      <c r="CH804" s="107"/>
      <c r="CI804" s="107"/>
      <c r="CJ804" s="107"/>
      <c r="CK804" s="107"/>
      <c r="CL804" s="107"/>
      <c r="CM804" s="107"/>
      <c r="CN804" s="107"/>
      <c r="CO804" s="107"/>
      <c r="CP804" s="107"/>
      <c r="CQ804" s="107"/>
      <c r="CR804" s="107"/>
      <c r="CS804" s="107"/>
      <c r="CT804" s="107"/>
      <c r="CU804" s="107"/>
      <c r="CV804" s="107"/>
      <c r="CW804" s="107"/>
      <c r="CX804" s="107"/>
      <c r="CY804" s="107"/>
      <c r="CZ804" s="107"/>
      <c r="DA804" s="107"/>
      <c r="DB804" s="107"/>
      <c r="DC804" s="107"/>
      <c r="DD804" s="107"/>
      <c r="DE804" s="107"/>
      <c r="DF804" s="107"/>
      <c r="DG804" s="107"/>
      <c r="DH804" s="107"/>
      <c r="DI804" s="107"/>
      <c r="DJ804" s="107"/>
      <c r="DK804" s="107"/>
      <c r="DL804" s="107"/>
      <c r="DM804" s="107"/>
      <c r="DN804" s="107"/>
      <c r="DO804" s="107"/>
      <c r="DP804" s="107"/>
      <c r="DQ804" s="107"/>
      <c r="DR804" s="107"/>
      <c r="DS804" s="107"/>
      <c r="DT804" s="107"/>
      <c r="DU804" s="107"/>
      <c r="DV804" s="107"/>
      <c r="DW804" s="107"/>
      <c r="DX804" s="107"/>
      <c r="DY804" s="107"/>
      <c r="DZ804" s="107"/>
      <c r="EA804" s="107"/>
      <c r="EB804" s="107"/>
      <c r="EC804" s="107"/>
      <c r="ED804" s="107"/>
      <c r="EE804" s="107"/>
      <c r="EF804" s="107"/>
      <c r="EG804" s="107"/>
      <c r="EH804" s="107"/>
      <c r="EI804" s="107"/>
      <c r="EJ804" s="107"/>
      <c r="EK804" s="107"/>
      <c r="EL804" s="107"/>
      <c r="EM804" s="107"/>
      <c r="EN804" s="107"/>
      <c r="EO804" s="107"/>
      <c r="EP804" s="107"/>
      <c r="EQ804" s="107"/>
      <c r="ER804" s="107"/>
      <c r="ES804" s="107"/>
      <c r="ET804" s="107"/>
      <c r="EU804" s="107"/>
      <c r="EV804" s="107"/>
      <c r="EW804" s="107"/>
      <c r="EX804" s="107"/>
      <c r="EY804" s="107"/>
      <c r="EZ804" s="107"/>
      <c r="FA804" s="107"/>
      <c r="FB804" s="107"/>
      <c r="FC804" s="107"/>
      <c r="FD804" s="107"/>
      <c r="FE804" s="107"/>
      <c r="FF804" s="107"/>
      <c r="FG804" s="107"/>
      <c r="FH804" s="107"/>
      <c r="FI804" s="107"/>
      <c r="FJ804" s="107"/>
      <c r="FK804" s="107"/>
      <c r="FL804" s="107"/>
      <c r="FM804" s="107"/>
      <c r="FN804" s="107"/>
      <c r="FO804" s="107"/>
      <c r="FP804" s="107"/>
      <c r="FQ804" s="107"/>
      <c r="FR804" s="107"/>
      <c r="FS804" s="107"/>
      <c r="FT804" s="107"/>
      <c r="FU804" s="107"/>
      <c r="FV804" s="107"/>
      <c r="FW804" s="107"/>
      <c r="FX804" s="107"/>
      <c r="FY804" s="107"/>
      <c r="FZ804" s="107"/>
      <c r="GA804" s="107"/>
      <c r="GB804" s="107"/>
      <c r="GC804" s="107"/>
      <c r="GD804" s="107"/>
      <c r="GE804" s="107"/>
      <c r="GF804" s="107"/>
      <c r="GG804" s="107"/>
      <c r="GH804" s="107"/>
      <c r="GI804" s="107"/>
      <c r="GJ804" s="107"/>
      <c r="GK804" s="107"/>
      <c r="GL804" s="107"/>
      <c r="GM804" s="107"/>
      <c r="GN804" s="107"/>
      <c r="GO804" s="107"/>
      <c r="GP804" s="107"/>
      <c r="GQ804" s="107"/>
      <c r="GR804" s="107"/>
      <c r="GS804" s="107"/>
      <c r="GT804" s="107"/>
      <c r="GU804" s="107"/>
      <c r="GV804" s="107"/>
      <c r="GW804" s="107"/>
      <c r="GX804" s="107"/>
      <c r="GY804" s="107"/>
      <c r="GZ804" s="107"/>
      <c r="HA804" s="107"/>
      <c r="HB804" s="107"/>
      <c r="HC804" s="107"/>
      <c r="HD804" s="107"/>
      <c r="HE804" s="107"/>
      <c r="HF804" s="107"/>
      <c r="HG804" s="107"/>
      <c r="HH804" s="107"/>
      <c r="HI804" s="107"/>
      <c r="HJ804" s="107"/>
      <c r="HK804" s="107"/>
      <c r="HL804" s="107"/>
      <c r="HM804" s="107"/>
      <c r="HN804" s="107"/>
      <c r="HO804" s="107"/>
      <c r="HP804" s="107"/>
      <c r="HQ804" s="107"/>
      <c r="HR804" s="107"/>
      <c r="HS804" s="107"/>
      <c r="HT804" s="107"/>
      <c r="HU804" s="107"/>
      <c r="HV804" s="107"/>
      <c r="HW804" s="107"/>
      <c r="HX804" s="107"/>
      <c r="HY804" s="107"/>
      <c r="HZ804" s="107"/>
      <c r="IA804" s="107"/>
      <c r="IB804" s="107"/>
      <c r="IC804" s="107"/>
      <c r="ID804" s="107"/>
      <c r="IE804" s="107"/>
      <c r="IF804" s="107"/>
      <c r="IG804" s="107"/>
      <c r="IH804" s="107"/>
      <c r="II804" s="107"/>
      <c r="IJ804" s="107"/>
      <c r="IK804" s="107"/>
      <c r="IL804" s="107"/>
      <c r="IM804" s="107"/>
      <c r="IN804" s="107"/>
      <c r="IO804" s="107"/>
      <c r="IP804" s="107"/>
      <c r="IQ804" s="107"/>
      <c r="IR804" s="107"/>
      <c r="IS804" s="107"/>
      <c r="IT804" s="107"/>
      <c r="IU804" s="107"/>
    </row>
    <row r="805" spans="1:255" ht="13.5">
      <c r="A805" s="118"/>
      <c r="B805" s="118"/>
      <c r="C805" s="111" t="s">
        <v>294</v>
      </c>
      <c r="D805" s="109"/>
      <c r="E805" s="129"/>
      <c r="F805" s="110"/>
      <c r="G805" s="110"/>
      <c r="H805" s="110"/>
      <c r="I805" s="110"/>
      <c r="J805" s="110"/>
      <c r="K805" s="110"/>
      <c r="L805" s="110"/>
      <c r="M805" s="311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7"/>
      <c r="AV805" s="107"/>
      <c r="AW805" s="107"/>
      <c r="AX805" s="107"/>
      <c r="AY805" s="107"/>
      <c r="AZ805" s="107"/>
      <c r="BA805" s="107"/>
      <c r="BB805" s="107"/>
      <c r="BC805" s="107"/>
      <c r="BD805" s="107"/>
      <c r="BE805" s="107"/>
      <c r="BF805" s="107"/>
      <c r="BG805" s="107"/>
      <c r="BH805" s="107"/>
      <c r="BI805" s="107"/>
      <c r="BJ805" s="107"/>
      <c r="BK805" s="107"/>
      <c r="BL805" s="107"/>
      <c r="BM805" s="107"/>
      <c r="BN805" s="107"/>
      <c r="BO805" s="107"/>
      <c r="BP805" s="107"/>
      <c r="BQ805" s="107"/>
      <c r="BR805" s="107"/>
      <c r="BS805" s="107"/>
      <c r="BT805" s="107"/>
      <c r="BU805" s="107"/>
      <c r="BV805" s="107"/>
      <c r="BW805" s="107"/>
      <c r="BX805" s="107"/>
      <c r="BY805" s="107"/>
      <c r="BZ805" s="107"/>
      <c r="CA805" s="107"/>
      <c r="CB805" s="107"/>
      <c r="CC805" s="107"/>
      <c r="CD805" s="107"/>
      <c r="CE805" s="107"/>
      <c r="CF805" s="107"/>
      <c r="CG805" s="107"/>
      <c r="CH805" s="107"/>
      <c r="CI805" s="107"/>
      <c r="CJ805" s="107"/>
      <c r="CK805" s="107"/>
      <c r="CL805" s="107"/>
      <c r="CM805" s="107"/>
      <c r="CN805" s="107"/>
      <c r="CO805" s="107"/>
      <c r="CP805" s="107"/>
      <c r="CQ805" s="107"/>
      <c r="CR805" s="107"/>
      <c r="CS805" s="107"/>
      <c r="CT805" s="107"/>
      <c r="CU805" s="107"/>
      <c r="CV805" s="107"/>
      <c r="CW805" s="107"/>
      <c r="CX805" s="107"/>
      <c r="CY805" s="107"/>
      <c r="CZ805" s="107"/>
      <c r="DA805" s="107"/>
      <c r="DB805" s="107"/>
      <c r="DC805" s="107"/>
      <c r="DD805" s="107"/>
      <c r="DE805" s="107"/>
      <c r="DF805" s="107"/>
      <c r="DG805" s="107"/>
      <c r="DH805" s="107"/>
      <c r="DI805" s="107"/>
      <c r="DJ805" s="107"/>
      <c r="DK805" s="107"/>
      <c r="DL805" s="107"/>
      <c r="DM805" s="107"/>
      <c r="DN805" s="107"/>
      <c r="DO805" s="107"/>
      <c r="DP805" s="107"/>
      <c r="DQ805" s="107"/>
      <c r="DR805" s="107"/>
      <c r="DS805" s="107"/>
      <c r="DT805" s="107"/>
      <c r="DU805" s="107"/>
      <c r="DV805" s="107"/>
      <c r="DW805" s="107"/>
      <c r="DX805" s="107"/>
      <c r="DY805" s="107"/>
      <c r="DZ805" s="107"/>
      <c r="EA805" s="107"/>
      <c r="EB805" s="107"/>
      <c r="EC805" s="107"/>
      <c r="ED805" s="107"/>
      <c r="EE805" s="107"/>
      <c r="EF805" s="107"/>
      <c r="EG805" s="107"/>
      <c r="EH805" s="107"/>
      <c r="EI805" s="107"/>
      <c r="EJ805" s="107"/>
      <c r="EK805" s="107"/>
      <c r="EL805" s="107"/>
      <c r="EM805" s="107"/>
      <c r="EN805" s="107"/>
      <c r="EO805" s="107"/>
      <c r="EP805" s="107"/>
      <c r="EQ805" s="107"/>
      <c r="ER805" s="107"/>
      <c r="ES805" s="107"/>
      <c r="ET805" s="107"/>
      <c r="EU805" s="107"/>
      <c r="EV805" s="107"/>
      <c r="EW805" s="107"/>
      <c r="EX805" s="107"/>
      <c r="EY805" s="107"/>
      <c r="EZ805" s="107"/>
      <c r="FA805" s="107"/>
      <c r="FB805" s="107"/>
      <c r="FC805" s="107"/>
      <c r="FD805" s="107"/>
      <c r="FE805" s="107"/>
      <c r="FF805" s="107"/>
      <c r="FG805" s="107"/>
      <c r="FH805" s="107"/>
      <c r="FI805" s="107"/>
      <c r="FJ805" s="107"/>
      <c r="FK805" s="107"/>
      <c r="FL805" s="107"/>
      <c r="FM805" s="107"/>
      <c r="FN805" s="107"/>
      <c r="FO805" s="107"/>
      <c r="FP805" s="107"/>
      <c r="FQ805" s="107"/>
      <c r="FR805" s="107"/>
      <c r="FS805" s="107"/>
      <c r="FT805" s="107"/>
      <c r="FU805" s="107"/>
      <c r="FV805" s="107"/>
      <c r="FW805" s="107"/>
      <c r="FX805" s="107"/>
      <c r="FY805" s="107"/>
      <c r="FZ805" s="107"/>
      <c r="GA805" s="107"/>
      <c r="GB805" s="107"/>
      <c r="GC805" s="107"/>
      <c r="GD805" s="107"/>
      <c r="GE805" s="107"/>
      <c r="GF805" s="107"/>
      <c r="GG805" s="107"/>
      <c r="GH805" s="107"/>
      <c r="GI805" s="107"/>
      <c r="GJ805" s="107"/>
      <c r="GK805" s="107"/>
      <c r="GL805" s="107"/>
      <c r="GM805" s="107"/>
      <c r="GN805" s="107"/>
      <c r="GO805" s="107"/>
      <c r="GP805" s="107"/>
      <c r="GQ805" s="107"/>
      <c r="GR805" s="107"/>
      <c r="GS805" s="107"/>
      <c r="GT805" s="107"/>
      <c r="GU805" s="107"/>
      <c r="GV805" s="107"/>
      <c r="GW805" s="107"/>
      <c r="GX805" s="107"/>
      <c r="GY805" s="107"/>
      <c r="GZ805" s="107"/>
      <c r="HA805" s="107"/>
      <c r="HB805" s="107"/>
      <c r="HC805" s="107"/>
      <c r="HD805" s="107"/>
      <c r="HE805" s="107"/>
      <c r="HF805" s="107"/>
      <c r="HG805" s="107"/>
      <c r="HH805" s="107"/>
      <c r="HI805" s="107"/>
      <c r="HJ805" s="107"/>
      <c r="HK805" s="107"/>
      <c r="HL805" s="107"/>
      <c r="HM805" s="107"/>
      <c r="HN805" s="107"/>
      <c r="HO805" s="107"/>
      <c r="HP805" s="107"/>
      <c r="HQ805" s="107"/>
      <c r="HR805" s="107"/>
      <c r="HS805" s="107"/>
      <c r="HT805" s="107"/>
      <c r="HU805" s="107"/>
      <c r="HV805" s="107"/>
      <c r="HW805" s="107"/>
      <c r="HX805" s="107"/>
      <c r="HY805" s="107"/>
      <c r="HZ805" s="107"/>
      <c r="IA805" s="107"/>
      <c r="IB805" s="107"/>
      <c r="IC805" s="107"/>
      <c r="ID805" s="107"/>
      <c r="IE805" s="107"/>
      <c r="IF805" s="107"/>
      <c r="IG805" s="107"/>
      <c r="IH805" s="107"/>
      <c r="II805" s="107"/>
      <c r="IJ805" s="107"/>
      <c r="IK805" s="107"/>
      <c r="IL805" s="107"/>
      <c r="IM805" s="107"/>
      <c r="IN805" s="107"/>
      <c r="IO805" s="107"/>
      <c r="IP805" s="107"/>
      <c r="IQ805" s="107"/>
      <c r="IR805" s="107"/>
      <c r="IS805" s="107"/>
      <c r="IT805" s="107"/>
      <c r="IU805" s="107"/>
    </row>
    <row r="806" spans="1:255" ht="13.5">
      <c r="A806" s="118"/>
      <c r="B806" s="118"/>
      <c r="C806" s="111" t="s">
        <v>42</v>
      </c>
      <c r="D806" s="112" t="s">
        <v>49</v>
      </c>
      <c r="E806" s="129"/>
      <c r="F806" s="110"/>
      <c r="G806" s="110"/>
      <c r="H806" s="110"/>
      <c r="I806" s="110"/>
      <c r="J806" s="110"/>
      <c r="K806" s="110"/>
      <c r="L806" s="110"/>
      <c r="M806" s="288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7"/>
      <c r="AV806" s="107"/>
      <c r="AW806" s="107"/>
      <c r="AX806" s="107"/>
      <c r="AY806" s="107"/>
      <c r="AZ806" s="107"/>
      <c r="BA806" s="107"/>
      <c r="BB806" s="107"/>
      <c r="BC806" s="107"/>
      <c r="BD806" s="107"/>
      <c r="BE806" s="107"/>
      <c r="BF806" s="107"/>
      <c r="BG806" s="107"/>
      <c r="BH806" s="107"/>
      <c r="BI806" s="107"/>
      <c r="BJ806" s="107"/>
      <c r="BK806" s="107"/>
      <c r="BL806" s="107"/>
      <c r="BM806" s="107"/>
      <c r="BN806" s="107"/>
      <c r="BO806" s="107"/>
      <c r="BP806" s="107"/>
      <c r="BQ806" s="107"/>
      <c r="BR806" s="107"/>
      <c r="BS806" s="107"/>
      <c r="BT806" s="107"/>
      <c r="BU806" s="107"/>
      <c r="BV806" s="107"/>
      <c r="BW806" s="107"/>
      <c r="BX806" s="107"/>
      <c r="BY806" s="107"/>
      <c r="BZ806" s="107"/>
      <c r="CA806" s="107"/>
      <c r="CB806" s="107"/>
      <c r="CC806" s="107"/>
      <c r="CD806" s="107"/>
      <c r="CE806" s="107"/>
      <c r="CF806" s="107"/>
      <c r="CG806" s="107"/>
      <c r="CH806" s="107"/>
      <c r="CI806" s="107"/>
      <c r="CJ806" s="107"/>
      <c r="CK806" s="107"/>
      <c r="CL806" s="107"/>
      <c r="CM806" s="107"/>
      <c r="CN806" s="107"/>
      <c r="CO806" s="107"/>
      <c r="CP806" s="107"/>
      <c r="CQ806" s="107"/>
      <c r="CR806" s="107"/>
      <c r="CS806" s="107"/>
      <c r="CT806" s="107"/>
      <c r="CU806" s="107"/>
      <c r="CV806" s="107"/>
      <c r="CW806" s="107"/>
      <c r="CX806" s="107"/>
      <c r="CY806" s="107"/>
      <c r="CZ806" s="107"/>
      <c r="DA806" s="107"/>
      <c r="DB806" s="107"/>
      <c r="DC806" s="107"/>
      <c r="DD806" s="107"/>
      <c r="DE806" s="107"/>
      <c r="DF806" s="107"/>
      <c r="DG806" s="107"/>
      <c r="DH806" s="107"/>
      <c r="DI806" s="107"/>
      <c r="DJ806" s="107"/>
      <c r="DK806" s="107"/>
      <c r="DL806" s="107"/>
      <c r="DM806" s="107"/>
      <c r="DN806" s="107"/>
      <c r="DO806" s="107"/>
      <c r="DP806" s="107"/>
      <c r="DQ806" s="107"/>
      <c r="DR806" s="107"/>
      <c r="DS806" s="107"/>
      <c r="DT806" s="107"/>
      <c r="DU806" s="107"/>
      <c r="DV806" s="107"/>
      <c r="DW806" s="107"/>
      <c r="DX806" s="107"/>
      <c r="DY806" s="107"/>
      <c r="DZ806" s="107"/>
      <c r="EA806" s="107"/>
      <c r="EB806" s="107"/>
      <c r="EC806" s="107"/>
      <c r="ED806" s="107"/>
      <c r="EE806" s="107"/>
      <c r="EF806" s="107"/>
      <c r="EG806" s="107"/>
      <c r="EH806" s="107"/>
      <c r="EI806" s="107"/>
      <c r="EJ806" s="107"/>
      <c r="EK806" s="107"/>
      <c r="EL806" s="107"/>
      <c r="EM806" s="107"/>
      <c r="EN806" s="107"/>
      <c r="EO806" s="107"/>
      <c r="EP806" s="107"/>
      <c r="EQ806" s="107"/>
      <c r="ER806" s="107"/>
      <c r="ES806" s="107"/>
      <c r="ET806" s="107"/>
      <c r="EU806" s="107"/>
      <c r="EV806" s="107"/>
      <c r="EW806" s="107"/>
      <c r="EX806" s="107"/>
      <c r="EY806" s="107"/>
      <c r="EZ806" s="107"/>
      <c r="FA806" s="107"/>
      <c r="FB806" s="107"/>
      <c r="FC806" s="107"/>
      <c r="FD806" s="107"/>
      <c r="FE806" s="107"/>
      <c r="FF806" s="107"/>
      <c r="FG806" s="107"/>
      <c r="FH806" s="107"/>
      <c r="FI806" s="107"/>
      <c r="FJ806" s="107"/>
      <c r="FK806" s="107"/>
      <c r="FL806" s="107"/>
      <c r="FM806" s="107"/>
      <c r="FN806" s="107"/>
      <c r="FO806" s="107"/>
      <c r="FP806" s="107"/>
      <c r="FQ806" s="107"/>
      <c r="FR806" s="107"/>
      <c r="FS806" s="107"/>
      <c r="FT806" s="107"/>
      <c r="FU806" s="107"/>
      <c r="FV806" s="107"/>
      <c r="FW806" s="107"/>
      <c r="FX806" s="107"/>
      <c r="FY806" s="107"/>
      <c r="FZ806" s="107"/>
      <c r="GA806" s="107"/>
      <c r="GB806" s="107"/>
      <c r="GC806" s="107"/>
      <c r="GD806" s="107"/>
      <c r="GE806" s="107"/>
      <c r="GF806" s="107"/>
      <c r="GG806" s="107"/>
      <c r="GH806" s="107"/>
      <c r="GI806" s="107"/>
      <c r="GJ806" s="107"/>
      <c r="GK806" s="107"/>
      <c r="GL806" s="107"/>
      <c r="GM806" s="107"/>
      <c r="GN806" s="107"/>
      <c r="GO806" s="107"/>
      <c r="GP806" s="107"/>
      <c r="GQ806" s="107"/>
      <c r="GR806" s="107"/>
      <c r="GS806" s="107"/>
      <c r="GT806" s="107"/>
      <c r="GU806" s="107"/>
      <c r="GV806" s="107"/>
      <c r="GW806" s="107"/>
      <c r="GX806" s="107"/>
      <c r="GY806" s="107"/>
      <c r="GZ806" s="107"/>
      <c r="HA806" s="107"/>
      <c r="HB806" s="107"/>
      <c r="HC806" s="107"/>
      <c r="HD806" s="107"/>
      <c r="HE806" s="107"/>
      <c r="HF806" s="107"/>
      <c r="HG806" s="107"/>
      <c r="HH806" s="107"/>
      <c r="HI806" s="107"/>
      <c r="HJ806" s="107"/>
      <c r="HK806" s="107"/>
      <c r="HL806" s="107"/>
      <c r="HM806" s="107"/>
      <c r="HN806" s="107"/>
      <c r="HO806" s="107"/>
      <c r="HP806" s="107"/>
      <c r="HQ806" s="107"/>
      <c r="HR806" s="107"/>
      <c r="HS806" s="107"/>
      <c r="HT806" s="107"/>
      <c r="HU806" s="107"/>
      <c r="HV806" s="107"/>
      <c r="HW806" s="107"/>
      <c r="HX806" s="107"/>
      <c r="HY806" s="107"/>
      <c r="HZ806" s="107"/>
      <c r="IA806" s="107"/>
      <c r="IB806" s="107"/>
      <c r="IC806" s="107"/>
      <c r="ID806" s="107"/>
      <c r="IE806" s="107"/>
      <c r="IF806" s="107"/>
      <c r="IG806" s="107"/>
      <c r="IH806" s="107"/>
      <c r="II806" s="107"/>
      <c r="IJ806" s="107"/>
      <c r="IK806" s="107"/>
      <c r="IL806" s="107"/>
      <c r="IM806" s="107"/>
      <c r="IN806" s="107"/>
      <c r="IO806" s="107"/>
      <c r="IP806" s="107"/>
      <c r="IQ806" s="107"/>
      <c r="IR806" s="107"/>
      <c r="IS806" s="107"/>
      <c r="IT806" s="107"/>
      <c r="IU806" s="107"/>
    </row>
    <row r="807" spans="1:255" ht="27">
      <c r="A807" s="118"/>
      <c r="B807" s="118"/>
      <c r="C807" s="111" t="s">
        <v>146</v>
      </c>
      <c r="D807" s="112" t="s">
        <v>49</v>
      </c>
      <c r="E807" s="129"/>
      <c r="F807" s="110"/>
      <c r="G807" s="110"/>
      <c r="H807" s="110"/>
      <c r="I807" s="110"/>
      <c r="J807" s="110"/>
      <c r="K807" s="110"/>
      <c r="L807" s="110"/>
      <c r="M807" s="288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7"/>
      <c r="AV807" s="107"/>
      <c r="AW807" s="107"/>
      <c r="AX807" s="107"/>
      <c r="AY807" s="107"/>
      <c r="AZ807" s="107"/>
      <c r="BA807" s="107"/>
      <c r="BB807" s="107"/>
      <c r="BC807" s="107"/>
      <c r="BD807" s="107"/>
      <c r="BE807" s="107"/>
      <c r="BF807" s="107"/>
      <c r="BG807" s="107"/>
      <c r="BH807" s="107"/>
      <c r="BI807" s="107"/>
      <c r="BJ807" s="107"/>
      <c r="BK807" s="107"/>
      <c r="BL807" s="107"/>
      <c r="BM807" s="107"/>
      <c r="BN807" s="107"/>
      <c r="BO807" s="107"/>
      <c r="BP807" s="107"/>
      <c r="BQ807" s="107"/>
      <c r="BR807" s="107"/>
      <c r="BS807" s="107"/>
      <c r="BT807" s="107"/>
      <c r="BU807" s="107"/>
      <c r="BV807" s="107"/>
      <c r="BW807" s="107"/>
      <c r="BX807" s="107"/>
      <c r="BY807" s="107"/>
      <c r="BZ807" s="107"/>
      <c r="CA807" s="107"/>
      <c r="CB807" s="107"/>
      <c r="CC807" s="107"/>
      <c r="CD807" s="107"/>
      <c r="CE807" s="107"/>
      <c r="CF807" s="107"/>
      <c r="CG807" s="107"/>
      <c r="CH807" s="107"/>
      <c r="CI807" s="107"/>
      <c r="CJ807" s="107"/>
      <c r="CK807" s="107"/>
      <c r="CL807" s="107"/>
      <c r="CM807" s="107"/>
      <c r="CN807" s="107"/>
      <c r="CO807" s="107"/>
      <c r="CP807" s="107"/>
      <c r="CQ807" s="107"/>
      <c r="CR807" s="107"/>
      <c r="CS807" s="107"/>
      <c r="CT807" s="107"/>
      <c r="CU807" s="107"/>
      <c r="CV807" s="107"/>
      <c r="CW807" s="107"/>
      <c r="CX807" s="107"/>
      <c r="CY807" s="107"/>
      <c r="CZ807" s="107"/>
      <c r="DA807" s="107"/>
      <c r="DB807" s="107"/>
      <c r="DC807" s="107"/>
      <c r="DD807" s="107"/>
      <c r="DE807" s="107"/>
      <c r="DF807" s="107"/>
      <c r="DG807" s="107"/>
      <c r="DH807" s="107"/>
      <c r="DI807" s="107"/>
      <c r="DJ807" s="107"/>
      <c r="DK807" s="107"/>
      <c r="DL807" s="107"/>
      <c r="DM807" s="107"/>
      <c r="DN807" s="107"/>
      <c r="DO807" s="107"/>
      <c r="DP807" s="107"/>
      <c r="DQ807" s="107"/>
      <c r="DR807" s="107"/>
      <c r="DS807" s="107"/>
      <c r="DT807" s="107"/>
      <c r="DU807" s="107"/>
      <c r="DV807" s="107"/>
      <c r="DW807" s="107"/>
      <c r="DX807" s="107"/>
      <c r="DY807" s="107"/>
      <c r="DZ807" s="107"/>
      <c r="EA807" s="107"/>
      <c r="EB807" s="107"/>
      <c r="EC807" s="107"/>
      <c r="ED807" s="107"/>
      <c r="EE807" s="107"/>
      <c r="EF807" s="107"/>
      <c r="EG807" s="107"/>
      <c r="EH807" s="107"/>
      <c r="EI807" s="107"/>
      <c r="EJ807" s="107"/>
      <c r="EK807" s="107"/>
      <c r="EL807" s="107"/>
      <c r="EM807" s="107"/>
      <c r="EN807" s="107"/>
      <c r="EO807" s="107"/>
      <c r="EP807" s="107"/>
      <c r="EQ807" s="107"/>
      <c r="ER807" s="107"/>
      <c r="ES807" s="107"/>
      <c r="ET807" s="107"/>
      <c r="EU807" s="107"/>
      <c r="EV807" s="107"/>
      <c r="EW807" s="107"/>
      <c r="EX807" s="107"/>
      <c r="EY807" s="107"/>
      <c r="EZ807" s="107"/>
      <c r="FA807" s="107"/>
      <c r="FB807" s="107"/>
      <c r="FC807" s="107"/>
      <c r="FD807" s="107"/>
      <c r="FE807" s="107"/>
      <c r="FF807" s="107"/>
      <c r="FG807" s="107"/>
      <c r="FH807" s="107"/>
      <c r="FI807" s="107"/>
      <c r="FJ807" s="107"/>
      <c r="FK807" s="107"/>
      <c r="FL807" s="107"/>
      <c r="FM807" s="107"/>
      <c r="FN807" s="107"/>
      <c r="FO807" s="107"/>
      <c r="FP807" s="107"/>
      <c r="FQ807" s="107"/>
      <c r="FR807" s="107"/>
      <c r="FS807" s="107"/>
      <c r="FT807" s="107"/>
      <c r="FU807" s="107"/>
      <c r="FV807" s="107"/>
      <c r="FW807" s="107"/>
      <c r="FX807" s="107"/>
      <c r="FY807" s="107"/>
      <c r="FZ807" s="107"/>
      <c r="GA807" s="107"/>
      <c r="GB807" s="107"/>
      <c r="GC807" s="107"/>
      <c r="GD807" s="107"/>
      <c r="GE807" s="107"/>
      <c r="GF807" s="107"/>
      <c r="GG807" s="107"/>
      <c r="GH807" s="107"/>
      <c r="GI807" s="107"/>
      <c r="GJ807" s="107"/>
      <c r="GK807" s="107"/>
      <c r="GL807" s="107"/>
      <c r="GM807" s="107"/>
      <c r="GN807" s="107"/>
      <c r="GO807" s="107"/>
      <c r="GP807" s="107"/>
      <c r="GQ807" s="107"/>
      <c r="GR807" s="107"/>
      <c r="GS807" s="107"/>
      <c r="GT807" s="107"/>
      <c r="GU807" s="107"/>
      <c r="GV807" s="107"/>
      <c r="GW807" s="107"/>
      <c r="GX807" s="107"/>
      <c r="GY807" s="107"/>
      <c r="GZ807" s="107"/>
      <c r="HA807" s="107"/>
      <c r="HB807" s="107"/>
      <c r="HC807" s="107"/>
      <c r="HD807" s="107"/>
      <c r="HE807" s="107"/>
      <c r="HF807" s="107"/>
      <c r="HG807" s="107"/>
      <c r="HH807" s="107"/>
      <c r="HI807" s="107"/>
      <c r="HJ807" s="107"/>
      <c r="HK807" s="107"/>
      <c r="HL807" s="107"/>
      <c r="HM807" s="107"/>
      <c r="HN807" s="107"/>
      <c r="HO807" s="107"/>
      <c r="HP807" s="107"/>
      <c r="HQ807" s="107"/>
      <c r="HR807" s="107"/>
      <c r="HS807" s="107"/>
      <c r="HT807" s="107"/>
      <c r="HU807" s="107"/>
      <c r="HV807" s="107"/>
      <c r="HW807" s="107"/>
      <c r="HX807" s="107"/>
      <c r="HY807" s="107"/>
      <c r="HZ807" s="107"/>
      <c r="IA807" s="107"/>
      <c r="IB807" s="107"/>
      <c r="IC807" s="107"/>
      <c r="ID807" s="107"/>
      <c r="IE807" s="107"/>
      <c r="IF807" s="107"/>
      <c r="IG807" s="107"/>
      <c r="IH807" s="107"/>
      <c r="II807" s="107"/>
      <c r="IJ807" s="107"/>
      <c r="IK807" s="107"/>
      <c r="IL807" s="107"/>
      <c r="IM807" s="107"/>
      <c r="IN807" s="107"/>
      <c r="IO807" s="107"/>
      <c r="IP807" s="107"/>
      <c r="IQ807" s="107"/>
      <c r="IR807" s="107"/>
      <c r="IS807" s="107"/>
      <c r="IT807" s="107"/>
      <c r="IU807" s="107"/>
    </row>
    <row r="808" spans="1:255" ht="13.5">
      <c r="A808" s="118"/>
      <c r="B808" s="118"/>
      <c r="C808" s="108" t="s">
        <v>6</v>
      </c>
      <c r="D808" s="157"/>
      <c r="E808" s="129"/>
      <c r="F808" s="110"/>
      <c r="G808" s="110"/>
      <c r="H808" s="110"/>
      <c r="I808" s="110"/>
      <c r="J808" s="110"/>
      <c r="K808" s="110"/>
      <c r="L808" s="110"/>
      <c r="M808" s="288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7"/>
      <c r="AV808" s="107"/>
      <c r="AW808" s="107"/>
      <c r="AX808" s="107"/>
      <c r="AY808" s="107"/>
      <c r="AZ808" s="107"/>
      <c r="BA808" s="107"/>
      <c r="BB808" s="107"/>
      <c r="BC808" s="107"/>
      <c r="BD808" s="107"/>
      <c r="BE808" s="107"/>
      <c r="BF808" s="107"/>
      <c r="BG808" s="107"/>
      <c r="BH808" s="107"/>
      <c r="BI808" s="107"/>
      <c r="BJ808" s="107"/>
      <c r="BK808" s="107"/>
      <c r="BL808" s="107"/>
      <c r="BM808" s="107"/>
      <c r="BN808" s="107"/>
      <c r="BO808" s="107"/>
      <c r="BP808" s="107"/>
      <c r="BQ808" s="107"/>
      <c r="BR808" s="107"/>
      <c r="BS808" s="107"/>
      <c r="BT808" s="107"/>
      <c r="BU808" s="107"/>
      <c r="BV808" s="107"/>
      <c r="BW808" s="107"/>
      <c r="BX808" s="107"/>
      <c r="BY808" s="107"/>
      <c r="BZ808" s="107"/>
      <c r="CA808" s="107"/>
      <c r="CB808" s="107"/>
      <c r="CC808" s="107"/>
      <c r="CD808" s="107"/>
      <c r="CE808" s="107"/>
      <c r="CF808" s="107"/>
      <c r="CG808" s="107"/>
      <c r="CH808" s="107"/>
      <c r="CI808" s="107"/>
      <c r="CJ808" s="107"/>
      <c r="CK808" s="107"/>
      <c r="CL808" s="107"/>
      <c r="CM808" s="107"/>
      <c r="CN808" s="107"/>
      <c r="CO808" s="107"/>
      <c r="CP808" s="107"/>
      <c r="CQ808" s="107"/>
      <c r="CR808" s="107"/>
      <c r="CS808" s="107"/>
      <c r="CT808" s="107"/>
      <c r="CU808" s="107"/>
      <c r="CV808" s="107"/>
      <c r="CW808" s="107"/>
      <c r="CX808" s="107"/>
      <c r="CY808" s="107"/>
      <c r="CZ808" s="107"/>
      <c r="DA808" s="107"/>
      <c r="DB808" s="107"/>
      <c r="DC808" s="107"/>
      <c r="DD808" s="107"/>
      <c r="DE808" s="107"/>
      <c r="DF808" s="107"/>
      <c r="DG808" s="107"/>
      <c r="DH808" s="107"/>
      <c r="DI808" s="107"/>
      <c r="DJ808" s="107"/>
      <c r="DK808" s="107"/>
      <c r="DL808" s="107"/>
      <c r="DM808" s="107"/>
      <c r="DN808" s="107"/>
      <c r="DO808" s="107"/>
      <c r="DP808" s="107"/>
      <c r="DQ808" s="107"/>
      <c r="DR808" s="107"/>
      <c r="DS808" s="107"/>
      <c r="DT808" s="107"/>
      <c r="DU808" s="107"/>
      <c r="DV808" s="107"/>
      <c r="DW808" s="107"/>
      <c r="DX808" s="107"/>
      <c r="DY808" s="107"/>
      <c r="DZ808" s="107"/>
      <c r="EA808" s="107"/>
      <c r="EB808" s="107"/>
      <c r="EC808" s="107"/>
      <c r="ED808" s="107"/>
      <c r="EE808" s="107"/>
      <c r="EF808" s="107"/>
      <c r="EG808" s="107"/>
      <c r="EH808" s="107"/>
      <c r="EI808" s="107"/>
      <c r="EJ808" s="107"/>
      <c r="EK808" s="107"/>
      <c r="EL808" s="107"/>
      <c r="EM808" s="107"/>
      <c r="EN808" s="107"/>
      <c r="EO808" s="107"/>
      <c r="EP808" s="107"/>
      <c r="EQ808" s="107"/>
      <c r="ER808" s="107"/>
      <c r="ES808" s="107"/>
      <c r="ET808" s="107"/>
      <c r="EU808" s="107"/>
      <c r="EV808" s="107"/>
      <c r="EW808" s="107"/>
      <c r="EX808" s="107"/>
      <c r="EY808" s="107"/>
      <c r="EZ808" s="107"/>
      <c r="FA808" s="107"/>
      <c r="FB808" s="107"/>
      <c r="FC808" s="107"/>
      <c r="FD808" s="107"/>
      <c r="FE808" s="107"/>
      <c r="FF808" s="107"/>
      <c r="FG808" s="107"/>
      <c r="FH808" s="107"/>
      <c r="FI808" s="107"/>
      <c r="FJ808" s="107"/>
      <c r="FK808" s="107"/>
      <c r="FL808" s="107"/>
      <c r="FM808" s="107"/>
      <c r="FN808" s="107"/>
      <c r="FO808" s="107"/>
      <c r="FP808" s="107"/>
      <c r="FQ808" s="107"/>
      <c r="FR808" s="107"/>
      <c r="FS808" s="107"/>
      <c r="FT808" s="107"/>
      <c r="FU808" s="107"/>
      <c r="FV808" s="107"/>
      <c r="FW808" s="107"/>
      <c r="FX808" s="107"/>
      <c r="FY808" s="107"/>
      <c r="FZ808" s="107"/>
      <c r="GA808" s="107"/>
      <c r="GB808" s="107"/>
      <c r="GC808" s="107"/>
      <c r="GD808" s="107"/>
      <c r="GE808" s="107"/>
      <c r="GF808" s="107"/>
      <c r="GG808" s="107"/>
      <c r="GH808" s="107"/>
      <c r="GI808" s="107"/>
      <c r="GJ808" s="107"/>
      <c r="GK808" s="107"/>
      <c r="GL808" s="107"/>
      <c r="GM808" s="107"/>
      <c r="GN808" s="107"/>
      <c r="GO808" s="107"/>
      <c r="GP808" s="107"/>
      <c r="GQ808" s="107"/>
      <c r="GR808" s="107"/>
      <c r="GS808" s="107"/>
      <c r="GT808" s="107"/>
      <c r="GU808" s="107"/>
      <c r="GV808" s="107"/>
      <c r="GW808" s="107"/>
      <c r="GX808" s="107"/>
      <c r="GY808" s="107"/>
      <c r="GZ808" s="107"/>
      <c r="HA808" s="107"/>
      <c r="HB808" s="107"/>
      <c r="HC808" s="107"/>
      <c r="HD808" s="107"/>
      <c r="HE808" s="107"/>
      <c r="HF808" s="107"/>
      <c r="HG808" s="107"/>
      <c r="HH808" s="107"/>
      <c r="HI808" s="107"/>
      <c r="HJ808" s="107"/>
      <c r="HK808" s="107"/>
      <c r="HL808" s="107"/>
      <c r="HM808" s="107"/>
      <c r="HN808" s="107"/>
      <c r="HO808" s="107"/>
      <c r="HP808" s="107"/>
      <c r="HQ808" s="107"/>
      <c r="HR808" s="107"/>
      <c r="HS808" s="107"/>
      <c r="HT808" s="107"/>
      <c r="HU808" s="107"/>
      <c r="HV808" s="107"/>
      <c r="HW808" s="107"/>
      <c r="HX808" s="107"/>
      <c r="HY808" s="107"/>
      <c r="HZ808" s="107"/>
      <c r="IA808" s="107"/>
      <c r="IB808" s="107"/>
      <c r="IC808" s="107"/>
      <c r="ID808" s="107"/>
      <c r="IE808" s="107"/>
      <c r="IF808" s="107"/>
      <c r="IG808" s="107"/>
      <c r="IH808" s="107"/>
      <c r="II808" s="107"/>
      <c r="IJ808" s="107"/>
      <c r="IK808" s="107"/>
      <c r="IL808" s="107"/>
      <c r="IM808" s="107"/>
      <c r="IN808" s="107"/>
      <c r="IO808" s="107"/>
      <c r="IP808" s="107"/>
      <c r="IQ808" s="107"/>
      <c r="IR808" s="107"/>
      <c r="IS808" s="107"/>
      <c r="IT808" s="107"/>
      <c r="IU808" s="107"/>
    </row>
    <row r="809" spans="1:255" ht="13.5">
      <c r="A809" s="118"/>
      <c r="B809" s="118"/>
      <c r="C809" s="111" t="s">
        <v>35</v>
      </c>
      <c r="D809" s="112" t="s">
        <v>49</v>
      </c>
      <c r="E809" s="129"/>
      <c r="F809" s="110"/>
      <c r="G809" s="110"/>
      <c r="H809" s="110"/>
      <c r="I809" s="110"/>
      <c r="J809" s="110"/>
      <c r="K809" s="110"/>
      <c r="L809" s="110"/>
      <c r="M809" s="288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7"/>
      <c r="AV809" s="107"/>
      <c r="AW809" s="107"/>
      <c r="AX809" s="107"/>
      <c r="AY809" s="107"/>
      <c r="AZ809" s="107"/>
      <c r="BA809" s="107"/>
      <c r="BB809" s="107"/>
      <c r="BC809" s="107"/>
      <c r="BD809" s="107"/>
      <c r="BE809" s="107"/>
      <c r="BF809" s="107"/>
      <c r="BG809" s="107"/>
      <c r="BH809" s="107"/>
      <c r="BI809" s="107"/>
      <c r="BJ809" s="107"/>
      <c r="BK809" s="107"/>
      <c r="BL809" s="107"/>
      <c r="BM809" s="107"/>
      <c r="BN809" s="107"/>
      <c r="BO809" s="107"/>
      <c r="BP809" s="107"/>
      <c r="BQ809" s="107"/>
      <c r="BR809" s="107"/>
      <c r="BS809" s="107"/>
      <c r="BT809" s="107"/>
      <c r="BU809" s="107"/>
      <c r="BV809" s="107"/>
      <c r="BW809" s="107"/>
      <c r="BX809" s="107"/>
      <c r="BY809" s="107"/>
      <c r="BZ809" s="107"/>
      <c r="CA809" s="107"/>
      <c r="CB809" s="107"/>
      <c r="CC809" s="107"/>
      <c r="CD809" s="107"/>
      <c r="CE809" s="107"/>
      <c r="CF809" s="107"/>
      <c r="CG809" s="107"/>
      <c r="CH809" s="107"/>
      <c r="CI809" s="107"/>
      <c r="CJ809" s="107"/>
      <c r="CK809" s="107"/>
      <c r="CL809" s="107"/>
      <c r="CM809" s="107"/>
      <c r="CN809" s="107"/>
      <c r="CO809" s="107"/>
      <c r="CP809" s="107"/>
      <c r="CQ809" s="107"/>
      <c r="CR809" s="107"/>
      <c r="CS809" s="107"/>
      <c r="CT809" s="107"/>
      <c r="CU809" s="107"/>
      <c r="CV809" s="107"/>
      <c r="CW809" s="107"/>
      <c r="CX809" s="107"/>
      <c r="CY809" s="107"/>
      <c r="CZ809" s="107"/>
      <c r="DA809" s="107"/>
      <c r="DB809" s="107"/>
      <c r="DC809" s="107"/>
      <c r="DD809" s="107"/>
      <c r="DE809" s="107"/>
      <c r="DF809" s="107"/>
      <c r="DG809" s="107"/>
      <c r="DH809" s="107"/>
      <c r="DI809" s="107"/>
      <c r="DJ809" s="107"/>
      <c r="DK809" s="107"/>
      <c r="DL809" s="107"/>
      <c r="DM809" s="107"/>
      <c r="DN809" s="107"/>
      <c r="DO809" s="107"/>
      <c r="DP809" s="107"/>
      <c r="DQ809" s="107"/>
      <c r="DR809" s="107"/>
      <c r="DS809" s="107"/>
      <c r="DT809" s="107"/>
      <c r="DU809" s="107"/>
      <c r="DV809" s="107"/>
      <c r="DW809" s="107"/>
      <c r="DX809" s="107"/>
      <c r="DY809" s="107"/>
      <c r="DZ809" s="107"/>
      <c r="EA809" s="107"/>
      <c r="EB809" s="107"/>
      <c r="EC809" s="107"/>
      <c r="ED809" s="107"/>
      <c r="EE809" s="107"/>
      <c r="EF809" s="107"/>
      <c r="EG809" s="107"/>
      <c r="EH809" s="107"/>
      <c r="EI809" s="107"/>
      <c r="EJ809" s="107"/>
      <c r="EK809" s="107"/>
      <c r="EL809" s="107"/>
      <c r="EM809" s="107"/>
      <c r="EN809" s="107"/>
      <c r="EO809" s="107"/>
      <c r="EP809" s="107"/>
      <c r="EQ809" s="107"/>
      <c r="ER809" s="107"/>
      <c r="ES809" s="107"/>
      <c r="ET809" s="107"/>
      <c r="EU809" s="107"/>
      <c r="EV809" s="107"/>
      <c r="EW809" s="107"/>
      <c r="EX809" s="107"/>
      <c r="EY809" s="107"/>
      <c r="EZ809" s="107"/>
      <c r="FA809" s="107"/>
      <c r="FB809" s="107"/>
      <c r="FC809" s="107"/>
      <c r="FD809" s="107"/>
      <c r="FE809" s="107"/>
      <c r="FF809" s="107"/>
      <c r="FG809" s="107"/>
      <c r="FH809" s="107"/>
      <c r="FI809" s="107"/>
      <c r="FJ809" s="107"/>
      <c r="FK809" s="107"/>
      <c r="FL809" s="107"/>
      <c r="FM809" s="107"/>
      <c r="FN809" s="107"/>
      <c r="FO809" s="107"/>
      <c r="FP809" s="107"/>
      <c r="FQ809" s="107"/>
      <c r="FR809" s="107"/>
      <c r="FS809" s="107"/>
      <c r="FT809" s="107"/>
      <c r="FU809" s="107"/>
      <c r="FV809" s="107"/>
      <c r="FW809" s="107"/>
      <c r="FX809" s="107"/>
      <c r="FY809" s="107"/>
      <c r="FZ809" s="107"/>
      <c r="GA809" s="107"/>
      <c r="GB809" s="107"/>
      <c r="GC809" s="107"/>
      <c r="GD809" s="107"/>
      <c r="GE809" s="107"/>
      <c r="GF809" s="107"/>
      <c r="GG809" s="107"/>
      <c r="GH809" s="107"/>
      <c r="GI809" s="107"/>
      <c r="GJ809" s="107"/>
      <c r="GK809" s="107"/>
      <c r="GL809" s="107"/>
      <c r="GM809" s="107"/>
      <c r="GN809" s="107"/>
      <c r="GO809" s="107"/>
      <c r="GP809" s="107"/>
      <c r="GQ809" s="107"/>
      <c r="GR809" s="107"/>
      <c r="GS809" s="107"/>
      <c r="GT809" s="107"/>
      <c r="GU809" s="107"/>
      <c r="GV809" s="107"/>
      <c r="GW809" s="107"/>
      <c r="GX809" s="107"/>
      <c r="GY809" s="107"/>
      <c r="GZ809" s="107"/>
      <c r="HA809" s="107"/>
      <c r="HB809" s="107"/>
      <c r="HC809" s="107"/>
      <c r="HD809" s="107"/>
      <c r="HE809" s="107"/>
      <c r="HF809" s="107"/>
      <c r="HG809" s="107"/>
      <c r="HH809" s="107"/>
      <c r="HI809" s="107"/>
      <c r="HJ809" s="107"/>
      <c r="HK809" s="107"/>
      <c r="HL809" s="107"/>
      <c r="HM809" s="107"/>
      <c r="HN809" s="107"/>
      <c r="HO809" s="107"/>
      <c r="HP809" s="107"/>
      <c r="HQ809" s="107"/>
      <c r="HR809" s="107"/>
      <c r="HS809" s="107"/>
      <c r="HT809" s="107"/>
      <c r="HU809" s="107"/>
      <c r="HV809" s="107"/>
      <c r="HW809" s="107"/>
      <c r="HX809" s="107"/>
      <c r="HY809" s="107"/>
      <c r="HZ809" s="107"/>
      <c r="IA809" s="107"/>
      <c r="IB809" s="107"/>
      <c r="IC809" s="107"/>
      <c r="ID809" s="107"/>
      <c r="IE809" s="107"/>
      <c r="IF809" s="107"/>
      <c r="IG809" s="107"/>
      <c r="IH809" s="107"/>
      <c r="II809" s="107"/>
      <c r="IJ809" s="107"/>
      <c r="IK809" s="107"/>
      <c r="IL809" s="107"/>
      <c r="IM809" s="107"/>
      <c r="IN809" s="107"/>
      <c r="IO809" s="107"/>
      <c r="IP809" s="107"/>
      <c r="IQ809" s="107"/>
      <c r="IR809" s="107"/>
      <c r="IS809" s="107"/>
      <c r="IT809" s="107"/>
      <c r="IU809" s="107"/>
    </row>
    <row r="810" spans="1:255" ht="13.5">
      <c r="A810" s="118"/>
      <c r="B810" s="118"/>
      <c r="C810" s="108" t="s">
        <v>506</v>
      </c>
      <c r="D810" s="109"/>
      <c r="E810" s="129"/>
      <c r="F810" s="110"/>
      <c r="G810" s="110"/>
      <c r="H810" s="110"/>
      <c r="I810" s="110"/>
      <c r="J810" s="110"/>
      <c r="K810" s="110"/>
      <c r="L810" s="110"/>
      <c r="M810" s="311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7"/>
      <c r="AV810" s="107"/>
      <c r="AW810" s="107"/>
      <c r="AX810" s="107"/>
      <c r="AY810" s="107"/>
      <c r="AZ810" s="107"/>
      <c r="BA810" s="107"/>
      <c r="BB810" s="107"/>
      <c r="BC810" s="107"/>
      <c r="BD810" s="107"/>
      <c r="BE810" s="107"/>
      <c r="BF810" s="107"/>
      <c r="BG810" s="107"/>
      <c r="BH810" s="107"/>
      <c r="BI810" s="107"/>
      <c r="BJ810" s="107"/>
      <c r="BK810" s="107"/>
      <c r="BL810" s="107"/>
      <c r="BM810" s="107"/>
      <c r="BN810" s="107"/>
      <c r="BO810" s="107"/>
      <c r="BP810" s="107"/>
      <c r="BQ810" s="107"/>
      <c r="BR810" s="107"/>
      <c r="BS810" s="107"/>
      <c r="BT810" s="107"/>
      <c r="BU810" s="107"/>
      <c r="BV810" s="107"/>
      <c r="BW810" s="107"/>
      <c r="BX810" s="107"/>
      <c r="BY810" s="107"/>
      <c r="BZ810" s="107"/>
      <c r="CA810" s="107"/>
      <c r="CB810" s="107"/>
      <c r="CC810" s="107"/>
      <c r="CD810" s="107"/>
      <c r="CE810" s="107"/>
      <c r="CF810" s="107"/>
      <c r="CG810" s="107"/>
      <c r="CH810" s="107"/>
      <c r="CI810" s="107"/>
      <c r="CJ810" s="107"/>
      <c r="CK810" s="107"/>
      <c r="CL810" s="107"/>
      <c r="CM810" s="107"/>
      <c r="CN810" s="107"/>
      <c r="CO810" s="107"/>
      <c r="CP810" s="107"/>
      <c r="CQ810" s="107"/>
      <c r="CR810" s="107"/>
      <c r="CS810" s="107"/>
      <c r="CT810" s="107"/>
      <c r="CU810" s="107"/>
      <c r="CV810" s="107"/>
      <c r="CW810" s="107"/>
      <c r="CX810" s="107"/>
      <c r="CY810" s="107"/>
      <c r="CZ810" s="107"/>
      <c r="DA810" s="107"/>
      <c r="DB810" s="107"/>
      <c r="DC810" s="107"/>
      <c r="DD810" s="107"/>
      <c r="DE810" s="107"/>
      <c r="DF810" s="107"/>
      <c r="DG810" s="107"/>
      <c r="DH810" s="107"/>
      <c r="DI810" s="107"/>
      <c r="DJ810" s="107"/>
      <c r="DK810" s="107"/>
      <c r="DL810" s="107"/>
      <c r="DM810" s="107"/>
      <c r="DN810" s="107"/>
      <c r="DO810" s="107"/>
      <c r="DP810" s="107"/>
      <c r="DQ810" s="107"/>
      <c r="DR810" s="107"/>
      <c r="DS810" s="107"/>
      <c r="DT810" s="107"/>
      <c r="DU810" s="107"/>
      <c r="DV810" s="107"/>
      <c r="DW810" s="107"/>
      <c r="DX810" s="107"/>
      <c r="DY810" s="107"/>
      <c r="DZ810" s="107"/>
      <c r="EA810" s="107"/>
      <c r="EB810" s="107"/>
      <c r="EC810" s="107"/>
      <c r="ED810" s="107"/>
      <c r="EE810" s="107"/>
      <c r="EF810" s="107"/>
      <c r="EG810" s="107"/>
      <c r="EH810" s="107"/>
      <c r="EI810" s="107"/>
      <c r="EJ810" s="107"/>
      <c r="EK810" s="107"/>
      <c r="EL810" s="107"/>
      <c r="EM810" s="107"/>
      <c r="EN810" s="107"/>
      <c r="EO810" s="107"/>
      <c r="EP810" s="107"/>
      <c r="EQ810" s="107"/>
      <c r="ER810" s="107"/>
      <c r="ES810" s="107"/>
      <c r="ET810" s="107"/>
      <c r="EU810" s="107"/>
      <c r="EV810" s="107"/>
      <c r="EW810" s="107"/>
      <c r="EX810" s="107"/>
      <c r="EY810" s="107"/>
      <c r="EZ810" s="107"/>
      <c r="FA810" s="107"/>
      <c r="FB810" s="107"/>
      <c r="FC810" s="107"/>
      <c r="FD810" s="107"/>
      <c r="FE810" s="107"/>
      <c r="FF810" s="107"/>
      <c r="FG810" s="107"/>
      <c r="FH810" s="107"/>
      <c r="FI810" s="107"/>
      <c r="FJ810" s="107"/>
      <c r="FK810" s="107"/>
      <c r="FL810" s="107"/>
      <c r="FM810" s="107"/>
      <c r="FN810" s="107"/>
      <c r="FO810" s="107"/>
      <c r="FP810" s="107"/>
      <c r="FQ810" s="107"/>
      <c r="FR810" s="107"/>
      <c r="FS810" s="107"/>
      <c r="FT810" s="107"/>
      <c r="FU810" s="107"/>
      <c r="FV810" s="107"/>
      <c r="FW810" s="107"/>
      <c r="FX810" s="107"/>
      <c r="FY810" s="107"/>
      <c r="FZ810" s="107"/>
      <c r="GA810" s="107"/>
      <c r="GB810" s="107"/>
      <c r="GC810" s="107"/>
      <c r="GD810" s="107"/>
      <c r="GE810" s="107"/>
      <c r="GF810" s="107"/>
      <c r="GG810" s="107"/>
      <c r="GH810" s="107"/>
      <c r="GI810" s="107"/>
      <c r="GJ810" s="107"/>
      <c r="GK810" s="107"/>
      <c r="GL810" s="107"/>
      <c r="GM810" s="107"/>
      <c r="GN810" s="107"/>
      <c r="GO810" s="107"/>
      <c r="GP810" s="107"/>
      <c r="GQ810" s="107"/>
      <c r="GR810" s="107"/>
      <c r="GS810" s="107"/>
      <c r="GT810" s="107"/>
      <c r="GU810" s="107"/>
      <c r="GV810" s="107"/>
      <c r="GW810" s="107"/>
      <c r="GX810" s="107"/>
      <c r="GY810" s="107"/>
      <c r="GZ810" s="107"/>
      <c r="HA810" s="107"/>
      <c r="HB810" s="107"/>
      <c r="HC810" s="107"/>
      <c r="HD810" s="107"/>
      <c r="HE810" s="107"/>
      <c r="HF810" s="107"/>
      <c r="HG810" s="107"/>
      <c r="HH810" s="107"/>
      <c r="HI810" s="107"/>
      <c r="HJ810" s="107"/>
      <c r="HK810" s="107"/>
      <c r="HL810" s="107"/>
      <c r="HM810" s="107"/>
      <c r="HN810" s="107"/>
      <c r="HO810" s="107"/>
      <c r="HP810" s="107"/>
      <c r="HQ810" s="107"/>
      <c r="HR810" s="107"/>
      <c r="HS810" s="107"/>
      <c r="HT810" s="107"/>
      <c r="HU810" s="107"/>
      <c r="HV810" s="107"/>
      <c r="HW810" s="107"/>
      <c r="HX810" s="107"/>
      <c r="HY810" s="107"/>
      <c r="HZ810" s="107"/>
      <c r="IA810" s="107"/>
      <c r="IB810" s="107"/>
      <c r="IC810" s="107"/>
      <c r="ID810" s="107"/>
      <c r="IE810" s="107"/>
      <c r="IF810" s="107"/>
      <c r="IG810" s="107"/>
      <c r="IH810" s="107"/>
      <c r="II810" s="107"/>
      <c r="IJ810" s="107"/>
      <c r="IK810" s="107"/>
      <c r="IL810" s="107"/>
      <c r="IM810" s="107"/>
      <c r="IN810" s="107"/>
      <c r="IO810" s="107"/>
      <c r="IP810" s="107"/>
      <c r="IQ810" s="107"/>
      <c r="IR810" s="107"/>
      <c r="IS810" s="107"/>
      <c r="IT810" s="107"/>
      <c r="IU810" s="107"/>
    </row>
    <row r="811" spans="1:255" ht="13.5">
      <c r="A811" s="118"/>
      <c r="B811" s="118"/>
      <c r="C811" s="62" t="s">
        <v>148</v>
      </c>
      <c r="D811" s="63"/>
      <c r="E811" s="129"/>
      <c r="F811" s="64"/>
      <c r="G811" s="64"/>
      <c r="H811" s="64"/>
      <c r="I811" s="64"/>
      <c r="J811" s="64"/>
      <c r="K811" s="64"/>
      <c r="L811" s="64"/>
      <c r="M811" s="288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7"/>
      <c r="AV811" s="107"/>
      <c r="AW811" s="107"/>
      <c r="AX811" s="107"/>
      <c r="AY811" s="107"/>
      <c r="AZ811" s="107"/>
      <c r="BA811" s="107"/>
      <c r="BB811" s="107"/>
      <c r="BC811" s="107"/>
      <c r="BD811" s="107"/>
      <c r="BE811" s="107"/>
      <c r="BF811" s="107"/>
      <c r="BG811" s="107"/>
      <c r="BH811" s="107"/>
      <c r="BI811" s="107"/>
      <c r="BJ811" s="107"/>
      <c r="BK811" s="107"/>
      <c r="BL811" s="107"/>
      <c r="BM811" s="107"/>
      <c r="BN811" s="107"/>
      <c r="BO811" s="107"/>
      <c r="BP811" s="107"/>
      <c r="BQ811" s="107"/>
      <c r="BR811" s="107"/>
      <c r="BS811" s="107"/>
      <c r="BT811" s="107"/>
      <c r="BU811" s="107"/>
      <c r="BV811" s="107"/>
      <c r="BW811" s="107"/>
      <c r="BX811" s="107"/>
      <c r="BY811" s="107"/>
      <c r="BZ811" s="107"/>
      <c r="CA811" s="107"/>
      <c r="CB811" s="107"/>
      <c r="CC811" s="107"/>
      <c r="CD811" s="107"/>
      <c r="CE811" s="107"/>
      <c r="CF811" s="107"/>
      <c r="CG811" s="107"/>
      <c r="CH811" s="107"/>
      <c r="CI811" s="107"/>
      <c r="CJ811" s="107"/>
      <c r="CK811" s="107"/>
      <c r="CL811" s="107"/>
      <c r="CM811" s="107"/>
      <c r="CN811" s="107"/>
      <c r="CO811" s="107"/>
      <c r="CP811" s="107"/>
      <c r="CQ811" s="107"/>
      <c r="CR811" s="107"/>
      <c r="CS811" s="107"/>
      <c r="CT811" s="107"/>
      <c r="CU811" s="107"/>
      <c r="CV811" s="107"/>
      <c r="CW811" s="107"/>
      <c r="CX811" s="107"/>
      <c r="CY811" s="107"/>
      <c r="CZ811" s="107"/>
      <c r="DA811" s="107"/>
      <c r="DB811" s="107"/>
      <c r="DC811" s="107"/>
      <c r="DD811" s="107"/>
      <c r="DE811" s="107"/>
      <c r="DF811" s="107"/>
      <c r="DG811" s="107"/>
      <c r="DH811" s="107"/>
      <c r="DI811" s="107"/>
      <c r="DJ811" s="107"/>
      <c r="DK811" s="107"/>
      <c r="DL811" s="107"/>
      <c r="DM811" s="107"/>
      <c r="DN811" s="107"/>
      <c r="DO811" s="107"/>
      <c r="DP811" s="107"/>
      <c r="DQ811" s="107"/>
      <c r="DR811" s="107"/>
      <c r="DS811" s="107"/>
      <c r="DT811" s="107"/>
      <c r="DU811" s="107"/>
      <c r="DV811" s="107"/>
      <c r="DW811" s="107"/>
      <c r="DX811" s="107"/>
      <c r="DY811" s="107"/>
      <c r="DZ811" s="107"/>
      <c r="EA811" s="107"/>
      <c r="EB811" s="107"/>
      <c r="EC811" s="107"/>
      <c r="ED811" s="107"/>
      <c r="EE811" s="107"/>
      <c r="EF811" s="107"/>
      <c r="EG811" s="107"/>
      <c r="EH811" s="107"/>
      <c r="EI811" s="107"/>
      <c r="EJ811" s="107"/>
      <c r="EK811" s="107"/>
      <c r="EL811" s="107"/>
      <c r="EM811" s="107"/>
      <c r="EN811" s="107"/>
      <c r="EO811" s="107"/>
      <c r="EP811" s="107"/>
      <c r="EQ811" s="107"/>
      <c r="ER811" s="107"/>
      <c r="ES811" s="107"/>
      <c r="ET811" s="107"/>
      <c r="EU811" s="107"/>
      <c r="EV811" s="107"/>
      <c r="EW811" s="107"/>
      <c r="EX811" s="107"/>
      <c r="EY811" s="107"/>
      <c r="EZ811" s="107"/>
      <c r="FA811" s="107"/>
      <c r="FB811" s="107"/>
      <c r="FC811" s="107"/>
      <c r="FD811" s="107"/>
      <c r="FE811" s="107"/>
      <c r="FF811" s="107"/>
      <c r="FG811" s="107"/>
      <c r="FH811" s="107"/>
      <c r="FI811" s="107"/>
      <c r="FJ811" s="107"/>
      <c r="FK811" s="107"/>
      <c r="FL811" s="107"/>
      <c r="FM811" s="107"/>
      <c r="FN811" s="107"/>
      <c r="FO811" s="107"/>
      <c r="FP811" s="107"/>
      <c r="FQ811" s="107"/>
      <c r="FR811" s="107"/>
      <c r="FS811" s="107"/>
      <c r="FT811" s="107"/>
      <c r="FU811" s="107"/>
      <c r="FV811" s="107"/>
      <c r="FW811" s="107"/>
      <c r="FX811" s="107"/>
      <c r="FY811" s="107"/>
      <c r="FZ811" s="107"/>
      <c r="GA811" s="107"/>
      <c r="GB811" s="107"/>
      <c r="GC811" s="107"/>
      <c r="GD811" s="107"/>
      <c r="GE811" s="107"/>
      <c r="GF811" s="107"/>
      <c r="GG811" s="107"/>
      <c r="GH811" s="107"/>
      <c r="GI811" s="107"/>
      <c r="GJ811" s="107"/>
      <c r="GK811" s="107"/>
      <c r="GL811" s="107"/>
      <c r="GM811" s="107"/>
      <c r="GN811" s="107"/>
      <c r="GO811" s="107"/>
      <c r="GP811" s="107"/>
      <c r="GQ811" s="107"/>
      <c r="GR811" s="107"/>
      <c r="GS811" s="107"/>
      <c r="GT811" s="107"/>
      <c r="GU811" s="107"/>
      <c r="GV811" s="107"/>
      <c r="GW811" s="107"/>
      <c r="GX811" s="107"/>
      <c r="GY811" s="107"/>
      <c r="GZ811" s="107"/>
      <c r="HA811" s="107"/>
      <c r="HB811" s="107"/>
      <c r="HC811" s="107"/>
      <c r="HD811" s="107"/>
      <c r="HE811" s="107"/>
      <c r="HF811" s="107"/>
      <c r="HG811" s="107"/>
      <c r="HH811" s="107"/>
      <c r="HI811" s="107"/>
      <c r="HJ811" s="107"/>
      <c r="HK811" s="107"/>
      <c r="HL811" s="107"/>
      <c r="HM811" s="107"/>
      <c r="HN811" s="107"/>
      <c r="HO811" s="107"/>
      <c r="HP811" s="107"/>
      <c r="HQ811" s="107"/>
      <c r="HR811" s="107"/>
      <c r="HS811" s="107"/>
      <c r="HT811" s="107"/>
      <c r="HU811" s="107"/>
      <c r="HV811" s="107"/>
      <c r="HW811" s="107"/>
      <c r="HX811" s="107"/>
      <c r="HY811" s="107"/>
      <c r="HZ811" s="107"/>
      <c r="IA811" s="107"/>
      <c r="IB811" s="107"/>
      <c r="IC811" s="107"/>
      <c r="ID811" s="107"/>
      <c r="IE811" s="107"/>
      <c r="IF811" s="107"/>
      <c r="IG811" s="107"/>
      <c r="IH811" s="107"/>
      <c r="II811" s="107"/>
      <c r="IJ811" s="107"/>
      <c r="IK811" s="107"/>
      <c r="IL811" s="107"/>
      <c r="IM811" s="107"/>
      <c r="IN811" s="107"/>
      <c r="IO811" s="107"/>
      <c r="IP811" s="107"/>
      <c r="IQ811" s="107"/>
      <c r="IR811" s="107"/>
      <c r="IS811" s="107"/>
      <c r="IT811" s="107"/>
      <c r="IU811" s="107"/>
    </row>
    <row r="812" spans="1:255" ht="13.5">
      <c r="A812" s="118"/>
      <c r="B812" s="118"/>
      <c r="C812" s="62" t="s">
        <v>144</v>
      </c>
      <c r="D812" s="63"/>
      <c r="E812" s="129"/>
      <c r="F812" s="64"/>
      <c r="G812" s="64"/>
      <c r="H812" s="64"/>
      <c r="I812" s="64"/>
      <c r="J812" s="64"/>
      <c r="K812" s="64"/>
      <c r="L812" s="64"/>
      <c r="M812" s="288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7"/>
      <c r="AV812" s="107"/>
      <c r="AW812" s="107"/>
      <c r="AX812" s="107"/>
      <c r="AY812" s="107"/>
      <c r="AZ812" s="107"/>
      <c r="BA812" s="107"/>
      <c r="BB812" s="107"/>
      <c r="BC812" s="107"/>
      <c r="BD812" s="107"/>
      <c r="BE812" s="107"/>
      <c r="BF812" s="107"/>
      <c r="BG812" s="107"/>
      <c r="BH812" s="107"/>
      <c r="BI812" s="107"/>
      <c r="BJ812" s="107"/>
      <c r="BK812" s="107"/>
      <c r="BL812" s="107"/>
      <c r="BM812" s="107"/>
      <c r="BN812" s="107"/>
      <c r="BO812" s="107"/>
      <c r="BP812" s="107"/>
      <c r="BQ812" s="107"/>
      <c r="BR812" s="107"/>
      <c r="BS812" s="107"/>
      <c r="BT812" s="107"/>
      <c r="BU812" s="107"/>
      <c r="BV812" s="107"/>
      <c r="BW812" s="107"/>
      <c r="BX812" s="107"/>
      <c r="BY812" s="107"/>
      <c r="BZ812" s="107"/>
      <c r="CA812" s="107"/>
      <c r="CB812" s="107"/>
      <c r="CC812" s="107"/>
      <c r="CD812" s="107"/>
      <c r="CE812" s="107"/>
      <c r="CF812" s="107"/>
      <c r="CG812" s="107"/>
      <c r="CH812" s="107"/>
      <c r="CI812" s="107"/>
      <c r="CJ812" s="107"/>
      <c r="CK812" s="107"/>
      <c r="CL812" s="107"/>
      <c r="CM812" s="107"/>
      <c r="CN812" s="107"/>
      <c r="CO812" s="107"/>
      <c r="CP812" s="107"/>
      <c r="CQ812" s="107"/>
      <c r="CR812" s="107"/>
      <c r="CS812" s="107"/>
      <c r="CT812" s="107"/>
      <c r="CU812" s="107"/>
      <c r="CV812" s="107"/>
      <c r="CW812" s="107"/>
      <c r="CX812" s="107"/>
      <c r="CY812" s="107"/>
      <c r="CZ812" s="107"/>
      <c r="DA812" s="107"/>
      <c r="DB812" s="107"/>
      <c r="DC812" s="107"/>
      <c r="DD812" s="107"/>
      <c r="DE812" s="107"/>
      <c r="DF812" s="107"/>
      <c r="DG812" s="107"/>
      <c r="DH812" s="107"/>
      <c r="DI812" s="107"/>
      <c r="DJ812" s="107"/>
      <c r="DK812" s="107"/>
      <c r="DL812" s="107"/>
      <c r="DM812" s="107"/>
      <c r="DN812" s="107"/>
      <c r="DO812" s="107"/>
      <c r="DP812" s="107"/>
      <c r="DQ812" s="107"/>
      <c r="DR812" s="107"/>
      <c r="DS812" s="107"/>
      <c r="DT812" s="107"/>
      <c r="DU812" s="107"/>
      <c r="DV812" s="107"/>
      <c r="DW812" s="107"/>
      <c r="DX812" s="107"/>
      <c r="DY812" s="107"/>
      <c r="DZ812" s="107"/>
      <c r="EA812" s="107"/>
      <c r="EB812" s="107"/>
      <c r="EC812" s="107"/>
      <c r="ED812" s="107"/>
      <c r="EE812" s="107"/>
      <c r="EF812" s="107"/>
      <c r="EG812" s="107"/>
      <c r="EH812" s="107"/>
      <c r="EI812" s="107"/>
      <c r="EJ812" s="107"/>
      <c r="EK812" s="107"/>
      <c r="EL812" s="107"/>
      <c r="EM812" s="107"/>
      <c r="EN812" s="107"/>
      <c r="EO812" s="107"/>
      <c r="EP812" s="107"/>
      <c r="EQ812" s="107"/>
      <c r="ER812" s="107"/>
      <c r="ES812" s="107"/>
      <c r="ET812" s="107"/>
      <c r="EU812" s="107"/>
      <c r="EV812" s="107"/>
      <c r="EW812" s="107"/>
      <c r="EX812" s="107"/>
      <c r="EY812" s="107"/>
      <c r="EZ812" s="107"/>
      <c r="FA812" s="107"/>
      <c r="FB812" s="107"/>
      <c r="FC812" s="107"/>
      <c r="FD812" s="107"/>
      <c r="FE812" s="107"/>
      <c r="FF812" s="107"/>
      <c r="FG812" s="107"/>
      <c r="FH812" s="107"/>
      <c r="FI812" s="107"/>
      <c r="FJ812" s="107"/>
      <c r="FK812" s="107"/>
      <c r="FL812" s="107"/>
      <c r="FM812" s="107"/>
      <c r="FN812" s="107"/>
      <c r="FO812" s="107"/>
      <c r="FP812" s="107"/>
      <c r="FQ812" s="107"/>
      <c r="FR812" s="107"/>
      <c r="FS812" s="107"/>
      <c r="FT812" s="107"/>
      <c r="FU812" s="107"/>
      <c r="FV812" s="107"/>
      <c r="FW812" s="107"/>
      <c r="FX812" s="107"/>
      <c r="FY812" s="107"/>
      <c r="FZ812" s="107"/>
      <c r="GA812" s="107"/>
      <c r="GB812" s="107"/>
      <c r="GC812" s="107"/>
      <c r="GD812" s="107"/>
      <c r="GE812" s="107"/>
      <c r="GF812" s="107"/>
      <c r="GG812" s="107"/>
      <c r="GH812" s="107"/>
      <c r="GI812" s="107"/>
      <c r="GJ812" s="107"/>
      <c r="GK812" s="107"/>
      <c r="GL812" s="107"/>
      <c r="GM812" s="107"/>
      <c r="GN812" s="107"/>
      <c r="GO812" s="107"/>
      <c r="GP812" s="107"/>
      <c r="GQ812" s="107"/>
      <c r="GR812" s="107"/>
      <c r="GS812" s="107"/>
      <c r="GT812" s="107"/>
      <c r="GU812" s="107"/>
      <c r="GV812" s="107"/>
      <c r="GW812" s="107"/>
      <c r="GX812" s="107"/>
      <c r="GY812" s="107"/>
      <c r="GZ812" s="107"/>
      <c r="HA812" s="107"/>
      <c r="HB812" s="107"/>
      <c r="HC812" s="107"/>
      <c r="HD812" s="107"/>
      <c r="HE812" s="107"/>
      <c r="HF812" s="107"/>
      <c r="HG812" s="107"/>
      <c r="HH812" s="107"/>
      <c r="HI812" s="107"/>
      <c r="HJ812" s="107"/>
      <c r="HK812" s="107"/>
      <c r="HL812" s="107"/>
      <c r="HM812" s="107"/>
      <c r="HN812" s="107"/>
      <c r="HO812" s="107"/>
      <c r="HP812" s="107"/>
      <c r="HQ812" s="107"/>
      <c r="HR812" s="107"/>
      <c r="HS812" s="107"/>
      <c r="HT812" s="107"/>
      <c r="HU812" s="107"/>
      <c r="HV812" s="107"/>
      <c r="HW812" s="107"/>
      <c r="HX812" s="107"/>
      <c r="HY812" s="107"/>
      <c r="HZ812" s="107"/>
      <c r="IA812" s="107"/>
      <c r="IB812" s="107"/>
      <c r="IC812" s="107"/>
      <c r="ID812" s="107"/>
      <c r="IE812" s="107"/>
      <c r="IF812" s="107"/>
      <c r="IG812" s="107"/>
      <c r="IH812" s="107"/>
      <c r="II812" s="107"/>
      <c r="IJ812" s="107"/>
      <c r="IK812" s="107"/>
      <c r="IL812" s="107"/>
      <c r="IM812" s="107"/>
      <c r="IN812" s="107"/>
      <c r="IO812" s="107"/>
      <c r="IP812" s="107"/>
      <c r="IQ812" s="107"/>
      <c r="IR812" s="107"/>
      <c r="IS812" s="107"/>
      <c r="IT812" s="107"/>
      <c r="IU812" s="107"/>
    </row>
    <row r="813" spans="1:255" ht="13.5">
      <c r="A813" s="118"/>
      <c r="B813" s="118"/>
      <c r="C813" s="62" t="s">
        <v>145</v>
      </c>
      <c r="D813" s="63"/>
      <c r="E813" s="129"/>
      <c r="F813" s="64"/>
      <c r="G813" s="64"/>
      <c r="H813" s="64"/>
      <c r="I813" s="64"/>
      <c r="J813" s="64"/>
      <c r="K813" s="64"/>
      <c r="L813" s="64"/>
      <c r="M813" s="288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7"/>
      <c r="AV813" s="107"/>
      <c r="AW813" s="107"/>
      <c r="AX813" s="107"/>
      <c r="AY813" s="107"/>
      <c r="AZ813" s="107"/>
      <c r="BA813" s="107"/>
      <c r="BB813" s="107"/>
      <c r="BC813" s="107"/>
      <c r="BD813" s="107"/>
      <c r="BE813" s="107"/>
      <c r="BF813" s="107"/>
      <c r="BG813" s="107"/>
      <c r="BH813" s="107"/>
      <c r="BI813" s="107"/>
      <c r="BJ813" s="107"/>
      <c r="BK813" s="107"/>
      <c r="BL813" s="107"/>
      <c r="BM813" s="107"/>
      <c r="BN813" s="107"/>
      <c r="BO813" s="107"/>
      <c r="BP813" s="107"/>
      <c r="BQ813" s="107"/>
      <c r="BR813" s="107"/>
      <c r="BS813" s="107"/>
      <c r="BT813" s="107"/>
      <c r="BU813" s="107"/>
      <c r="BV813" s="107"/>
      <c r="BW813" s="107"/>
      <c r="BX813" s="107"/>
      <c r="BY813" s="107"/>
      <c r="BZ813" s="107"/>
      <c r="CA813" s="107"/>
      <c r="CB813" s="107"/>
      <c r="CC813" s="107"/>
      <c r="CD813" s="107"/>
      <c r="CE813" s="107"/>
      <c r="CF813" s="107"/>
      <c r="CG813" s="107"/>
      <c r="CH813" s="107"/>
      <c r="CI813" s="107"/>
      <c r="CJ813" s="107"/>
      <c r="CK813" s="107"/>
      <c r="CL813" s="107"/>
      <c r="CM813" s="107"/>
      <c r="CN813" s="107"/>
      <c r="CO813" s="107"/>
      <c r="CP813" s="107"/>
      <c r="CQ813" s="107"/>
      <c r="CR813" s="107"/>
      <c r="CS813" s="107"/>
      <c r="CT813" s="107"/>
      <c r="CU813" s="107"/>
      <c r="CV813" s="107"/>
      <c r="CW813" s="107"/>
      <c r="CX813" s="107"/>
      <c r="CY813" s="107"/>
      <c r="CZ813" s="107"/>
      <c r="DA813" s="107"/>
      <c r="DB813" s="107"/>
      <c r="DC813" s="107"/>
      <c r="DD813" s="107"/>
      <c r="DE813" s="107"/>
      <c r="DF813" s="107"/>
      <c r="DG813" s="107"/>
      <c r="DH813" s="107"/>
      <c r="DI813" s="107"/>
      <c r="DJ813" s="107"/>
      <c r="DK813" s="107"/>
      <c r="DL813" s="107"/>
      <c r="DM813" s="107"/>
      <c r="DN813" s="107"/>
      <c r="DO813" s="107"/>
      <c r="DP813" s="107"/>
      <c r="DQ813" s="107"/>
      <c r="DR813" s="107"/>
      <c r="DS813" s="107"/>
      <c r="DT813" s="107"/>
      <c r="DU813" s="107"/>
      <c r="DV813" s="107"/>
      <c r="DW813" s="107"/>
      <c r="DX813" s="107"/>
      <c r="DY813" s="107"/>
      <c r="DZ813" s="107"/>
      <c r="EA813" s="107"/>
      <c r="EB813" s="107"/>
      <c r="EC813" s="107"/>
      <c r="ED813" s="107"/>
      <c r="EE813" s="107"/>
      <c r="EF813" s="107"/>
      <c r="EG813" s="107"/>
      <c r="EH813" s="107"/>
      <c r="EI813" s="107"/>
      <c r="EJ813" s="107"/>
      <c r="EK813" s="107"/>
      <c r="EL813" s="107"/>
      <c r="EM813" s="107"/>
      <c r="EN813" s="107"/>
      <c r="EO813" s="107"/>
      <c r="EP813" s="107"/>
      <c r="EQ813" s="107"/>
      <c r="ER813" s="107"/>
      <c r="ES813" s="107"/>
      <c r="ET813" s="107"/>
      <c r="EU813" s="107"/>
      <c r="EV813" s="107"/>
      <c r="EW813" s="107"/>
      <c r="EX813" s="107"/>
      <c r="EY813" s="107"/>
      <c r="EZ813" s="107"/>
      <c r="FA813" s="107"/>
      <c r="FB813" s="107"/>
      <c r="FC813" s="107"/>
      <c r="FD813" s="107"/>
      <c r="FE813" s="107"/>
      <c r="FF813" s="107"/>
      <c r="FG813" s="107"/>
      <c r="FH813" s="107"/>
      <c r="FI813" s="107"/>
      <c r="FJ813" s="107"/>
      <c r="FK813" s="107"/>
      <c r="FL813" s="107"/>
      <c r="FM813" s="107"/>
      <c r="FN813" s="107"/>
      <c r="FO813" s="107"/>
      <c r="FP813" s="107"/>
      <c r="FQ813" s="107"/>
      <c r="FR813" s="107"/>
      <c r="FS813" s="107"/>
      <c r="FT813" s="107"/>
      <c r="FU813" s="107"/>
      <c r="FV813" s="107"/>
      <c r="FW813" s="107"/>
      <c r="FX813" s="107"/>
      <c r="FY813" s="107"/>
      <c r="FZ813" s="107"/>
      <c r="GA813" s="107"/>
      <c r="GB813" s="107"/>
      <c r="GC813" s="107"/>
      <c r="GD813" s="107"/>
      <c r="GE813" s="107"/>
      <c r="GF813" s="107"/>
      <c r="GG813" s="107"/>
      <c r="GH813" s="107"/>
      <c r="GI813" s="107"/>
      <c r="GJ813" s="107"/>
      <c r="GK813" s="107"/>
      <c r="GL813" s="107"/>
      <c r="GM813" s="107"/>
      <c r="GN813" s="107"/>
      <c r="GO813" s="107"/>
      <c r="GP813" s="107"/>
      <c r="GQ813" s="107"/>
      <c r="GR813" s="107"/>
      <c r="GS813" s="107"/>
      <c r="GT813" s="107"/>
      <c r="GU813" s="107"/>
      <c r="GV813" s="107"/>
      <c r="GW813" s="107"/>
      <c r="GX813" s="107"/>
      <c r="GY813" s="107"/>
      <c r="GZ813" s="107"/>
      <c r="HA813" s="107"/>
      <c r="HB813" s="107"/>
      <c r="HC813" s="107"/>
      <c r="HD813" s="107"/>
      <c r="HE813" s="107"/>
      <c r="HF813" s="107"/>
      <c r="HG813" s="107"/>
      <c r="HH813" s="107"/>
      <c r="HI813" s="107"/>
      <c r="HJ813" s="107"/>
      <c r="HK813" s="107"/>
      <c r="HL813" s="107"/>
      <c r="HM813" s="107"/>
      <c r="HN813" s="107"/>
      <c r="HO813" s="107"/>
      <c r="HP813" s="107"/>
      <c r="HQ813" s="107"/>
      <c r="HR813" s="107"/>
      <c r="HS813" s="107"/>
      <c r="HT813" s="107"/>
      <c r="HU813" s="107"/>
      <c r="HV813" s="107"/>
      <c r="HW813" s="107"/>
      <c r="HX813" s="107"/>
      <c r="HY813" s="107"/>
      <c r="HZ813" s="107"/>
      <c r="IA813" s="107"/>
      <c r="IB813" s="107"/>
      <c r="IC813" s="107"/>
      <c r="ID813" s="107"/>
      <c r="IE813" s="107"/>
      <c r="IF813" s="107"/>
      <c r="IG813" s="107"/>
      <c r="IH813" s="107"/>
      <c r="II813" s="107"/>
      <c r="IJ813" s="107"/>
      <c r="IK813" s="107"/>
      <c r="IL813" s="107"/>
      <c r="IM813" s="107"/>
      <c r="IN813" s="107"/>
      <c r="IO813" s="107"/>
      <c r="IP813" s="107"/>
      <c r="IQ813" s="107"/>
      <c r="IR813" s="107"/>
      <c r="IS813" s="107"/>
      <c r="IT813" s="107"/>
      <c r="IU813" s="107"/>
    </row>
    <row r="814" spans="1:255" ht="13.5">
      <c r="A814" s="118"/>
      <c r="B814" s="118"/>
      <c r="C814" s="62" t="s">
        <v>294</v>
      </c>
      <c r="D814" s="63"/>
      <c r="E814" s="129"/>
      <c r="F814" s="64"/>
      <c r="G814" s="64"/>
      <c r="H814" s="64"/>
      <c r="I814" s="64"/>
      <c r="J814" s="64"/>
      <c r="K814" s="64"/>
      <c r="L814" s="64"/>
      <c r="M814" s="288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7"/>
      <c r="AV814" s="107"/>
      <c r="AW814" s="107"/>
      <c r="AX814" s="107"/>
      <c r="AY814" s="107"/>
      <c r="AZ814" s="107"/>
      <c r="BA814" s="107"/>
      <c r="BB814" s="107"/>
      <c r="BC814" s="107"/>
      <c r="BD814" s="107"/>
      <c r="BE814" s="107"/>
      <c r="BF814" s="107"/>
      <c r="BG814" s="107"/>
      <c r="BH814" s="107"/>
      <c r="BI814" s="107"/>
      <c r="BJ814" s="107"/>
      <c r="BK814" s="107"/>
      <c r="BL814" s="107"/>
      <c r="BM814" s="107"/>
      <c r="BN814" s="107"/>
      <c r="BO814" s="107"/>
      <c r="BP814" s="107"/>
      <c r="BQ814" s="107"/>
      <c r="BR814" s="107"/>
      <c r="BS814" s="107"/>
      <c r="BT814" s="107"/>
      <c r="BU814" s="107"/>
      <c r="BV814" s="107"/>
      <c r="BW814" s="107"/>
      <c r="BX814" s="107"/>
      <c r="BY814" s="107"/>
      <c r="BZ814" s="107"/>
      <c r="CA814" s="107"/>
      <c r="CB814" s="107"/>
      <c r="CC814" s="107"/>
      <c r="CD814" s="107"/>
      <c r="CE814" s="107"/>
      <c r="CF814" s="107"/>
      <c r="CG814" s="107"/>
      <c r="CH814" s="107"/>
      <c r="CI814" s="107"/>
      <c r="CJ814" s="107"/>
      <c r="CK814" s="107"/>
      <c r="CL814" s="107"/>
      <c r="CM814" s="107"/>
      <c r="CN814" s="107"/>
      <c r="CO814" s="107"/>
      <c r="CP814" s="107"/>
      <c r="CQ814" s="107"/>
      <c r="CR814" s="107"/>
      <c r="CS814" s="107"/>
      <c r="CT814" s="107"/>
      <c r="CU814" s="107"/>
      <c r="CV814" s="107"/>
      <c r="CW814" s="107"/>
      <c r="CX814" s="107"/>
      <c r="CY814" s="107"/>
      <c r="CZ814" s="107"/>
      <c r="DA814" s="107"/>
      <c r="DB814" s="107"/>
      <c r="DC814" s="107"/>
      <c r="DD814" s="107"/>
      <c r="DE814" s="107"/>
      <c r="DF814" s="107"/>
      <c r="DG814" s="107"/>
      <c r="DH814" s="107"/>
      <c r="DI814" s="107"/>
      <c r="DJ814" s="107"/>
      <c r="DK814" s="107"/>
      <c r="DL814" s="107"/>
      <c r="DM814" s="107"/>
      <c r="DN814" s="107"/>
      <c r="DO814" s="107"/>
      <c r="DP814" s="107"/>
      <c r="DQ814" s="107"/>
      <c r="DR814" s="107"/>
      <c r="DS814" s="107"/>
      <c r="DT814" s="107"/>
      <c r="DU814" s="107"/>
      <c r="DV814" s="107"/>
      <c r="DW814" s="107"/>
      <c r="DX814" s="107"/>
      <c r="DY814" s="107"/>
      <c r="DZ814" s="107"/>
      <c r="EA814" s="107"/>
      <c r="EB814" s="107"/>
      <c r="EC814" s="107"/>
      <c r="ED814" s="107"/>
      <c r="EE814" s="107"/>
      <c r="EF814" s="107"/>
      <c r="EG814" s="107"/>
      <c r="EH814" s="107"/>
      <c r="EI814" s="107"/>
      <c r="EJ814" s="107"/>
      <c r="EK814" s="107"/>
      <c r="EL814" s="107"/>
      <c r="EM814" s="107"/>
      <c r="EN814" s="107"/>
      <c r="EO814" s="107"/>
      <c r="EP814" s="107"/>
      <c r="EQ814" s="107"/>
      <c r="ER814" s="107"/>
      <c r="ES814" s="107"/>
      <c r="ET814" s="107"/>
      <c r="EU814" s="107"/>
      <c r="EV814" s="107"/>
      <c r="EW814" s="107"/>
      <c r="EX814" s="107"/>
      <c r="EY814" s="107"/>
      <c r="EZ814" s="107"/>
      <c r="FA814" s="107"/>
      <c r="FB814" s="107"/>
      <c r="FC814" s="107"/>
      <c r="FD814" s="107"/>
      <c r="FE814" s="107"/>
      <c r="FF814" s="107"/>
      <c r="FG814" s="107"/>
      <c r="FH814" s="107"/>
      <c r="FI814" s="107"/>
      <c r="FJ814" s="107"/>
      <c r="FK814" s="107"/>
      <c r="FL814" s="107"/>
      <c r="FM814" s="107"/>
      <c r="FN814" s="107"/>
      <c r="FO814" s="107"/>
      <c r="FP814" s="107"/>
      <c r="FQ814" s="107"/>
      <c r="FR814" s="107"/>
      <c r="FS814" s="107"/>
      <c r="FT814" s="107"/>
      <c r="FU814" s="107"/>
      <c r="FV814" s="107"/>
      <c r="FW814" s="107"/>
      <c r="FX814" s="107"/>
      <c r="FY814" s="107"/>
      <c r="FZ814" s="107"/>
      <c r="GA814" s="107"/>
      <c r="GB814" s="107"/>
      <c r="GC814" s="107"/>
      <c r="GD814" s="107"/>
      <c r="GE814" s="107"/>
      <c r="GF814" s="107"/>
      <c r="GG814" s="107"/>
      <c r="GH814" s="107"/>
      <c r="GI814" s="107"/>
      <c r="GJ814" s="107"/>
      <c r="GK814" s="107"/>
      <c r="GL814" s="107"/>
      <c r="GM814" s="107"/>
      <c r="GN814" s="107"/>
      <c r="GO814" s="107"/>
      <c r="GP814" s="107"/>
      <c r="GQ814" s="107"/>
      <c r="GR814" s="107"/>
      <c r="GS814" s="107"/>
      <c r="GT814" s="107"/>
      <c r="GU814" s="107"/>
      <c r="GV814" s="107"/>
      <c r="GW814" s="107"/>
      <c r="GX814" s="107"/>
      <c r="GY814" s="107"/>
      <c r="GZ814" s="107"/>
      <c r="HA814" s="107"/>
      <c r="HB814" s="107"/>
      <c r="HC814" s="107"/>
      <c r="HD814" s="107"/>
      <c r="HE814" s="107"/>
      <c r="HF814" s="107"/>
      <c r="HG814" s="107"/>
      <c r="HH814" s="107"/>
      <c r="HI814" s="107"/>
      <c r="HJ814" s="107"/>
      <c r="HK814" s="107"/>
      <c r="HL814" s="107"/>
      <c r="HM814" s="107"/>
      <c r="HN814" s="107"/>
      <c r="HO814" s="107"/>
      <c r="HP814" s="107"/>
      <c r="HQ814" s="107"/>
      <c r="HR814" s="107"/>
      <c r="HS814" s="107"/>
      <c r="HT814" s="107"/>
      <c r="HU814" s="107"/>
      <c r="HV814" s="107"/>
      <c r="HW814" s="107"/>
      <c r="HX814" s="107"/>
      <c r="HY814" s="107"/>
      <c r="HZ814" s="107"/>
      <c r="IA814" s="107"/>
      <c r="IB814" s="107"/>
      <c r="IC814" s="107"/>
      <c r="ID814" s="107"/>
      <c r="IE814" s="107"/>
      <c r="IF814" s="107"/>
      <c r="IG814" s="107"/>
      <c r="IH814" s="107"/>
      <c r="II814" s="107"/>
      <c r="IJ814" s="107"/>
      <c r="IK814" s="107"/>
      <c r="IL814" s="107"/>
      <c r="IM814" s="107"/>
      <c r="IN814" s="107"/>
      <c r="IO814" s="107"/>
      <c r="IP814" s="107"/>
      <c r="IQ814" s="107"/>
      <c r="IR814" s="107"/>
      <c r="IS814" s="107"/>
      <c r="IT814" s="107"/>
      <c r="IU814" s="107"/>
    </row>
    <row r="815" spans="1:255" ht="15.75">
      <c r="A815" s="210"/>
      <c r="B815" s="210"/>
      <c r="C815" s="60" t="s">
        <v>97</v>
      </c>
      <c r="D815" s="211"/>
      <c r="E815" s="212"/>
      <c r="F815" s="211"/>
      <c r="G815" s="213"/>
      <c r="H815" s="213"/>
      <c r="I815" s="213"/>
      <c r="J815" s="213"/>
      <c r="K815" s="213"/>
      <c r="L815" s="213"/>
      <c r="M815" s="300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  <c r="AJ815" s="82"/>
      <c r="AK815" s="82"/>
      <c r="AL815" s="82"/>
      <c r="AM815" s="82"/>
      <c r="AN815" s="82"/>
      <c r="AO815" s="82"/>
      <c r="AP815" s="82"/>
      <c r="AQ815" s="82"/>
      <c r="AR815" s="82"/>
      <c r="AS815" s="82"/>
      <c r="AT815" s="82"/>
      <c r="AU815" s="82"/>
      <c r="AV815" s="82"/>
      <c r="AW815" s="82"/>
      <c r="AX815" s="82"/>
      <c r="AY815" s="82"/>
      <c r="AZ815" s="82"/>
      <c r="BA815" s="82"/>
      <c r="BB815" s="82"/>
      <c r="BC815" s="82"/>
      <c r="BD815" s="82"/>
      <c r="BE815" s="82"/>
      <c r="BF815" s="82"/>
      <c r="BG815" s="82"/>
      <c r="BH815" s="82"/>
      <c r="BI815" s="82"/>
      <c r="BJ815" s="82"/>
      <c r="BK815" s="82"/>
      <c r="BL815" s="82"/>
      <c r="BM815" s="82"/>
      <c r="BN815" s="82"/>
      <c r="BO815" s="82"/>
      <c r="BP815" s="82"/>
      <c r="BQ815" s="82"/>
      <c r="BR815" s="82"/>
      <c r="BS815" s="82"/>
      <c r="BT815" s="82"/>
      <c r="BU815" s="82"/>
      <c r="BV815" s="82"/>
      <c r="BW815" s="82"/>
      <c r="BX815" s="82"/>
      <c r="BY815" s="82"/>
      <c r="BZ815" s="82"/>
      <c r="CA815" s="82"/>
      <c r="CB815" s="82"/>
      <c r="CC815" s="82"/>
      <c r="CD815" s="82"/>
      <c r="CE815" s="82"/>
      <c r="CF815" s="82"/>
      <c r="CG815" s="82"/>
      <c r="CH815" s="82"/>
      <c r="CI815" s="82"/>
      <c r="CJ815" s="82"/>
      <c r="CK815" s="82"/>
      <c r="CL815" s="82"/>
      <c r="CM815" s="82"/>
      <c r="CN815" s="82"/>
      <c r="CO815" s="82"/>
      <c r="CP815" s="82"/>
      <c r="CQ815" s="82"/>
      <c r="CR815" s="82"/>
      <c r="CS815" s="82"/>
      <c r="CT815" s="82"/>
      <c r="CU815" s="82"/>
      <c r="CV815" s="82"/>
      <c r="CW815" s="82"/>
      <c r="CX815" s="82"/>
      <c r="CY815" s="82"/>
      <c r="CZ815" s="82"/>
      <c r="DA815" s="82"/>
      <c r="DB815" s="82"/>
      <c r="DC815" s="82"/>
      <c r="DD815" s="82"/>
      <c r="DE815" s="82"/>
      <c r="DF815" s="82"/>
      <c r="DG815" s="82"/>
      <c r="DH815" s="82"/>
      <c r="DI815" s="82"/>
      <c r="DJ815" s="82"/>
      <c r="DK815" s="82"/>
      <c r="DL815" s="82"/>
      <c r="DM815" s="82"/>
      <c r="DN815" s="82"/>
      <c r="DO815" s="82"/>
      <c r="DP815" s="82"/>
      <c r="DQ815" s="82"/>
      <c r="DR815" s="82"/>
      <c r="DS815" s="82"/>
      <c r="DT815" s="82"/>
      <c r="DU815" s="82"/>
      <c r="DV815" s="82"/>
      <c r="DW815" s="82"/>
      <c r="DX815" s="82"/>
      <c r="DY815" s="82"/>
      <c r="DZ815" s="82"/>
      <c r="EA815" s="82"/>
      <c r="EB815" s="82"/>
      <c r="EC815" s="82"/>
      <c r="ED815" s="82"/>
      <c r="EE815" s="82"/>
      <c r="EF815" s="82"/>
      <c r="EG815" s="82"/>
      <c r="EH815" s="82"/>
      <c r="EI815" s="82"/>
      <c r="EJ815" s="82"/>
      <c r="EK815" s="82"/>
      <c r="EL815" s="82"/>
      <c r="EM815" s="82"/>
      <c r="EN815" s="82"/>
      <c r="EO815" s="82"/>
      <c r="EP815" s="82"/>
      <c r="EQ815" s="82"/>
      <c r="ER815" s="82"/>
      <c r="ES815" s="82"/>
      <c r="ET815" s="82"/>
      <c r="EU815" s="82"/>
      <c r="EV815" s="82"/>
      <c r="EW815" s="82"/>
      <c r="EX815" s="82"/>
      <c r="EY815" s="82"/>
      <c r="EZ815" s="82"/>
      <c r="FA815" s="82"/>
      <c r="FB815" s="82"/>
      <c r="FC815" s="82"/>
      <c r="FD815" s="82"/>
      <c r="FE815" s="82"/>
      <c r="FF815" s="82"/>
      <c r="FG815" s="82"/>
      <c r="FH815" s="82"/>
      <c r="FI815" s="82"/>
      <c r="FJ815" s="82"/>
      <c r="FK815" s="82"/>
      <c r="FL815" s="82"/>
      <c r="FM815" s="82"/>
      <c r="FN815" s="82"/>
      <c r="FO815" s="82"/>
      <c r="FP815" s="82"/>
      <c r="FQ815" s="82"/>
      <c r="FR815" s="82"/>
      <c r="FS815" s="82"/>
      <c r="FT815" s="82"/>
      <c r="FU815" s="82"/>
      <c r="FV815" s="82"/>
      <c r="FW815" s="82"/>
      <c r="FX815" s="82"/>
      <c r="FY815" s="82"/>
      <c r="FZ815" s="82"/>
      <c r="GA815" s="82"/>
      <c r="GB815" s="82"/>
      <c r="GC815" s="82"/>
      <c r="GD815" s="82"/>
      <c r="GE815" s="82"/>
      <c r="GF815" s="82"/>
      <c r="GG815" s="82"/>
      <c r="GH815" s="82"/>
      <c r="GI815" s="82"/>
      <c r="GJ815" s="82"/>
      <c r="GK815" s="82"/>
      <c r="GL815" s="82"/>
      <c r="GM815" s="82"/>
      <c r="GN815" s="82"/>
      <c r="GO815" s="82"/>
      <c r="GP815" s="82"/>
      <c r="GQ815" s="82"/>
      <c r="GR815" s="82"/>
      <c r="GS815" s="82"/>
      <c r="GT815" s="82"/>
      <c r="GU815" s="82"/>
      <c r="GV815" s="82"/>
      <c r="GW815" s="82"/>
      <c r="GX815" s="82"/>
      <c r="GY815" s="82"/>
      <c r="GZ815" s="82"/>
      <c r="HA815" s="82"/>
      <c r="HB815" s="82"/>
      <c r="HC815" s="82"/>
      <c r="HD815" s="82"/>
      <c r="HE815" s="82"/>
      <c r="HF815" s="82"/>
      <c r="HG815" s="82"/>
      <c r="HH815" s="82"/>
      <c r="HI815" s="82"/>
      <c r="HJ815" s="82"/>
      <c r="HK815" s="82"/>
      <c r="HL815" s="82"/>
      <c r="HM815" s="82"/>
      <c r="HN815" s="82"/>
      <c r="HO815" s="82"/>
      <c r="HP815" s="82"/>
      <c r="HQ815" s="82"/>
      <c r="HR815" s="82"/>
      <c r="HS815" s="82"/>
      <c r="HT815" s="82"/>
      <c r="HU815" s="82"/>
      <c r="HV815" s="82"/>
      <c r="HW815" s="82"/>
      <c r="HX815" s="82"/>
      <c r="HY815" s="82"/>
      <c r="HZ815" s="82"/>
      <c r="IA815" s="82"/>
      <c r="IB815" s="82"/>
      <c r="IC815" s="82"/>
      <c r="ID815" s="82"/>
      <c r="IE815" s="82"/>
      <c r="IF815" s="82"/>
      <c r="IG815" s="82"/>
      <c r="IH815" s="82"/>
      <c r="II815" s="82"/>
      <c r="IJ815" s="82"/>
      <c r="IK815" s="82"/>
      <c r="IL815" s="82"/>
      <c r="IM815" s="82"/>
      <c r="IN815" s="82"/>
      <c r="IO815" s="82"/>
      <c r="IP815" s="82"/>
      <c r="IQ815" s="82"/>
      <c r="IR815" s="82"/>
      <c r="IS815" s="82"/>
      <c r="IT815" s="82"/>
      <c r="IU815" s="82"/>
    </row>
    <row r="816" spans="1:13" s="12" customFormat="1" ht="31.5">
      <c r="A816" s="74"/>
      <c r="B816" s="74"/>
      <c r="C816" s="67" t="s">
        <v>182</v>
      </c>
      <c r="D816" s="74"/>
      <c r="E816" s="147"/>
      <c r="F816" s="148"/>
      <c r="G816" s="149"/>
      <c r="H816" s="149"/>
      <c r="I816" s="149"/>
      <c r="J816" s="149"/>
      <c r="K816" s="149"/>
      <c r="L816" s="149"/>
      <c r="M816" s="273"/>
    </row>
    <row r="817" spans="1:13" s="9" customFormat="1" ht="32.25" customHeight="1">
      <c r="A817" s="33">
        <v>1</v>
      </c>
      <c r="B817" s="33"/>
      <c r="C817" s="34" t="s">
        <v>172</v>
      </c>
      <c r="D817" s="35" t="s">
        <v>12</v>
      </c>
      <c r="E817" s="245">
        <f>1220-30</f>
        <v>1190</v>
      </c>
      <c r="F817" s="35"/>
      <c r="G817" s="133"/>
      <c r="H817" s="133"/>
      <c r="I817" s="133"/>
      <c r="J817" s="133"/>
      <c r="K817" s="133"/>
      <c r="L817" s="133"/>
      <c r="M817" s="284"/>
    </row>
    <row r="818" spans="1:13" s="19" customFormat="1" ht="27.75" customHeight="1">
      <c r="A818" s="33">
        <v>2</v>
      </c>
      <c r="B818" s="33"/>
      <c r="C818" s="34" t="s">
        <v>31</v>
      </c>
      <c r="D818" s="35" t="s">
        <v>12</v>
      </c>
      <c r="E818" s="245">
        <v>30</v>
      </c>
      <c r="F818" s="35"/>
      <c r="G818" s="133"/>
      <c r="H818" s="133"/>
      <c r="I818" s="133"/>
      <c r="J818" s="133"/>
      <c r="K818" s="133"/>
      <c r="L818" s="133"/>
      <c r="M818" s="274"/>
    </row>
    <row r="819" spans="1:13" s="9" customFormat="1" ht="13.5">
      <c r="A819" s="33">
        <v>3</v>
      </c>
      <c r="B819" s="33"/>
      <c r="C819" s="34" t="s">
        <v>635</v>
      </c>
      <c r="D819" s="35" t="s">
        <v>12</v>
      </c>
      <c r="E819" s="245">
        <f>E817</f>
        <v>1190</v>
      </c>
      <c r="F819" s="35"/>
      <c r="G819" s="133"/>
      <c r="H819" s="133"/>
      <c r="I819" s="133"/>
      <c r="J819" s="133"/>
      <c r="K819" s="133"/>
      <c r="L819" s="133"/>
      <c r="M819" s="314"/>
    </row>
    <row r="820" spans="1:13" s="19" customFormat="1" ht="18" customHeight="1">
      <c r="A820" s="33">
        <v>4</v>
      </c>
      <c r="B820" s="33"/>
      <c r="C820" s="34" t="s">
        <v>23</v>
      </c>
      <c r="D820" s="35" t="s">
        <v>12</v>
      </c>
      <c r="E820" s="245">
        <v>30</v>
      </c>
      <c r="F820" s="35"/>
      <c r="G820" s="133"/>
      <c r="H820" s="133"/>
      <c r="I820" s="133"/>
      <c r="J820" s="133"/>
      <c r="K820" s="133"/>
      <c r="L820" s="133"/>
      <c r="M820" s="274"/>
    </row>
    <row r="821" spans="1:13" s="13" customFormat="1" ht="19.5" customHeight="1">
      <c r="A821" s="33">
        <v>5</v>
      </c>
      <c r="B821" s="33"/>
      <c r="C821" s="34" t="s">
        <v>24</v>
      </c>
      <c r="D821" s="35" t="s">
        <v>12</v>
      </c>
      <c r="E821" s="245">
        <v>30</v>
      </c>
      <c r="F821" s="35"/>
      <c r="G821" s="133"/>
      <c r="H821" s="133"/>
      <c r="I821" s="133"/>
      <c r="J821" s="133"/>
      <c r="K821" s="133"/>
      <c r="L821" s="133"/>
      <c r="M821" s="274"/>
    </row>
    <row r="822" spans="1:13" s="121" customFormat="1" ht="13.5">
      <c r="A822" s="131">
        <v>6</v>
      </c>
      <c r="B822" s="131"/>
      <c r="C822" s="255" t="s">
        <v>178</v>
      </c>
      <c r="D822" s="63" t="s">
        <v>10</v>
      </c>
      <c r="E822" s="245">
        <v>1356</v>
      </c>
      <c r="F822" s="73"/>
      <c r="G822" s="73"/>
      <c r="H822" s="73"/>
      <c r="I822" s="73"/>
      <c r="J822" s="73"/>
      <c r="K822" s="73"/>
      <c r="L822" s="73"/>
      <c r="M822" s="281"/>
    </row>
    <row r="823" spans="1:13" s="71" customFormat="1" ht="20.25" customHeight="1">
      <c r="A823" s="72">
        <v>7</v>
      </c>
      <c r="B823" s="72"/>
      <c r="C823" s="128" t="s">
        <v>191</v>
      </c>
      <c r="D823" s="72" t="s">
        <v>13</v>
      </c>
      <c r="E823" s="245">
        <f>E822*0.08*2.2</f>
        <v>238.65600000000003</v>
      </c>
      <c r="F823" s="73"/>
      <c r="G823" s="73"/>
      <c r="H823" s="73"/>
      <c r="I823" s="73"/>
      <c r="J823" s="73"/>
      <c r="K823" s="73"/>
      <c r="L823" s="73"/>
      <c r="M823" s="294"/>
    </row>
    <row r="824" spans="1:13" s="71" customFormat="1" ht="13.5">
      <c r="A824" s="72">
        <v>8</v>
      </c>
      <c r="B824" s="72"/>
      <c r="C824" s="62" t="s">
        <v>634</v>
      </c>
      <c r="D824" s="72" t="s">
        <v>13</v>
      </c>
      <c r="E824" s="245">
        <f>E823</f>
        <v>238.65600000000003</v>
      </c>
      <c r="F824" s="73"/>
      <c r="G824" s="73"/>
      <c r="H824" s="73"/>
      <c r="I824" s="73"/>
      <c r="J824" s="73"/>
      <c r="K824" s="73"/>
      <c r="L824" s="73"/>
      <c r="M824" s="294"/>
    </row>
    <row r="825" spans="1:13" ht="13.5">
      <c r="A825" s="33"/>
      <c r="B825" s="33"/>
      <c r="C825" s="46" t="s">
        <v>18</v>
      </c>
      <c r="D825" s="35"/>
      <c r="E825" s="35"/>
      <c r="F825" s="29"/>
      <c r="G825" s="133"/>
      <c r="H825" s="133"/>
      <c r="I825" s="133"/>
      <c r="J825" s="133"/>
      <c r="K825" s="133"/>
      <c r="L825" s="133"/>
      <c r="M825" s="296">
        <f>G825+I825+K825</f>
        <v>0</v>
      </c>
    </row>
    <row r="826" spans="1:13" s="10" customFormat="1" ht="13.5">
      <c r="A826" s="33"/>
      <c r="B826" s="33"/>
      <c r="C826" s="34" t="s">
        <v>40</v>
      </c>
      <c r="D826" s="38" t="s">
        <v>49</v>
      </c>
      <c r="E826" s="39"/>
      <c r="F826" s="35"/>
      <c r="G826" s="133"/>
      <c r="H826" s="133"/>
      <c r="I826" s="133"/>
      <c r="J826" s="133"/>
      <c r="K826" s="133"/>
      <c r="L826" s="133"/>
      <c r="M826" s="292"/>
    </row>
    <row r="827" spans="1:13" s="10" customFormat="1" ht="13.5" customHeight="1">
      <c r="A827" s="33"/>
      <c r="B827" s="33"/>
      <c r="C827" s="46" t="s">
        <v>6</v>
      </c>
      <c r="D827" s="47"/>
      <c r="E827" s="39"/>
      <c r="F827" s="35"/>
      <c r="G827" s="133"/>
      <c r="H827" s="133"/>
      <c r="I827" s="133"/>
      <c r="J827" s="133"/>
      <c r="K827" s="133"/>
      <c r="L827" s="133"/>
      <c r="M827" s="292"/>
    </row>
    <row r="828" spans="1:13" s="10" customFormat="1" ht="13.5">
      <c r="A828" s="33"/>
      <c r="B828" s="33"/>
      <c r="C828" s="34" t="s">
        <v>41</v>
      </c>
      <c r="D828" s="38" t="s">
        <v>49</v>
      </c>
      <c r="E828" s="39"/>
      <c r="F828" s="35"/>
      <c r="G828" s="133"/>
      <c r="H828" s="133"/>
      <c r="I828" s="133"/>
      <c r="J828" s="133"/>
      <c r="K828" s="133"/>
      <c r="L828" s="133"/>
      <c r="M828" s="292"/>
    </row>
    <row r="829" spans="1:13" s="10" customFormat="1" ht="13.5">
      <c r="A829" s="33"/>
      <c r="B829" s="33"/>
      <c r="C829" s="60" t="s">
        <v>1</v>
      </c>
      <c r="D829" s="35"/>
      <c r="E829" s="39"/>
      <c r="F829" s="35"/>
      <c r="G829" s="142"/>
      <c r="H829" s="142"/>
      <c r="I829" s="142"/>
      <c r="J829" s="142"/>
      <c r="K829" s="142"/>
      <c r="L829" s="142"/>
      <c r="M829" s="315">
        <f>G829+I829+K829</f>
        <v>0</v>
      </c>
    </row>
    <row r="830" spans="1:13" s="12" customFormat="1" ht="16.5">
      <c r="A830" s="74"/>
      <c r="B830" s="74"/>
      <c r="C830" s="150" t="s">
        <v>183</v>
      </c>
      <c r="D830" s="74"/>
      <c r="E830" s="147"/>
      <c r="F830" s="148"/>
      <c r="G830" s="149"/>
      <c r="H830" s="149"/>
      <c r="I830" s="149"/>
      <c r="J830" s="149"/>
      <c r="K830" s="149"/>
      <c r="L830" s="149"/>
      <c r="M830" s="273"/>
    </row>
    <row r="831" spans="1:13" s="12" customFormat="1" ht="32.25" customHeight="1">
      <c r="A831" s="74"/>
      <c r="B831" s="74"/>
      <c r="C831" s="67" t="s">
        <v>52</v>
      </c>
      <c r="D831" s="74"/>
      <c r="E831" s="147"/>
      <c r="F831" s="148"/>
      <c r="G831" s="149"/>
      <c r="H831" s="149"/>
      <c r="I831" s="149"/>
      <c r="J831" s="149"/>
      <c r="K831" s="149"/>
      <c r="L831" s="149"/>
      <c r="M831" s="273"/>
    </row>
    <row r="832" spans="1:13" s="13" customFormat="1" ht="26.25" customHeight="1">
      <c r="A832" s="33">
        <v>1</v>
      </c>
      <c r="B832" s="33"/>
      <c r="C832" s="34" t="s">
        <v>27</v>
      </c>
      <c r="D832" s="35" t="s">
        <v>12</v>
      </c>
      <c r="E832" s="245">
        <f>3985.5*0.2</f>
        <v>797.1</v>
      </c>
      <c r="F832" s="35"/>
      <c r="G832" s="133"/>
      <c r="H832" s="133"/>
      <c r="I832" s="133"/>
      <c r="J832" s="133"/>
      <c r="K832" s="133"/>
      <c r="L832" s="133"/>
      <c r="M832" s="274"/>
    </row>
    <row r="833" spans="1:13" s="9" customFormat="1" ht="21" customHeight="1">
      <c r="A833" s="33">
        <v>2</v>
      </c>
      <c r="B833" s="33"/>
      <c r="C833" s="34" t="s">
        <v>28</v>
      </c>
      <c r="D833" s="35" t="s">
        <v>10</v>
      </c>
      <c r="E833" s="245">
        <v>3985.5</v>
      </c>
      <c r="F833" s="35"/>
      <c r="G833" s="133"/>
      <c r="H833" s="133"/>
      <c r="I833" s="133"/>
      <c r="J833" s="133"/>
      <c r="K833" s="133"/>
      <c r="L833" s="133"/>
      <c r="M833" s="284"/>
    </row>
    <row r="834" spans="1:13" s="9" customFormat="1" ht="29.25" customHeight="1">
      <c r="A834" s="378">
        <v>3</v>
      </c>
      <c r="B834" s="378"/>
      <c r="C834" s="34" t="s">
        <v>32</v>
      </c>
      <c r="D834" s="35" t="s">
        <v>10</v>
      </c>
      <c r="E834" s="245">
        <f>E833</f>
        <v>3985.5</v>
      </c>
      <c r="F834" s="35"/>
      <c r="G834" s="133"/>
      <c r="H834" s="133"/>
      <c r="I834" s="133"/>
      <c r="J834" s="133"/>
      <c r="K834" s="133"/>
      <c r="L834" s="133"/>
      <c r="M834" s="284"/>
    </row>
    <row r="835" spans="1:13" s="9" customFormat="1" ht="27">
      <c r="A835" s="33">
        <v>4</v>
      </c>
      <c r="B835" s="33"/>
      <c r="C835" s="34" t="s">
        <v>29</v>
      </c>
      <c r="D835" s="35" t="s">
        <v>10</v>
      </c>
      <c r="E835" s="245">
        <f>E833</f>
        <v>3985.5</v>
      </c>
      <c r="F835" s="35"/>
      <c r="G835" s="133"/>
      <c r="H835" s="133"/>
      <c r="I835" s="133"/>
      <c r="J835" s="133"/>
      <c r="K835" s="133"/>
      <c r="L835" s="133"/>
      <c r="M835" s="284"/>
    </row>
    <row r="836" spans="1:35" s="164" customFormat="1" ht="15.75" customHeight="1">
      <c r="A836" s="35">
        <v>5</v>
      </c>
      <c r="B836" s="35"/>
      <c r="C836" s="48" t="s">
        <v>192</v>
      </c>
      <c r="D836" s="35" t="s">
        <v>14</v>
      </c>
      <c r="E836" s="245">
        <v>100</v>
      </c>
      <c r="F836" s="34"/>
      <c r="G836" s="127"/>
      <c r="H836" s="36"/>
      <c r="I836" s="37"/>
      <c r="J836" s="36"/>
      <c r="K836" s="37"/>
      <c r="L836" s="37"/>
      <c r="M836" s="309"/>
      <c r="N836" s="163"/>
      <c r="O836" s="163"/>
      <c r="P836" s="163"/>
      <c r="Q836" s="163"/>
      <c r="R836" s="163"/>
      <c r="S836" s="163"/>
      <c r="T836" s="163"/>
      <c r="U836" s="163"/>
      <c r="V836" s="163"/>
      <c r="W836" s="163"/>
      <c r="X836" s="163"/>
      <c r="Y836" s="163"/>
      <c r="Z836" s="163"/>
      <c r="AA836" s="163"/>
      <c r="AB836" s="163"/>
      <c r="AC836" s="163"/>
      <c r="AD836" s="163"/>
      <c r="AE836" s="163"/>
      <c r="AF836" s="163"/>
      <c r="AG836" s="163"/>
      <c r="AH836" s="163"/>
      <c r="AI836" s="163"/>
    </row>
    <row r="837" spans="1:13" s="71" customFormat="1" ht="20.25" customHeight="1">
      <c r="A837" s="72">
        <v>6</v>
      </c>
      <c r="B837" s="72"/>
      <c r="C837" s="128" t="s">
        <v>191</v>
      </c>
      <c r="D837" s="72" t="s">
        <v>13</v>
      </c>
      <c r="E837" s="245">
        <f>0.059*100+0.06*1.8</f>
        <v>6.007999999999999</v>
      </c>
      <c r="F837" s="73"/>
      <c r="G837" s="73"/>
      <c r="H837" s="73"/>
      <c r="I837" s="73"/>
      <c r="J837" s="73"/>
      <c r="K837" s="73"/>
      <c r="L837" s="73"/>
      <c r="M837" s="294"/>
    </row>
    <row r="838" spans="1:13" s="71" customFormat="1" ht="13.5">
      <c r="A838" s="72">
        <v>7</v>
      </c>
      <c r="B838" s="72"/>
      <c r="C838" s="62" t="s">
        <v>634</v>
      </c>
      <c r="D838" s="72" t="s">
        <v>13</v>
      </c>
      <c r="E838" s="245">
        <f>E837</f>
        <v>6.007999999999999</v>
      </c>
      <c r="F838" s="73"/>
      <c r="G838" s="73"/>
      <c r="H838" s="73"/>
      <c r="I838" s="73"/>
      <c r="J838" s="73"/>
      <c r="K838" s="73">
        <f>J838*E838</f>
        <v>0</v>
      </c>
      <c r="L838" s="73">
        <f>G838+I838+K838</f>
        <v>0</v>
      </c>
      <c r="M838" s="294"/>
    </row>
    <row r="839" spans="1:13" s="19" customFormat="1" ht="40.5">
      <c r="A839" s="33">
        <v>8</v>
      </c>
      <c r="B839" s="33"/>
      <c r="C839" s="34" t="s">
        <v>193</v>
      </c>
      <c r="D839" s="35" t="s">
        <v>14</v>
      </c>
      <c r="E839" s="245">
        <v>100</v>
      </c>
      <c r="F839" s="35"/>
      <c r="G839" s="133"/>
      <c r="H839" s="133"/>
      <c r="I839" s="133"/>
      <c r="J839" s="133"/>
      <c r="K839" s="133"/>
      <c r="L839" s="133"/>
      <c r="M839" s="274"/>
    </row>
    <row r="840" spans="1:13" s="19" customFormat="1" ht="27">
      <c r="A840" s="33">
        <v>9</v>
      </c>
      <c r="B840" s="33"/>
      <c r="C840" s="34" t="s">
        <v>173</v>
      </c>
      <c r="D840" s="35" t="s">
        <v>14</v>
      </c>
      <c r="E840" s="245">
        <v>50</v>
      </c>
      <c r="F840" s="35"/>
      <c r="G840" s="133"/>
      <c r="H840" s="133"/>
      <c r="I840" s="133"/>
      <c r="J840" s="133"/>
      <c r="K840" s="133"/>
      <c r="L840" s="133"/>
      <c r="M840" s="274"/>
    </row>
    <row r="841" spans="1:13" s="12" customFormat="1" ht="36.75" customHeight="1">
      <c r="A841" s="74"/>
      <c r="B841" s="74"/>
      <c r="C841" s="67" t="s">
        <v>194</v>
      </c>
      <c r="D841" s="74"/>
      <c r="E841" s="245"/>
      <c r="F841" s="148"/>
      <c r="G841" s="149"/>
      <c r="H841" s="149"/>
      <c r="I841" s="149"/>
      <c r="J841" s="149"/>
      <c r="K841" s="149"/>
      <c r="L841" s="149"/>
      <c r="M841" s="273"/>
    </row>
    <row r="842" spans="1:13" s="13" customFormat="1" ht="25.5" customHeight="1">
      <c r="A842" s="33">
        <v>6</v>
      </c>
      <c r="B842" s="33"/>
      <c r="C842" s="34" t="s">
        <v>53</v>
      </c>
      <c r="D842" s="35" t="s">
        <v>12</v>
      </c>
      <c r="E842" s="245">
        <f>442.5*0.12</f>
        <v>53.1</v>
      </c>
      <c r="F842" s="35"/>
      <c r="G842" s="133"/>
      <c r="H842" s="133"/>
      <c r="I842" s="133"/>
      <c r="J842" s="133"/>
      <c r="K842" s="133"/>
      <c r="L842" s="133"/>
      <c r="M842" s="274"/>
    </row>
    <row r="843" spans="1:13" s="19" customFormat="1" ht="30.75" customHeight="1">
      <c r="A843" s="33">
        <v>7</v>
      </c>
      <c r="B843" s="33"/>
      <c r="C843" s="34" t="s">
        <v>184</v>
      </c>
      <c r="D843" s="35" t="s">
        <v>10</v>
      </c>
      <c r="E843" s="245">
        <v>442.5</v>
      </c>
      <c r="F843" s="35"/>
      <c r="G843" s="133"/>
      <c r="H843" s="133"/>
      <c r="I843" s="133"/>
      <c r="J843" s="133"/>
      <c r="K843" s="133"/>
      <c r="L843" s="133"/>
      <c r="M843" s="274"/>
    </row>
    <row r="844" spans="1:13" s="19" customFormat="1" ht="31.5">
      <c r="A844" s="33"/>
      <c r="B844" s="33"/>
      <c r="C844" s="67" t="s">
        <v>54</v>
      </c>
      <c r="D844" s="33"/>
      <c r="E844" s="245"/>
      <c r="F844" s="35"/>
      <c r="G844" s="133"/>
      <c r="H844" s="133"/>
      <c r="I844" s="133"/>
      <c r="J844" s="133"/>
      <c r="K844" s="133"/>
      <c r="L844" s="133"/>
      <c r="M844" s="274"/>
    </row>
    <row r="845" spans="1:13" s="13" customFormat="1" ht="28.5" customHeight="1">
      <c r="A845" s="33">
        <v>9</v>
      </c>
      <c r="B845" s="33"/>
      <c r="C845" s="34" t="s">
        <v>55</v>
      </c>
      <c r="D845" s="35" t="s">
        <v>12</v>
      </c>
      <c r="E845" s="245">
        <f>171*0.12</f>
        <v>20.52</v>
      </c>
      <c r="F845" s="35"/>
      <c r="G845" s="133"/>
      <c r="H845" s="133"/>
      <c r="I845" s="133"/>
      <c r="J845" s="133"/>
      <c r="K845" s="133"/>
      <c r="L845" s="133"/>
      <c r="M845" s="274"/>
    </row>
    <row r="846" spans="1:13" ht="18.75" customHeight="1">
      <c r="A846" s="33">
        <v>10</v>
      </c>
      <c r="B846" s="33"/>
      <c r="C846" s="34" t="s">
        <v>56</v>
      </c>
      <c r="D846" s="35" t="s">
        <v>10</v>
      </c>
      <c r="E846" s="245">
        <v>171</v>
      </c>
      <c r="F846" s="35"/>
      <c r="G846" s="133"/>
      <c r="H846" s="133"/>
      <c r="I846" s="133"/>
      <c r="J846" s="133"/>
      <c r="K846" s="133"/>
      <c r="L846" s="133"/>
      <c r="M846" s="274"/>
    </row>
    <row r="847" spans="1:13" s="19" customFormat="1" ht="27">
      <c r="A847" s="33">
        <v>11</v>
      </c>
      <c r="B847" s="33"/>
      <c r="C847" s="34" t="s">
        <v>33</v>
      </c>
      <c r="D847" s="35" t="s">
        <v>14</v>
      </c>
      <c r="E847" s="245">
        <v>227</v>
      </c>
      <c r="F847" s="35"/>
      <c r="G847" s="133"/>
      <c r="H847" s="133"/>
      <c r="I847" s="133"/>
      <c r="J847" s="133"/>
      <c r="K847" s="133"/>
      <c r="L847" s="133"/>
      <c r="M847" s="274"/>
    </row>
    <row r="848" spans="1:13" ht="13.5" customHeight="1">
      <c r="A848" s="33"/>
      <c r="B848" s="33"/>
      <c r="C848" s="42" t="s">
        <v>43</v>
      </c>
      <c r="D848" s="33"/>
      <c r="E848" s="245"/>
      <c r="F848" s="36"/>
      <c r="G848" s="133"/>
      <c r="H848" s="133"/>
      <c r="I848" s="133"/>
      <c r="J848" s="133"/>
      <c r="K848" s="133"/>
      <c r="L848" s="133"/>
      <c r="M848" s="274"/>
    </row>
    <row r="849" spans="1:13" s="9" customFormat="1" ht="29.25" customHeight="1">
      <c r="A849" s="33">
        <v>21</v>
      </c>
      <c r="B849" s="33"/>
      <c r="C849" s="52" t="s">
        <v>44</v>
      </c>
      <c r="D849" s="33" t="s">
        <v>45</v>
      </c>
      <c r="E849" s="245">
        <v>4432</v>
      </c>
      <c r="F849" s="35"/>
      <c r="G849" s="133"/>
      <c r="H849" s="133"/>
      <c r="I849" s="133"/>
      <c r="J849" s="133"/>
      <c r="K849" s="133"/>
      <c r="L849" s="133"/>
      <c r="M849" s="284"/>
    </row>
    <row r="850" spans="1:13" s="9" customFormat="1" ht="17.25" customHeight="1">
      <c r="A850" s="33">
        <v>22</v>
      </c>
      <c r="B850" s="33"/>
      <c r="C850" s="52" t="s">
        <v>46</v>
      </c>
      <c r="D850" s="33" t="s">
        <v>45</v>
      </c>
      <c r="E850" s="245">
        <f>E849</f>
        <v>4432</v>
      </c>
      <c r="F850" s="35"/>
      <c r="G850" s="133"/>
      <c r="H850" s="133"/>
      <c r="I850" s="133"/>
      <c r="J850" s="133"/>
      <c r="K850" s="133"/>
      <c r="L850" s="133"/>
      <c r="M850" s="284"/>
    </row>
    <row r="851" spans="1:13" s="9" customFormat="1" ht="16.5" customHeight="1">
      <c r="A851" s="33">
        <v>23</v>
      </c>
      <c r="B851" s="33"/>
      <c r="C851" s="52" t="s">
        <v>47</v>
      </c>
      <c r="D851" s="33" t="s">
        <v>45</v>
      </c>
      <c r="E851" s="245">
        <f>E849</f>
        <v>4432</v>
      </c>
      <c r="F851" s="35"/>
      <c r="G851" s="133"/>
      <c r="H851" s="133"/>
      <c r="I851" s="133"/>
      <c r="J851" s="133"/>
      <c r="K851" s="133"/>
      <c r="L851" s="133"/>
      <c r="M851" s="284"/>
    </row>
    <row r="852" spans="1:13" s="9" customFormat="1" ht="16.5" customHeight="1">
      <c r="A852" s="33">
        <v>24</v>
      </c>
      <c r="B852" s="33"/>
      <c r="C852" s="52" t="s">
        <v>658</v>
      </c>
      <c r="D852" s="33" t="s">
        <v>9</v>
      </c>
      <c r="E852" s="245">
        <v>14</v>
      </c>
      <c r="F852" s="35"/>
      <c r="G852" s="133"/>
      <c r="H852" s="133"/>
      <c r="I852" s="133"/>
      <c r="J852" s="133"/>
      <c r="K852" s="133"/>
      <c r="L852" s="133"/>
      <c r="M852" s="284"/>
    </row>
    <row r="853" spans="1:13" ht="13.5">
      <c r="A853" s="33"/>
      <c r="B853" s="33"/>
      <c r="C853" s="60" t="s">
        <v>18</v>
      </c>
      <c r="D853" s="35"/>
      <c r="E853" s="35"/>
      <c r="F853" s="29"/>
      <c r="G853" s="133"/>
      <c r="H853" s="133"/>
      <c r="I853" s="133"/>
      <c r="J853" s="133"/>
      <c r="K853" s="133"/>
      <c r="L853" s="133"/>
      <c r="M853" s="296"/>
    </row>
    <row r="854" spans="1:13" s="10" customFormat="1" ht="13.5">
      <c r="A854" s="33"/>
      <c r="B854" s="33"/>
      <c r="C854" s="34" t="s">
        <v>42</v>
      </c>
      <c r="D854" s="85" t="s">
        <v>49</v>
      </c>
      <c r="E854" s="39"/>
      <c r="F854" s="35"/>
      <c r="G854" s="133"/>
      <c r="H854" s="133"/>
      <c r="I854" s="133"/>
      <c r="J854" s="133"/>
      <c r="K854" s="133"/>
      <c r="L854" s="133"/>
      <c r="M854" s="292"/>
    </row>
    <row r="855" spans="1:13" s="10" customFormat="1" ht="13.5" customHeight="1">
      <c r="A855" s="33"/>
      <c r="B855" s="33"/>
      <c r="C855" s="60" t="s">
        <v>6</v>
      </c>
      <c r="D855" s="151"/>
      <c r="E855" s="39"/>
      <c r="F855" s="35"/>
      <c r="G855" s="133"/>
      <c r="H855" s="133"/>
      <c r="I855" s="133"/>
      <c r="J855" s="133"/>
      <c r="K855" s="133"/>
      <c r="L855" s="133"/>
      <c r="M855" s="292"/>
    </row>
    <row r="856" spans="1:13" s="10" customFormat="1" ht="13.5">
      <c r="A856" s="33"/>
      <c r="B856" s="33"/>
      <c r="C856" s="34" t="s">
        <v>41</v>
      </c>
      <c r="D856" s="85" t="s">
        <v>49</v>
      </c>
      <c r="E856" s="39"/>
      <c r="F856" s="35"/>
      <c r="G856" s="133"/>
      <c r="H856" s="133"/>
      <c r="I856" s="133"/>
      <c r="J856" s="133"/>
      <c r="K856" s="133"/>
      <c r="L856" s="133"/>
      <c r="M856" s="292"/>
    </row>
    <row r="857" spans="1:13" s="10" customFormat="1" ht="13.5">
      <c r="A857" s="33"/>
      <c r="B857" s="33"/>
      <c r="C857" s="60" t="s">
        <v>98</v>
      </c>
      <c r="D857" s="43"/>
      <c r="E857" s="44"/>
      <c r="F857" s="43"/>
      <c r="G857" s="142"/>
      <c r="H857" s="142"/>
      <c r="I857" s="142"/>
      <c r="J857" s="142"/>
      <c r="K857" s="142"/>
      <c r="L857" s="142"/>
      <c r="M857" s="316"/>
    </row>
    <row r="858" spans="1:13" s="12" customFormat="1" ht="32.25" customHeight="1">
      <c r="A858" s="74"/>
      <c r="B858" s="74"/>
      <c r="C858" s="150" t="s">
        <v>374</v>
      </c>
      <c r="D858" s="74"/>
      <c r="E858" s="147"/>
      <c r="F858" s="148"/>
      <c r="G858" s="149"/>
      <c r="H858" s="149"/>
      <c r="I858" s="149"/>
      <c r="J858" s="149"/>
      <c r="K858" s="149"/>
      <c r="L858" s="149"/>
      <c r="M858" s="273"/>
    </row>
    <row r="859" spans="1:13" s="13" customFormat="1" ht="24" customHeight="1">
      <c r="A859" s="33">
        <v>1</v>
      </c>
      <c r="B859" s="33"/>
      <c r="C859" s="34" t="s">
        <v>592</v>
      </c>
      <c r="D859" s="35" t="s">
        <v>10</v>
      </c>
      <c r="E859" s="245">
        <v>6.1</v>
      </c>
      <c r="F859" s="35"/>
      <c r="G859" s="37"/>
      <c r="H859" s="36"/>
      <c r="I859" s="37"/>
      <c r="J859" s="36"/>
      <c r="K859" s="37"/>
      <c r="L859" s="37"/>
      <c r="M859" s="274"/>
    </row>
    <row r="860" spans="1:13" s="13" customFormat="1" ht="14.25" customHeight="1">
      <c r="A860" s="33">
        <v>2</v>
      </c>
      <c r="B860" s="33"/>
      <c r="C860" s="34" t="s">
        <v>185</v>
      </c>
      <c r="D860" s="35" t="s">
        <v>19</v>
      </c>
      <c r="E860" s="245">
        <v>1</v>
      </c>
      <c r="F860" s="35"/>
      <c r="G860" s="133"/>
      <c r="H860" s="133"/>
      <c r="I860" s="133"/>
      <c r="J860" s="133"/>
      <c r="K860" s="133"/>
      <c r="L860" s="133"/>
      <c r="M860" s="284"/>
    </row>
    <row r="861" spans="1:13" s="13" customFormat="1" ht="14.25" customHeight="1">
      <c r="A861" s="33">
        <v>3</v>
      </c>
      <c r="B861" s="33"/>
      <c r="C861" s="34" t="s">
        <v>186</v>
      </c>
      <c r="D861" s="35" t="s">
        <v>9</v>
      </c>
      <c r="E861" s="245">
        <v>1</v>
      </c>
      <c r="F861" s="35"/>
      <c r="G861" s="133"/>
      <c r="H861" s="133"/>
      <c r="I861" s="133"/>
      <c r="J861" s="133"/>
      <c r="K861" s="133"/>
      <c r="L861" s="133"/>
      <c r="M861" s="284"/>
    </row>
    <row r="862" spans="1:13" s="13" customFormat="1" ht="14.25" customHeight="1">
      <c r="A862" s="33">
        <v>4</v>
      </c>
      <c r="B862" s="33"/>
      <c r="C862" s="34" t="s">
        <v>187</v>
      </c>
      <c r="D862" s="35" t="s">
        <v>9</v>
      </c>
      <c r="E862" s="245">
        <v>1</v>
      </c>
      <c r="F862" s="35"/>
      <c r="G862" s="133"/>
      <c r="H862" s="133"/>
      <c r="I862" s="133"/>
      <c r="J862" s="133"/>
      <c r="K862" s="133"/>
      <c r="L862" s="133"/>
      <c r="M862" s="284"/>
    </row>
    <row r="863" spans="1:13" s="71" customFormat="1" ht="20.25" customHeight="1">
      <c r="A863" s="72">
        <v>5</v>
      </c>
      <c r="B863" s="72"/>
      <c r="C863" s="128" t="s">
        <v>100</v>
      </c>
      <c r="D863" s="72" t="s">
        <v>13</v>
      </c>
      <c r="E863" s="245">
        <f>E859*0.009+E860*0.00677</f>
        <v>0.06166999999999999</v>
      </c>
      <c r="F863" s="73"/>
      <c r="G863" s="73"/>
      <c r="H863" s="73"/>
      <c r="I863" s="73"/>
      <c r="J863" s="73"/>
      <c r="K863" s="73"/>
      <c r="L863" s="73"/>
      <c r="M863" s="294"/>
    </row>
    <row r="864" spans="1:13" s="71" customFormat="1" ht="13.5">
      <c r="A864" s="72">
        <v>6</v>
      </c>
      <c r="B864" s="72"/>
      <c r="C864" s="62" t="s">
        <v>634</v>
      </c>
      <c r="D864" s="72" t="s">
        <v>13</v>
      </c>
      <c r="E864" s="245">
        <f>E863</f>
        <v>0.06166999999999999</v>
      </c>
      <c r="F864" s="73"/>
      <c r="G864" s="73"/>
      <c r="H864" s="73"/>
      <c r="I864" s="73"/>
      <c r="J864" s="73"/>
      <c r="K864" s="73">
        <f>J864*E864</f>
        <v>0</v>
      </c>
      <c r="L864" s="73">
        <f>G864+I864+K864</f>
        <v>0</v>
      </c>
      <c r="M864" s="294"/>
    </row>
    <row r="865" spans="1:13" s="9" customFormat="1" ht="42" customHeight="1">
      <c r="A865" s="33">
        <v>7</v>
      </c>
      <c r="B865" s="33"/>
      <c r="C865" s="34" t="s">
        <v>190</v>
      </c>
      <c r="D865" s="35" t="s">
        <v>10</v>
      </c>
      <c r="E865" s="245">
        <v>5.45</v>
      </c>
      <c r="F865" s="35"/>
      <c r="G865" s="133"/>
      <c r="H865" s="133"/>
      <c r="I865" s="133"/>
      <c r="J865" s="133"/>
      <c r="K865" s="133"/>
      <c r="L865" s="133"/>
      <c r="M865" s="284"/>
    </row>
    <row r="866" spans="1:13" s="9" customFormat="1" ht="27">
      <c r="A866" s="33">
        <v>8</v>
      </c>
      <c r="B866" s="33"/>
      <c r="C866" s="34" t="s">
        <v>189</v>
      </c>
      <c r="D866" s="35" t="s">
        <v>19</v>
      </c>
      <c r="E866" s="245">
        <v>5</v>
      </c>
      <c r="F866" s="35"/>
      <c r="G866" s="133"/>
      <c r="H866" s="133"/>
      <c r="I866" s="133"/>
      <c r="J866" s="133"/>
      <c r="K866" s="133"/>
      <c r="L866" s="133"/>
      <c r="M866" s="284"/>
    </row>
    <row r="867" spans="1:13" s="10" customFormat="1" ht="16.5" customHeight="1">
      <c r="A867" s="33">
        <v>9</v>
      </c>
      <c r="B867" s="33"/>
      <c r="C867" s="34" t="s">
        <v>59</v>
      </c>
      <c r="D867" s="33" t="s">
        <v>19</v>
      </c>
      <c r="E867" s="245">
        <v>1</v>
      </c>
      <c r="F867" s="34"/>
      <c r="G867" s="377"/>
      <c r="H867" s="133"/>
      <c r="I867" s="133"/>
      <c r="J867" s="133"/>
      <c r="K867" s="133"/>
      <c r="L867" s="133"/>
      <c r="M867" s="292"/>
    </row>
    <row r="868" spans="1:13" s="10" customFormat="1" ht="17.25" customHeight="1">
      <c r="A868" s="33">
        <v>10</v>
      </c>
      <c r="B868" s="33"/>
      <c r="C868" s="34" t="s">
        <v>188</v>
      </c>
      <c r="D868" s="33" t="s">
        <v>9</v>
      </c>
      <c r="E868" s="245">
        <v>1</v>
      </c>
      <c r="F868" s="35"/>
      <c r="G868" s="257"/>
      <c r="H868" s="36"/>
      <c r="I868" s="37"/>
      <c r="J868" s="36"/>
      <c r="K868" s="37"/>
      <c r="L868" s="37"/>
      <c r="M868" s="292"/>
    </row>
    <row r="869" spans="1:13" s="10" customFormat="1" ht="13.5" customHeight="1">
      <c r="A869" s="35">
        <v>11</v>
      </c>
      <c r="B869" s="35"/>
      <c r="C869" s="48" t="s">
        <v>177</v>
      </c>
      <c r="D869" s="35" t="s">
        <v>9</v>
      </c>
      <c r="E869" s="245">
        <v>1</v>
      </c>
      <c r="F869" s="35"/>
      <c r="G869" s="133"/>
      <c r="H869" s="133"/>
      <c r="I869" s="133"/>
      <c r="J869" s="133"/>
      <c r="K869" s="133"/>
      <c r="L869" s="343"/>
      <c r="M869" s="47"/>
    </row>
    <row r="870" spans="1:255" s="10" customFormat="1" ht="13.5" customHeight="1">
      <c r="A870" s="83"/>
      <c r="B870" s="83"/>
      <c r="C870" s="60" t="s">
        <v>6</v>
      </c>
      <c r="D870" s="151"/>
      <c r="E870" s="162"/>
      <c r="F870" s="151"/>
      <c r="G870" s="143">
        <f>SUM(G860:G869)</f>
        <v>0</v>
      </c>
      <c r="H870" s="143"/>
      <c r="I870" s="143">
        <f>SUM(I860:I869)</f>
        <v>0</v>
      </c>
      <c r="J870" s="143"/>
      <c r="K870" s="143">
        <f>SUM(K860:K869)</f>
        <v>0</v>
      </c>
      <c r="L870" s="143">
        <f>SUM(L860:L869)</f>
        <v>0</v>
      </c>
      <c r="M870" s="297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2"/>
      <c r="AI870" s="82"/>
      <c r="AJ870" s="82"/>
      <c r="AK870" s="82"/>
      <c r="AL870" s="82"/>
      <c r="AM870" s="82"/>
      <c r="AN870" s="82"/>
      <c r="AO870" s="82"/>
      <c r="AP870" s="82"/>
      <c r="AQ870" s="82"/>
      <c r="AR870" s="82"/>
      <c r="AS870" s="82"/>
      <c r="AT870" s="82"/>
      <c r="AU870" s="82"/>
      <c r="AV870" s="82"/>
      <c r="AW870" s="82"/>
      <c r="AX870" s="82"/>
      <c r="AY870" s="82"/>
      <c r="AZ870" s="82"/>
      <c r="BA870" s="82"/>
      <c r="BB870" s="82"/>
      <c r="BC870" s="82"/>
      <c r="BD870" s="82"/>
      <c r="BE870" s="82"/>
      <c r="BF870" s="82"/>
      <c r="BG870" s="82"/>
      <c r="BH870" s="82"/>
      <c r="BI870" s="82"/>
      <c r="BJ870" s="82"/>
      <c r="BK870" s="82"/>
      <c r="BL870" s="82"/>
      <c r="BM870" s="82"/>
      <c r="BN870" s="82"/>
      <c r="BO870" s="82"/>
      <c r="BP870" s="82"/>
      <c r="BQ870" s="82"/>
      <c r="BR870" s="82"/>
      <c r="BS870" s="82"/>
      <c r="BT870" s="82"/>
      <c r="BU870" s="82"/>
      <c r="BV870" s="82"/>
      <c r="BW870" s="82"/>
      <c r="BX870" s="82"/>
      <c r="BY870" s="82"/>
      <c r="BZ870" s="82"/>
      <c r="CA870" s="82"/>
      <c r="CB870" s="82"/>
      <c r="CC870" s="82"/>
      <c r="CD870" s="82"/>
      <c r="CE870" s="82"/>
      <c r="CF870" s="82"/>
      <c r="CG870" s="82"/>
      <c r="CH870" s="82"/>
      <c r="CI870" s="82"/>
      <c r="CJ870" s="82"/>
      <c r="CK870" s="82"/>
      <c r="CL870" s="82"/>
      <c r="CM870" s="82"/>
      <c r="CN870" s="82"/>
      <c r="CO870" s="82"/>
      <c r="CP870" s="82"/>
      <c r="CQ870" s="82"/>
      <c r="CR870" s="82"/>
      <c r="CS870" s="82"/>
      <c r="CT870" s="82"/>
      <c r="CU870" s="82"/>
      <c r="CV870" s="82"/>
      <c r="CW870" s="82"/>
      <c r="CX870" s="82"/>
      <c r="CY870" s="82"/>
      <c r="CZ870" s="82"/>
      <c r="DA870" s="82"/>
      <c r="DB870" s="82"/>
      <c r="DC870" s="82"/>
      <c r="DD870" s="82"/>
      <c r="DE870" s="82"/>
      <c r="DF870" s="82"/>
      <c r="DG870" s="82"/>
      <c r="DH870" s="82"/>
      <c r="DI870" s="82"/>
      <c r="DJ870" s="82"/>
      <c r="DK870" s="82"/>
      <c r="DL870" s="82"/>
      <c r="DM870" s="82"/>
      <c r="DN870" s="82"/>
      <c r="DO870" s="82"/>
      <c r="DP870" s="82"/>
      <c r="DQ870" s="82"/>
      <c r="DR870" s="82"/>
      <c r="DS870" s="82"/>
      <c r="DT870" s="82"/>
      <c r="DU870" s="82"/>
      <c r="DV870" s="82"/>
      <c r="DW870" s="82"/>
      <c r="DX870" s="82"/>
      <c r="DY870" s="82"/>
      <c r="DZ870" s="82"/>
      <c r="EA870" s="82"/>
      <c r="EB870" s="82"/>
      <c r="EC870" s="82"/>
      <c r="ED870" s="82"/>
      <c r="EE870" s="82"/>
      <c r="EF870" s="82"/>
      <c r="EG870" s="82"/>
      <c r="EH870" s="82"/>
      <c r="EI870" s="82"/>
      <c r="EJ870" s="82"/>
      <c r="EK870" s="82"/>
      <c r="EL870" s="82"/>
      <c r="EM870" s="82"/>
      <c r="EN870" s="82"/>
      <c r="EO870" s="82"/>
      <c r="EP870" s="82"/>
      <c r="EQ870" s="82"/>
      <c r="ER870" s="82"/>
      <c r="ES870" s="82"/>
      <c r="ET870" s="82"/>
      <c r="EU870" s="82"/>
      <c r="EV870" s="82"/>
      <c r="EW870" s="82"/>
      <c r="EX870" s="82"/>
      <c r="EY870" s="82"/>
      <c r="EZ870" s="82"/>
      <c r="FA870" s="82"/>
      <c r="FB870" s="82"/>
      <c r="FC870" s="82"/>
      <c r="FD870" s="82"/>
      <c r="FE870" s="82"/>
      <c r="FF870" s="82"/>
      <c r="FG870" s="82"/>
      <c r="FH870" s="82"/>
      <c r="FI870" s="82"/>
      <c r="FJ870" s="82"/>
      <c r="FK870" s="82"/>
      <c r="FL870" s="82"/>
      <c r="FM870" s="82"/>
      <c r="FN870" s="82"/>
      <c r="FO870" s="82"/>
      <c r="FP870" s="82"/>
      <c r="FQ870" s="82"/>
      <c r="FR870" s="82"/>
      <c r="FS870" s="82"/>
      <c r="FT870" s="82"/>
      <c r="FU870" s="82"/>
      <c r="FV870" s="82"/>
      <c r="FW870" s="82"/>
      <c r="FX870" s="82"/>
      <c r="FY870" s="82"/>
      <c r="FZ870" s="82"/>
      <c r="GA870" s="82"/>
      <c r="GB870" s="82"/>
      <c r="GC870" s="82"/>
      <c r="GD870" s="82"/>
      <c r="GE870" s="82"/>
      <c r="GF870" s="82"/>
      <c r="GG870" s="82"/>
      <c r="GH870" s="82"/>
      <c r="GI870" s="82"/>
      <c r="GJ870" s="82"/>
      <c r="GK870" s="82"/>
      <c r="GL870" s="82"/>
      <c r="GM870" s="82"/>
      <c r="GN870" s="82"/>
      <c r="GO870" s="82"/>
      <c r="GP870" s="82"/>
      <c r="GQ870" s="82"/>
      <c r="GR870" s="82"/>
      <c r="GS870" s="82"/>
      <c r="GT870" s="82"/>
      <c r="GU870" s="82"/>
      <c r="GV870" s="82"/>
      <c r="GW870" s="82"/>
      <c r="GX870" s="82"/>
      <c r="GY870" s="82"/>
      <c r="GZ870" s="82"/>
      <c r="HA870" s="82"/>
      <c r="HB870" s="82"/>
      <c r="HC870" s="82"/>
      <c r="HD870" s="82"/>
      <c r="HE870" s="82"/>
      <c r="HF870" s="82"/>
      <c r="HG870" s="82"/>
      <c r="HH870" s="82"/>
      <c r="HI870" s="82"/>
      <c r="HJ870" s="82"/>
      <c r="HK870" s="82"/>
      <c r="HL870" s="82"/>
      <c r="HM870" s="82"/>
      <c r="HN870" s="82"/>
      <c r="HO870" s="82"/>
      <c r="HP870" s="82"/>
      <c r="HQ870" s="82"/>
      <c r="HR870" s="82"/>
      <c r="HS870" s="82"/>
      <c r="HT870" s="82"/>
      <c r="HU870" s="82"/>
      <c r="HV870" s="82"/>
      <c r="HW870" s="82"/>
      <c r="HX870" s="82"/>
      <c r="HY870" s="82"/>
      <c r="HZ870" s="82"/>
      <c r="IA870" s="82"/>
      <c r="IB870" s="82"/>
      <c r="IC870" s="82"/>
      <c r="ID870" s="82"/>
      <c r="IE870" s="82"/>
      <c r="IF870" s="82"/>
      <c r="IG870" s="82"/>
      <c r="IH870" s="82"/>
      <c r="II870" s="82"/>
      <c r="IJ870" s="82"/>
      <c r="IK870" s="82"/>
      <c r="IL870" s="82"/>
      <c r="IM870" s="82"/>
      <c r="IN870" s="82"/>
      <c r="IO870" s="82"/>
      <c r="IP870" s="82"/>
      <c r="IQ870" s="82"/>
      <c r="IR870" s="82"/>
      <c r="IS870" s="82"/>
      <c r="IT870" s="82"/>
      <c r="IU870" s="82"/>
    </row>
    <row r="871" spans="1:255" s="10" customFormat="1" ht="15.75">
      <c r="A871" s="83"/>
      <c r="B871" s="83"/>
      <c r="C871" s="84" t="s">
        <v>119</v>
      </c>
      <c r="D871" s="85" t="s">
        <v>49</v>
      </c>
      <c r="E871" s="43"/>
      <c r="F871" s="41"/>
      <c r="G871" s="142"/>
      <c r="H871" s="142"/>
      <c r="I871" s="142"/>
      <c r="J871" s="142"/>
      <c r="K871" s="142"/>
      <c r="L871" s="142"/>
      <c r="M871" s="297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2"/>
      <c r="AI871" s="82"/>
      <c r="AJ871" s="82"/>
      <c r="AK871" s="82"/>
      <c r="AL871" s="82"/>
      <c r="AM871" s="82"/>
      <c r="AN871" s="82"/>
      <c r="AO871" s="82"/>
      <c r="AP871" s="82"/>
      <c r="AQ871" s="82"/>
      <c r="AR871" s="82"/>
      <c r="AS871" s="82"/>
      <c r="AT871" s="82"/>
      <c r="AU871" s="82"/>
      <c r="AV871" s="82"/>
      <c r="AW871" s="82"/>
      <c r="AX871" s="82"/>
      <c r="AY871" s="82"/>
      <c r="AZ871" s="82"/>
      <c r="BA871" s="82"/>
      <c r="BB871" s="82"/>
      <c r="BC871" s="82"/>
      <c r="BD871" s="82"/>
      <c r="BE871" s="82"/>
      <c r="BF871" s="82"/>
      <c r="BG871" s="82"/>
      <c r="BH871" s="82"/>
      <c r="BI871" s="82"/>
      <c r="BJ871" s="82"/>
      <c r="BK871" s="82"/>
      <c r="BL871" s="82"/>
      <c r="BM871" s="82"/>
      <c r="BN871" s="82"/>
      <c r="BO871" s="82"/>
      <c r="BP871" s="82"/>
      <c r="BQ871" s="82"/>
      <c r="BR871" s="82"/>
      <c r="BS871" s="82"/>
      <c r="BT871" s="82"/>
      <c r="BU871" s="82"/>
      <c r="BV871" s="82"/>
      <c r="BW871" s="82"/>
      <c r="BX871" s="82"/>
      <c r="BY871" s="82"/>
      <c r="BZ871" s="82"/>
      <c r="CA871" s="82"/>
      <c r="CB871" s="82"/>
      <c r="CC871" s="82"/>
      <c r="CD871" s="82"/>
      <c r="CE871" s="82"/>
      <c r="CF871" s="82"/>
      <c r="CG871" s="82"/>
      <c r="CH871" s="82"/>
      <c r="CI871" s="82"/>
      <c r="CJ871" s="82"/>
      <c r="CK871" s="82"/>
      <c r="CL871" s="82"/>
      <c r="CM871" s="82"/>
      <c r="CN871" s="82"/>
      <c r="CO871" s="82"/>
      <c r="CP871" s="82"/>
      <c r="CQ871" s="82"/>
      <c r="CR871" s="82"/>
      <c r="CS871" s="82"/>
      <c r="CT871" s="82"/>
      <c r="CU871" s="82"/>
      <c r="CV871" s="82"/>
      <c r="CW871" s="82"/>
      <c r="CX871" s="82"/>
      <c r="CY871" s="82"/>
      <c r="CZ871" s="82"/>
      <c r="DA871" s="82"/>
      <c r="DB871" s="82"/>
      <c r="DC871" s="82"/>
      <c r="DD871" s="82"/>
      <c r="DE871" s="82"/>
      <c r="DF871" s="82"/>
      <c r="DG871" s="82"/>
      <c r="DH871" s="82"/>
      <c r="DI871" s="82"/>
      <c r="DJ871" s="82"/>
      <c r="DK871" s="82"/>
      <c r="DL871" s="82"/>
      <c r="DM871" s="82"/>
      <c r="DN871" s="82"/>
      <c r="DO871" s="82"/>
      <c r="DP871" s="82"/>
      <c r="DQ871" s="82"/>
      <c r="DR871" s="82"/>
      <c r="DS871" s="82"/>
      <c r="DT871" s="82"/>
      <c r="DU871" s="82"/>
      <c r="DV871" s="82"/>
      <c r="DW871" s="82"/>
      <c r="DX871" s="82"/>
      <c r="DY871" s="82"/>
      <c r="DZ871" s="82"/>
      <c r="EA871" s="82"/>
      <c r="EB871" s="82"/>
      <c r="EC871" s="82"/>
      <c r="ED871" s="82"/>
      <c r="EE871" s="82"/>
      <c r="EF871" s="82"/>
      <c r="EG871" s="82"/>
      <c r="EH871" s="82"/>
      <c r="EI871" s="82"/>
      <c r="EJ871" s="82"/>
      <c r="EK871" s="82"/>
      <c r="EL871" s="82"/>
      <c r="EM871" s="82"/>
      <c r="EN871" s="82"/>
      <c r="EO871" s="82"/>
      <c r="EP871" s="82"/>
      <c r="EQ871" s="82"/>
      <c r="ER871" s="82"/>
      <c r="ES871" s="82"/>
      <c r="ET871" s="82"/>
      <c r="EU871" s="82"/>
      <c r="EV871" s="82"/>
      <c r="EW871" s="82"/>
      <c r="EX871" s="82"/>
      <c r="EY871" s="82"/>
      <c r="EZ871" s="82"/>
      <c r="FA871" s="82"/>
      <c r="FB871" s="82"/>
      <c r="FC871" s="82"/>
      <c r="FD871" s="82"/>
      <c r="FE871" s="82"/>
      <c r="FF871" s="82"/>
      <c r="FG871" s="82"/>
      <c r="FH871" s="82"/>
      <c r="FI871" s="82"/>
      <c r="FJ871" s="82"/>
      <c r="FK871" s="82"/>
      <c r="FL871" s="82"/>
      <c r="FM871" s="82"/>
      <c r="FN871" s="82"/>
      <c r="FO871" s="82"/>
      <c r="FP871" s="82"/>
      <c r="FQ871" s="82"/>
      <c r="FR871" s="82"/>
      <c r="FS871" s="82"/>
      <c r="FT871" s="82"/>
      <c r="FU871" s="82"/>
      <c r="FV871" s="82"/>
      <c r="FW871" s="82"/>
      <c r="FX871" s="82"/>
      <c r="FY871" s="82"/>
      <c r="FZ871" s="82"/>
      <c r="GA871" s="82"/>
      <c r="GB871" s="82"/>
      <c r="GC871" s="82"/>
      <c r="GD871" s="82"/>
      <c r="GE871" s="82"/>
      <c r="GF871" s="82"/>
      <c r="GG871" s="82"/>
      <c r="GH871" s="82"/>
      <c r="GI871" s="82"/>
      <c r="GJ871" s="82"/>
      <c r="GK871" s="82"/>
      <c r="GL871" s="82"/>
      <c r="GM871" s="82"/>
      <c r="GN871" s="82"/>
      <c r="GO871" s="82"/>
      <c r="GP871" s="82"/>
      <c r="GQ871" s="82"/>
      <c r="GR871" s="82"/>
      <c r="GS871" s="82"/>
      <c r="GT871" s="82"/>
      <c r="GU871" s="82"/>
      <c r="GV871" s="82"/>
      <c r="GW871" s="82"/>
      <c r="GX871" s="82"/>
      <c r="GY871" s="82"/>
      <c r="GZ871" s="82"/>
      <c r="HA871" s="82"/>
      <c r="HB871" s="82"/>
      <c r="HC871" s="82"/>
      <c r="HD871" s="82"/>
      <c r="HE871" s="82"/>
      <c r="HF871" s="82"/>
      <c r="HG871" s="82"/>
      <c r="HH871" s="82"/>
      <c r="HI871" s="82"/>
      <c r="HJ871" s="82"/>
      <c r="HK871" s="82"/>
      <c r="HL871" s="82"/>
      <c r="HM871" s="82"/>
      <c r="HN871" s="82"/>
      <c r="HO871" s="82"/>
      <c r="HP871" s="82"/>
      <c r="HQ871" s="82"/>
      <c r="HR871" s="82"/>
      <c r="HS871" s="82"/>
      <c r="HT871" s="82"/>
      <c r="HU871" s="82"/>
      <c r="HV871" s="82"/>
      <c r="HW871" s="82"/>
      <c r="HX871" s="82"/>
      <c r="HY871" s="82"/>
      <c r="HZ871" s="82"/>
      <c r="IA871" s="82"/>
      <c r="IB871" s="82"/>
      <c r="IC871" s="82"/>
      <c r="ID871" s="82"/>
      <c r="IE871" s="82"/>
      <c r="IF871" s="82"/>
      <c r="IG871" s="82"/>
      <c r="IH871" s="82"/>
      <c r="II871" s="82"/>
      <c r="IJ871" s="82"/>
      <c r="IK871" s="82"/>
      <c r="IL871" s="82"/>
      <c r="IM871" s="82"/>
      <c r="IN871" s="82"/>
      <c r="IO871" s="82"/>
      <c r="IP871" s="82"/>
      <c r="IQ871" s="82"/>
      <c r="IR871" s="82"/>
      <c r="IS871" s="82"/>
      <c r="IT871" s="82"/>
      <c r="IU871" s="82"/>
    </row>
    <row r="872" spans="1:255" s="10" customFormat="1" ht="13.5" customHeight="1">
      <c r="A872" s="83"/>
      <c r="B872" s="83"/>
      <c r="C872" s="60" t="s">
        <v>6</v>
      </c>
      <c r="D872" s="151"/>
      <c r="E872" s="162"/>
      <c r="F872" s="151"/>
      <c r="G872" s="143"/>
      <c r="H872" s="143"/>
      <c r="I872" s="143"/>
      <c r="J872" s="143"/>
      <c r="K872" s="143"/>
      <c r="L872" s="143"/>
      <c r="M872" s="297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82"/>
      <c r="AI872" s="82"/>
      <c r="AJ872" s="82"/>
      <c r="AK872" s="82"/>
      <c r="AL872" s="82"/>
      <c r="AM872" s="82"/>
      <c r="AN872" s="82"/>
      <c r="AO872" s="82"/>
      <c r="AP872" s="82"/>
      <c r="AQ872" s="82"/>
      <c r="AR872" s="82"/>
      <c r="AS872" s="82"/>
      <c r="AT872" s="82"/>
      <c r="AU872" s="82"/>
      <c r="AV872" s="82"/>
      <c r="AW872" s="82"/>
      <c r="AX872" s="82"/>
      <c r="AY872" s="82"/>
      <c r="AZ872" s="82"/>
      <c r="BA872" s="82"/>
      <c r="BB872" s="82"/>
      <c r="BC872" s="82"/>
      <c r="BD872" s="82"/>
      <c r="BE872" s="82"/>
      <c r="BF872" s="82"/>
      <c r="BG872" s="82"/>
      <c r="BH872" s="82"/>
      <c r="BI872" s="82"/>
      <c r="BJ872" s="82"/>
      <c r="BK872" s="82"/>
      <c r="BL872" s="82"/>
      <c r="BM872" s="82"/>
      <c r="BN872" s="82"/>
      <c r="BO872" s="82"/>
      <c r="BP872" s="82"/>
      <c r="BQ872" s="82"/>
      <c r="BR872" s="82"/>
      <c r="BS872" s="82"/>
      <c r="BT872" s="82"/>
      <c r="BU872" s="82"/>
      <c r="BV872" s="82"/>
      <c r="BW872" s="82"/>
      <c r="BX872" s="82"/>
      <c r="BY872" s="82"/>
      <c r="BZ872" s="82"/>
      <c r="CA872" s="82"/>
      <c r="CB872" s="82"/>
      <c r="CC872" s="82"/>
      <c r="CD872" s="82"/>
      <c r="CE872" s="82"/>
      <c r="CF872" s="82"/>
      <c r="CG872" s="82"/>
      <c r="CH872" s="82"/>
      <c r="CI872" s="82"/>
      <c r="CJ872" s="82"/>
      <c r="CK872" s="82"/>
      <c r="CL872" s="82"/>
      <c r="CM872" s="82"/>
      <c r="CN872" s="82"/>
      <c r="CO872" s="82"/>
      <c r="CP872" s="82"/>
      <c r="CQ872" s="82"/>
      <c r="CR872" s="82"/>
      <c r="CS872" s="82"/>
      <c r="CT872" s="82"/>
      <c r="CU872" s="82"/>
      <c r="CV872" s="82"/>
      <c r="CW872" s="82"/>
      <c r="CX872" s="82"/>
      <c r="CY872" s="82"/>
      <c r="CZ872" s="82"/>
      <c r="DA872" s="82"/>
      <c r="DB872" s="82"/>
      <c r="DC872" s="82"/>
      <c r="DD872" s="82"/>
      <c r="DE872" s="82"/>
      <c r="DF872" s="82"/>
      <c r="DG872" s="82"/>
      <c r="DH872" s="82"/>
      <c r="DI872" s="82"/>
      <c r="DJ872" s="82"/>
      <c r="DK872" s="82"/>
      <c r="DL872" s="82"/>
      <c r="DM872" s="82"/>
      <c r="DN872" s="82"/>
      <c r="DO872" s="82"/>
      <c r="DP872" s="82"/>
      <c r="DQ872" s="82"/>
      <c r="DR872" s="82"/>
      <c r="DS872" s="82"/>
      <c r="DT872" s="82"/>
      <c r="DU872" s="82"/>
      <c r="DV872" s="82"/>
      <c r="DW872" s="82"/>
      <c r="DX872" s="82"/>
      <c r="DY872" s="82"/>
      <c r="DZ872" s="82"/>
      <c r="EA872" s="82"/>
      <c r="EB872" s="82"/>
      <c r="EC872" s="82"/>
      <c r="ED872" s="82"/>
      <c r="EE872" s="82"/>
      <c r="EF872" s="82"/>
      <c r="EG872" s="82"/>
      <c r="EH872" s="82"/>
      <c r="EI872" s="82"/>
      <c r="EJ872" s="82"/>
      <c r="EK872" s="82"/>
      <c r="EL872" s="82"/>
      <c r="EM872" s="82"/>
      <c r="EN872" s="82"/>
      <c r="EO872" s="82"/>
      <c r="EP872" s="82"/>
      <c r="EQ872" s="82"/>
      <c r="ER872" s="82"/>
      <c r="ES872" s="82"/>
      <c r="ET872" s="82"/>
      <c r="EU872" s="82"/>
      <c r="EV872" s="82"/>
      <c r="EW872" s="82"/>
      <c r="EX872" s="82"/>
      <c r="EY872" s="82"/>
      <c r="EZ872" s="82"/>
      <c r="FA872" s="82"/>
      <c r="FB872" s="82"/>
      <c r="FC872" s="82"/>
      <c r="FD872" s="82"/>
      <c r="FE872" s="82"/>
      <c r="FF872" s="82"/>
      <c r="FG872" s="82"/>
      <c r="FH872" s="82"/>
      <c r="FI872" s="82"/>
      <c r="FJ872" s="82"/>
      <c r="FK872" s="82"/>
      <c r="FL872" s="82"/>
      <c r="FM872" s="82"/>
      <c r="FN872" s="82"/>
      <c r="FO872" s="82"/>
      <c r="FP872" s="82"/>
      <c r="FQ872" s="82"/>
      <c r="FR872" s="82"/>
      <c r="FS872" s="82"/>
      <c r="FT872" s="82"/>
      <c r="FU872" s="82"/>
      <c r="FV872" s="82"/>
      <c r="FW872" s="82"/>
      <c r="FX872" s="82"/>
      <c r="FY872" s="82"/>
      <c r="FZ872" s="82"/>
      <c r="GA872" s="82"/>
      <c r="GB872" s="82"/>
      <c r="GC872" s="82"/>
      <c r="GD872" s="82"/>
      <c r="GE872" s="82"/>
      <c r="GF872" s="82"/>
      <c r="GG872" s="82"/>
      <c r="GH872" s="82"/>
      <c r="GI872" s="82"/>
      <c r="GJ872" s="82"/>
      <c r="GK872" s="82"/>
      <c r="GL872" s="82"/>
      <c r="GM872" s="82"/>
      <c r="GN872" s="82"/>
      <c r="GO872" s="82"/>
      <c r="GP872" s="82"/>
      <c r="GQ872" s="82"/>
      <c r="GR872" s="82"/>
      <c r="GS872" s="82"/>
      <c r="GT872" s="82"/>
      <c r="GU872" s="82"/>
      <c r="GV872" s="82"/>
      <c r="GW872" s="82"/>
      <c r="GX872" s="82"/>
      <c r="GY872" s="82"/>
      <c r="GZ872" s="82"/>
      <c r="HA872" s="82"/>
      <c r="HB872" s="82"/>
      <c r="HC872" s="82"/>
      <c r="HD872" s="82"/>
      <c r="HE872" s="82"/>
      <c r="HF872" s="82"/>
      <c r="HG872" s="82"/>
      <c r="HH872" s="82"/>
      <c r="HI872" s="82"/>
      <c r="HJ872" s="82"/>
      <c r="HK872" s="82"/>
      <c r="HL872" s="82"/>
      <c r="HM872" s="82"/>
      <c r="HN872" s="82"/>
      <c r="HO872" s="82"/>
      <c r="HP872" s="82"/>
      <c r="HQ872" s="82"/>
      <c r="HR872" s="82"/>
      <c r="HS872" s="82"/>
      <c r="HT872" s="82"/>
      <c r="HU872" s="82"/>
      <c r="HV872" s="82"/>
      <c r="HW872" s="82"/>
      <c r="HX872" s="82"/>
      <c r="HY872" s="82"/>
      <c r="HZ872" s="82"/>
      <c r="IA872" s="82"/>
      <c r="IB872" s="82"/>
      <c r="IC872" s="82"/>
      <c r="ID872" s="82"/>
      <c r="IE872" s="82"/>
      <c r="IF872" s="82"/>
      <c r="IG872" s="82"/>
      <c r="IH872" s="82"/>
      <c r="II872" s="82"/>
      <c r="IJ872" s="82"/>
      <c r="IK872" s="82"/>
      <c r="IL872" s="82"/>
      <c r="IM872" s="82"/>
      <c r="IN872" s="82"/>
      <c r="IO872" s="82"/>
      <c r="IP872" s="82"/>
      <c r="IQ872" s="82"/>
      <c r="IR872" s="82"/>
      <c r="IS872" s="82"/>
      <c r="IT872" s="82"/>
      <c r="IU872" s="82"/>
    </row>
    <row r="873" spans="1:255" s="10" customFormat="1" ht="15.75">
      <c r="A873" s="83"/>
      <c r="B873" s="83"/>
      <c r="C873" s="84" t="s">
        <v>120</v>
      </c>
      <c r="D873" s="152" t="s">
        <v>49</v>
      </c>
      <c r="E873" s="162"/>
      <c r="F873" s="151"/>
      <c r="G873" s="143"/>
      <c r="H873" s="143"/>
      <c r="I873" s="143"/>
      <c r="J873" s="143"/>
      <c r="K873" s="143"/>
      <c r="L873" s="143"/>
      <c r="M873" s="297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2"/>
      <c r="AI873" s="82"/>
      <c r="AJ873" s="82"/>
      <c r="AK873" s="82"/>
      <c r="AL873" s="82"/>
      <c r="AM873" s="82"/>
      <c r="AN873" s="82"/>
      <c r="AO873" s="82"/>
      <c r="AP873" s="82"/>
      <c r="AQ873" s="82"/>
      <c r="AR873" s="82"/>
      <c r="AS873" s="82"/>
      <c r="AT873" s="82"/>
      <c r="AU873" s="82"/>
      <c r="AV873" s="82"/>
      <c r="AW873" s="82"/>
      <c r="AX873" s="82"/>
      <c r="AY873" s="82"/>
      <c r="AZ873" s="82"/>
      <c r="BA873" s="82"/>
      <c r="BB873" s="82"/>
      <c r="BC873" s="82"/>
      <c r="BD873" s="82"/>
      <c r="BE873" s="82"/>
      <c r="BF873" s="82"/>
      <c r="BG873" s="82"/>
      <c r="BH873" s="82"/>
      <c r="BI873" s="82"/>
      <c r="BJ873" s="82"/>
      <c r="BK873" s="82"/>
      <c r="BL873" s="82"/>
      <c r="BM873" s="82"/>
      <c r="BN873" s="82"/>
      <c r="BO873" s="82"/>
      <c r="BP873" s="82"/>
      <c r="BQ873" s="82"/>
      <c r="BR873" s="82"/>
      <c r="BS873" s="82"/>
      <c r="BT873" s="82"/>
      <c r="BU873" s="82"/>
      <c r="BV873" s="82"/>
      <c r="BW873" s="82"/>
      <c r="BX873" s="82"/>
      <c r="BY873" s="82"/>
      <c r="BZ873" s="82"/>
      <c r="CA873" s="82"/>
      <c r="CB873" s="82"/>
      <c r="CC873" s="82"/>
      <c r="CD873" s="82"/>
      <c r="CE873" s="82"/>
      <c r="CF873" s="82"/>
      <c r="CG873" s="82"/>
      <c r="CH873" s="82"/>
      <c r="CI873" s="82"/>
      <c r="CJ873" s="82"/>
      <c r="CK873" s="82"/>
      <c r="CL873" s="82"/>
      <c r="CM873" s="82"/>
      <c r="CN873" s="82"/>
      <c r="CO873" s="82"/>
      <c r="CP873" s="82"/>
      <c r="CQ873" s="82"/>
      <c r="CR873" s="82"/>
      <c r="CS873" s="82"/>
      <c r="CT873" s="82"/>
      <c r="CU873" s="82"/>
      <c r="CV873" s="82"/>
      <c r="CW873" s="82"/>
      <c r="CX873" s="82"/>
      <c r="CY873" s="82"/>
      <c r="CZ873" s="82"/>
      <c r="DA873" s="82"/>
      <c r="DB873" s="82"/>
      <c r="DC873" s="82"/>
      <c r="DD873" s="82"/>
      <c r="DE873" s="82"/>
      <c r="DF873" s="82"/>
      <c r="DG873" s="82"/>
      <c r="DH873" s="82"/>
      <c r="DI873" s="82"/>
      <c r="DJ873" s="82"/>
      <c r="DK873" s="82"/>
      <c r="DL873" s="82"/>
      <c r="DM873" s="82"/>
      <c r="DN873" s="82"/>
      <c r="DO873" s="82"/>
      <c r="DP873" s="82"/>
      <c r="DQ873" s="82"/>
      <c r="DR873" s="82"/>
      <c r="DS873" s="82"/>
      <c r="DT873" s="82"/>
      <c r="DU873" s="82"/>
      <c r="DV873" s="82"/>
      <c r="DW873" s="82"/>
      <c r="DX873" s="82"/>
      <c r="DY873" s="82"/>
      <c r="DZ873" s="82"/>
      <c r="EA873" s="82"/>
      <c r="EB873" s="82"/>
      <c r="EC873" s="82"/>
      <c r="ED873" s="82"/>
      <c r="EE873" s="82"/>
      <c r="EF873" s="82"/>
      <c r="EG873" s="82"/>
      <c r="EH873" s="82"/>
      <c r="EI873" s="82"/>
      <c r="EJ873" s="82"/>
      <c r="EK873" s="82"/>
      <c r="EL873" s="82"/>
      <c r="EM873" s="82"/>
      <c r="EN873" s="82"/>
      <c r="EO873" s="82"/>
      <c r="EP873" s="82"/>
      <c r="EQ873" s="82"/>
      <c r="ER873" s="82"/>
      <c r="ES873" s="82"/>
      <c r="ET873" s="82"/>
      <c r="EU873" s="82"/>
      <c r="EV873" s="82"/>
      <c r="EW873" s="82"/>
      <c r="EX873" s="82"/>
      <c r="EY873" s="82"/>
      <c r="EZ873" s="82"/>
      <c r="FA873" s="82"/>
      <c r="FB873" s="82"/>
      <c r="FC873" s="82"/>
      <c r="FD873" s="82"/>
      <c r="FE873" s="82"/>
      <c r="FF873" s="82"/>
      <c r="FG873" s="82"/>
      <c r="FH873" s="82"/>
      <c r="FI873" s="82"/>
      <c r="FJ873" s="82"/>
      <c r="FK873" s="82"/>
      <c r="FL873" s="82"/>
      <c r="FM873" s="82"/>
      <c r="FN873" s="82"/>
      <c r="FO873" s="82"/>
      <c r="FP873" s="82"/>
      <c r="FQ873" s="82"/>
      <c r="FR873" s="82"/>
      <c r="FS873" s="82"/>
      <c r="FT873" s="82"/>
      <c r="FU873" s="82"/>
      <c r="FV873" s="82"/>
      <c r="FW873" s="82"/>
      <c r="FX873" s="82"/>
      <c r="FY873" s="82"/>
      <c r="FZ873" s="82"/>
      <c r="GA873" s="82"/>
      <c r="GB873" s="82"/>
      <c r="GC873" s="82"/>
      <c r="GD873" s="82"/>
      <c r="GE873" s="82"/>
      <c r="GF873" s="82"/>
      <c r="GG873" s="82"/>
      <c r="GH873" s="82"/>
      <c r="GI873" s="82"/>
      <c r="GJ873" s="82"/>
      <c r="GK873" s="82"/>
      <c r="GL873" s="82"/>
      <c r="GM873" s="82"/>
      <c r="GN873" s="82"/>
      <c r="GO873" s="82"/>
      <c r="GP873" s="82"/>
      <c r="GQ873" s="82"/>
      <c r="GR873" s="82"/>
      <c r="GS873" s="82"/>
      <c r="GT873" s="82"/>
      <c r="GU873" s="82"/>
      <c r="GV873" s="82"/>
      <c r="GW873" s="82"/>
      <c r="GX873" s="82"/>
      <c r="GY873" s="82"/>
      <c r="GZ873" s="82"/>
      <c r="HA873" s="82"/>
      <c r="HB873" s="82"/>
      <c r="HC873" s="82"/>
      <c r="HD873" s="82"/>
      <c r="HE873" s="82"/>
      <c r="HF873" s="82"/>
      <c r="HG873" s="82"/>
      <c r="HH873" s="82"/>
      <c r="HI873" s="82"/>
      <c r="HJ873" s="82"/>
      <c r="HK873" s="82"/>
      <c r="HL873" s="82"/>
      <c r="HM873" s="82"/>
      <c r="HN873" s="82"/>
      <c r="HO873" s="82"/>
      <c r="HP873" s="82"/>
      <c r="HQ873" s="82"/>
      <c r="HR873" s="82"/>
      <c r="HS873" s="82"/>
      <c r="HT873" s="82"/>
      <c r="HU873" s="82"/>
      <c r="HV873" s="82"/>
      <c r="HW873" s="82"/>
      <c r="HX873" s="82"/>
      <c r="HY873" s="82"/>
      <c r="HZ873" s="82"/>
      <c r="IA873" s="82"/>
      <c r="IB873" s="82"/>
      <c r="IC873" s="82"/>
      <c r="ID873" s="82"/>
      <c r="IE873" s="82"/>
      <c r="IF873" s="82"/>
      <c r="IG873" s="82"/>
      <c r="IH873" s="82"/>
      <c r="II873" s="82"/>
      <c r="IJ873" s="82"/>
      <c r="IK873" s="82"/>
      <c r="IL873" s="82"/>
      <c r="IM873" s="82"/>
      <c r="IN873" s="82"/>
      <c r="IO873" s="82"/>
      <c r="IP873" s="82"/>
      <c r="IQ873" s="82"/>
      <c r="IR873" s="82"/>
      <c r="IS873" s="82"/>
      <c r="IT873" s="82"/>
      <c r="IU873" s="82"/>
    </row>
    <row r="874" spans="1:255" s="10" customFormat="1" ht="15.75">
      <c r="A874" s="83"/>
      <c r="B874" s="83"/>
      <c r="C874" s="60" t="s">
        <v>99</v>
      </c>
      <c r="D874" s="151"/>
      <c r="E874" s="162"/>
      <c r="F874" s="151"/>
      <c r="G874" s="143"/>
      <c r="H874" s="143"/>
      <c r="I874" s="143"/>
      <c r="J874" s="143"/>
      <c r="K874" s="143"/>
      <c r="L874" s="143"/>
      <c r="M874" s="31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2"/>
      <c r="AI874" s="82"/>
      <c r="AJ874" s="82"/>
      <c r="AK874" s="82"/>
      <c r="AL874" s="82"/>
      <c r="AM874" s="82"/>
      <c r="AN874" s="82"/>
      <c r="AO874" s="82"/>
      <c r="AP874" s="82"/>
      <c r="AQ874" s="82"/>
      <c r="AR874" s="82"/>
      <c r="AS874" s="82"/>
      <c r="AT874" s="82"/>
      <c r="AU874" s="82"/>
      <c r="AV874" s="82"/>
      <c r="AW874" s="82"/>
      <c r="AX874" s="82"/>
      <c r="AY874" s="82"/>
      <c r="AZ874" s="82"/>
      <c r="BA874" s="82"/>
      <c r="BB874" s="82"/>
      <c r="BC874" s="82"/>
      <c r="BD874" s="82"/>
      <c r="BE874" s="82"/>
      <c r="BF874" s="82"/>
      <c r="BG874" s="82"/>
      <c r="BH874" s="82"/>
      <c r="BI874" s="82"/>
      <c r="BJ874" s="82"/>
      <c r="BK874" s="82"/>
      <c r="BL874" s="82"/>
      <c r="BM874" s="82"/>
      <c r="BN874" s="82"/>
      <c r="BO874" s="82"/>
      <c r="BP874" s="82"/>
      <c r="BQ874" s="82"/>
      <c r="BR874" s="82"/>
      <c r="BS874" s="82"/>
      <c r="BT874" s="82"/>
      <c r="BU874" s="82"/>
      <c r="BV874" s="82"/>
      <c r="BW874" s="82"/>
      <c r="BX874" s="82"/>
      <c r="BY874" s="82"/>
      <c r="BZ874" s="82"/>
      <c r="CA874" s="82"/>
      <c r="CB874" s="82"/>
      <c r="CC874" s="82"/>
      <c r="CD874" s="82"/>
      <c r="CE874" s="82"/>
      <c r="CF874" s="82"/>
      <c r="CG874" s="82"/>
      <c r="CH874" s="82"/>
      <c r="CI874" s="82"/>
      <c r="CJ874" s="82"/>
      <c r="CK874" s="82"/>
      <c r="CL874" s="82"/>
      <c r="CM874" s="82"/>
      <c r="CN874" s="82"/>
      <c r="CO874" s="82"/>
      <c r="CP874" s="82"/>
      <c r="CQ874" s="82"/>
      <c r="CR874" s="82"/>
      <c r="CS874" s="82"/>
      <c r="CT874" s="82"/>
      <c r="CU874" s="82"/>
      <c r="CV874" s="82"/>
      <c r="CW874" s="82"/>
      <c r="CX874" s="82"/>
      <c r="CY874" s="82"/>
      <c r="CZ874" s="82"/>
      <c r="DA874" s="82"/>
      <c r="DB874" s="82"/>
      <c r="DC874" s="82"/>
      <c r="DD874" s="82"/>
      <c r="DE874" s="82"/>
      <c r="DF874" s="82"/>
      <c r="DG874" s="82"/>
      <c r="DH874" s="82"/>
      <c r="DI874" s="82"/>
      <c r="DJ874" s="82"/>
      <c r="DK874" s="82"/>
      <c r="DL874" s="82"/>
      <c r="DM874" s="82"/>
      <c r="DN874" s="82"/>
      <c r="DO874" s="82"/>
      <c r="DP874" s="82"/>
      <c r="DQ874" s="82"/>
      <c r="DR874" s="82"/>
      <c r="DS874" s="82"/>
      <c r="DT874" s="82"/>
      <c r="DU874" s="82"/>
      <c r="DV874" s="82"/>
      <c r="DW874" s="82"/>
      <c r="DX874" s="82"/>
      <c r="DY874" s="82"/>
      <c r="DZ874" s="82"/>
      <c r="EA874" s="82"/>
      <c r="EB874" s="82"/>
      <c r="EC874" s="82"/>
      <c r="ED874" s="82"/>
      <c r="EE874" s="82"/>
      <c r="EF874" s="82"/>
      <c r="EG874" s="82"/>
      <c r="EH874" s="82"/>
      <c r="EI874" s="82"/>
      <c r="EJ874" s="82"/>
      <c r="EK874" s="82"/>
      <c r="EL874" s="82"/>
      <c r="EM874" s="82"/>
      <c r="EN874" s="82"/>
      <c r="EO874" s="82"/>
      <c r="EP874" s="82"/>
      <c r="EQ874" s="82"/>
      <c r="ER874" s="82"/>
      <c r="ES874" s="82"/>
      <c r="ET874" s="82"/>
      <c r="EU874" s="82"/>
      <c r="EV874" s="82"/>
      <c r="EW874" s="82"/>
      <c r="EX874" s="82"/>
      <c r="EY874" s="82"/>
      <c r="EZ874" s="82"/>
      <c r="FA874" s="82"/>
      <c r="FB874" s="82"/>
      <c r="FC874" s="82"/>
      <c r="FD874" s="82"/>
      <c r="FE874" s="82"/>
      <c r="FF874" s="82"/>
      <c r="FG874" s="82"/>
      <c r="FH874" s="82"/>
      <c r="FI874" s="82"/>
      <c r="FJ874" s="82"/>
      <c r="FK874" s="82"/>
      <c r="FL874" s="82"/>
      <c r="FM874" s="82"/>
      <c r="FN874" s="82"/>
      <c r="FO874" s="82"/>
      <c r="FP874" s="82"/>
      <c r="FQ874" s="82"/>
      <c r="FR874" s="82"/>
      <c r="FS874" s="82"/>
      <c r="FT874" s="82"/>
      <c r="FU874" s="82"/>
      <c r="FV874" s="82"/>
      <c r="FW874" s="82"/>
      <c r="FX874" s="82"/>
      <c r="FY874" s="82"/>
      <c r="FZ874" s="82"/>
      <c r="GA874" s="82"/>
      <c r="GB874" s="82"/>
      <c r="GC874" s="82"/>
      <c r="GD874" s="82"/>
      <c r="GE874" s="82"/>
      <c r="GF874" s="82"/>
      <c r="GG874" s="82"/>
      <c r="GH874" s="82"/>
      <c r="GI874" s="82"/>
      <c r="GJ874" s="82"/>
      <c r="GK874" s="82"/>
      <c r="GL874" s="82"/>
      <c r="GM874" s="82"/>
      <c r="GN874" s="82"/>
      <c r="GO874" s="82"/>
      <c r="GP874" s="82"/>
      <c r="GQ874" s="82"/>
      <c r="GR874" s="82"/>
      <c r="GS874" s="82"/>
      <c r="GT874" s="82"/>
      <c r="GU874" s="82"/>
      <c r="GV874" s="82"/>
      <c r="GW874" s="82"/>
      <c r="GX874" s="82"/>
      <c r="GY874" s="82"/>
      <c r="GZ874" s="82"/>
      <c r="HA874" s="82"/>
      <c r="HB874" s="82"/>
      <c r="HC874" s="82"/>
      <c r="HD874" s="82"/>
      <c r="HE874" s="82"/>
      <c r="HF874" s="82"/>
      <c r="HG874" s="82"/>
      <c r="HH874" s="82"/>
      <c r="HI874" s="82"/>
      <c r="HJ874" s="82"/>
      <c r="HK874" s="82"/>
      <c r="HL874" s="82"/>
      <c r="HM874" s="82"/>
      <c r="HN874" s="82"/>
      <c r="HO874" s="82"/>
      <c r="HP874" s="82"/>
      <c r="HQ874" s="82"/>
      <c r="HR874" s="82"/>
      <c r="HS874" s="82"/>
      <c r="HT874" s="82"/>
      <c r="HU874" s="82"/>
      <c r="HV874" s="82"/>
      <c r="HW874" s="82"/>
      <c r="HX874" s="82"/>
      <c r="HY874" s="82"/>
      <c r="HZ874" s="82"/>
      <c r="IA874" s="82"/>
      <c r="IB874" s="82"/>
      <c r="IC874" s="82"/>
      <c r="ID874" s="82"/>
      <c r="IE874" s="82"/>
      <c r="IF874" s="82"/>
      <c r="IG874" s="82"/>
      <c r="IH874" s="82"/>
      <c r="II874" s="82"/>
      <c r="IJ874" s="82"/>
      <c r="IK874" s="82"/>
      <c r="IL874" s="82"/>
      <c r="IM874" s="82"/>
      <c r="IN874" s="82"/>
      <c r="IO874" s="82"/>
      <c r="IP874" s="82"/>
      <c r="IQ874" s="82"/>
      <c r="IR874" s="82"/>
      <c r="IS874" s="82"/>
      <c r="IT874" s="82"/>
      <c r="IU874" s="82"/>
    </row>
    <row r="875" spans="1:13" s="12" customFormat="1" ht="16.5">
      <c r="A875" s="74"/>
      <c r="B875" s="74"/>
      <c r="C875" s="150" t="s">
        <v>541</v>
      </c>
      <c r="D875" s="74"/>
      <c r="E875" s="147"/>
      <c r="F875" s="148"/>
      <c r="G875" s="149"/>
      <c r="H875" s="149"/>
      <c r="I875" s="149"/>
      <c r="J875" s="149"/>
      <c r="K875" s="149"/>
      <c r="L875" s="149"/>
      <c r="M875" s="273"/>
    </row>
    <row r="876" spans="1:64" s="7" customFormat="1" ht="19.5" customHeight="1">
      <c r="A876" s="33"/>
      <c r="B876" s="33"/>
      <c r="C876" s="206" t="s">
        <v>320</v>
      </c>
      <c r="D876" s="35"/>
      <c r="E876" s="36"/>
      <c r="F876" s="35"/>
      <c r="G876" s="37"/>
      <c r="H876" s="36"/>
      <c r="I876" s="37"/>
      <c r="J876" s="36"/>
      <c r="K876" s="37"/>
      <c r="L876" s="37"/>
      <c r="M876" s="274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207"/>
      <c r="Z876" s="207"/>
      <c r="AA876" s="207"/>
      <c r="AB876" s="207"/>
      <c r="AC876" s="207"/>
      <c r="AD876" s="207"/>
      <c r="AE876" s="207"/>
      <c r="AF876" s="207"/>
      <c r="AG876" s="207"/>
      <c r="AH876" s="207"/>
      <c r="AI876" s="207"/>
      <c r="AJ876" s="207"/>
      <c r="AK876" s="207"/>
      <c r="AL876" s="207"/>
      <c r="AM876" s="207"/>
      <c r="AN876" s="207"/>
      <c r="AO876" s="207"/>
      <c r="AP876" s="207"/>
      <c r="AQ876" s="207"/>
      <c r="AR876" s="207"/>
      <c r="AS876" s="207"/>
      <c r="AT876" s="207"/>
      <c r="AU876" s="207"/>
      <c r="AV876" s="207"/>
      <c r="AW876" s="207"/>
      <c r="AX876" s="207"/>
      <c r="AY876" s="207"/>
      <c r="AZ876" s="207"/>
      <c r="BA876" s="207"/>
      <c r="BB876" s="207"/>
      <c r="BC876" s="207"/>
      <c r="BD876" s="207"/>
      <c r="BE876" s="207"/>
      <c r="BF876" s="207"/>
      <c r="BG876" s="207"/>
      <c r="BH876" s="207"/>
      <c r="BI876" s="207"/>
      <c r="BJ876" s="207"/>
      <c r="BK876" s="207"/>
      <c r="BL876" s="207"/>
    </row>
    <row r="877" spans="1:13" s="17" customFormat="1" ht="30.75" customHeight="1">
      <c r="A877" s="33">
        <v>1</v>
      </c>
      <c r="B877" s="33"/>
      <c r="C877" s="52" t="s">
        <v>38</v>
      </c>
      <c r="D877" s="33" t="s">
        <v>12</v>
      </c>
      <c r="E877" s="245">
        <f>0.7*0.5*490</f>
        <v>171.5</v>
      </c>
      <c r="F877" s="35"/>
      <c r="G877" s="37"/>
      <c r="H877" s="36"/>
      <c r="I877" s="37"/>
      <c r="J877" s="36"/>
      <c r="K877" s="37"/>
      <c r="L877" s="37"/>
      <c r="M877" s="47"/>
    </row>
    <row r="878" spans="1:13" s="17" customFormat="1" ht="15.75" customHeight="1">
      <c r="A878" s="33">
        <v>2</v>
      </c>
      <c r="B878" s="33"/>
      <c r="C878" s="52" t="s">
        <v>21</v>
      </c>
      <c r="D878" s="33" t="s">
        <v>12</v>
      </c>
      <c r="E878" s="245">
        <f>E877</f>
        <v>171.5</v>
      </c>
      <c r="F878" s="35"/>
      <c r="G878" s="37"/>
      <c r="H878" s="36"/>
      <c r="I878" s="37"/>
      <c r="J878" s="36"/>
      <c r="K878" s="37"/>
      <c r="L878" s="37"/>
      <c r="M878" s="47"/>
    </row>
    <row r="879" spans="1:64" s="7" customFormat="1" ht="15" customHeight="1">
      <c r="A879" s="33">
        <v>3</v>
      </c>
      <c r="B879" s="33"/>
      <c r="C879" s="34" t="s">
        <v>321</v>
      </c>
      <c r="D879" s="33" t="s">
        <v>19</v>
      </c>
      <c r="E879" s="245">
        <v>50</v>
      </c>
      <c r="F879" s="36"/>
      <c r="G879" s="37"/>
      <c r="H879" s="35"/>
      <c r="I879" s="37"/>
      <c r="J879" s="36"/>
      <c r="K879" s="37"/>
      <c r="L879" s="37"/>
      <c r="M879" s="274"/>
      <c r="N879" s="207"/>
      <c r="O879" s="207"/>
      <c r="P879" s="207"/>
      <c r="Q879" s="207"/>
      <c r="R879" s="207"/>
      <c r="S879" s="207"/>
      <c r="T879" s="207"/>
      <c r="U879" s="207"/>
      <c r="V879" s="207"/>
      <c r="W879" s="207"/>
      <c r="X879" s="207"/>
      <c r="Y879" s="207"/>
      <c r="Z879" s="207"/>
      <c r="AA879" s="207"/>
      <c r="AB879" s="207"/>
      <c r="AC879" s="207"/>
      <c r="AD879" s="207"/>
      <c r="AE879" s="207"/>
      <c r="AF879" s="207"/>
      <c r="AG879" s="207"/>
      <c r="AH879" s="207"/>
      <c r="AI879" s="207"/>
      <c r="AJ879" s="207"/>
      <c r="AK879" s="207"/>
      <c r="AL879" s="207"/>
      <c r="AM879" s="207"/>
      <c r="AN879" s="207"/>
      <c r="AO879" s="207"/>
      <c r="AP879" s="207"/>
      <c r="AQ879" s="207"/>
      <c r="AR879" s="207"/>
      <c r="AS879" s="207"/>
      <c r="AT879" s="207"/>
      <c r="AU879" s="207"/>
      <c r="AV879" s="207"/>
      <c r="AW879" s="207"/>
      <c r="AX879" s="207"/>
      <c r="AY879" s="207"/>
      <c r="AZ879" s="207"/>
      <c r="BA879" s="207"/>
      <c r="BB879" s="207"/>
      <c r="BC879" s="207"/>
      <c r="BD879" s="207"/>
      <c r="BE879" s="207"/>
      <c r="BF879" s="207"/>
      <c r="BG879" s="207"/>
      <c r="BH879" s="207"/>
      <c r="BI879" s="207"/>
      <c r="BJ879" s="207"/>
      <c r="BK879" s="207"/>
      <c r="BL879" s="207"/>
    </row>
    <row r="880" spans="1:64" s="7" customFormat="1" ht="15" customHeight="1">
      <c r="A880" s="33"/>
      <c r="B880" s="33"/>
      <c r="C880" s="90" t="s">
        <v>15</v>
      </c>
      <c r="D880" s="88"/>
      <c r="E880" s="61"/>
      <c r="F880" s="43"/>
      <c r="G880" s="41">
        <f>SUM(G876:G879)</f>
        <v>0</v>
      </c>
      <c r="H880" s="41"/>
      <c r="I880" s="41">
        <f>SUM(I876:I879)</f>
        <v>0</v>
      </c>
      <c r="J880" s="41"/>
      <c r="K880" s="41"/>
      <c r="L880" s="41">
        <f>SUM(L876:L879)</f>
        <v>0</v>
      </c>
      <c r="M880" s="314">
        <f>G880+I880</f>
        <v>0</v>
      </c>
      <c r="N880" s="207"/>
      <c r="O880" s="207"/>
      <c r="P880" s="207"/>
      <c r="Q880" s="207"/>
      <c r="R880" s="207"/>
      <c r="S880" s="207"/>
      <c r="T880" s="207"/>
      <c r="U880" s="207"/>
      <c r="V880" s="207"/>
      <c r="W880" s="207"/>
      <c r="X880" s="207"/>
      <c r="Y880" s="207"/>
      <c r="Z880" s="207"/>
      <c r="AA880" s="207"/>
      <c r="AB880" s="207"/>
      <c r="AC880" s="207"/>
      <c r="AD880" s="207"/>
      <c r="AE880" s="207"/>
      <c r="AF880" s="207"/>
      <c r="AG880" s="207"/>
      <c r="AH880" s="207"/>
      <c r="AI880" s="207"/>
      <c r="AJ880" s="207"/>
      <c r="AK880" s="207"/>
      <c r="AL880" s="207"/>
      <c r="AM880" s="207"/>
      <c r="AN880" s="207"/>
      <c r="AO880" s="207"/>
      <c r="AP880" s="207"/>
      <c r="AQ880" s="207"/>
      <c r="AR880" s="207"/>
      <c r="AS880" s="207"/>
      <c r="AT880" s="207"/>
      <c r="AU880" s="207"/>
      <c r="AV880" s="207"/>
      <c r="AW880" s="207"/>
      <c r="AX880" s="207"/>
      <c r="AY880" s="207"/>
      <c r="AZ880" s="207"/>
      <c r="BA880" s="207"/>
      <c r="BB880" s="207"/>
      <c r="BC880" s="207"/>
      <c r="BD880" s="207"/>
      <c r="BE880" s="207"/>
      <c r="BF880" s="207"/>
      <c r="BG880" s="207"/>
      <c r="BH880" s="207"/>
      <c r="BI880" s="207"/>
      <c r="BJ880" s="207"/>
      <c r="BK880" s="207"/>
      <c r="BL880" s="207"/>
    </row>
    <row r="881" spans="1:64" s="10" customFormat="1" ht="13.5">
      <c r="A881" s="53"/>
      <c r="B881" s="53"/>
      <c r="C881" s="40" t="s">
        <v>42</v>
      </c>
      <c r="D881" s="85" t="s">
        <v>49</v>
      </c>
      <c r="E881" s="54"/>
      <c r="F881" s="43"/>
      <c r="G881" s="41"/>
      <c r="H881" s="41"/>
      <c r="I881" s="41"/>
      <c r="J881" s="41"/>
      <c r="K881" s="41"/>
      <c r="L881" s="41"/>
      <c r="M881" s="292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</row>
    <row r="882" spans="1:64" s="10" customFormat="1" ht="13.5">
      <c r="A882" s="53"/>
      <c r="B882" s="53"/>
      <c r="C882" s="60" t="s">
        <v>6</v>
      </c>
      <c r="D882" s="43"/>
      <c r="E882" s="54"/>
      <c r="F882" s="43"/>
      <c r="G882" s="41"/>
      <c r="H882" s="41"/>
      <c r="I882" s="41"/>
      <c r="J882" s="41"/>
      <c r="K882" s="41"/>
      <c r="L882" s="41"/>
      <c r="M882" s="292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</row>
    <row r="883" spans="1:64" s="10" customFormat="1" ht="13.5">
      <c r="A883" s="33"/>
      <c r="B883" s="33"/>
      <c r="C883" s="40" t="s">
        <v>41</v>
      </c>
      <c r="D883" s="85" t="s">
        <v>49</v>
      </c>
      <c r="E883" s="54"/>
      <c r="F883" s="43"/>
      <c r="G883" s="41"/>
      <c r="H883" s="41"/>
      <c r="I883" s="41"/>
      <c r="J883" s="41"/>
      <c r="K883" s="41"/>
      <c r="L883" s="41"/>
      <c r="M883" s="292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</row>
    <row r="884" spans="1:64" s="10" customFormat="1" ht="13.5">
      <c r="A884" s="33"/>
      <c r="B884" s="33"/>
      <c r="C884" s="60" t="s">
        <v>6</v>
      </c>
      <c r="D884" s="43"/>
      <c r="E884" s="54"/>
      <c r="F884" s="43"/>
      <c r="G884" s="41"/>
      <c r="H884" s="41"/>
      <c r="I884" s="41"/>
      <c r="J884" s="41"/>
      <c r="K884" s="41"/>
      <c r="L884" s="41"/>
      <c r="M884" s="3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</row>
    <row r="885" spans="1:64" s="7" customFormat="1" ht="18" customHeight="1">
      <c r="A885" s="33"/>
      <c r="B885" s="33"/>
      <c r="C885" s="206" t="s">
        <v>322</v>
      </c>
      <c r="D885" s="35"/>
      <c r="E885" s="36"/>
      <c r="F885" s="35"/>
      <c r="G885" s="37"/>
      <c r="H885" s="36"/>
      <c r="I885" s="37"/>
      <c r="J885" s="36"/>
      <c r="K885" s="37"/>
      <c r="L885" s="37"/>
      <c r="M885" s="274"/>
      <c r="N885" s="207"/>
      <c r="O885" s="207"/>
      <c r="P885" s="207"/>
      <c r="Q885" s="207"/>
      <c r="R885" s="207"/>
      <c r="S885" s="207"/>
      <c r="T885" s="207"/>
      <c r="U885" s="207"/>
      <c r="V885" s="207"/>
      <c r="W885" s="207"/>
      <c r="X885" s="207"/>
      <c r="Y885" s="207"/>
      <c r="Z885" s="207"/>
      <c r="AA885" s="207"/>
      <c r="AB885" s="207"/>
      <c r="AC885" s="207"/>
      <c r="AD885" s="207"/>
      <c r="AE885" s="207"/>
      <c r="AF885" s="207"/>
      <c r="AG885" s="207"/>
      <c r="AH885" s="207"/>
      <c r="AI885" s="207"/>
      <c r="AJ885" s="207"/>
      <c r="AK885" s="207"/>
      <c r="AL885" s="207"/>
      <c r="AM885" s="207"/>
      <c r="AN885" s="207"/>
      <c r="AO885" s="207"/>
      <c r="AP885" s="207"/>
      <c r="AQ885" s="207"/>
      <c r="AR885" s="207"/>
      <c r="AS885" s="207"/>
      <c r="AT885" s="207"/>
      <c r="AU885" s="207"/>
      <c r="AV885" s="207"/>
      <c r="AW885" s="207"/>
      <c r="AX885" s="207"/>
      <c r="AY885" s="207"/>
      <c r="AZ885" s="207"/>
      <c r="BA885" s="207"/>
      <c r="BB885" s="207"/>
      <c r="BC885" s="207"/>
      <c r="BD885" s="207"/>
      <c r="BE885" s="207"/>
      <c r="BF885" s="207"/>
      <c r="BG885" s="207"/>
      <c r="BH885" s="207"/>
      <c r="BI885" s="207"/>
      <c r="BJ885" s="207"/>
      <c r="BK885" s="207"/>
      <c r="BL885" s="207"/>
    </row>
    <row r="886" spans="1:64" s="7" customFormat="1" ht="15.75" customHeight="1">
      <c r="A886" s="55">
        <v>4</v>
      </c>
      <c r="B886" s="55"/>
      <c r="C886" s="66" t="s">
        <v>328</v>
      </c>
      <c r="D886" s="55" t="s">
        <v>19</v>
      </c>
      <c r="E886" s="245">
        <v>110</v>
      </c>
      <c r="F886" s="65"/>
      <c r="G886" s="57"/>
      <c r="H886" s="58"/>
      <c r="I886" s="57"/>
      <c r="J886" s="58"/>
      <c r="K886" s="57"/>
      <c r="L886" s="57"/>
      <c r="M886" s="274"/>
      <c r="N886" s="207"/>
      <c r="O886" s="207"/>
      <c r="P886" s="207"/>
      <c r="Q886" s="207"/>
      <c r="R886" s="207"/>
      <c r="S886" s="207"/>
      <c r="T886" s="207"/>
      <c r="U886" s="207"/>
      <c r="V886" s="207"/>
      <c r="W886" s="207"/>
      <c r="X886" s="207"/>
      <c r="Y886" s="207"/>
      <c r="Z886" s="207"/>
      <c r="AA886" s="207"/>
      <c r="AB886" s="207"/>
      <c r="AC886" s="207"/>
      <c r="AD886" s="207"/>
      <c r="AE886" s="207"/>
      <c r="AF886" s="207"/>
      <c r="AG886" s="207"/>
      <c r="AH886" s="207"/>
      <c r="AI886" s="207"/>
      <c r="AJ886" s="207"/>
      <c r="AK886" s="207"/>
      <c r="AL886" s="207"/>
      <c r="AM886" s="207"/>
      <c r="AN886" s="207"/>
      <c r="AO886" s="207"/>
      <c r="AP886" s="207"/>
      <c r="AQ886" s="207"/>
      <c r="AR886" s="207"/>
      <c r="AS886" s="207"/>
      <c r="AT886" s="207"/>
      <c r="AU886" s="207"/>
      <c r="AV886" s="207"/>
      <c r="AW886" s="207"/>
      <c r="AX886" s="207"/>
      <c r="AY886" s="207"/>
      <c r="AZ886" s="207"/>
      <c r="BA886" s="207"/>
      <c r="BB886" s="207"/>
      <c r="BC886" s="207"/>
      <c r="BD886" s="207"/>
      <c r="BE886" s="207"/>
      <c r="BF886" s="207"/>
      <c r="BG886" s="207"/>
      <c r="BH886" s="207"/>
      <c r="BI886" s="207"/>
      <c r="BJ886" s="207"/>
      <c r="BK886" s="207"/>
      <c r="BL886" s="207"/>
    </row>
    <row r="887" spans="1:64" s="7" customFormat="1" ht="28.5" customHeight="1">
      <c r="A887" s="55">
        <v>5</v>
      </c>
      <c r="B887" s="55"/>
      <c r="C887" s="66" t="s">
        <v>323</v>
      </c>
      <c r="D887" s="55" t="s">
        <v>19</v>
      </c>
      <c r="E887" s="245">
        <v>490</v>
      </c>
      <c r="F887" s="65"/>
      <c r="G887" s="57"/>
      <c r="H887" s="58"/>
      <c r="I887" s="57"/>
      <c r="J887" s="58"/>
      <c r="K887" s="57"/>
      <c r="L887" s="57"/>
      <c r="M887" s="274"/>
      <c r="N887" s="207"/>
      <c r="O887" s="207"/>
      <c r="P887" s="207"/>
      <c r="Q887" s="207"/>
      <c r="R887" s="207"/>
      <c r="S887" s="207"/>
      <c r="T887" s="207"/>
      <c r="U887" s="207"/>
      <c r="V887" s="207"/>
      <c r="W887" s="207"/>
      <c r="X887" s="207"/>
      <c r="Y887" s="207"/>
      <c r="Z887" s="207"/>
      <c r="AA887" s="207"/>
      <c r="AB887" s="207"/>
      <c r="AC887" s="207"/>
      <c r="AD887" s="207"/>
      <c r="AE887" s="207"/>
      <c r="AF887" s="207"/>
      <c r="AG887" s="207"/>
      <c r="AH887" s="207"/>
      <c r="AI887" s="207"/>
      <c r="AJ887" s="207"/>
      <c r="AK887" s="207"/>
      <c r="AL887" s="207"/>
      <c r="AM887" s="207"/>
      <c r="AN887" s="207"/>
      <c r="AO887" s="207"/>
      <c r="AP887" s="207"/>
      <c r="AQ887" s="207"/>
      <c r="AR887" s="207"/>
      <c r="AS887" s="207"/>
      <c r="AT887" s="207"/>
      <c r="AU887" s="207"/>
      <c r="AV887" s="207"/>
      <c r="AW887" s="207"/>
      <c r="AX887" s="207"/>
      <c r="AY887" s="207"/>
      <c r="AZ887" s="207"/>
      <c r="BA887" s="207"/>
      <c r="BB887" s="207"/>
      <c r="BC887" s="207"/>
      <c r="BD887" s="207"/>
      <c r="BE887" s="207"/>
      <c r="BF887" s="207"/>
      <c r="BG887" s="207"/>
      <c r="BH887" s="207"/>
      <c r="BI887" s="207"/>
      <c r="BJ887" s="207"/>
      <c r="BK887" s="207"/>
      <c r="BL887" s="207"/>
    </row>
    <row r="888" spans="1:64" s="7" customFormat="1" ht="15.75" customHeight="1">
      <c r="A888" s="55">
        <v>6</v>
      </c>
      <c r="B888" s="55"/>
      <c r="C888" s="66" t="s">
        <v>625</v>
      </c>
      <c r="D888" s="55" t="s">
        <v>19</v>
      </c>
      <c r="E888" s="245">
        <v>440</v>
      </c>
      <c r="F888" s="65"/>
      <c r="G888" s="57"/>
      <c r="H888" s="58"/>
      <c r="I888" s="57"/>
      <c r="J888" s="58"/>
      <c r="K888" s="57"/>
      <c r="L888" s="57"/>
      <c r="M888" s="274"/>
      <c r="N888" s="207"/>
      <c r="O888" s="207"/>
      <c r="P888" s="207"/>
      <c r="Q888" s="207"/>
      <c r="R888" s="207"/>
      <c r="S888" s="207"/>
      <c r="T888" s="207"/>
      <c r="U888" s="207"/>
      <c r="V888" s="207"/>
      <c r="W888" s="207"/>
      <c r="X888" s="207"/>
      <c r="Y888" s="207"/>
      <c r="Z888" s="207"/>
      <c r="AA888" s="207"/>
      <c r="AB888" s="207"/>
      <c r="AC888" s="207"/>
      <c r="AD888" s="207"/>
      <c r="AE888" s="207"/>
      <c r="AF888" s="207"/>
      <c r="AG888" s="207"/>
      <c r="AH888" s="207"/>
      <c r="AI888" s="207"/>
      <c r="AJ888" s="207"/>
      <c r="AK888" s="207"/>
      <c r="AL888" s="207"/>
      <c r="AM888" s="207"/>
      <c r="AN888" s="207"/>
      <c r="AO888" s="207"/>
      <c r="AP888" s="207"/>
      <c r="AQ888" s="207"/>
      <c r="AR888" s="207"/>
      <c r="AS888" s="207"/>
      <c r="AT888" s="207"/>
      <c r="AU888" s="207"/>
      <c r="AV888" s="207"/>
      <c r="AW888" s="207"/>
      <c r="AX888" s="207"/>
      <c r="AY888" s="207"/>
      <c r="AZ888" s="207"/>
      <c r="BA888" s="207"/>
      <c r="BB888" s="207"/>
      <c r="BC888" s="207"/>
      <c r="BD888" s="207"/>
      <c r="BE888" s="207"/>
      <c r="BF888" s="207"/>
      <c r="BG888" s="207"/>
      <c r="BH888" s="207"/>
      <c r="BI888" s="207"/>
      <c r="BJ888" s="207"/>
      <c r="BK888" s="207"/>
      <c r="BL888" s="207"/>
    </row>
    <row r="889" spans="1:64" s="7" customFormat="1" ht="29.25" customHeight="1">
      <c r="A889" s="55">
        <v>7</v>
      </c>
      <c r="B889" s="55"/>
      <c r="C889" s="66" t="s">
        <v>626</v>
      </c>
      <c r="D889" s="55" t="s">
        <v>19</v>
      </c>
      <c r="E889" s="245">
        <v>50</v>
      </c>
      <c r="F889" s="58"/>
      <c r="G889" s="57"/>
      <c r="H889" s="65"/>
      <c r="I889" s="57"/>
      <c r="J889" s="58"/>
      <c r="K889" s="57"/>
      <c r="L889" s="57">
        <f aca="true" t="shared" si="12" ref="L889:L894">G889+I889+K889</f>
        <v>0</v>
      </c>
      <c r="M889" s="274"/>
      <c r="N889" s="207"/>
      <c r="O889" s="207"/>
      <c r="P889" s="207"/>
      <c r="Q889" s="207"/>
      <c r="R889" s="207"/>
      <c r="S889" s="207"/>
      <c r="T889" s="207"/>
      <c r="U889" s="207"/>
      <c r="V889" s="207"/>
      <c r="W889" s="207"/>
      <c r="X889" s="207"/>
      <c r="Y889" s="207"/>
      <c r="Z889" s="207"/>
      <c r="AA889" s="207"/>
      <c r="AB889" s="207"/>
      <c r="AC889" s="207"/>
      <c r="AD889" s="207"/>
      <c r="AE889" s="207"/>
      <c r="AF889" s="207"/>
      <c r="AG889" s="207"/>
      <c r="AH889" s="207"/>
      <c r="AI889" s="207"/>
      <c r="AJ889" s="207"/>
      <c r="AK889" s="207"/>
      <c r="AL889" s="207"/>
      <c r="AM889" s="207"/>
      <c r="AN889" s="207"/>
      <c r="AO889" s="207"/>
      <c r="AP889" s="207"/>
      <c r="AQ889" s="207"/>
      <c r="AR889" s="207"/>
      <c r="AS889" s="207"/>
      <c r="AT889" s="207"/>
      <c r="AU889" s="207"/>
      <c r="AV889" s="207"/>
      <c r="AW889" s="207"/>
      <c r="AX889" s="207"/>
      <c r="AY889" s="207"/>
      <c r="AZ889" s="207"/>
      <c r="BA889" s="207"/>
      <c r="BB889" s="207"/>
      <c r="BC889" s="207"/>
      <c r="BD889" s="207"/>
      <c r="BE889" s="207"/>
      <c r="BF889" s="207"/>
      <c r="BG889" s="207"/>
      <c r="BH889" s="207"/>
      <c r="BI889" s="207"/>
      <c r="BJ889" s="207"/>
      <c r="BK889" s="207"/>
      <c r="BL889" s="207"/>
    </row>
    <row r="890" spans="1:64" s="19" customFormat="1" ht="27" customHeight="1">
      <c r="A890" s="33">
        <v>8</v>
      </c>
      <c r="B890" s="33"/>
      <c r="C890" s="48" t="s">
        <v>627</v>
      </c>
      <c r="D890" s="33" t="s">
        <v>19</v>
      </c>
      <c r="E890" s="245">
        <v>250</v>
      </c>
      <c r="F890" s="35"/>
      <c r="G890" s="37">
        <f>E890*F890</f>
        <v>0</v>
      </c>
      <c r="H890" s="36"/>
      <c r="I890" s="37"/>
      <c r="J890" s="36"/>
      <c r="K890" s="37"/>
      <c r="L890" s="37">
        <f t="shared" si="12"/>
        <v>0</v>
      </c>
      <c r="M890" s="274"/>
      <c r="N890" s="208"/>
      <c r="O890" s="208"/>
      <c r="P890" s="208"/>
      <c r="Q890" s="208"/>
      <c r="R890" s="208"/>
      <c r="S890" s="208"/>
      <c r="T890" s="208"/>
      <c r="U890" s="208"/>
      <c r="V890" s="208"/>
      <c r="W890" s="208"/>
      <c r="X890" s="208"/>
      <c r="Y890" s="208"/>
      <c r="Z890" s="208"/>
      <c r="AA890" s="208"/>
      <c r="AB890" s="208"/>
      <c r="AC890" s="208"/>
      <c r="AD890" s="208"/>
      <c r="AE890" s="208"/>
      <c r="AF890" s="208"/>
      <c r="AG890" s="208"/>
      <c r="AH890" s="208"/>
      <c r="AI890" s="208"/>
      <c r="AJ890" s="208"/>
      <c r="AK890" s="208"/>
      <c r="AL890" s="208"/>
      <c r="AM890" s="208"/>
      <c r="AN890" s="208"/>
      <c r="AO890" s="208"/>
      <c r="AP890" s="208"/>
      <c r="AQ890" s="208"/>
      <c r="AR890" s="208"/>
      <c r="AS890" s="208"/>
      <c r="AT890" s="208"/>
      <c r="AU890" s="208"/>
      <c r="AV890" s="208"/>
      <c r="AW890" s="208"/>
      <c r="AX890" s="208"/>
      <c r="AY890" s="208"/>
      <c r="AZ890" s="208"/>
      <c r="BA890" s="208"/>
      <c r="BB890" s="208"/>
      <c r="BC890" s="208"/>
      <c r="BD890" s="208"/>
      <c r="BE890" s="208"/>
      <c r="BF890" s="208"/>
      <c r="BG890" s="208"/>
      <c r="BH890" s="208"/>
      <c r="BI890" s="208"/>
      <c r="BJ890" s="208"/>
      <c r="BK890" s="208"/>
      <c r="BL890" s="208"/>
    </row>
    <row r="891" spans="1:64" s="19" customFormat="1" ht="29.25" customHeight="1">
      <c r="A891" s="33">
        <v>9</v>
      </c>
      <c r="B891" s="33"/>
      <c r="C891" s="48" t="s">
        <v>628</v>
      </c>
      <c r="D891" s="33" t="s">
        <v>19</v>
      </c>
      <c r="E891" s="245">
        <v>10</v>
      </c>
      <c r="F891" s="35"/>
      <c r="G891" s="37">
        <f>E891*F891</f>
        <v>0</v>
      </c>
      <c r="H891" s="36"/>
      <c r="I891" s="37"/>
      <c r="J891" s="36"/>
      <c r="K891" s="37"/>
      <c r="L891" s="37">
        <f t="shared" si="12"/>
        <v>0</v>
      </c>
      <c r="M891" s="274"/>
      <c r="N891" s="208"/>
      <c r="O891" s="208"/>
      <c r="P891" s="208"/>
      <c r="Q891" s="208"/>
      <c r="R891" s="208"/>
      <c r="S891" s="208"/>
      <c r="T891" s="208"/>
      <c r="U891" s="208"/>
      <c r="V891" s="208"/>
      <c r="W891" s="208"/>
      <c r="X891" s="208"/>
      <c r="Y891" s="208"/>
      <c r="Z891" s="208"/>
      <c r="AA891" s="208"/>
      <c r="AB891" s="208"/>
      <c r="AC891" s="208"/>
      <c r="AD891" s="208"/>
      <c r="AE891" s="208"/>
      <c r="AF891" s="208"/>
      <c r="AG891" s="208"/>
      <c r="AH891" s="208"/>
      <c r="AI891" s="208"/>
      <c r="AJ891" s="208"/>
      <c r="AK891" s="208"/>
      <c r="AL891" s="208"/>
      <c r="AM891" s="208"/>
      <c r="AN891" s="208"/>
      <c r="AO891" s="208"/>
      <c r="AP891" s="208"/>
      <c r="AQ891" s="208"/>
      <c r="AR891" s="208"/>
      <c r="AS891" s="208"/>
      <c r="AT891" s="208"/>
      <c r="AU891" s="208"/>
      <c r="AV891" s="208"/>
      <c r="AW891" s="208"/>
      <c r="AX891" s="208"/>
      <c r="AY891" s="208"/>
      <c r="AZ891" s="208"/>
      <c r="BA891" s="208"/>
      <c r="BB891" s="208"/>
      <c r="BC891" s="208"/>
      <c r="BD891" s="208"/>
      <c r="BE891" s="208"/>
      <c r="BF891" s="208"/>
      <c r="BG891" s="208"/>
      <c r="BH891" s="208"/>
      <c r="BI891" s="208"/>
      <c r="BJ891" s="208"/>
      <c r="BK891" s="208"/>
      <c r="BL891" s="208"/>
    </row>
    <row r="892" spans="1:64" s="19" customFormat="1" ht="29.25" customHeight="1">
      <c r="A892" s="33">
        <v>10</v>
      </c>
      <c r="B892" s="33"/>
      <c r="C892" s="48" t="s">
        <v>629</v>
      </c>
      <c r="D892" s="33" t="s">
        <v>19</v>
      </c>
      <c r="E892" s="245">
        <v>110</v>
      </c>
      <c r="F892" s="35"/>
      <c r="G892" s="37">
        <f>E892*F892</f>
        <v>0</v>
      </c>
      <c r="H892" s="36"/>
      <c r="I892" s="37"/>
      <c r="J892" s="36"/>
      <c r="K892" s="37"/>
      <c r="L892" s="37">
        <f t="shared" si="12"/>
        <v>0</v>
      </c>
      <c r="M892" s="274"/>
      <c r="N892" s="208"/>
      <c r="O892" s="208"/>
      <c r="P892" s="208"/>
      <c r="Q892" s="208"/>
      <c r="R892" s="208"/>
      <c r="S892" s="208"/>
      <c r="T892" s="208"/>
      <c r="U892" s="208"/>
      <c r="V892" s="208"/>
      <c r="W892" s="208"/>
      <c r="X892" s="208"/>
      <c r="Y892" s="208"/>
      <c r="Z892" s="208"/>
      <c r="AA892" s="208"/>
      <c r="AB892" s="208"/>
      <c r="AC892" s="208"/>
      <c r="AD892" s="208"/>
      <c r="AE892" s="208"/>
      <c r="AF892" s="208"/>
      <c r="AG892" s="208"/>
      <c r="AH892" s="208"/>
      <c r="AI892" s="208"/>
      <c r="AJ892" s="208"/>
      <c r="AK892" s="208"/>
      <c r="AL892" s="208"/>
      <c r="AM892" s="208"/>
      <c r="AN892" s="208"/>
      <c r="AO892" s="208"/>
      <c r="AP892" s="208"/>
      <c r="AQ892" s="208"/>
      <c r="AR892" s="208"/>
      <c r="AS892" s="208"/>
      <c r="AT892" s="208"/>
      <c r="AU892" s="208"/>
      <c r="AV892" s="208"/>
      <c r="AW892" s="208"/>
      <c r="AX892" s="208"/>
      <c r="AY892" s="208"/>
      <c r="AZ892" s="208"/>
      <c r="BA892" s="208"/>
      <c r="BB892" s="208"/>
      <c r="BC892" s="208"/>
      <c r="BD892" s="208"/>
      <c r="BE892" s="208"/>
      <c r="BF892" s="208"/>
      <c r="BG892" s="208"/>
      <c r="BH892" s="208"/>
      <c r="BI892" s="208"/>
      <c r="BJ892" s="208"/>
      <c r="BK892" s="208"/>
      <c r="BL892" s="208"/>
    </row>
    <row r="893" spans="1:64" s="19" customFormat="1" ht="29.25" customHeight="1">
      <c r="A893" s="33">
        <v>11</v>
      </c>
      <c r="B893" s="33"/>
      <c r="C893" s="48" t="s">
        <v>630</v>
      </c>
      <c r="D893" s="33" t="s">
        <v>19</v>
      </c>
      <c r="E893" s="245">
        <v>120</v>
      </c>
      <c r="F893" s="35"/>
      <c r="G893" s="37">
        <f>E893*F893</f>
        <v>0</v>
      </c>
      <c r="H893" s="36"/>
      <c r="I893" s="37"/>
      <c r="J893" s="36"/>
      <c r="K893" s="37"/>
      <c r="L893" s="37">
        <f t="shared" si="12"/>
        <v>0</v>
      </c>
      <c r="M893" s="274"/>
      <c r="N893" s="208"/>
      <c r="O893" s="208"/>
      <c r="P893" s="208"/>
      <c r="Q893" s="208"/>
      <c r="R893" s="208"/>
      <c r="S893" s="208"/>
      <c r="T893" s="208"/>
      <c r="U893" s="208"/>
      <c r="V893" s="208"/>
      <c r="W893" s="208"/>
      <c r="X893" s="208"/>
      <c r="Y893" s="208"/>
      <c r="Z893" s="208"/>
      <c r="AA893" s="208"/>
      <c r="AB893" s="208"/>
      <c r="AC893" s="208"/>
      <c r="AD893" s="208"/>
      <c r="AE893" s="208"/>
      <c r="AF893" s="208"/>
      <c r="AG893" s="208"/>
      <c r="AH893" s="208"/>
      <c r="AI893" s="208"/>
      <c r="AJ893" s="208"/>
      <c r="AK893" s="208"/>
      <c r="AL893" s="208"/>
      <c r="AM893" s="208"/>
      <c r="AN893" s="208"/>
      <c r="AO893" s="208"/>
      <c r="AP893" s="208"/>
      <c r="AQ893" s="208"/>
      <c r="AR893" s="208"/>
      <c r="AS893" s="208"/>
      <c r="AT893" s="208"/>
      <c r="AU893" s="208"/>
      <c r="AV893" s="208"/>
      <c r="AW893" s="208"/>
      <c r="AX893" s="208"/>
      <c r="AY893" s="208"/>
      <c r="AZ893" s="208"/>
      <c r="BA893" s="208"/>
      <c r="BB893" s="208"/>
      <c r="BC893" s="208"/>
      <c r="BD893" s="208"/>
      <c r="BE893" s="208"/>
      <c r="BF893" s="208"/>
      <c r="BG893" s="208"/>
      <c r="BH893" s="208"/>
      <c r="BI893" s="208"/>
      <c r="BJ893" s="208"/>
      <c r="BK893" s="208"/>
      <c r="BL893" s="208"/>
    </row>
    <row r="894" spans="1:64" s="19" customFormat="1" ht="21.75" customHeight="1">
      <c r="A894" s="33">
        <v>12</v>
      </c>
      <c r="B894" s="33"/>
      <c r="C894" s="48" t="s">
        <v>327</v>
      </c>
      <c r="D894" s="33" t="s">
        <v>19</v>
      </c>
      <c r="E894" s="245">
        <v>490</v>
      </c>
      <c r="F894" s="35"/>
      <c r="G894" s="2">
        <f>E894*F894</f>
        <v>0</v>
      </c>
      <c r="H894" s="36"/>
      <c r="I894" s="37"/>
      <c r="J894" s="36"/>
      <c r="K894" s="37"/>
      <c r="L894" s="2">
        <f t="shared" si="12"/>
        <v>0</v>
      </c>
      <c r="M894" s="274"/>
      <c r="N894" s="208"/>
      <c r="O894" s="208"/>
      <c r="P894" s="208"/>
      <c r="Q894" s="208"/>
      <c r="R894" s="208"/>
      <c r="S894" s="208"/>
      <c r="T894" s="208"/>
      <c r="U894" s="208"/>
      <c r="V894" s="208"/>
      <c r="W894" s="208"/>
      <c r="X894" s="208"/>
      <c r="Y894" s="208"/>
      <c r="Z894" s="208"/>
      <c r="AA894" s="208"/>
      <c r="AB894" s="208"/>
      <c r="AC894" s="208"/>
      <c r="AD894" s="208"/>
      <c r="AE894" s="208"/>
      <c r="AF894" s="208"/>
      <c r="AG894" s="208"/>
      <c r="AH894" s="208"/>
      <c r="AI894" s="208"/>
      <c r="AJ894" s="208"/>
      <c r="AK894" s="208"/>
      <c r="AL894" s="208"/>
      <c r="AM894" s="208"/>
      <c r="AN894" s="208"/>
      <c r="AO894" s="208"/>
      <c r="AP894" s="208"/>
      <c r="AQ894" s="208"/>
      <c r="AR894" s="208"/>
      <c r="AS894" s="208"/>
      <c r="AT894" s="208"/>
      <c r="AU894" s="208"/>
      <c r="AV894" s="208"/>
      <c r="AW894" s="208"/>
      <c r="AX894" s="208"/>
      <c r="AY894" s="208"/>
      <c r="AZ894" s="208"/>
      <c r="BA894" s="208"/>
      <c r="BB894" s="208"/>
      <c r="BC894" s="208"/>
      <c r="BD894" s="208"/>
      <c r="BE894" s="208"/>
      <c r="BF894" s="208"/>
      <c r="BG894" s="208"/>
      <c r="BH894" s="208"/>
      <c r="BI894" s="208"/>
      <c r="BJ894" s="208"/>
      <c r="BK894" s="208"/>
      <c r="BL894" s="208"/>
    </row>
    <row r="895" spans="1:64" s="7" customFormat="1" ht="15" customHeight="1">
      <c r="A895" s="88"/>
      <c r="B895" s="88"/>
      <c r="C895" s="90" t="s">
        <v>18</v>
      </c>
      <c r="D895" s="88"/>
      <c r="E895" s="61"/>
      <c r="F895" s="43"/>
      <c r="G895" s="142"/>
      <c r="H895" s="142"/>
      <c r="I895" s="142"/>
      <c r="J895" s="142"/>
      <c r="K895" s="142"/>
      <c r="L895" s="142"/>
      <c r="M895" s="318"/>
      <c r="N895" s="207"/>
      <c r="O895" s="207"/>
      <c r="P895" s="207"/>
      <c r="Q895" s="207"/>
      <c r="R895" s="207"/>
      <c r="S895" s="207"/>
      <c r="T895" s="207"/>
      <c r="U895" s="207"/>
      <c r="V895" s="207"/>
      <c r="W895" s="207"/>
      <c r="X895" s="207"/>
      <c r="Y895" s="207"/>
      <c r="Z895" s="207"/>
      <c r="AA895" s="207"/>
      <c r="AB895" s="207"/>
      <c r="AC895" s="207"/>
      <c r="AD895" s="207"/>
      <c r="AE895" s="207"/>
      <c r="AF895" s="207"/>
      <c r="AG895" s="207"/>
      <c r="AH895" s="207"/>
      <c r="AI895" s="207"/>
      <c r="AJ895" s="207"/>
      <c r="AK895" s="207"/>
      <c r="AL895" s="207"/>
      <c r="AM895" s="207"/>
      <c r="AN895" s="207"/>
      <c r="AO895" s="207"/>
      <c r="AP895" s="207"/>
      <c r="AQ895" s="207"/>
      <c r="AR895" s="207"/>
      <c r="AS895" s="207"/>
      <c r="AT895" s="207"/>
      <c r="AU895" s="207"/>
      <c r="AV895" s="207"/>
      <c r="AW895" s="207"/>
      <c r="AX895" s="207"/>
      <c r="AY895" s="207"/>
      <c r="AZ895" s="207"/>
      <c r="BA895" s="207"/>
      <c r="BB895" s="207"/>
      <c r="BC895" s="207"/>
      <c r="BD895" s="207"/>
      <c r="BE895" s="207"/>
      <c r="BF895" s="207"/>
      <c r="BG895" s="207"/>
      <c r="BH895" s="207"/>
      <c r="BI895" s="207"/>
      <c r="BJ895" s="207"/>
      <c r="BK895" s="207"/>
      <c r="BL895" s="207"/>
    </row>
    <row r="896" spans="1:64" s="7" customFormat="1" ht="14.25" customHeight="1">
      <c r="A896" s="88"/>
      <c r="B896" s="88"/>
      <c r="C896" s="181" t="s">
        <v>324</v>
      </c>
      <c r="D896" s="85" t="s">
        <v>49</v>
      </c>
      <c r="E896" s="61"/>
      <c r="F896" s="43"/>
      <c r="G896" s="142"/>
      <c r="H896" s="142"/>
      <c r="I896" s="142"/>
      <c r="J896" s="142"/>
      <c r="K896" s="142"/>
      <c r="L896" s="142"/>
      <c r="M896" s="274"/>
      <c r="N896" s="207"/>
      <c r="O896" s="207"/>
      <c r="P896" s="207"/>
      <c r="Q896" s="207"/>
      <c r="R896" s="207"/>
      <c r="S896" s="207"/>
      <c r="T896" s="207"/>
      <c r="U896" s="207"/>
      <c r="V896" s="207"/>
      <c r="W896" s="207"/>
      <c r="X896" s="207"/>
      <c r="Y896" s="207"/>
      <c r="Z896" s="207"/>
      <c r="AA896" s="207"/>
      <c r="AB896" s="207"/>
      <c r="AC896" s="207"/>
      <c r="AD896" s="207"/>
      <c r="AE896" s="207"/>
      <c r="AF896" s="207"/>
      <c r="AG896" s="207"/>
      <c r="AH896" s="207"/>
      <c r="AI896" s="207"/>
      <c r="AJ896" s="207"/>
      <c r="AK896" s="207"/>
      <c r="AL896" s="207"/>
      <c r="AM896" s="207"/>
      <c r="AN896" s="207"/>
      <c r="AO896" s="207"/>
      <c r="AP896" s="207"/>
      <c r="AQ896" s="207"/>
      <c r="AR896" s="207"/>
      <c r="AS896" s="207"/>
      <c r="AT896" s="207"/>
      <c r="AU896" s="207"/>
      <c r="AV896" s="207"/>
      <c r="AW896" s="207"/>
      <c r="AX896" s="207"/>
      <c r="AY896" s="207"/>
      <c r="AZ896" s="207"/>
      <c r="BA896" s="207"/>
      <c r="BB896" s="207"/>
      <c r="BC896" s="207"/>
      <c r="BD896" s="207"/>
      <c r="BE896" s="207"/>
      <c r="BF896" s="207"/>
      <c r="BG896" s="207"/>
      <c r="BH896" s="207"/>
      <c r="BI896" s="207"/>
      <c r="BJ896" s="207"/>
      <c r="BK896" s="207"/>
      <c r="BL896" s="207"/>
    </row>
    <row r="897" spans="1:64" s="7" customFormat="1" ht="14.25" customHeight="1">
      <c r="A897" s="88"/>
      <c r="B897" s="88"/>
      <c r="C897" s="90" t="s">
        <v>18</v>
      </c>
      <c r="D897" s="43"/>
      <c r="E897" s="61"/>
      <c r="F897" s="43"/>
      <c r="G897" s="142"/>
      <c r="H897" s="142"/>
      <c r="I897" s="142"/>
      <c r="J897" s="142"/>
      <c r="K897" s="142"/>
      <c r="L897" s="142"/>
      <c r="M897" s="318"/>
      <c r="N897" s="207"/>
      <c r="O897" s="207"/>
      <c r="P897" s="207"/>
      <c r="Q897" s="207"/>
      <c r="R897" s="207"/>
      <c r="S897" s="207"/>
      <c r="T897" s="207"/>
      <c r="U897" s="207"/>
      <c r="V897" s="207"/>
      <c r="W897" s="207"/>
      <c r="X897" s="207"/>
      <c r="Y897" s="207"/>
      <c r="Z897" s="207"/>
      <c r="AA897" s="207"/>
      <c r="AB897" s="207"/>
      <c r="AC897" s="207"/>
      <c r="AD897" s="207"/>
      <c r="AE897" s="207"/>
      <c r="AF897" s="207"/>
      <c r="AG897" s="207"/>
      <c r="AH897" s="207"/>
      <c r="AI897" s="207"/>
      <c r="AJ897" s="207"/>
      <c r="AK897" s="207"/>
      <c r="AL897" s="207"/>
      <c r="AM897" s="207"/>
      <c r="AN897" s="207"/>
      <c r="AO897" s="207"/>
      <c r="AP897" s="207"/>
      <c r="AQ897" s="207"/>
      <c r="AR897" s="207"/>
      <c r="AS897" s="207"/>
      <c r="AT897" s="207"/>
      <c r="AU897" s="207"/>
      <c r="AV897" s="207"/>
      <c r="AW897" s="207"/>
      <c r="AX897" s="207"/>
      <c r="AY897" s="207"/>
      <c r="AZ897" s="207"/>
      <c r="BA897" s="207"/>
      <c r="BB897" s="207"/>
      <c r="BC897" s="207"/>
      <c r="BD897" s="207"/>
      <c r="BE897" s="207"/>
      <c r="BF897" s="207"/>
      <c r="BG897" s="207"/>
      <c r="BH897" s="207"/>
      <c r="BI897" s="207"/>
      <c r="BJ897" s="207"/>
      <c r="BK897" s="207"/>
      <c r="BL897" s="207"/>
    </row>
    <row r="898" spans="1:64" s="7" customFormat="1" ht="15" customHeight="1">
      <c r="A898" s="88"/>
      <c r="B898" s="88"/>
      <c r="C898" s="40" t="s">
        <v>325</v>
      </c>
      <c r="D898" s="85" t="s">
        <v>49</v>
      </c>
      <c r="E898" s="61"/>
      <c r="F898" s="43"/>
      <c r="G898" s="142"/>
      <c r="H898" s="142"/>
      <c r="I898" s="142"/>
      <c r="J898" s="142"/>
      <c r="K898" s="142"/>
      <c r="L898" s="142"/>
      <c r="M898" s="274"/>
      <c r="N898" s="207"/>
      <c r="O898" s="207"/>
      <c r="P898" s="207"/>
      <c r="Q898" s="207"/>
      <c r="R898" s="207"/>
      <c r="S898" s="207"/>
      <c r="T898" s="207"/>
      <c r="U898" s="207"/>
      <c r="V898" s="207"/>
      <c r="W898" s="207"/>
      <c r="X898" s="207"/>
      <c r="Y898" s="207"/>
      <c r="Z898" s="207"/>
      <c r="AA898" s="207"/>
      <c r="AB898" s="207"/>
      <c r="AC898" s="207"/>
      <c r="AD898" s="207"/>
      <c r="AE898" s="207"/>
      <c r="AF898" s="207"/>
      <c r="AG898" s="207"/>
      <c r="AH898" s="207"/>
      <c r="AI898" s="207"/>
      <c r="AJ898" s="207"/>
      <c r="AK898" s="207"/>
      <c r="AL898" s="207"/>
      <c r="AM898" s="207"/>
      <c r="AN898" s="207"/>
      <c r="AO898" s="207"/>
      <c r="AP898" s="207"/>
      <c r="AQ898" s="207"/>
      <c r="AR898" s="207"/>
      <c r="AS898" s="207"/>
      <c r="AT898" s="207"/>
      <c r="AU898" s="207"/>
      <c r="AV898" s="207"/>
      <c r="AW898" s="207"/>
      <c r="AX898" s="207"/>
      <c r="AY898" s="207"/>
      <c r="AZ898" s="207"/>
      <c r="BA898" s="207"/>
      <c r="BB898" s="207"/>
      <c r="BC898" s="207"/>
      <c r="BD898" s="207"/>
      <c r="BE898" s="207"/>
      <c r="BF898" s="207"/>
      <c r="BG898" s="207"/>
      <c r="BH898" s="207"/>
      <c r="BI898" s="207"/>
      <c r="BJ898" s="207"/>
      <c r="BK898" s="207"/>
      <c r="BL898" s="207"/>
    </row>
    <row r="899" spans="1:64" s="7" customFormat="1" ht="15" customHeight="1">
      <c r="A899" s="88"/>
      <c r="B899" s="88"/>
      <c r="C899" s="90" t="s">
        <v>16</v>
      </c>
      <c r="D899" s="88"/>
      <c r="E899" s="61"/>
      <c r="F899" s="43"/>
      <c r="G899" s="142"/>
      <c r="H899" s="142"/>
      <c r="I899" s="142"/>
      <c r="J899" s="142"/>
      <c r="K899" s="142"/>
      <c r="L899" s="142"/>
      <c r="M899" s="318"/>
      <c r="N899" s="207"/>
      <c r="O899" s="207"/>
      <c r="P899" s="207"/>
      <c r="Q899" s="207"/>
      <c r="R899" s="207"/>
      <c r="S899" s="207"/>
      <c r="T899" s="207"/>
      <c r="U899" s="207"/>
      <c r="V899" s="207"/>
      <c r="W899" s="207"/>
      <c r="X899" s="207"/>
      <c r="Y899" s="207"/>
      <c r="Z899" s="207"/>
      <c r="AA899" s="207"/>
      <c r="AB899" s="207"/>
      <c r="AC899" s="207"/>
      <c r="AD899" s="207"/>
      <c r="AE899" s="207"/>
      <c r="AF899" s="207"/>
      <c r="AG899" s="207"/>
      <c r="AH899" s="207"/>
      <c r="AI899" s="207"/>
      <c r="AJ899" s="207"/>
      <c r="AK899" s="207"/>
      <c r="AL899" s="207"/>
      <c r="AM899" s="207"/>
      <c r="AN899" s="207"/>
      <c r="AO899" s="207"/>
      <c r="AP899" s="207"/>
      <c r="AQ899" s="207"/>
      <c r="AR899" s="207"/>
      <c r="AS899" s="207"/>
      <c r="AT899" s="207"/>
      <c r="AU899" s="207"/>
      <c r="AV899" s="207"/>
      <c r="AW899" s="207"/>
      <c r="AX899" s="207"/>
      <c r="AY899" s="207"/>
      <c r="AZ899" s="207"/>
      <c r="BA899" s="207"/>
      <c r="BB899" s="207"/>
      <c r="BC899" s="207"/>
      <c r="BD899" s="207"/>
      <c r="BE899" s="207"/>
      <c r="BF899" s="207"/>
      <c r="BG899" s="207"/>
      <c r="BH899" s="207"/>
      <c r="BI899" s="207"/>
      <c r="BJ899" s="207"/>
      <c r="BK899" s="207"/>
      <c r="BL899" s="207"/>
    </row>
    <row r="900" spans="1:64" s="7" customFormat="1" ht="18" customHeight="1">
      <c r="A900" s="88"/>
      <c r="B900" s="88"/>
      <c r="C900" s="60" t="s">
        <v>147</v>
      </c>
      <c r="D900" s="43"/>
      <c r="E900" s="43"/>
      <c r="F900" s="41"/>
      <c r="G900" s="142"/>
      <c r="H900" s="142"/>
      <c r="I900" s="142"/>
      <c r="J900" s="142"/>
      <c r="K900" s="142"/>
      <c r="L900" s="142"/>
      <c r="M900" s="319"/>
      <c r="N900" s="207"/>
      <c r="O900" s="207"/>
      <c r="P900" s="207"/>
      <c r="Q900" s="207"/>
      <c r="R900" s="207"/>
      <c r="S900" s="207"/>
      <c r="T900" s="207"/>
      <c r="U900" s="207"/>
      <c r="V900" s="207"/>
      <c r="W900" s="207"/>
      <c r="X900" s="207"/>
      <c r="Y900" s="207"/>
      <c r="Z900" s="207"/>
      <c r="AA900" s="207"/>
      <c r="AB900" s="207"/>
      <c r="AC900" s="207"/>
      <c r="AD900" s="207"/>
      <c r="AE900" s="207"/>
      <c r="AF900" s="207"/>
      <c r="AG900" s="207"/>
      <c r="AH900" s="207"/>
      <c r="AI900" s="207"/>
      <c r="AJ900" s="207"/>
      <c r="AK900" s="207"/>
      <c r="AL900" s="207"/>
      <c r="AM900" s="207"/>
      <c r="AN900" s="207"/>
      <c r="AO900" s="207"/>
      <c r="AP900" s="207"/>
      <c r="AQ900" s="207"/>
      <c r="AR900" s="207"/>
      <c r="AS900" s="207"/>
      <c r="AT900" s="207"/>
      <c r="AU900" s="207"/>
      <c r="AV900" s="207"/>
      <c r="AW900" s="207"/>
      <c r="AX900" s="207"/>
      <c r="AY900" s="207"/>
      <c r="AZ900" s="207"/>
      <c r="BA900" s="207"/>
      <c r="BB900" s="207"/>
      <c r="BC900" s="207"/>
      <c r="BD900" s="207"/>
      <c r="BE900" s="207"/>
      <c r="BF900" s="207"/>
      <c r="BG900" s="207"/>
      <c r="BH900" s="207"/>
      <c r="BI900" s="207"/>
      <c r="BJ900" s="207"/>
      <c r="BK900" s="207"/>
      <c r="BL900" s="207"/>
    </row>
    <row r="901" spans="1:64" s="7" customFormat="1" ht="15.75" customHeight="1">
      <c r="A901" s="88"/>
      <c r="B901" s="88"/>
      <c r="C901" s="60" t="s">
        <v>326</v>
      </c>
      <c r="D901" s="43"/>
      <c r="E901" s="43"/>
      <c r="F901" s="41"/>
      <c r="G901" s="142"/>
      <c r="H901" s="142"/>
      <c r="I901" s="142"/>
      <c r="J901" s="142"/>
      <c r="K901" s="142"/>
      <c r="L901" s="142"/>
      <c r="M901" s="277"/>
      <c r="N901" s="207"/>
      <c r="O901" s="207"/>
      <c r="P901" s="207"/>
      <c r="Q901" s="207"/>
      <c r="R901" s="207"/>
      <c r="S901" s="207"/>
      <c r="T901" s="207"/>
      <c r="U901" s="207"/>
      <c r="V901" s="207"/>
      <c r="W901" s="207"/>
      <c r="X901" s="207"/>
      <c r="Y901" s="207"/>
      <c r="Z901" s="207"/>
      <c r="AA901" s="207"/>
      <c r="AB901" s="207"/>
      <c r="AC901" s="207"/>
      <c r="AD901" s="207"/>
      <c r="AE901" s="207"/>
      <c r="AF901" s="207"/>
      <c r="AG901" s="207"/>
      <c r="AH901" s="207"/>
      <c r="AI901" s="207"/>
      <c r="AJ901" s="207"/>
      <c r="AK901" s="207"/>
      <c r="AL901" s="207"/>
      <c r="AM901" s="207"/>
      <c r="AN901" s="207"/>
      <c r="AO901" s="207"/>
      <c r="AP901" s="207"/>
      <c r="AQ901" s="207"/>
      <c r="AR901" s="207"/>
      <c r="AS901" s="207"/>
      <c r="AT901" s="207"/>
      <c r="AU901" s="207"/>
      <c r="AV901" s="207"/>
      <c r="AW901" s="207"/>
      <c r="AX901" s="207"/>
      <c r="AY901" s="207"/>
      <c r="AZ901" s="207"/>
      <c r="BA901" s="207"/>
      <c r="BB901" s="207"/>
      <c r="BC901" s="207"/>
      <c r="BD901" s="207"/>
      <c r="BE901" s="207"/>
      <c r="BF901" s="207"/>
      <c r="BG901" s="207"/>
      <c r="BH901" s="207"/>
      <c r="BI901" s="207"/>
      <c r="BJ901" s="207"/>
      <c r="BK901" s="207"/>
      <c r="BL901" s="207"/>
    </row>
    <row r="902" spans="1:64" s="7" customFormat="1" ht="13.5">
      <c r="A902" s="88"/>
      <c r="B902" s="88"/>
      <c r="C902" s="60" t="s">
        <v>145</v>
      </c>
      <c r="D902" s="43"/>
      <c r="E902" s="43"/>
      <c r="F902" s="41"/>
      <c r="G902" s="142"/>
      <c r="H902" s="142"/>
      <c r="I902" s="142"/>
      <c r="J902" s="142"/>
      <c r="K902" s="142"/>
      <c r="L902" s="142"/>
      <c r="M902" s="320"/>
      <c r="N902" s="207"/>
      <c r="O902" s="207"/>
      <c r="P902" s="207"/>
      <c r="Q902" s="207"/>
      <c r="R902" s="207"/>
      <c r="S902" s="207"/>
      <c r="T902" s="207"/>
      <c r="U902" s="207"/>
      <c r="V902" s="207"/>
      <c r="W902" s="207"/>
      <c r="X902" s="207"/>
      <c r="Y902" s="207"/>
      <c r="Z902" s="207"/>
      <c r="AA902" s="207"/>
      <c r="AB902" s="207"/>
      <c r="AC902" s="207"/>
      <c r="AD902" s="207"/>
      <c r="AE902" s="207"/>
      <c r="AF902" s="207"/>
      <c r="AG902" s="207"/>
      <c r="AH902" s="207"/>
      <c r="AI902" s="207"/>
      <c r="AJ902" s="207"/>
      <c r="AK902" s="207"/>
      <c r="AL902" s="207"/>
      <c r="AM902" s="207"/>
      <c r="AN902" s="207"/>
      <c r="AO902" s="207"/>
      <c r="AP902" s="207"/>
      <c r="AQ902" s="207"/>
      <c r="AR902" s="207"/>
      <c r="AS902" s="207"/>
      <c r="AT902" s="207"/>
      <c r="AU902" s="207"/>
      <c r="AV902" s="207"/>
      <c r="AW902" s="207"/>
      <c r="AX902" s="207"/>
      <c r="AY902" s="207"/>
      <c r="AZ902" s="207"/>
      <c r="BA902" s="207"/>
      <c r="BB902" s="207"/>
      <c r="BC902" s="207"/>
      <c r="BD902" s="207"/>
      <c r="BE902" s="207"/>
      <c r="BF902" s="207"/>
      <c r="BG902" s="207"/>
      <c r="BH902" s="207"/>
      <c r="BI902" s="207"/>
      <c r="BJ902" s="207"/>
      <c r="BK902" s="207"/>
      <c r="BL902" s="207"/>
    </row>
    <row r="903" spans="1:13" s="12" customFormat="1" ht="16.5">
      <c r="A903" s="74"/>
      <c r="B903" s="74"/>
      <c r="C903" s="150" t="s">
        <v>542</v>
      </c>
      <c r="D903" s="74"/>
      <c r="E903" s="147"/>
      <c r="F903" s="148"/>
      <c r="G903" s="149"/>
      <c r="H903" s="149"/>
      <c r="I903" s="149"/>
      <c r="J903" s="149"/>
      <c r="K903" s="149"/>
      <c r="L903" s="149"/>
      <c r="M903" s="273"/>
    </row>
    <row r="904" spans="1:64" s="7" customFormat="1" ht="19.5" customHeight="1">
      <c r="A904" s="33"/>
      <c r="B904" s="33"/>
      <c r="C904" s="206" t="s">
        <v>320</v>
      </c>
      <c r="D904" s="35"/>
      <c r="E904" s="36"/>
      <c r="F904" s="35"/>
      <c r="G904" s="37"/>
      <c r="H904" s="36"/>
      <c r="I904" s="37"/>
      <c r="J904" s="36"/>
      <c r="K904" s="37"/>
      <c r="L904" s="37"/>
      <c r="M904" s="274"/>
      <c r="N904" s="207"/>
      <c r="O904" s="207"/>
      <c r="P904" s="207"/>
      <c r="Q904" s="207"/>
      <c r="R904" s="207"/>
      <c r="S904" s="207"/>
      <c r="T904" s="207"/>
      <c r="U904" s="207"/>
      <c r="V904" s="207"/>
      <c r="W904" s="207"/>
      <c r="X904" s="207"/>
      <c r="Y904" s="207"/>
      <c r="Z904" s="207"/>
      <c r="AA904" s="207"/>
      <c r="AB904" s="207"/>
      <c r="AC904" s="207"/>
      <c r="AD904" s="207"/>
      <c r="AE904" s="207"/>
      <c r="AF904" s="207"/>
      <c r="AG904" s="207"/>
      <c r="AH904" s="207"/>
      <c r="AI904" s="207"/>
      <c r="AJ904" s="207"/>
      <c r="AK904" s="207"/>
      <c r="AL904" s="207"/>
      <c r="AM904" s="207"/>
      <c r="AN904" s="207"/>
      <c r="AO904" s="207"/>
      <c r="AP904" s="207"/>
      <c r="AQ904" s="207"/>
      <c r="AR904" s="207"/>
      <c r="AS904" s="207"/>
      <c r="AT904" s="207"/>
      <c r="AU904" s="207"/>
      <c r="AV904" s="207"/>
      <c r="AW904" s="207"/>
      <c r="AX904" s="207"/>
      <c r="AY904" s="207"/>
      <c r="AZ904" s="207"/>
      <c r="BA904" s="207"/>
      <c r="BB904" s="207"/>
      <c r="BC904" s="207"/>
      <c r="BD904" s="207"/>
      <c r="BE904" s="207"/>
      <c r="BF904" s="207"/>
      <c r="BG904" s="207"/>
      <c r="BH904" s="207"/>
      <c r="BI904" s="207"/>
      <c r="BJ904" s="207"/>
      <c r="BK904" s="207"/>
      <c r="BL904" s="207"/>
    </row>
    <row r="905" spans="1:13" s="17" customFormat="1" ht="30.75" customHeight="1">
      <c r="A905" s="6">
        <v>1</v>
      </c>
      <c r="B905" s="6"/>
      <c r="C905" s="5" t="s">
        <v>38</v>
      </c>
      <c r="D905" s="6" t="s">
        <v>12</v>
      </c>
      <c r="E905" s="245">
        <f>0.7*0.5*530</f>
        <v>185.5</v>
      </c>
      <c r="F905" s="1"/>
      <c r="G905" s="2"/>
      <c r="H905" s="3"/>
      <c r="I905" s="2"/>
      <c r="J905" s="3"/>
      <c r="K905" s="2"/>
      <c r="L905" s="2"/>
      <c r="M905" s="47"/>
    </row>
    <row r="906" spans="1:13" s="17" customFormat="1" ht="15.75" customHeight="1">
      <c r="A906" s="55">
        <v>2</v>
      </c>
      <c r="B906" s="55"/>
      <c r="C906" s="56" t="s">
        <v>21</v>
      </c>
      <c r="D906" s="55" t="s">
        <v>12</v>
      </c>
      <c r="E906" s="245">
        <f>E905</f>
        <v>185.5</v>
      </c>
      <c r="F906" s="65"/>
      <c r="G906" s="57"/>
      <c r="H906" s="58"/>
      <c r="I906" s="57"/>
      <c r="J906" s="58"/>
      <c r="K906" s="57"/>
      <c r="L906" s="57"/>
      <c r="M906" s="47"/>
    </row>
    <row r="907" spans="1:64" s="7" customFormat="1" ht="15" customHeight="1">
      <c r="A907" s="33"/>
      <c r="B907" s="33"/>
      <c r="C907" s="90" t="s">
        <v>15</v>
      </c>
      <c r="D907" s="88"/>
      <c r="E907" s="61"/>
      <c r="F907" s="43"/>
      <c r="G907" s="41"/>
      <c r="H907" s="41"/>
      <c r="I907" s="41"/>
      <c r="J907" s="41"/>
      <c r="K907" s="41"/>
      <c r="L907" s="41"/>
      <c r="M907" s="314"/>
      <c r="N907" s="207"/>
      <c r="O907" s="207"/>
      <c r="P907" s="207"/>
      <c r="Q907" s="207"/>
      <c r="R907" s="207"/>
      <c r="S907" s="207"/>
      <c r="T907" s="207"/>
      <c r="U907" s="207"/>
      <c r="V907" s="207"/>
      <c r="W907" s="207"/>
      <c r="X907" s="207"/>
      <c r="Y907" s="207"/>
      <c r="Z907" s="207"/>
      <c r="AA907" s="207"/>
      <c r="AB907" s="207"/>
      <c r="AC907" s="207"/>
      <c r="AD907" s="207"/>
      <c r="AE907" s="207"/>
      <c r="AF907" s="207"/>
      <c r="AG907" s="207"/>
      <c r="AH907" s="207"/>
      <c r="AI907" s="207"/>
      <c r="AJ907" s="207"/>
      <c r="AK907" s="207"/>
      <c r="AL907" s="207"/>
      <c r="AM907" s="207"/>
      <c r="AN907" s="207"/>
      <c r="AO907" s="207"/>
      <c r="AP907" s="207"/>
      <c r="AQ907" s="207"/>
      <c r="AR907" s="207"/>
      <c r="AS907" s="207"/>
      <c r="AT907" s="207"/>
      <c r="AU907" s="207"/>
      <c r="AV907" s="207"/>
      <c r="AW907" s="207"/>
      <c r="AX907" s="207"/>
      <c r="AY907" s="207"/>
      <c r="AZ907" s="207"/>
      <c r="BA907" s="207"/>
      <c r="BB907" s="207"/>
      <c r="BC907" s="207"/>
      <c r="BD907" s="207"/>
      <c r="BE907" s="207"/>
      <c r="BF907" s="207"/>
      <c r="BG907" s="207"/>
      <c r="BH907" s="207"/>
      <c r="BI907" s="207"/>
      <c r="BJ907" s="207"/>
      <c r="BK907" s="207"/>
      <c r="BL907" s="207"/>
    </row>
    <row r="908" spans="1:64" s="10" customFormat="1" ht="13.5">
      <c r="A908" s="53"/>
      <c r="B908" s="53"/>
      <c r="C908" s="40" t="s">
        <v>42</v>
      </c>
      <c r="D908" s="85" t="s">
        <v>49</v>
      </c>
      <c r="E908" s="54"/>
      <c r="F908" s="43"/>
      <c r="G908" s="41"/>
      <c r="H908" s="41"/>
      <c r="I908" s="41"/>
      <c r="J908" s="41"/>
      <c r="K908" s="41"/>
      <c r="L908" s="41"/>
      <c r="M908" s="292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</row>
    <row r="909" spans="1:64" s="10" customFormat="1" ht="13.5">
      <c r="A909" s="53"/>
      <c r="B909" s="53"/>
      <c r="C909" s="60" t="s">
        <v>6</v>
      </c>
      <c r="D909" s="43"/>
      <c r="E909" s="54"/>
      <c r="F909" s="43"/>
      <c r="G909" s="41"/>
      <c r="H909" s="41"/>
      <c r="I909" s="41"/>
      <c r="J909" s="41"/>
      <c r="K909" s="41"/>
      <c r="L909" s="41"/>
      <c r="M909" s="292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</row>
    <row r="910" spans="1:64" s="10" customFormat="1" ht="13.5">
      <c r="A910" s="33"/>
      <c r="B910" s="33"/>
      <c r="C910" s="40" t="s">
        <v>41</v>
      </c>
      <c r="D910" s="85" t="s">
        <v>49</v>
      </c>
      <c r="E910" s="54"/>
      <c r="F910" s="43"/>
      <c r="G910" s="41"/>
      <c r="H910" s="41"/>
      <c r="I910" s="41"/>
      <c r="J910" s="41"/>
      <c r="K910" s="41"/>
      <c r="L910" s="41"/>
      <c r="M910" s="292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</row>
    <row r="911" spans="1:64" s="10" customFormat="1" ht="13.5">
      <c r="A911" s="33"/>
      <c r="B911" s="33"/>
      <c r="C911" s="60" t="s">
        <v>6</v>
      </c>
      <c r="D911" s="43"/>
      <c r="E911" s="54"/>
      <c r="F911" s="43"/>
      <c r="G911" s="41"/>
      <c r="H911" s="41"/>
      <c r="I911" s="41"/>
      <c r="J911" s="41"/>
      <c r="K911" s="41"/>
      <c r="L911" s="61"/>
      <c r="M911" s="276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</row>
    <row r="912" spans="1:64" s="7" customFormat="1" ht="18" customHeight="1">
      <c r="A912" s="6"/>
      <c r="B912" s="6"/>
      <c r="C912" s="209" t="s">
        <v>322</v>
      </c>
      <c r="D912" s="1"/>
      <c r="E912" s="3"/>
      <c r="F912" s="1"/>
      <c r="G912" s="2"/>
      <c r="H912" s="3"/>
      <c r="I912" s="2"/>
      <c r="J912" s="3"/>
      <c r="K912" s="2"/>
      <c r="L912" s="2"/>
      <c r="M912" s="274"/>
      <c r="N912" s="207"/>
      <c r="O912" s="207"/>
      <c r="P912" s="207"/>
      <c r="Q912" s="207"/>
      <c r="R912" s="207"/>
      <c r="S912" s="207"/>
      <c r="T912" s="207"/>
      <c r="U912" s="207"/>
      <c r="V912" s="207"/>
      <c r="W912" s="207"/>
      <c r="X912" s="207"/>
      <c r="Y912" s="207"/>
      <c r="Z912" s="207"/>
      <c r="AA912" s="207"/>
      <c r="AB912" s="207"/>
      <c r="AC912" s="207"/>
      <c r="AD912" s="207"/>
      <c r="AE912" s="207"/>
      <c r="AF912" s="207"/>
      <c r="AG912" s="207"/>
      <c r="AH912" s="207"/>
      <c r="AI912" s="207"/>
      <c r="AJ912" s="207"/>
      <c r="AK912" s="207"/>
      <c r="AL912" s="207"/>
      <c r="AM912" s="207"/>
      <c r="AN912" s="207"/>
      <c r="AO912" s="207"/>
      <c r="AP912" s="207"/>
      <c r="AQ912" s="207"/>
      <c r="AR912" s="207"/>
      <c r="AS912" s="207"/>
      <c r="AT912" s="207"/>
      <c r="AU912" s="207"/>
      <c r="AV912" s="207"/>
      <c r="AW912" s="207"/>
      <c r="AX912" s="207"/>
      <c r="AY912" s="207"/>
      <c r="AZ912" s="207"/>
      <c r="BA912" s="207"/>
      <c r="BB912" s="207"/>
      <c r="BC912" s="207"/>
      <c r="BD912" s="207"/>
      <c r="BE912" s="207"/>
      <c r="BF912" s="207"/>
      <c r="BG912" s="207"/>
      <c r="BH912" s="207"/>
      <c r="BI912" s="207"/>
      <c r="BJ912" s="207"/>
      <c r="BK912" s="207"/>
      <c r="BL912" s="207"/>
    </row>
    <row r="913" spans="1:64" s="7" customFormat="1" ht="28.5" customHeight="1">
      <c r="A913" s="55">
        <v>3</v>
      </c>
      <c r="B913" s="55"/>
      <c r="C913" s="66" t="s">
        <v>323</v>
      </c>
      <c r="D913" s="55" t="s">
        <v>19</v>
      </c>
      <c r="E913" s="245">
        <v>530</v>
      </c>
      <c r="F913" s="65"/>
      <c r="G913" s="57"/>
      <c r="H913" s="58"/>
      <c r="I913" s="57"/>
      <c r="J913" s="58"/>
      <c r="K913" s="57"/>
      <c r="L913" s="57"/>
      <c r="M913" s="274"/>
      <c r="N913" s="207"/>
      <c r="O913" s="207"/>
      <c r="P913" s="207"/>
      <c r="Q913" s="207"/>
      <c r="R913" s="207"/>
      <c r="S913" s="207"/>
      <c r="T913" s="207"/>
      <c r="U913" s="207"/>
      <c r="V913" s="207"/>
      <c r="W913" s="207"/>
      <c r="X913" s="207"/>
      <c r="Y913" s="207"/>
      <c r="Z913" s="207"/>
      <c r="AA913" s="207"/>
      <c r="AB913" s="207"/>
      <c r="AC913" s="207"/>
      <c r="AD913" s="207"/>
      <c r="AE913" s="207"/>
      <c r="AF913" s="207"/>
      <c r="AG913" s="207"/>
      <c r="AH913" s="207"/>
      <c r="AI913" s="207"/>
      <c r="AJ913" s="207"/>
      <c r="AK913" s="207"/>
      <c r="AL913" s="207"/>
      <c r="AM913" s="207"/>
      <c r="AN913" s="207"/>
      <c r="AO913" s="207"/>
      <c r="AP913" s="207"/>
      <c r="AQ913" s="207"/>
      <c r="AR913" s="207"/>
      <c r="AS913" s="207"/>
      <c r="AT913" s="207"/>
      <c r="AU913" s="207"/>
      <c r="AV913" s="207"/>
      <c r="AW913" s="207"/>
      <c r="AX913" s="207"/>
      <c r="AY913" s="207"/>
      <c r="AZ913" s="207"/>
      <c r="BA913" s="207"/>
      <c r="BB913" s="207"/>
      <c r="BC913" s="207"/>
      <c r="BD913" s="207"/>
      <c r="BE913" s="207"/>
      <c r="BF913" s="207"/>
      <c r="BG913" s="207"/>
      <c r="BH913" s="207"/>
      <c r="BI913" s="207"/>
      <c r="BJ913" s="207"/>
      <c r="BK913" s="207"/>
      <c r="BL913" s="207"/>
    </row>
    <row r="914" spans="1:64" s="7" customFormat="1" ht="26.25" customHeight="1">
      <c r="A914" s="55">
        <v>4</v>
      </c>
      <c r="B914" s="55"/>
      <c r="C914" s="66" t="s">
        <v>626</v>
      </c>
      <c r="D914" s="55" t="s">
        <v>19</v>
      </c>
      <c r="E914" s="245">
        <v>530</v>
      </c>
      <c r="F914" s="58"/>
      <c r="G914" s="57"/>
      <c r="H914" s="65"/>
      <c r="I914" s="57"/>
      <c r="J914" s="58"/>
      <c r="K914" s="57"/>
      <c r="L914" s="57">
        <f>G914+I914+K914</f>
        <v>0</v>
      </c>
      <c r="M914" s="274"/>
      <c r="N914" s="207"/>
      <c r="O914" s="207"/>
      <c r="P914" s="207"/>
      <c r="Q914" s="207"/>
      <c r="R914" s="207"/>
      <c r="S914" s="207"/>
      <c r="T914" s="207"/>
      <c r="U914" s="207"/>
      <c r="V914" s="207"/>
      <c r="W914" s="207"/>
      <c r="X914" s="207"/>
      <c r="Y914" s="207"/>
      <c r="Z914" s="207"/>
      <c r="AA914" s="207"/>
      <c r="AB914" s="207"/>
      <c r="AC914" s="207"/>
      <c r="AD914" s="207"/>
      <c r="AE914" s="207"/>
      <c r="AF914" s="207"/>
      <c r="AG914" s="207"/>
      <c r="AH914" s="207"/>
      <c r="AI914" s="207"/>
      <c r="AJ914" s="207"/>
      <c r="AK914" s="207"/>
      <c r="AL914" s="207"/>
      <c r="AM914" s="207"/>
      <c r="AN914" s="207"/>
      <c r="AO914" s="207"/>
      <c r="AP914" s="207"/>
      <c r="AQ914" s="207"/>
      <c r="AR914" s="207"/>
      <c r="AS914" s="207"/>
      <c r="AT914" s="207"/>
      <c r="AU914" s="207"/>
      <c r="AV914" s="207"/>
      <c r="AW914" s="207"/>
      <c r="AX914" s="207"/>
      <c r="AY914" s="207"/>
      <c r="AZ914" s="207"/>
      <c r="BA914" s="207"/>
      <c r="BB914" s="207"/>
      <c r="BC914" s="207"/>
      <c r="BD914" s="207"/>
      <c r="BE914" s="207"/>
      <c r="BF914" s="207"/>
      <c r="BG914" s="207"/>
      <c r="BH914" s="207"/>
      <c r="BI914" s="207"/>
      <c r="BJ914" s="207"/>
      <c r="BK914" s="207"/>
      <c r="BL914" s="207"/>
    </row>
    <row r="915" spans="1:64" s="19" customFormat="1" ht="27" customHeight="1">
      <c r="A915" s="33">
        <v>5</v>
      </c>
      <c r="B915" s="33"/>
      <c r="C915" s="48" t="s">
        <v>631</v>
      </c>
      <c r="D915" s="33" t="s">
        <v>19</v>
      </c>
      <c r="E915" s="245">
        <v>200</v>
      </c>
      <c r="F915" s="35"/>
      <c r="G915" s="37">
        <f>E915*F915</f>
        <v>0</v>
      </c>
      <c r="H915" s="36"/>
      <c r="I915" s="37"/>
      <c r="J915" s="36"/>
      <c r="K915" s="37"/>
      <c r="L915" s="37">
        <f>G915+I915+K915</f>
        <v>0</v>
      </c>
      <c r="M915" s="274"/>
      <c r="N915" s="208"/>
      <c r="O915" s="208"/>
      <c r="P915" s="208"/>
      <c r="Q915" s="208"/>
      <c r="R915" s="208"/>
      <c r="S915" s="208"/>
      <c r="T915" s="208"/>
      <c r="U915" s="208"/>
      <c r="V915" s="208"/>
      <c r="W915" s="208"/>
      <c r="X915" s="208"/>
      <c r="Y915" s="208"/>
      <c r="Z915" s="208"/>
      <c r="AA915" s="208"/>
      <c r="AB915" s="208"/>
      <c r="AC915" s="208"/>
      <c r="AD915" s="208"/>
      <c r="AE915" s="208"/>
      <c r="AF915" s="208"/>
      <c r="AG915" s="208"/>
      <c r="AH915" s="208"/>
      <c r="AI915" s="208"/>
      <c r="AJ915" s="208"/>
      <c r="AK915" s="208"/>
      <c r="AL915" s="208"/>
      <c r="AM915" s="208"/>
      <c r="AN915" s="208"/>
      <c r="AO915" s="208"/>
      <c r="AP915" s="208"/>
      <c r="AQ915" s="208"/>
      <c r="AR915" s="208"/>
      <c r="AS915" s="208"/>
      <c r="AT915" s="208"/>
      <c r="AU915" s="208"/>
      <c r="AV915" s="208"/>
      <c r="AW915" s="208"/>
      <c r="AX915" s="208"/>
      <c r="AY915" s="208"/>
      <c r="AZ915" s="208"/>
      <c r="BA915" s="208"/>
      <c r="BB915" s="208"/>
      <c r="BC915" s="208"/>
      <c r="BD915" s="208"/>
      <c r="BE915" s="208"/>
      <c r="BF915" s="208"/>
      <c r="BG915" s="208"/>
      <c r="BH915" s="208"/>
      <c r="BI915" s="208"/>
      <c r="BJ915" s="208"/>
      <c r="BK915" s="208"/>
      <c r="BL915" s="208"/>
    </row>
    <row r="916" spans="1:64" s="19" customFormat="1" ht="29.25" customHeight="1">
      <c r="A916" s="33">
        <v>6</v>
      </c>
      <c r="B916" s="33"/>
      <c r="C916" s="48" t="s">
        <v>632</v>
      </c>
      <c r="D916" s="33" t="s">
        <v>19</v>
      </c>
      <c r="E916" s="245">
        <v>330</v>
      </c>
      <c r="F916" s="35"/>
      <c r="G916" s="37">
        <f>E916*F916</f>
        <v>0</v>
      </c>
      <c r="H916" s="36"/>
      <c r="I916" s="37"/>
      <c r="J916" s="36"/>
      <c r="K916" s="37"/>
      <c r="L916" s="37">
        <f>G916+I916+K916</f>
        <v>0</v>
      </c>
      <c r="M916" s="274"/>
      <c r="N916" s="208"/>
      <c r="O916" s="208"/>
      <c r="P916" s="208"/>
      <c r="Q916" s="208"/>
      <c r="R916" s="208"/>
      <c r="S916" s="208"/>
      <c r="T916" s="208"/>
      <c r="U916" s="208"/>
      <c r="V916" s="208"/>
      <c r="W916" s="208"/>
      <c r="X916" s="208"/>
      <c r="Y916" s="208"/>
      <c r="Z916" s="208"/>
      <c r="AA916" s="208"/>
      <c r="AB916" s="208"/>
      <c r="AC916" s="208"/>
      <c r="AD916" s="208"/>
      <c r="AE916" s="208"/>
      <c r="AF916" s="208"/>
      <c r="AG916" s="208"/>
      <c r="AH916" s="208"/>
      <c r="AI916" s="208"/>
      <c r="AJ916" s="208"/>
      <c r="AK916" s="208"/>
      <c r="AL916" s="208"/>
      <c r="AM916" s="208"/>
      <c r="AN916" s="208"/>
      <c r="AO916" s="208"/>
      <c r="AP916" s="208"/>
      <c r="AQ916" s="208"/>
      <c r="AR916" s="208"/>
      <c r="AS916" s="208"/>
      <c r="AT916" s="208"/>
      <c r="AU916" s="208"/>
      <c r="AV916" s="208"/>
      <c r="AW916" s="208"/>
      <c r="AX916" s="208"/>
      <c r="AY916" s="208"/>
      <c r="AZ916" s="208"/>
      <c r="BA916" s="208"/>
      <c r="BB916" s="208"/>
      <c r="BC916" s="208"/>
      <c r="BD916" s="208"/>
      <c r="BE916" s="208"/>
      <c r="BF916" s="208"/>
      <c r="BG916" s="208"/>
      <c r="BH916" s="208"/>
      <c r="BI916" s="208"/>
      <c r="BJ916" s="208"/>
      <c r="BK916" s="208"/>
      <c r="BL916" s="208"/>
    </row>
    <row r="917" spans="1:64" s="19" customFormat="1" ht="21.75" customHeight="1">
      <c r="A917" s="33">
        <v>7</v>
      </c>
      <c r="B917" s="33"/>
      <c r="C917" s="48" t="s">
        <v>327</v>
      </c>
      <c r="D917" s="33" t="s">
        <v>19</v>
      </c>
      <c r="E917" s="245">
        <v>530</v>
      </c>
      <c r="F917" s="35"/>
      <c r="G917" s="2">
        <f>E917*F917</f>
        <v>0</v>
      </c>
      <c r="H917" s="36"/>
      <c r="I917" s="37"/>
      <c r="J917" s="36"/>
      <c r="K917" s="37"/>
      <c r="L917" s="2">
        <f>G917+I917+K917</f>
        <v>0</v>
      </c>
      <c r="M917" s="274"/>
      <c r="N917" s="208"/>
      <c r="O917" s="208"/>
      <c r="P917" s="208"/>
      <c r="Q917" s="208"/>
      <c r="R917" s="208"/>
      <c r="S917" s="208"/>
      <c r="T917" s="208"/>
      <c r="U917" s="208"/>
      <c r="V917" s="208"/>
      <c r="W917" s="208"/>
      <c r="X917" s="208"/>
      <c r="Y917" s="208"/>
      <c r="Z917" s="208"/>
      <c r="AA917" s="208"/>
      <c r="AB917" s="208"/>
      <c r="AC917" s="208"/>
      <c r="AD917" s="208"/>
      <c r="AE917" s="208"/>
      <c r="AF917" s="208"/>
      <c r="AG917" s="208"/>
      <c r="AH917" s="208"/>
      <c r="AI917" s="208"/>
      <c r="AJ917" s="208"/>
      <c r="AK917" s="208"/>
      <c r="AL917" s="208"/>
      <c r="AM917" s="208"/>
      <c r="AN917" s="208"/>
      <c r="AO917" s="208"/>
      <c r="AP917" s="208"/>
      <c r="AQ917" s="208"/>
      <c r="AR917" s="208"/>
      <c r="AS917" s="208"/>
      <c r="AT917" s="208"/>
      <c r="AU917" s="208"/>
      <c r="AV917" s="208"/>
      <c r="AW917" s="208"/>
      <c r="AX917" s="208"/>
      <c r="AY917" s="208"/>
      <c r="AZ917" s="208"/>
      <c r="BA917" s="208"/>
      <c r="BB917" s="208"/>
      <c r="BC917" s="208"/>
      <c r="BD917" s="208"/>
      <c r="BE917" s="208"/>
      <c r="BF917" s="208"/>
      <c r="BG917" s="208"/>
      <c r="BH917" s="208"/>
      <c r="BI917" s="208"/>
      <c r="BJ917" s="208"/>
      <c r="BK917" s="208"/>
      <c r="BL917" s="208"/>
    </row>
    <row r="918" spans="1:64" s="7" customFormat="1" ht="15" customHeight="1">
      <c r="A918" s="88"/>
      <c r="B918" s="88"/>
      <c r="C918" s="90" t="s">
        <v>18</v>
      </c>
      <c r="D918" s="88"/>
      <c r="E918" s="61"/>
      <c r="F918" s="43"/>
      <c r="G918" s="142">
        <f>SUM(G913:G917)</f>
        <v>0</v>
      </c>
      <c r="H918" s="142"/>
      <c r="I918" s="142">
        <f>SUM(I913:I917)</f>
        <v>0</v>
      </c>
      <c r="J918" s="142"/>
      <c r="K918" s="142">
        <f>SUM(K913:K917)</f>
        <v>0</v>
      </c>
      <c r="L918" s="142">
        <f>SUM(L913:L917)</f>
        <v>0</v>
      </c>
      <c r="M918" s="318">
        <f>G918+I918+K918</f>
        <v>0</v>
      </c>
      <c r="N918" s="207"/>
      <c r="O918" s="207"/>
      <c r="P918" s="207"/>
      <c r="Q918" s="207"/>
      <c r="R918" s="207"/>
      <c r="S918" s="207"/>
      <c r="T918" s="207"/>
      <c r="U918" s="207"/>
      <c r="V918" s="207"/>
      <c r="W918" s="207"/>
      <c r="X918" s="207"/>
      <c r="Y918" s="207"/>
      <c r="Z918" s="207"/>
      <c r="AA918" s="207"/>
      <c r="AB918" s="207"/>
      <c r="AC918" s="207"/>
      <c r="AD918" s="207"/>
      <c r="AE918" s="207"/>
      <c r="AF918" s="207"/>
      <c r="AG918" s="207"/>
      <c r="AH918" s="207"/>
      <c r="AI918" s="207"/>
      <c r="AJ918" s="207"/>
      <c r="AK918" s="207"/>
      <c r="AL918" s="207"/>
      <c r="AM918" s="207"/>
      <c r="AN918" s="207"/>
      <c r="AO918" s="207"/>
      <c r="AP918" s="207"/>
      <c r="AQ918" s="207"/>
      <c r="AR918" s="207"/>
      <c r="AS918" s="207"/>
      <c r="AT918" s="207"/>
      <c r="AU918" s="207"/>
      <c r="AV918" s="207"/>
      <c r="AW918" s="207"/>
      <c r="AX918" s="207"/>
      <c r="AY918" s="207"/>
      <c r="AZ918" s="207"/>
      <c r="BA918" s="207"/>
      <c r="BB918" s="207"/>
      <c r="BC918" s="207"/>
      <c r="BD918" s="207"/>
      <c r="BE918" s="207"/>
      <c r="BF918" s="207"/>
      <c r="BG918" s="207"/>
      <c r="BH918" s="207"/>
      <c r="BI918" s="207"/>
      <c r="BJ918" s="207"/>
      <c r="BK918" s="207"/>
      <c r="BL918" s="207"/>
    </row>
    <row r="919" spans="1:64" s="7" customFormat="1" ht="14.25" customHeight="1">
      <c r="A919" s="88"/>
      <c r="B919" s="88"/>
      <c r="C919" s="181" t="s">
        <v>644</v>
      </c>
      <c r="D919" s="88" t="s">
        <v>49</v>
      </c>
      <c r="E919" s="61"/>
      <c r="F919" s="43"/>
      <c r="G919" s="142"/>
      <c r="H919" s="142"/>
      <c r="I919" s="142">
        <f>L919</f>
        <v>0</v>
      </c>
      <c r="J919" s="142"/>
      <c r="K919" s="142"/>
      <c r="L919" s="142">
        <f>I918*0.75</f>
        <v>0</v>
      </c>
      <c r="M919" s="274"/>
      <c r="N919" s="207"/>
      <c r="O919" s="207"/>
      <c r="P919" s="207"/>
      <c r="Q919" s="207"/>
      <c r="R919" s="207"/>
      <c r="S919" s="207"/>
      <c r="T919" s="207"/>
      <c r="U919" s="207"/>
      <c r="V919" s="207"/>
      <c r="W919" s="207"/>
      <c r="X919" s="207"/>
      <c r="Y919" s="207"/>
      <c r="Z919" s="207"/>
      <c r="AA919" s="207"/>
      <c r="AB919" s="207"/>
      <c r="AC919" s="207"/>
      <c r="AD919" s="207"/>
      <c r="AE919" s="207"/>
      <c r="AF919" s="207"/>
      <c r="AG919" s="207"/>
      <c r="AH919" s="207"/>
      <c r="AI919" s="207"/>
      <c r="AJ919" s="207"/>
      <c r="AK919" s="207"/>
      <c r="AL919" s="207"/>
      <c r="AM919" s="207"/>
      <c r="AN919" s="207"/>
      <c r="AO919" s="207"/>
      <c r="AP919" s="207"/>
      <c r="AQ919" s="207"/>
      <c r="AR919" s="207"/>
      <c r="AS919" s="207"/>
      <c r="AT919" s="207"/>
      <c r="AU919" s="207"/>
      <c r="AV919" s="207"/>
      <c r="AW919" s="207"/>
      <c r="AX919" s="207"/>
      <c r="AY919" s="207"/>
      <c r="AZ919" s="207"/>
      <c r="BA919" s="207"/>
      <c r="BB919" s="207"/>
      <c r="BC919" s="207"/>
      <c r="BD919" s="207"/>
      <c r="BE919" s="207"/>
      <c r="BF919" s="207"/>
      <c r="BG919" s="207"/>
      <c r="BH919" s="207"/>
      <c r="BI919" s="207"/>
      <c r="BJ919" s="207"/>
      <c r="BK919" s="207"/>
      <c r="BL919" s="207"/>
    </row>
    <row r="920" spans="1:64" s="7" customFormat="1" ht="14.25" customHeight="1">
      <c r="A920" s="88"/>
      <c r="B920" s="88"/>
      <c r="C920" s="90" t="s">
        <v>18</v>
      </c>
      <c r="D920" s="88"/>
      <c r="E920" s="61"/>
      <c r="F920" s="43"/>
      <c r="G920" s="142">
        <f aca="true" t="shared" si="13" ref="G920:L920">G918+G919</f>
        <v>0</v>
      </c>
      <c r="H920" s="142">
        <f t="shared" si="13"/>
        <v>0</v>
      </c>
      <c r="I920" s="142">
        <f t="shared" si="13"/>
        <v>0</v>
      </c>
      <c r="J920" s="142">
        <f t="shared" si="13"/>
        <v>0</v>
      </c>
      <c r="K920" s="142">
        <f t="shared" si="13"/>
        <v>0</v>
      </c>
      <c r="L920" s="142">
        <f t="shared" si="13"/>
        <v>0</v>
      </c>
      <c r="M920" s="318"/>
      <c r="N920" s="207"/>
      <c r="O920" s="207"/>
      <c r="P920" s="207"/>
      <c r="Q920" s="207"/>
      <c r="R920" s="207"/>
      <c r="S920" s="207"/>
      <c r="T920" s="207"/>
      <c r="U920" s="207"/>
      <c r="V920" s="207"/>
      <c r="W920" s="207"/>
      <c r="X920" s="207"/>
      <c r="Y920" s="207"/>
      <c r="Z920" s="207"/>
      <c r="AA920" s="207"/>
      <c r="AB920" s="207"/>
      <c r="AC920" s="207"/>
      <c r="AD920" s="207"/>
      <c r="AE920" s="207"/>
      <c r="AF920" s="207"/>
      <c r="AG920" s="207"/>
      <c r="AH920" s="207"/>
      <c r="AI920" s="207"/>
      <c r="AJ920" s="207"/>
      <c r="AK920" s="207"/>
      <c r="AL920" s="207"/>
      <c r="AM920" s="207"/>
      <c r="AN920" s="207"/>
      <c r="AO920" s="207"/>
      <c r="AP920" s="207"/>
      <c r="AQ920" s="207"/>
      <c r="AR920" s="207"/>
      <c r="AS920" s="207"/>
      <c r="AT920" s="207"/>
      <c r="AU920" s="207"/>
      <c r="AV920" s="207"/>
      <c r="AW920" s="207"/>
      <c r="AX920" s="207"/>
      <c r="AY920" s="207"/>
      <c r="AZ920" s="207"/>
      <c r="BA920" s="207"/>
      <c r="BB920" s="207"/>
      <c r="BC920" s="207"/>
      <c r="BD920" s="207"/>
      <c r="BE920" s="207"/>
      <c r="BF920" s="207"/>
      <c r="BG920" s="207"/>
      <c r="BH920" s="207"/>
      <c r="BI920" s="207"/>
      <c r="BJ920" s="207"/>
      <c r="BK920" s="207"/>
      <c r="BL920" s="207"/>
    </row>
    <row r="921" spans="1:64" s="7" customFormat="1" ht="15" customHeight="1">
      <c r="A921" s="88"/>
      <c r="B921" s="88"/>
      <c r="C921" s="40" t="s">
        <v>41</v>
      </c>
      <c r="D921" s="88" t="s">
        <v>49</v>
      </c>
      <c r="E921" s="61"/>
      <c r="F921" s="43"/>
      <c r="G921" s="142">
        <f aca="true" t="shared" si="14" ref="G921:L921">G920*0.08</f>
        <v>0</v>
      </c>
      <c r="H921" s="142">
        <f t="shared" si="14"/>
        <v>0</v>
      </c>
      <c r="I921" s="142">
        <f t="shared" si="14"/>
        <v>0</v>
      </c>
      <c r="J921" s="142">
        <f t="shared" si="14"/>
        <v>0</v>
      </c>
      <c r="K921" s="142">
        <f t="shared" si="14"/>
        <v>0</v>
      </c>
      <c r="L921" s="142">
        <f t="shared" si="14"/>
        <v>0</v>
      </c>
      <c r="M921" s="274"/>
      <c r="N921" s="207"/>
      <c r="O921" s="207"/>
      <c r="P921" s="207"/>
      <c r="Q921" s="207"/>
      <c r="R921" s="207"/>
      <c r="S921" s="207"/>
      <c r="T921" s="207"/>
      <c r="U921" s="207"/>
      <c r="V921" s="207"/>
      <c r="W921" s="207"/>
      <c r="X921" s="207"/>
      <c r="Y921" s="207"/>
      <c r="Z921" s="207"/>
      <c r="AA921" s="207"/>
      <c r="AB921" s="207"/>
      <c r="AC921" s="207"/>
      <c r="AD921" s="207"/>
      <c r="AE921" s="207"/>
      <c r="AF921" s="207"/>
      <c r="AG921" s="207"/>
      <c r="AH921" s="207"/>
      <c r="AI921" s="207"/>
      <c r="AJ921" s="207"/>
      <c r="AK921" s="207"/>
      <c r="AL921" s="207"/>
      <c r="AM921" s="207"/>
      <c r="AN921" s="207"/>
      <c r="AO921" s="207"/>
      <c r="AP921" s="207"/>
      <c r="AQ921" s="207"/>
      <c r="AR921" s="207"/>
      <c r="AS921" s="207"/>
      <c r="AT921" s="207"/>
      <c r="AU921" s="207"/>
      <c r="AV921" s="207"/>
      <c r="AW921" s="207"/>
      <c r="AX921" s="207"/>
      <c r="AY921" s="207"/>
      <c r="AZ921" s="207"/>
      <c r="BA921" s="207"/>
      <c r="BB921" s="207"/>
      <c r="BC921" s="207"/>
      <c r="BD921" s="207"/>
      <c r="BE921" s="207"/>
      <c r="BF921" s="207"/>
      <c r="BG921" s="207"/>
      <c r="BH921" s="207"/>
      <c r="BI921" s="207"/>
      <c r="BJ921" s="207"/>
      <c r="BK921" s="207"/>
      <c r="BL921" s="207"/>
    </row>
    <row r="922" spans="1:64" s="7" customFormat="1" ht="15" customHeight="1">
      <c r="A922" s="88"/>
      <c r="B922" s="88"/>
      <c r="C922" s="90" t="s">
        <v>16</v>
      </c>
      <c r="D922" s="88"/>
      <c r="E922" s="61"/>
      <c r="F922" s="43"/>
      <c r="G922" s="142">
        <f aca="true" t="shared" si="15" ref="G922:L922">G920+G921</f>
        <v>0</v>
      </c>
      <c r="H922" s="142">
        <f t="shared" si="15"/>
        <v>0</v>
      </c>
      <c r="I922" s="142">
        <f t="shared" si="15"/>
        <v>0</v>
      </c>
      <c r="J922" s="142">
        <f t="shared" si="15"/>
        <v>0</v>
      </c>
      <c r="K922" s="142">
        <f t="shared" si="15"/>
        <v>0</v>
      </c>
      <c r="L922" s="142">
        <f t="shared" si="15"/>
        <v>0</v>
      </c>
      <c r="M922" s="318"/>
      <c r="N922" s="207"/>
      <c r="O922" s="207"/>
      <c r="P922" s="207"/>
      <c r="Q922" s="207"/>
      <c r="R922" s="207"/>
      <c r="S922" s="207"/>
      <c r="T922" s="207"/>
      <c r="U922" s="207"/>
      <c r="V922" s="207"/>
      <c r="W922" s="207"/>
      <c r="X922" s="207"/>
      <c r="Y922" s="207"/>
      <c r="Z922" s="207"/>
      <c r="AA922" s="207"/>
      <c r="AB922" s="207"/>
      <c r="AC922" s="207"/>
      <c r="AD922" s="207"/>
      <c r="AE922" s="207"/>
      <c r="AF922" s="207"/>
      <c r="AG922" s="207"/>
      <c r="AH922" s="207"/>
      <c r="AI922" s="207"/>
      <c r="AJ922" s="207"/>
      <c r="AK922" s="207"/>
      <c r="AL922" s="207"/>
      <c r="AM922" s="207"/>
      <c r="AN922" s="207"/>
      <c r="AO922" s="207"/>
      <c r="AP922" s="207"/>
      <c r="AQ922" s="207"/>
      <c r="AR922" s="207"/>
      <c r="AS922" s="207"/>
      <c r="AT922" s="207"/>
      <c r="AU922" s="207"/>
      <c r="AV922" s="207"/>
      <c r="AW922" s="207"/>
      <c r="AX922" s="207"/>
      <c r="AY922" s="207"/>
      <c r="AZ922" s="207"/>
      <c r="BA922" s="207"/>
      <c r="BB922" s="207"/>
      <c r="BC922" s="207"/>
      <c r="BD922" s="207"/>
      <c r="BE922" s="207"/>
      <c r="BF922" s="207"/>
      <c r="BG922" s="207"/>
      <c r="BH922" s="207"/>
      <c r="BI922" s="207"/>
      <c r="BJ922" s="207"/>
      <c r="BK922" s="207"/>
      <c r="BL922" s="207"/>
    </row>
    <row r="923" spans="1:64" s="7" customFormat="1" ht="18" customHeight="1">
      <c r="A923" s="88"/>
      <c r="B923" s="88"/>
      <c r="C923" s="60" t="s">
        <v>103</v>
      </c>
      <c r="D923" s="43"/>
      <c r="E923" s="43"/>
      <c r="F923" s="41"/>
      <c r="G923" s="142">
        <f aca="true" t="shared" si="16" ref="G923:L923">G911+G922</f>
        <v>0</v>
      </c>
      <c r="H923" s="142">
        <f t="shared" si="16"/>
        <v>0</v>
      </c>
      <c r="I923" s="142">
        <f t="shared" si="16"/>
        <v>0</v>
      </c>
      <c r="J923" s="142">
        <f t="shared" si="16"/>
        <v>0</v>
      </c>
      <c r="K923" s="142">
        <f t="shared" si="16"/>
        <v>0</v>
      </c>
      <c r="L923" s="142">
        <f t="shared" si="16"/>
        <v>0</v>
      </c>
      <c r="M923" s="319">
        <f>G923+I923+K923</f>
        <v>0</v>
      </c>
      <c r="N923" s="207"/>
      <c r="O923" s="207"/>
      <c r="P923" s="207"/>
      <c r="Q923" s="207"/>
      <c r="R923" s="207"/>
      <c r="S923" s="207"/>
      <c r="T923" s="207"/>
      <c r="U923" s="207"/>
      <c r="V923" s="207"/>
      <c r="W923" s="207"/>
      <c r="X923" s="207"/>
      <c r="Y923" s="207"/>
      <c r="Z923" s="207"/>
      <c r="AA923" s="207"/>
      <c r="AB923" s="207"/>
      <c r="AC923" s="207"/>
      <c r="AD923" s="207"/>
      <c r="AE923" s="207"/>
      <c r="AF923" s="207"/>
      <c r="AG923" s="207"/>
      <c r="AH923" s="207"/>
      <c r="AI923" s="207"/>
      <c r="AJ923" s="207"/>
      <c r="AK923" s="207"/>
      <c r="AL923" s="207"/>
      <c r="AM923" s="207"/>
      <c r="AN923" s="207"/>
      <c r="AO923" s="207"/>
      <c r="AP923" s="207"/>
      <c r="AQ923" s="207"/>
      <c r="AR923" s="207"/>
      <c r="AS923" s="207"/>
      <c r="AT923" s="207"/>
      <c r="AU923" s="207"/>
      <c r="AV923" s="207"/>
      <c r="AW923" s="207"/>
      <c r="AX923" s="207"/>
      <c r="AY923" s="207"/>
      <c r="AZ923" s="207"/>
      <c r="BA923" s="207"/>
      <c r="BB923" s="207"/>
      <c r="BC923" s="207"/>
      <c r="BD923" s="207"/>
      <c r="BE923" s="207"/>
      <c r="BF923" s="207"/>
      <c r="BG923" s="207"/>
      <c r="BH923" s="207"/>
      <c r="BI923" s="207"/>
      <c r="BJ923" s="207"/>
      <c r="BK923" s="207"/>
      <c r="BL923" s="207"/>
    </row>
    <row r="924" spans="1:64" s="7" customFormat="1" ht="15.75" customHeight="1">
      <c r="A924" s="88"/>
      <c r="B924" s="88"/>
      <c r="C924" s="60" t="s">
        <v>326</v>
      </c>
      <c r="D924" s="43"/>
      <c r="E924" s="43"/>
      <c r="F924" s="41"/>
      <c r="G924" s="142"/>
      <c r="H924" s="142"/>
      <c r="I924" s="142"/>
      <c r="J924" s="142"/>
      <c r="K924" s="142"/>
      <c r="L924" s="142">
        <f>L911</f>
        <v>0</v>
      </c>
      <c r="M924" s="277"/>
      <c r="N924" s="207"/>
      <c r="O924" s="207"/>
      <c r="P924" s="207"/>
      <c r="Q924" s="207"/>
      <c r="R924" s="207"/>
      <c r="S924" s="207"/>
      <c r="T924" s="207"/>
      <c r="U924" s="207"/>
      <c r="V924" s="207"/>
      <c r="W924" s="207"/>
      <c r="X924" s="207"/>
      <c r="Y924" s="207"/>
      <c r="Z924" s="207"/>
      <c r="AA924" s="207"/>
      <c r="AB924" s="207"/>
      <c r="AC924" s="207"/>
      <c r="AD924" s="207"/>
      <c r="AE924" s="207"/>
      <c r="AF924" s="207"/>
      <c r="AG924" s="207"/>
      <c r="AH924" s="207"/>
      <c r="AI924" s="207"/>
      <c r="AJ924" s="207"/>
      <c r="AK924" s="207"/>
      <c r="AL924" s="207"/>
      <c r="AM924" s="207"/>
      <c r="AN924" s="207"/>
      <c r="AO924" s="207"/>
      <c r="AP924" s="207"/>
      <c r="AQ924" s="207"/>
      <c r="AR924" s="207"/>
      <c r="AS924" s="207"/>
      <c r="AT924" s="207"/>
      <c r="AU924" s="207"/>
      <c r="AV924" s="207"/>
      <c r="AW924" s="207"/>
      <c r="AX924" s="207"/>
      <c r="AY924" s="207"/>
      <c r="AZ924" s="207"/>
      <c r="BA924" s="207"/>
      <c r="BB924" s="207"/>
      <c r="BC924" s="207"/>
      <c r="BD924" s="207"/>
      <c r="BE924" s="207"/>
      <c r="BF924" s="207"/>
      <c r="BG924" s="207"/>
      <c r="BH924" s="207"/>
      <c r="BI924" s="207"/>
      <c r="BJ924" s="207"/>
      <c r="BK924" s="207"/>
      <c r="BL924" s="207"/>
    </row>
    <row r="925" spans="1:64" s="7" customFormat="1" ht="13.5">
      <c r="A925" s="88"/>
      <c r="B925" s="88"/>
      <c r="C925" s="60" t="s">
        <v>145</v>
      </c>
      <c r="D925" s="43"/>
      <c r="E925" s="43"/>
      <c r="F925" s="41"/>
      <c r="G925" s="142"/>
      <c r="H925" s="142"/>
      <c r="I925" s="142"/>
      <c r="J925" s="142"/>
      <c r="K925" s="142"/>
      <c r="L925" s="142">
        <f>L922</f>
        <v>0</v>
      </c>
      <c r="M925" s="320"/>
      <c r="N925" s="207"/>
      <c r="O925" s="207"/>
      <c r="P925" s="207"/>
      <c r="Q925" s="207"/>
      <c r="R925" s="207"/>
      <c r="S925" s="207"/>
      <c r="T925" s="207"/>
      <c r="U925" s="207"/>
      <c r="V925" s="207"/>
      <c r="W925" s="207"/>
      <c r="X925" s="207"/>
      <c r="Y925" s="207"/>
      <c r="Z925" s="207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7"/>
      <c r="AK925" s="207"/>
      <c r="AL925" s="207"/>
      <c r="AM925" s="207"/>
      <c r="AN925" s="207"/>
      <c r="AO925" s="207"/>
      <c r="AP925" s="207"/>
      <c r="AQ925" s="207"/>
      <c r="AR925" s="207"/>
      <c r="AS925" s="207"/>
      <c r="AT925" s="207"/>
      <c r="AU925" s="207"/>
      <c r="AV925" s="207"/>
      <c r="AW925" s="207"/>
      <c r="AX925" s="207"/>
      <c r="AY925" s="207"/>
      <c r="AZ925" s="207"/>
      <c r="BA925" s="207"/>
      <c r="BB925" s="207"/>
      <c r="BC925" s="207"/>
      <c r="BD925" s="207"/>
      <c r="BE925" s="207"/>
      <c r="BF925" s="207"/>
      <c r="BG925" s="207"/>
      <c r="BH925" s="207"/>
      <c r="BI925" s="207"/>
      <c r="BJ925" s="207"/>
      <c r="BK925" s="207"/>
      <c r="BL925" s="207"/>
    </row>
    <row r="926" spans="1:13" s="12" customFormat="1" ht="16.5">
      <c r="A926" s="74"/>
      <c r="B926" s="74"/>
      <c r="C926" s="150" t="s">
        <v>543</v>
      </c>
      <c r="D926" s="74"/>
      <c r="E926" s="147"/>
      <c r="F926" s="148"/>
      <c r="G926" s="149"/>
      <c r="H926" s="149"/>
      <c r="I926" s="149"/>
      <c r="J926" s="149"/>
      <c r="K926" s="149"/>
      <c r="L926" s="149"/>
      <c r="M926" s="273"/>
    </row>
    <row r="927" spans="1:13" s="9" customFormat="1" ht="35.25" customHeight="1">
      <c r="A927" s="33">
        <v>1</v>
      </c>
      <c r="B927" s="33"/>
      <c r="C927" s="34" t="s">
        <v>311</v>
      </c>
      <c r="D927" s="35" t="s">
        <v>12</v>
      </c>
      <c r="E927" s="245">
        <f>10+1</f>
        <v>11</v>
      </c>
      <c r="F927" s="35"/>
      <c r="G927" s="37"/>
      <c r="H927" s="36"/>
      <c r="I927" s="37"/>
      <c r="J927" s="36"/>
      <c r="K927" s="37"/>
      <c r="L927" s="37"/>
      <c r="M927" s="284"/>
    </row>
    <row r="928" spans="1:13" s="10" customFormat="1" ht="27.75" customHeight="1">
      <c r="A928" s="33">
        <v>2</v>
      </c>
      <c r="B928" s="33"/>
      <c r="C928" s="52" t="s">
        <v>637</v>
      </c>
      <c r="D928" s="33" t="s">
        <v>13</v>
      </c>
      <c r="E928" s="245">
        <f>E927*1.95</f>
        <v>21.45</v>
      </c>
      <c r="F928" s="35"/>
      <c r="G928" s="37"/>
      <c r="H928" s="36"/>
      <c r="I928" s="37"/>
      <c r="J928" s="36"/>
      <c r="K928" s="37">
        <f>E928*J928</f>
        <v>0</v>
      </c>
      <c r="L928" s="37">
        <f>G928+I928+K928</f>
        <v>0</v>
      </c>
      <c r="M928" s="292"/>
    </row>
    <row r="929" spans="1:13" s="9" customFormat="1" ht="15.75" customHeight="1">
      <c r="A929" s="33">
        <v>3</v>
      </c>
      <c r="B929" s="33"/>
      <c r="C929" s="34" t="s">
        <v>312</v>
      </c>
      <c r="D929" s="35" t="s">
        <v>12</v>
      </c>
      <c r="E929" s="245">
        <f>E927</f>
        <v>11</v>
      </c>
      <c r="F929" s="35"/>
      <c r="G929" s="37"/>
      <c r="H929" s="36"/>
      <c r="I929" s="37"/>
      <c r="J929" s="36"/>
      <c r="K929" s="37"/>
      <c r="L929" s="37"/>
      <c r="M929" s="284"/>
    </row>
    <row r="930" spans="1:13" s="9" customFormat="1" ht="27.75" customHeight="1">
      <c r="A930" s="33">
        <v>4</v>
      </c>
      <c r="B930" s="33"/>
      <c r="C930" s="34" t="s">
        <v>31</v>
      </c>
      <c r="D930" s="35" t="s">
        <v>12</v>
      </c>
      <c r="E930" s="245">
        <v>60</v>
      </c>
      <c r="F930" s="35"/>
      <c r="G930" s="37"/>
      <c r="H930" s="36"/>
      <c r="I930" s="37"/>
      <c r="J930" s="36"/>
      <c r="K930" s="37"/>
      <c r="L930" s="37"/>
      <c r="M930" s="284"/>
    </row>
    <row r="931" spans="1:13" s="9" customFormat="1" ht="16.5" customHeight="1">
      <c r="A931" s="6">
        <v>5</v>
      </c>
      <c r="B931" s="6"/>
      <c r="C931" s="4" t="s">
        <v>36</v>
      </c>
      <c r="D931" s="1" t="s">
        <v>12</v>
      </c>
      <c r="E931" s="245">
        <f>20+9</f>
        <v>29</v>
      </c>
      <c r="F931" s="1"/>
      <c r="G931" s="102"/>
      <c r="H931" s="102"/>
      <c r="I931" s="102"/>
      <c r="J931" s="102"/>
      <c r="K931" s="102"/>
      <c r="L931" s="102"/>
      <c r="M931" s="274"/>
    </row>
    <row r="932" spans="1:13" s="19" customFormat="1" ht="16.5" customHeight="1">
      <c r="A932" s="33">
        <v>6</v>
      </c>
      <c r="B932" s="33"/>
      <c r="C932" s="34" t="s">
        <v>314</v>
      </c>
      <c r="D932" s="35" t="s">
        <v>12</v>
      </c>
      <c r="E932" s="245">
        <v>55</v>
      </c>
      <c r="F932" s="35"/>
      <c r="G932" s="37"/>
      <c r="H932" s="36"/>
      <c r="I932" s="37"/>
      <c r="J932" s="36"/>
      <c r="K932" s="37"/>
      <c r="L932" s="37"/>
      <c r="M932" s="274"/>
    </row>
    <row r="933" spans="1:13" s="13" customFormat="1" ht="30" customHeight="1">
      <c r="A933" s="33">
        <v>7</v>
      </c>
      <c r="B933" s="33"/>
      <c r="C933" s="34" t="s">
        <v>313</v>
      </c>
      <c r="D933" s="35" t="s">
        <v>12</v>
      </c>
      <c r="E933" s="245">
        <v>55</v>
      </c>
      <c r="F933" s="35"/>
      <c r="G933" s="37"/>
      <c r="H933" s="36"/>
      <c r="I933" s="37"/>
      <c r="J933" s="36"/>
      <c r="K933" s="37"/>
      <c r="L933" s="37"/>
      <c r="M933" s="274"/>
    </row>
    <row r="934" spans="1:13" s="19" customFormat="1" ht="16.5" customHeight="1">
      <c r="A934" s="6">
        <v>8</v>
      </c>
      <c r="B934" s="6"/>
      <c r="C934" s="4" t="s">
        <v>37</v>
      </c>
      <c r="D934" s="1" t="s">
        <v>12</v>
      </c>
      <c r="E934" s="245">
        <f>25+9</f>
        <v>34</v>
      </c>
      <c r="F934" s="1"/>
      <c r="G934" s="102"/>
      <c r="H934" s="102"/>
      <c r="I934" s="102"/>
      <c r="J934" s="102"/>
      <c r="K934" s="102"/>
      <c r="L934" s="102"/>
      <c r="M934" s="274"/>
    </row>
    <row r="935" spans="1:13" s="13" customFormat="1" ht="27">
      <c r="A935" s="6">
        <v>9</v>
      </c>
      <c r="B935" s="6"/>
      <c r="C935" s="5" t="s">
        <v>315</v>
      </c>
      <c r="D935" s="16" t="s">
        <v>19</v>
      </c>
      <c r="E935" s="245">
        <v>120</v>
      </c>
      <c r="F935" s="1"/>
      <c r="G935" s="102"/>
      <c r="H935" s="102"/>
      <c r="I935" s="102"/>
      <c r="J935" s="102"/>
      <c r="K935" s="102"/>
      <c r="L935" s="102"/>
      <c r="M935" s="292"/>
    </row>
    <row r="936" spans="1:13" s="13" customFormat="1" ht="13.5">
      <c r="A936" s="6">
        <v>10</v>
      </c>
      <c r="B936" s="6"/>
      <c r="C936" s="5" t="s">
        <v>100</v>
      </c>
      <c r="D936" s="16" t="s">
        <v>13</v>
      </c>
      <c r="E936" s="245">
        <f>E935*3.84/1000</f>
        <v>0.46079999999999993</v>
      </c>
      <c r="F936" s="1"/>
      <c r="G936" s="102"/>
      <c r="H936" s="102"/>
      <c r="I936" s="102"/>
      <c r="J936" s="102"/>
      <c r="K936" s="102"/>
      <c r="L936" s="102"/>
      <c r="M936" s="292"/>
    </row>
    <row r="937" spans="1:13" s="10" customFormat="1" ht="27.75" customHeight="1">
      <c r="A937" s="33">
        <v>11</v>
      </c>
      <c r="B937" s="33"/>
      <c r="C937" s="52" t="s">
        <v>316</v>
      </c>
      <c r="D937" s="33" t="s">
        <v>13</v>
      </c>
      <c r="E937" s="245">
        <f>E936</f>
        <v>0.46079999999999993</v>
      </c>
      <c r="F937" s="35"/>
      <c r="G937" s="37"/>
      <c r="H937" s="36"/>
      <c r="I937" s="37"/>
      <c r="J937" s="36"/>
      <c r="K937" s="37">
        <f>E937*J937</f>
        <v>0</v>
      </c>
      <c r="L937" s="37">
        <f>G937+I937+K937</f>
        <v>0</v>
      </c>
      <c r="M937" s="292"/>
    </row>
    <row r="938" spans="1:13" s="19" customFormat="1" ht="15.75" customHeight="1">
      <c r="A938" s="33">
        <v>12</v>
      </c>
      <c r="B938" s="33"/>
      <c r="C938" s="326" t="s">
        <v>104</v>
      </c>
      <c r="D938" s="35" t="s">
        <v>12</v>
      </c>
      <c r="E938" s="245">
        <f>6.5+1</f>
        <v>7.5</v>
      </c>
      <c r="F938" s="35"/>
      <c r="G938" s="133"/>
      <c r="H938" s="133"/>
      <c r="I938" s="133"/>
      <c r="J938" s="133"/>
      <c r="K938" s="133"/>
      <c r="L938" s="133"/>
      <c r="M938" s="274"/>
    </row>
    <row r="939" spans="1:13" s="13" customFormat="1" ht="27">
      <c r="A939" s="33">
        <v>13</v>
      </c>
      <c r="B939" s="33"/>
      <c r="C939" s="52" t="s">
        <v>659</v>
      </c>
      <c r="D939" s="33" t="s">
        <v>19</v>
      </c>
      <c r="E939" s="245">
        <v>30</v>
      </c>
      <c r="F939" s="35"/>
      <c r="G939" s="133"/>
      <c r="H939" s="133"/>
      <c r="I939" s="133"/>
      <c r="J939" s="133"/>
      <c r="K939" s="133"/>
      <c r="L939" s="133"/>
      <c r="M939" s="292"/>
    </row>
    <row r="940" spans="1:13" s="13" customFormat="1" ht="27">
      <c r="A940" s="33">
        <v>14</v>
      </c>
      <c r="B940" s="33"/>
      <c r="C940" s="52" t="s">
        <v>570</v>
      </c>
      <c r="D940" s="33" t="s">
        <v>19</v>
      </c>
      <c r="E940" s="245">
        <v>10</v>
      </c>
      <c r="F940" s="35"/>
      <c r="G940" s="133"/>
      <c r="H940" s="133"/>
      <c r="I940" s="133"/>
      <c r="J940" s="133"/>
      <c r="K940" s="133"/>
      <c r="L940" s="133"/>
      <c r="M940" s="292"/>
    </row>
    <row r="941" spans="1:13" s="13" customFormat="1" ht="27">
      <c r="A941" s="33">
        <v>15</v>
      </c>
      <c r="B941" s="33"/>
      <c r="C941" s="52" t="s">
        <v>317</v>
      </c>
      <c r="D941" s="33" t="s">
        <v>19</v>
      </c>
      <c r="E941" s="245">
        <v>120</v>
      </c>
      <c r="F941" s="35"/>
      <c r="G941" s="133"/>
      <c r="H941" s="133"/>
      <c r="I941" s="133"/>
      <c r="J941" s="133"/>
      <c r="K941" s="133"/>
      <c r="L941" s="133"/>
      <c r="M941" s="292"/>
    </row>
    <row r="942" spans="1:13" s="13" customFormat="1" ht="27">
      <c r="A942" s="33">
        <v>16</v>
      </c>
      <c r="B942" s="33"/>
      <c r="C942" s="52" t="s">
        <v>318</v>
      </c>
      <c r="D942" s="33" t="s">
        <v>19</v>
      </c>
      <c r="E942" s="245">
        <v>75</v>
      </c>
      <c r="F942" s="35"/>
      <c r="G942" s="133"/>
      <c r="H942" s="133"/>
      <c r="I942" s="133"/>
      <c r="J942" s="133"/>
      <c r="K942" s="133"/>
      <c r="L942" s="133"/>
      <c r="M942" s="292"/>
    </row>
    <row r="943" spans="1:13" s="9" customFormat="1" ht="15.75" customHeight="1">
      <c r="A943" s="33">
        <v>17</v>
      </c>
      <c r="B943" s="33"/>
      <c r="C943" s="52" t="s">
        <v>660</v>
      </c>
      <c r="D943" s="33" t="s">
        <v>9</v>
      </c>
      <c r="E943" s="245">
        <v>1</v>
      </c>
      <c r="F943" s="36"/>
      <c r="G943" s="133"/>
      <c r="H943" s="344"/>
      <c r="I943" s="133"/>
      <c r="J943" s="133"/>
      <c r="K943" s="133"/>
      <c r="L943" s="133"/>
      <c r="M943" s="284"/>
    </row>
    <row r="944" spans="1:13" s="9" customFormat="1" ht="15.75" customHeight="1">
      <c r="A944" s="33">
        <v>18</v>
      </c>
      <c r="B944" s="33"/>
      <c r="C944" s="52" t="s">
        <v>661</v>
      </c>
      <c r="D944" s="33" t="s">
        <v>9</v>
      </c>
      <c r="E944" s="245">
        <v>1</v>
      </c>
      <c r="F944" s="36"/>
      <c r="G944" s="133"/>
      <c r="H944" s="344"/>
      <c r="I944" s="133"/>
      <c r="J944" s="133"/>
      <c r="K944" s="133"/>
      <c r="L944" s="133"/>
      <c r="M944" s="284"/>
    </row>
    <row r="945" spans="1:13" s="9" customFormat="1" ht="15.75" customHeight="1">
      <c r="A945" s="33">
        <v>19</v>
      </c>
      <c r="B945" s="33"/>
      <c r="C945" s="52" t="s">
        <v>662</v>
      </c>
      <c r="D945" s="33" t="s">
        <v>9</v>
      </c>
      <c r="E945" s="245">
        <v>2</v>
      </c>
      <c r="F945" s="36"/>
      <c r="G945" s="133"/>
      <c r="H945" s="344"/>
      <c r="I945" s="133"/>
      <c r="J945" s="133"/>
      <c r="K945" s="133"/>
      <c r="L945" s="133"/>
      <c r="M945" s="284"/>
    </row>
    <row r="946" spans="1:13" s="9" customFormat="1" ht="19.5" customHeight="1">
      <c r="A946" s="33">
        <v>20</v>
      </c>
      <c r="B946" s="33"/>
      <c r="C946" s="52" t="s">
        <v>70</v>
      </c>
      <c r="D946" s="33" t="s">
        <v>9</v>
      </c>
      <c r="E946" s="245">
        <v>2</v>
      </c>
      <c r="F946" s="36"/>
      <c r="G946" s="133"/>
      <c r="H946" s="344"/>
      <c r="I946" s="133"/>
      <c r="J946" s="133"/>
      <c r="K946" s="133"/>
      <c r="L946" s="133"/>
      <c r="M946" s="284"/>
    </row>
    <row r="947" spans="1:13" s="9" customFormat="1" ht="40.5">
      <c r="A947" s="35">
        <v>21</v>
      </c>
      <c r="B947" s="35"/>
      <c r="C947" s="34" t="s">
        <v>571</v>
      </c>
      <c r="D947" s="35" t="s">
        <v>9</v>
      </c>
      <c r="E947" s="245">
        <v>2</v>
      </c>
      <c r="F947" s="36"/>
      <c r="G947" s="133"/>
      <c r="H947" s="133"/>
      <c r="I947" s="133"/>
      <c r="J947" s="133"/>
      <c r="K947" s="133"/>
      <c r="L947" s="133"/>
      <c r="M947" s="284"/>
    </row>
    <row r="948" spans="1:13" s="9" customFormat="1" ht="40.5">
      <c r="A948" s="35">
        <v>22</v>
      </c>
      <c r="B948" s="35"/>
      <c r="C948" s="34" t="s">
        <v>319</v>
      </c>
      <c r="D948" s="35" t="s">
        <v>9</v>
      </c>
      <c r="E948" s="245">
        <v>1</v>
      </c>
      <c r="F948" s="36"/>
      <c r="G948" s="133"/>
      <c r="H948" s="133"/>
      <c r="I948" s="133"/>
      <c r="J948" s="133"/>
      <c r="K948" s="133"/>
      <c r="L948" s="133"/>
      <c r="M948" s="284"/>
    </row>
    <row r="949" spans="1:13" s="59" customFormat="1" ht="19.5" customHeight="1">
      <c r="A949" s="63">
        <v>23</v>
      </c>
      <c r="B949" s="63"/>
      <c r="C949" s="99" t="s">
        <v>289</v>
      </c>
      <c r="D949" s="100" t="s">
        <v>273</v>
      </c>
      <c r="E949" s="245">
        <v>1</v>
      </c>
      <c r="F949" s="193"/>
      <c r="G949" s="193"/>
      <c r="H949" s="193"/>
      <c r="I949" s="193"/>
      <c r="J949" s="193"/>
      <c r="K949" s="193"/>
      <c r="L949" s="193"/>
      <c r="M949" s="283"/>
    </row>
    <row r="950" spans="1:13" s="7" customFormat="1" ht="13.5">
      <c r="A950" s="33"/>
      <c r="B950" s="33"/>
      <c r="C950" s="46" t="s">
        <v>6</v>
      </c>
      <c r="D950" s="35"/>
      <c r="E950" s="39"/>
      <c r="F950" s="35"/>
      <c r="G950" s="133"/>
      <c r="H950" s="133"/>
      <c r="I950" s="133"/>
      <c r="J950" s="133"/>
      <c r="K950" s="133"/>
      <c r="L950" s="133"/>
      <c r="M950" s="277"/>
    </row>
    <row r="951" spans="1:13" s="7" customFormat="1" ht="13.5">
      <c r="A951" s="47"/>
      <c r="B951" s="47"/>
      <c r="C951" s="48" t="s">
        <v>34</v>
      </c>
      <c r="D951" s="85" t="s">
        <v>49</v>
      </c>
      <c r="E951" s="39"/>
      <c r="F951" s="35"/>
      <c r="G951" s="133"/>
      <c r="H951" s="133"/>
      <c r="I951" s="133"/>
      <c r="J951" s="133"/>
      <c r="K951" s="133"/>
      <c r="L951" s="133"/>
      <c r="M951" s="277"/>
    </row>
    <row r="952" spans="1:13" s="7" customFormat="1" ht="13.5">
      <c r="A952" s="47"/>
      <c r="B952" s="47"/>
      <c r="C952" s="46" t="s">
        <v>6</v>
      </c>
      <c r="D952" s="151"/>
      <c r="E952" s="39"/>
      <c r="F952" s="35"/>
      <c r="G952" s="133"/>
      <c r="H952" s="133"/>
      <c r="I952" s="133"/>
      <c r="J952" s="133"/>
      <c r="K952" s="133"/>
      <c r="L952" s="133"/>
      <c r="M952" s="277"/>
    </row>
    <row r="953" spans="1:13" s="21" customFormat="1" ht="13.5">
      <c r="A953" s="47"/>
      <c r="B953" s="47"/>
      <c r="C953" s="48" t="s">
        <v>35</v>
      </c>
      <c r="D953" s="85" t="s">
        <v>49</v>
      </c>
      <c r="E953" s="39"/>
      <c r="F953" s="35"/>
      <c r="G953" s="133"/>
      <c r="H953" s="133"/>
      <c r="I953" s="133"/>
      <c r="J953" s="133"/>
      <c r="K953" s="133"/>
      <c r="L953" s="133"/>
      <c r="M953" s="278"/>
    </row>
    <row r="954" spans="1:13" ht="13.5">
      <c r="A954" s="49"/>
      <c r="B954" s="49"/>
      <c r="C954" s="60" t="s">
        <v>152</v>
      </c>
      <c r="D954" s="159"/>
      <c r="E954" s="144"/>
      <c r="F954" s="159"/>
      <c r="G954" s="144"/>
      <c r="H954" s="144"/>
      <c r="I954" s="144"/>
      <c r="J954" s="144"/>
      <c r="K954" s="144"/>
      <c r="L954" s="144"/>
      <c r="M954" s="319">
        <f>K954+I954+G954</f>
        <v>0</v>
      </c>
    </row>
    <row r="955" spans="1:13" s="12" customFormat="1" ht="16.5">
      <c r="A955" s="74"/>
      <c r="B955" s="74"/>
      <c r="C955" s="150" t="s">
        <v>544</v>
      </c>
      <c r="D955" s="74"/>
      <c r="E955" s="147"/>
      <c r="F955" s="148"/>
      <c r="G955" s="149"/>
      <c r="H955" s="149"/>
      <c r="I955" s="149"/>
      <c r="J955" s="149"/>
      <c r="K955" s="149"/>
      <c r="L955" s="149"/>
      <c r="M955" s="273"/>
    </row>
    <row r="956" spans="1:13" ht="18" customHeight="1">
      <c r="A956" s="33">
        <v>1</v>
      </c>
      <c r="B956" s="33"/>
      <c r="C956" s="34" t="s">
        <v>266</v>
      </c>
      <c r="D956" s="35" t="s">
        <v>10</v>
      </c>
      <c r="E956" s="245">
        <v>247.5</v>
      </c>
      <c r="F956" s="133"/>
      <c r="G956" s="133"/>
      <c r="H956" s="133"/>
      <c r="I956" s="133"/>
      <c r="J956" s="133"/>
      <c r="K956" s="133"/>
      <c r="L956" s="133"/>
      <c r="M956" s="274"/>
    </row>
    <row r="957" spans="1:13" s="19" customFormat="1" ht="33" customHeight="1">
      <c r="A957" s="33">
        <v>2</v>
      </c>
      <c r="B957" s="33"/>
      <c r="C957" s="34" t="s">
        <v>267</v>
      </c>
      <c r="D957" s="35" t="s">
        <v>107</v>
      </c>
      <c r="E957" s="245">
        <v>1</v>
      </c>
      <c r="F957" s="35"/>
      <c r="G957" s="37"/>
      <c r="H957" s="36"/>
      <c r="I957" s="37"/>
      <c r="J957" s="36"/>
      <c r="K957" s="37"/>
      <c r="L957" s="37"/>
      <c r="M957" s="274"/>
    </row>
    <row r="958" spans="1:13" s="19" customFormat="1" ht="30.75" customHeight="1">
      <c r="A958" s="33">
        <v>3</v>
      </c>
      <c r="B958" s="33"/>
      <c r="C958" s="34" t="s">
        <v>265</v>
      </c>
      <c r="D958" s="35" t="s">
        <v>19</v>
      </c>
      <c r="E958" s="245">
        <v>30.5</v>
      </c>
      <c r="F958" s="35"/>
      <c r="G958" s="37"/>
      <c r="H958" s="36"/>
      <c r="I958" s="37"/>
      <c r="J958" s="36"/>
      <c r="K958" s="37"/>
      <c r="L958" s="37"/>
      <c r="M958" s="274"/>
    </row>
    <row r="959" spans="1:13" s="17" customFormat="1" ht="29.25" customHeight="1">
      <c r="A959" s="33">
        <v>4</v>
      </c>
      <c r="B959" s="33"/>
      <c r="C959" s="52" t="s">
        <v>38</v>
      </c>
      <c r="D959" s="33" t="s">
        <v>12</v>
      </c>
      <c r="E959" s="245">
        <f>8*0.3*0.6</f>
        <v>1.44</v>
      </c>
      <c r="F959" s="35"/>
      <c r="G959" s="133"/>
      <c r="H959" s="133"/>
      <c r="I959" s="133"/>
      <c r="J959" s="133"/>
      <c r="K959" s="133"/>
      <c r="L959" s="133">
        <f>G959+I959+K959</f>
        <v>0</v>
      </c>
      <c r="M959" s="47"/>
    </row>
    <row r="960" spans="1:13" s="17" customFormat="1" ht="15.75" customHeight="1">
      <c r="A960" s="33">
        <v>5</v>
      </c>
      <c r="B960" s="33"/>
      <c r="C960" s="52" t="s">
        <v>37</v>
      </c>
      <c r="D960" s="33" t="s">
        <v>12</v>
      </c>
      <c r="E960" s="245">
        <v>0.96</v>
      </c>
      <c r="F960" s="35"/>
      <c r="G960" s="133"/>
      <c r="H960" s="133"/>
      <c r="I960" s="133"/>
      <c r="J960" s="133"/>
      <c r="K960" s="133"/>
      <c r="L960" s="133">
        <f>G960+I960+K960</f>
        <v>0</v>
      </c>
      <c r="M960" s="47"/>
    </row>
    <row r="961" spans="1:13" s="19" customFormat="1" ht="16.5" customHeight="1">
      <c r="A961" s="33">
        <v>6</v>
      </c>
      <c r="B961" s="33"/>
      <c r="C961" s="34" t="s">
        <v>22</v>
      </c>
      <c r="D961" s="35" t="s">
        <v>13</v>
      </c>
      <c r="E961" s="245">
        <f>E959-E960</f>
        <v>0.48</v>
      </c>
      <c r="F961" s="35"/>
      <c r="G961" s="133"/>
      <c r="H961" s="133"/>
      <c r="I961" s="133"/>
      <c r="J961" s="133"/>
      <c r="K961" s="133"/>
      <c r="L961" s="133"/>
      <c r="M961" s="274"/>
    </row>
    <row r="962" spans="1:13" s="9" customFormat="1" ht="13.5">
      <c r="A962" s="33">
        <v>7</v>
      </c>
      <c r="B962" s="33"/>
      <c r="C962" s="34" t="s">
        <v>636</v>
      </c>
      <c r="D962" s="35" t="s">
        <v>13</v>
      </c>
      <c r="E962" s="245">
        <f>E961</f>
        <v>0.48</v>
      </c>
      <c r="F962" s="35"/>
      <c r="G962" s="133"/>
      <c r="H962" s="133"/>
      <c r="I962" s="133"/>
      <c r="J962" s="133"/>
      <c r="K962" s="133">
        <f>E962*J962</f>
        <v>0</v>
      </c>
      <c r="L962" s="133">
        <f>G962+I962+K962</f>
        <v>0</v>
      </c>
      <c r="M962" s="314"/>
    </row>
    <row r="963" spans="1:13" s="19" customFormat="1" ht="43.5" customHeight="1">
      <c r="A963" s="33">
        <v>8</v>
      </c>
      <c r="B963" s="33"/>
      <c r="C963" s="34" t="s">
        <v>195</v>
      </c>
      <c r="D963" s="35" t="s">
        <v>12</v>
      </c>
      <c r="E963" s="245">
        <f>0.2*0.5*8</f>
        <v>0.8</v>
      </c>
      <c r="F963" s="35"/>
      <c r="G963" s="133"/>
      <c r="H963" s="133"/>
      <c r="I963" s="133"/>
      <c r="J963" s="133"/>
      <c r="K963" s="133"/>
      <c r="L963" s="133"/>
      <c r="M963" s="274"/>
    </row>
    <row r="964" spans="1:13" s="13" customFormat="1" ht="14.25" customHeight="1">
      <c r="A964" s="33"/>
      <c r="B964" s="33"/>
      <c r="C964" s="52" t="s">
        <v>17</v>
      </c>
      <c r="D964" s="33" t="s">
        <v>13</v>
      </c>
      <c r="E964" s="245">
        <v>0.0013</v>
      </c>
      <c r="F964" s="35"/>
      <c r="G964" s="133">
        <f>E964*F964</f>
        <v>0</v>
      </c>
      <c r="H964" s="133"/>
      <c r="I964" s="133"/>
      <c r="J964" s="133"/>
      <c r="K964" s="133"/>
      <c r="L964" s="133">
        <f>G964+I964+K964</f>
        <v>0</v>
      </c>
      <c r="M964" s="274"/>
    </row>
    <row r="965" spans="1:13" s="13" customFormat="1" ht="14.25" customHeight="1">
      <c r="A965" s="33"/>
      <c r="B965" s="33"/>
      <c r="C965" s="52" t="s">
        <v>20</v>
      </c>
      <c r="D965" s="33" t="s">
        <v>13</v>
      </c>
      <c r="E965" s="245">
        <v>0.024</v>
      </c>
      <c r="F965" s="35"/>
      <c r="G965" s="133">
        <f>E965*F965</f>
        <v>0</v>
      </c>
      <c r="H965" s="133"/>
      <c r="I965" s="133"/>
      <c r="J965" s="133"/>
      <c r="K965" s="133"/>
      <c r="L965" s="133">
        <f>G965+I965+K965</f>
        <v>0</v>
      </c>
      <c r="M965" s="274"/>
    </row>
    <row r="966" spans="1:13" ht="27.75" customHeight="1">
      <c r="A966" s="33">
        <v>9</v>
      </c>
      <c r="B966" s="33"/>
      <c r="C966" s="34" t="s">
        <v>196</v>
      </c>
      <c r="D966" s="35" t="s">
        <v>13</v>
      </c>
      <c r="E966" s="245">
        <f>E967*3.76/1000</f>
        <v>0.03008</v>
      </c>
      <c r="F966" s="133"/>
      <c r="G966" s="133"/>
      <c r="H966" s="133"/>
      <c r="I966" s="133"/>
      <c r="J966" s="133"/>
      <c r="K966" s="133"/>
      <c r="L966" s="133"/>
      <c r="M966" s="274"/>
    </row>
    <row r="967" spans="1:13" ht="15" customHeight="1">
      <c r="A967" s="33"/>
      <c r="B967" s="33"/>
      <c r="C967" s="34" t="s">
        <v>197</v>
      </c>
      <c r="D967" s="35" t="s">
        <v>14</v>
      </c>
      <c r="E967" s="245">
        <v>8</v>
      </c>
      <c r="F967" s="379"/>
      <c r="G967" s="133">
        <f>E967*F967</f>
        <v>0</v>
      </c>
      <c r="H967" s="133"/>
      <c r="I967" s="133"/>
      <c r="J967" s="133"/>
      <c r="K967" s="133"/>
      <c r="L967" s="133">
        <f>G967+I967+K967</f>
        <v>0</v>
      </c>
      <c r="M967" s="274"/>
    </row>
    <row r="968" spans="1:13" ht="27.75" customHeight="1">
      <c r="A968" s="33">
        <v>10</v>
      </c>
      <c r="B968" s="33"/>
      <c r="C968" s="34" t="s">
        <v>198</v>
      </c>
      <c r="D968" s="35" t="s">
        <v>10</v>
      </c>
      <c r="E968" s="245">
        <v>161.25</v>
      </c>
      <c r="F968" s="133"/>
      <c r="G968" s="133"/>
      <c r="H968" s="133"/>
      <c r="I968" s="133"/>
      <c r="J968" s="133"/>
      <c r="K968" s="133"/>
      <c r="L968" s="133"/>
      <c r="M968" s="274"/>
    </row>
    <row r="969" spans="1:13" ht="27.75" customHeight="1">
      <c r="A969" s="33">
        <v>11</v>
      </c>
      <c r="B969" s="33"/>
      <c r="C969" s="34" t="s">
        <v>199</v>
      </c>
      <c r="D969" s="35" t="s">
        <v>13</v>
      </c>
      <c r="E969" s="245">
        <f>E970*2.32/1000</f>
        <v>0.42688</v>
      </c>
      <c r="F969" s="133"/>
      <c r="G969" s="133"/>
      <c r="H969" s="133"/>
      <c r="I969" s="133"/>
      <c r="J969" s="133"/>
      <c r="K969" s="133"/>
      <c r="L969" s="133"/>
      <c r="M969" s="274"/>
    </row>
    <row r="970" spans="1:13" ht="15" customHeight="1">
      <c r="A970" s="33"/>
      <c r="B970" s="33"/>
      <c r="C970" s="34" t="s">
        <v>200</v>
      </c>
      <c r="D970" s="35" t="s">
        <v>14</v>
      </c>
      <c r="E970" s="245">
        <f>8*23</f>
        <v>184</v>
      </c>
      <c r="F970" s="379"/>
      <c r="G970" s="133">
        <f>E970*F970</f>
        <v>0</v>
      </c>
      <c r="H970" s="133"/>
      <c r="I970" s="133"/>
      <c r="J970" s="133"/>
      <c r="K970" s="133"/>
      <c r="L970" s="133">
        <f>G970+I970+K970</f>
        <v>0</v>
      </c>
      <c r="M970" s="274"/>
    </row>
    <row r="971" spans="1:13" ht="27.75" customHeight="1">
      <c r="A971" s="33">
        <v>12</v>
      </c>
      <c r="B971" s="33"/>
      <c r="C971" s="34" t="s">
        <v>201</v>
      </c>
      <c r="D971" s="35" t="s">
        <v>10</v>
      </c>
      <c r="E971" s="245">
        <f>3.87*23</f>
        <v>89.01</v>
      </c>
      <c r="F971" s="133"/>
      <c r="G971" s="133"/>
      <c r="H971" s="133"/>
      <c r="I971" s="133"/>
      <c r="J971" s="133"/>
      <c r="K971" s="133"/>
      <c r="L971" s="133"/>
      <c r="M971" s="274"/>
    </row>
    <row r="972" spans="1:13" s="19" customFormat="1" ht="27">
      <c r="A972" s="33">
        <v>13</v>
      </c>
      <c r="B972" s="33"/>
      <c r="C972" s="34" t="s">
        <v>202</v>
      </c>
      <c r="D972" s="35" t="s">
        <v>10</v>
      </c>
      <c r="E972" s="245">
        <v>217.5</v>
      </c>
      <c r="F972" s="35"/>
      <c r="G972" s="37"/>
      <c r="H972" s="36"/>
      <c r="I972" s="37"/>
      <c r="J972" s="36"/>
      <c r="K972" s="37"/>
      <c r="L972" s="37"/>
      <c r="M972" s="274"/>
    </row>
    <row r="973" spans="1:13" s="9" customFormat="1" ht="27">
      <c r="A973" s="33">
        <v>14</v>
      </c>
      <c r="B973" s="33"/>
      <c r="C973" s="34" t="s">
        <v>203</v>
      </c>
      <c r="D973" s="35" t="s">
        <v>10</v>
      </c>
      <c r="E973" s="245">
        <f>E972</f>
        <v>217.5</v>
      </c>
      <c r="F973" s="35"/>
      <c r="G973" s="37"/>
      <c r="H973" s="36"/>
      <c r="I973" s="37"/>
      <c r="J973" s="36"/>
      <c r="K973" s="37"/>
      <c r="L973" s="37"/>
      <c r="M973" s="284"/>
    </row>
    <row r="974" spans="1:13" s="19" customFormat="1" ht="27">
      <c r="A974" s="33">
        <v>15</v>
      </c>
      <c r="B974" s="33"/>
      <c r="C974" s="34" t="s">
        <v>204</v>
      </c>
      <c r="D974" s="35" t="s">
        <v>10</v>
      </c>
      <c r="E974" s="245">
        <v>1027.7</v>
      </c>
      <c r="F974" s="35"/>
      <c r="G974" s="37"/>
      <c r="H974" s="36"/>
      <c r="I974" s="37"/>
      <c r="J974" s="36"/>
      <c r="K974" s="37"/>
      <c r="L974" s="37"/>
      <c r="M974" s="274"/>
    </row>
    <row r="975" spans="1:13" s="19" customFormat="1" ht="45" customHeight="1">
      <c r="A975" s="33">
        <v>16</v>
      </c>
      <c r="B975" s="33"/>
      <c r="C975" s="34" t="s">
        <v>206</v>
      </c>
      <c r="D975" s="35" t="s">
        <v>107</v>
      </c>
      <c r="E975" s="245">
        <v>1</v>
      </c>
      <c r="F975" s="35"/>
      <c r="G975" s="37"/>
      <c r="H975" s="36"/>
      <c r="I975" s="37"/>
      <c r="J975" s="36"/>
      <c r="K975" s="37"/>
      <c r="L975" s="37"/>
      <c r="M975" s="274"/>
    </row>
    <row r="976" spans="1:13" s="19" customFormat="1" ht="27">
      <c r="A976" s="33">
        <v>17</v>
      </c>
      <c r="B976" s="33"/>
      <c r="C976" s="34" t="s">
        <v>205</v>
      </c>
      <c r="D976" s="35" t="s">
        <v>10</v>
      </c>
      <c r="E976" s="245">
        <v>9.15</v>
      </c>
      <c r="F976" s="35"/>
      <c r="G976" s="37"/>
      <c r="H976" s="36"/>
      <c r="I976" s="37"/>
      <c r="J976" s="36"/>
      <c r="K976" s="37"/>
      <c r="L976" s="37"/>
      <c r="M976" s="274"/>
    </row>
    <row r="977" spans="1:13" s="19" customFormat="1" ht="40.5">
      <c r="A977" s="33">
        <v>18</v>
      </c>
      <c r="B977" s="33"/>
      <c r="C977" s="34" t="s">
        <v>572</v>
      </c>
      <c r="D977" s="35" t="s">
        <v>10</v>
      </c>
      <c r="E977" s="245">
        <f>260+247.5</f>
        <v>507.5</v>
      </c>
      <c r="F977" s="35"/>
      <c r="G977" s="37"/>
      <c r="H977" s="36"/>
      <c r="I977" s="37"/>
      <c r="J977" s="36"/>
      <c r="K977" s="37"/>
      <c r="L977" s="37"/>
      <c r="M977" s="274"/>
    </row>
    <row r="978" spans="1:13" s="9" customFormat="1" ht="27">
      <c r="A978" s="33">
        <v>19</v>
      </c>
      <c r="B978" s="33"/>
      <c r="C978" s="34" t="s">
        <v>567</v>
      </c>
      <c r="D978" s="35" t="s">
        <v>10</v>
      </c>
      <c r="E978" s="245">
        <f>E977</f>
        <v>507.5</v>
      </c>
      <c r="F978" s="35"/>
      <c r="G978" s="37"/>
      <c r="H978" s="36"/>
      <c r="I978" s="37"/>
      <c r="J978" s="36"/>
      <c r="K978" s="37"/>
      <c r="L978" s="37"/>
      <c r="M978" s="284"/>
    </row>
    <row r="979" spans="1:13" s="9" customFormat="1" ht="27">
      <c r="A979" s="33">
        <v>20</v>
      </c>
      <c r="B979" s="33"/>
      <c r="C979" s="34" t="s">
        <v>663</v>
      </c>
      <c r="D979" s="35" t="s">
        <v>10</v>
      </c>
      <c r="E979" s="245">
        <v>48</v>
      </c>
      <c r="F979" s="35"/>
      <c r="G979" s="37"/>
      <c r="H979" s="36"/>
      <c r="I979" s="37"/>
      <c r="J979" s="36"/>
      <c r="K979" s="37"/>
      <c r="L979" s="37"/>
      <c r="M979" s="284"/>
    </row>
    <row r="980" spans="1:13" s="7" customFormat="1" ht="17.25" customHeight="1">
      <c r="A980" s="33"/>
      <c r="B980" s="33"/>
      <c r="C980" s="60"/>
      <c r="D980" s="43"/>
      <c r="E980" s="43"/>
      <c r="F980" s="41"/>
      <c r="G980" s="142"/>
      <c r="H980" s="142"/>
      <c r="I980" s="142"/>
      <c r="J980" s="142"/>
      <c r="K980" s="142"/>
      <c r="L980" s="142"/>
      <c r="M980" s="321"/>
    </row>
    <row r="981" spans="1:255" s="7" customFormat="1" ht="26.25" customHeight="1">
      <c r="A981" s="83"/>
      <c r="B981" s="83"/>
      <c r="C981" s="84" t="s">
        <v>119</v>
      </c>
      <c r="D981" s="85" t="s">
        <v>49</v>
      </c>
      <c r="E981" s="43"/>
      <c r="F981" s="41"/>
      <c r="G981" s="142"/>
      <c r="H981" s="142"/>
      <c r="I981" s="142"/>
      <c r="J981" s="142"/>
      <c r="K981" s="142"/>
      <c r="L981" s="142"/>
      <c r="M981" s="297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2"/>
      <c r="AI981" s="82"/>
      <c r="AJ981" s="82"/>
      <c r="AK981" s="82"/>
      <c r="AL981" s="82"/>
      <c r="AM981" s="82"/>
      <c r="AN981" s="82"/>
      <c r="AO981" s="82"/>
      <c r="AP981" s="82"/>
      <c r="AQ981" s="82"/>
      <c r="AR981" s="82"/>
      <c r="AS981" s="82"/>
      <c r="AT981" s="82"/>
      <c r="AU981" s="82"/>
      <c r="AV981" s="82"/>
      <c r="AW981" s="82"/>
      <c r="AX981" s="82"/>
      <c r="AY981" s="82"/>
      <c r="AZ981" s="82"/>
      <c r="BA981" s="82"/>
      <c r="BB981" s="82"/>
      <c r="BC981" s="82"/>
      <c r="BD981" s="82"/>
      <c r="BE981" s="82"/>
      <c r="BF981" s="82"/>
      <c r="BG981" s="82"/>
      <c r="BH981" s="82"/>
      <c r="BI981" s="82"/>
      <c r="BJ981" s="82"/>
      <c r="BK981" s="82"/>
      <c r="BL981" s="82"/>
      <c r="BM981" s="82"/>
      <c r="BN981" s="82"/>
      <c r="BO981" s="82"/>
      <c r="BP981" s="82"/>
      <c r="BQ981" s="82"/>
      <c r="BR981" s="82"/>
      <c r="BS981" s="82"/>
      <c r="BT981" s="82"/>
      <c r="BU981" s="82"/>
      <c r="BV981" s="82"/>
      <c r="BW981" s="82"/>
      <c r="BX981" s="82"/>
      <c r="BY981" s="82"/>
      <c r="BZ981" s="82"/>
      <c r="CA981" s="82"/>
      <c r="CB981" s="82"/>
      <c r="CC981" s="82"/>
      <c r="CD981" s="82"/>
      <c r="CE981" s="82"/>
      <c r="CF981" s="82"/>
      <c r="CG981" s="82"/>
      <c r="CH981" s="82"/>
      <c r="CI981" s="82"/>
      <c r="CJ981" s="82"/>
      <c r="CK981" s="82"/>
      <c r="CL981" s="82"/>
      <c r="CM981" s="82"/>
      <c r="CN981" s="82"/>
      <c r="CO981" s="82"/>
      <c r="CP981" s="82"/>
      <c r="CQ981" s="82"/>
      <c r="CR981" s="82"/>
      <c r="CS981" s="82"/>
      <c r="CT981" s="82"/>
      <c r="CU981" s="82"/>
      <c r="CV981" s="82"/>
      <c r="CW981" s="82"/>
      <c r="CX981" s="82"/>
      <c r="CY981" s="82"/>
      <c r="CZ981" s="82"/>
      <c r="DA981" s="82"/>
      <c r="DB981" s="82"/>
      <c r="DC981" s="82"/>
      <c r="DD981" s="82"/>
      <c r="DE981" s="82"/>
      <c r="DF981" s="82"/>
      <c r="DG981" s="82"/>
      <c r="DH981" s="82"/>
      <c r="DI981" s="82"/>
      <c r="DJ981" s="82"/>
      <c r="DK981" s="82"/>
      <c r="DL981" s="82"/>
      <c r="DM981" s="82"/>
      <c r="DN981" s="82"/>
      <c r="DO981" s="82"/>
      <c r="DP981" s="82"/>
      <c r="DQ981" s="82"/>
      <c r="DR981" s="82"/>
      <c r="DS981" s="82"/>
      <c r="DT981" s="82"/>
      <c r="DU981" s="82"/>
      <c r="DV981" s="82"/>
      <c r="DW981" s="82"/>
      <c r="DX981" s="82"/>
      <c r="DY981" s="82"/>
      <c r="DZ981" s="82"/>
      <c r="EA981" s="82"/>
      <c r="EB981" s="82"/>
      <c r="EC981" s="82"/>
      <c r="ED981" s="82"/>
      <c r="EE981" s="82"/>
      <c r="EF981" s="82"/>
      <c r="EG981" s="82"/>
      <c r="EH981" s="82"/>
      <c r="EI981" s="82"/>
      <c r="EJ981" s="82"/>
      <c r="EK981" s="82"/>
      <c r="EL981" s="82"/>
      <c r="EM981" s="82"/>
      <c r="EN981" s="82"/>
      <c r="EO981" s="82"/>
      <c r="EP981" s="82"/>
      <c r="EQ981" s="82"/>
      <c r="ER981" s="82"/>
      <c r="ES981" s="82"/>
      <c r="ET981" s="82"/>
      <c r="EU981" s="82"/>
      <c r="EV981" s="82"/>
      <c r="EW981" s="82"/>
      <c r="EX981" s="82"/>
      <c r="EY981" s="82"/>
      <c r="EZ981" s="82"/>
      <c r="FA981" s="82"/>
      <c r="FB981" s="82"/>
      <c r="FC981" s="82"/>
      <c r="FD981" s="82"/>
      <c r="FE981" s="82"/>
      <c r="FF981" s="82"/>
      <c r="FG981" s="82"/>
      <c r="FH981" s="82"/>
      <c r="FI981" s="82"/>
      <c r="FJ981" s="82"/>
      <c r="FK981" s="82"/>
      <c r="FL981" s="82"/>
      <c r="FM981" s="82"/>
      <c r="FN981" s="82"/>
      <c r="FO981" s="82"/>
      <c r="FP981" s="82"/>
      <c r="FQ981" s="82"/>
      <c r="FR981" s="82"/>
      <c r="FS981" s="82"/>
      <c r="FT981" s="82"/>
      <c r="FU981" s="82"/>
      <c r="FV981" s="82"/>
      <c r="FW981" s="82"/>
      <c r="FX981" s="82"/>
      <c r="FY981" s="82"/>
      <c r="FZ981" s="82"/>
      <c r="GA981" s="82"/>
      <c r="GB981" s="82"/>
      <c r="GC981" s="82"/>
      <c r="GD981" s="82"/>
      <c r="GE981" s="82"/>
      <c r="GF981" s="82"/>
      <c r="GG981" s="82"/>
      <c r="GH981" s="82"/>
      <c r="GI981" s="82"/>
      <c r="GJ981" s="82"/>
      <c r="GK981" s="82"/>
      <c r="GL981" s="82"/>
      <c r="GM981" s="82"/>
      <c r="GN981" s="82"/>
      <c r="GO981" s="82"/>
      <c r="GP981" s="82"/>
      <c r="GQ981" s="82"/>
      <c r="GR981" s="82"/>
      <c r="GS981" s="82"/>
      <c r="GT981" s="82"/>
      <c r="GU981" s="82"/>
      <c r="GV981" s="82"/>
      <c r="GW981" s="82"/>
      <c r="GX981" s="82"/>
      <c r="GY981" s="82"/>
      <c r="GZ981" s="82"/>
      <c r="HA981" s="82"/>
      <c r="HB981" s="82"/>
      <c r="HC981" s="82"/>
      <c r="HD981" s="82"/>
      <c r="HE981" s="82"/>
      <c r="HF981" s="82"/>
      <c r="HG981" s="82"/>
      <c r="HH981" s="82"/>
      <c r="HI981" s="82"/>
      <c r="HJ981" s="82"/>
      <c r="HK981" s="82"/>
      <c r="HL981" s="82"/>
      <c r="HM981" s="82"/>
      <c r="HN981" s="82"/>
      <c r="HO981" s="82"/>
      <c r="HP981" s="82"/>
      <c r="HQ981" s="82"/>
      <c r="HR981" s="82"/>
      <c r="HS981" s="82"/>
      <c r="HT981" s="82"/>
      <c r="HU981" s="82"/>
      <c r="HV981" s="82"/>
      <c r="HW981" s="82"/>
      <c r="HX981" s="82"/>
      <c r="HY981" s="82"/>
      <c r="HZ981" s="82"/>
      <c r="IA981" s="82"/>
      <c r="IB981" s="82"/>
      <c r="IC981" s="82"/>
      <c r="ID981" s="82"/>
      <c r="IE981" s="82"/>
      <c r="IF981" s="82"/>
      <c r="IG981" s="82"/>
      <c r="IH981" s="82"/>
      <c r="II981" s="82"/>
      <c r="IJ981" s="82"/>
      <c r="IK981" s="82"/>
      <c r="IL981" s="82"/>
      <c r="IM981" s="82"/>
      <c r="IN981" s="82"/>
      <c r="IO981" s="82"/>
      <c r="IP981" s="82"/>
      <c r="IQ981" s="82"/>
      <c r="IR981" s="82"/>
      <c r="IS981" s="82"/>
      <c r="IT981" s="82"/>
      <c r="IU981" s="82"/>
    </row>
    <row r="982" spans="1:255" s="7" customFormat="1" ht="21" customHeight="1">
      <c r="A982" s="83"/>
      <c r="B982" s="83"/>
      <c r="C982" s="60" t="s">
        <v>6</v>
      </c>
      <c r="D982" s="151"/>
      <c r="E982" s="162"/>
      <c r="F982" s="151"/>
      <c r="G982" s="143"/>
      <c r="H982" s="143"/>
      <c r="I982" s="143"/>
      <c r="J982" s="143"/>
      <c r="K982" s="143"/>
      <c r="L982" s="143"/>
      <c r="M982" s="297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  <c r="AJ982" s="82"/>
      <c r="AK982" s="82"/>
      <c r="AL982" s="82"/>
      <c r="AM982" s="82"/>
      <c r="AN982" s="82"/>
      <c r="AO982" s="82"/>
      <c r="AP982" s="82"/>
      <c r="AQ982" s="82"/>
      <c r="AR982" s="82"/>
      <c r="AS982" s="82"/>
      <c r="AT982" s="82"/>
      <c r="AU982" s="82"/>
      <c r="AV982" s="82"/>
      <c r="AW982" s="82"/>
      <c r="AX982" s="82"/>
      <c r="AY982" s="82"/>
      <c r="AZ982" s="82"/>
      <c r="BA982" s="82"/>
      <c r="BB982" s="82"/>
      <c r="BC982" s="82"/>
      <c r="BD982" s="82"/>
      <c r="BE982" s="82"/>
      <c r="BF982" s="82"/>
      <c r="BG982" s="82"/>
      <c r="BH982" s="82"/>
      <c r="BI982" s="82"/>
      <c r="BJ982" s="82"/>
      <c r="BK982" s="82"/>
      <c r="BL982" s="82"/>
      <c r="BM982" s="82"/>
      <c r="BN982" s="82"/>
      <c r="BO982" s="82"/>
      <c r="BP982" s="82"/>
      <c r="BQ982" s="82"/>
      <c r="BR982" s="82"/>
      <c r="BS982" s="82"/>
      <c r="BT982" s="82"/>
      <c r="BU982" s="82"/>
      <c r="BV982" s="82"/>
      <c r="BW982" s="82"/>
      <c r="BX982" s="82"/>
      <c r="BY982" s="82"/>
      <c r="BZ982" s="82"/>
      <c r="CA982" s="82"/>
      <c r="CB982" s="82"/>
      <c r="CC982" s="82"/>
      <c r="CD982" s="82"/>
      <c r="CE982" s="82"/>
      <c r="CF982" s="82"/>
      <c r="CG982" s="82"/>
      <c r="CH982" s="82"/>
      <c r="CI982" s="82"/>
      <c r="CJ982" s="82"/>
      <c r="CK982" s="82"/>
      <c r="CL982" s="82"/>
      <c r="CM982" s="82"/>
      <c r="CN982" s="82"/>
      <c r="CO982" s="82"/>
      <c r="CP982" s="82"/>
      <c r="CQ982" s="82"/>
      <c r="CR982" s="82"/>
      <c r="CS982" s="82"/>
      <c r="CT982" s="82"/>
      <c r="CU982" s="82"/>
      <c r="CV982" s="82"/>
      <c r="CW982" s="82"/>
      <c r="CX982" s="82"/>
      <c r="CY982" s="82"/>
      <c r="CZ982" s="82"/>
      <c r="DA982" s="82"/>
      <c r="DB982" s="82"/>
      <c r="DC982" s="82"/>
      <c r="DD982" s="82"/>
      <c r="DE982" s="82"/>
      <c r="DF982" s="82"/>
      <c r="DG982" s="82"/>
      <c r="DH982" s="82"/>
      <c r="DI982" s="82"/>
      <c r="DJ982" s="82"/>
      <c r="DK982" s="82"/>
      <c r="DL982" s="82"/>
      <c r="DM982" s="82"/>
      <c r="DN982" s="82"/>
      <c r="DO982" s="82"/>
      <c r="DP982" s="82"/>
      <c r="DQ982" s="82"/>
      <c r="DR982" s="82"/>
      <c r="DS982" s="82"/>
      <c r="DT982" s="82"/>
      <c r="DU982" s="82"/>
      <c r="DV982" s="82"/>
      <c r="DW982" s="82"/>
      <c r="DX982" s="82"/>
      <c r="DY982" s="82"/>
      <c r="DZ982" s="82"/>
      <c r="EA982" s="82"/>
      <c r="EB982" s="82"/>
      <c r="EC982" s="82"/>
      <c r="ED982" s="82"/>
      <c r="EE982" s="82"/>
      <c r="EF982" s="82"/>
      <c r="EG982" s="82"/>
      <c r="EH982" s="82"/>
      <c r="EI982" s="82"/>
      <c r="EJ982" s="82"/>
      <c r="EK982" s="82"/>
      <c r="EL982" s="82"/>
      <c r="EM982" s="82"/>
      <c r="EN982" s="82"/>
      <c r="EO982" s="82"/>
      <c r="EP982" s="82"/>
      <c r="EQ982" s="82"/>
      <c r="ER982" s="82"/>
      <c r="ES982" s="82"/>
      <c r="ET982" s="82"/>
      <c r="EU982" s="82"/>
      <c r="EV982" s="82"/>
      <c r="EW982" s="82"/>
      <c r="EX982" s="82"/>
      <c r="EY982" s="82"/>
      <c r="EZ982" s="82"/>
      <c r="FA982" s="82"/>
      <c r="FB982" s="82"/>
      <c r="FC982" s="82"/>
      <c r="FD982" s="82"/>
      <c r="FE982" s="82"/>
      <c r="FF982" s="82"/>
      <c r="FG982" s="82"/>
      <c r="FH982" s="82"/>
      <c r="FI982" s="82"/>
      <c r="FJ982" s="82"/>
      <c r="FK982" s="82"/>
      <c r="FL982" s="82"/>
      <c r="FM982" s="82"/>
      <c r="FN982" s="82"/>
      <c r="FO982" s="82"/>
      <c r="FP982" s="82"/>
      <c r="FQ982" s="82"/>
      <c r="FR982" s="82"/>
      <c r="FS982" s="82"/>
      <c r="FT982" s="82"/>
      <c r="FU982" s="82"/>
      <c r="FV982" s="82"/>
      <c r="FW982" s="82"/>
      <c r="FX982" s="82"/>
      <c r="FY982" s="82"/>
      <c r="FZ982" s="82"/>
      <c r="GA982" s="82"/>
      <c r="GB982" s="82"/>
      <c r="GC982" s="82"/>
      <c r="GD982" s="82"/>
      <c r="GE982" s="82"/>
      <c r="GF982" s="82"/>
      <c r="GG982" s="82"/>
      <c r="GH982" s="82"/>
      <c r="GI982" s="82"/>
      <c r="GJ982" s="82"/>
      <c r="GK982" s="82"/>
      <c r="GL982" s="82"/>
      <c r="GM982" s="82"/>
      <c r="GN982" s="82"/>
      <c r="GO982" s="82"/>
      <c r="GP982" s="82"/>
      <c r="GQ982" s="82"/>
      <c r="GR982" s="82"/>
      <c r="GS982" s="82"/>
      <c r="GT982" s="82"/>
      <c r="GU982" s="82"/>
      <c r="GV982" s="82"/>
      <c r="GW982" s="82"/>
      <c r="GX982" s="82"/>
      <c r="GY982" s="82"/>
      <c r="GZ982" s="82"/>
      <c r="HA982" s="82"/>
      <c r="HB982" s="82"/>
      <c r="HC982" s="82"/>
      <c r="HD982" s="82"/>
      <c r="HE982" s="82"/>
      <c r="HF982" s="82"/>
      <c r="HG982" s="82"/>
      <c r="HH982" s="82"/>
      <c r="HI982" s="82"/>
      <c r="HJ982" s="82"/>
      <c r="HK982" s="82"/>
      <c r="HL982" s="82"/>
      <c r="HM982" s="82"/>
      <c r="HN982" s="82"/>
      <c r="HO982" s="82"/>
      <c r="HP982" s="82"/>
      <c r="HQ982" s="82"/>
      <c r="HR982" s="82"/>
      <c r="HS982" s="82"/>
      <c r="HT982" s="82"/>
      <c r="HU982" s="82"/>
      <c r="HV982" s="82"/>
      <c r="HW982" s="82"/>
      <c r="HX982" s="82"/>
      <c r="HY982" s="82"/>
      <c r="HZ982" s="82"/>
      <c r="IA982" s="82"/>
      <c r="IB982" s="82"/>
      <c r="IC982" s="82"/>
      <c r="ID982" s="82"/>
      <c r="IE982" s="82"/>
      <c r="IF982" s="82"/>
      <c r="IG982" s="82"/>
      <c r="IH982" s="82"/>
      <c r="II982" s="82"/>
      <c r="IJ982" s="82"/>
      <c r="IK982" s="82"/>
      <c r="IL982" s="82"/>
      <c r="IM982" s="82"/>
      <c r="IN982" s="82"/>
      <c r="IO982" s="82"/>
      <c r="IP982" s="82"/>
      <c r="IQ982" s="82"/>
      <c r="IR982" s="82"/>
      <c r="IS982" s="82"/>
      <c r="IT982" s="82"/>
      <c r="IU982" s="82"/>
    </row>
    <row r="983" spans="1:255" s="7" customFormat="1" ht="21" customHeight="1">
      <c r="A983" s="83"/>
      <c r="B983" s="83"/>
      <c r="C983" s="84" t="s">
        <v>120</v>
      </c>
      <c r="D983" s="152" t="s">
        <v>49</v>
      </c>
      <c r="E983" s="162"/>
      <c r="F983" s="151"/>
      <c r="G983" s="143"/>
      <c r="H983" s="143"/>
      <c r="I983" s="143"/>
      <c r="J983" s="143"/>
      <c r="K983" s="143"/>
      <c r="L983" s="143"/>
      <c r="M983" s="297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2"/>
      <c r="AI983" s="82"/>
      <c r="AJ983" s="82"/>
      <c r="AK983" s="82"/>
      <c r="AL983" s="82"/>
      <c r="AM983" s="82"/>
      <c r="AN983" s="82"/>
      <c r="AO983" s="82"/>
      <c r="AP983" s="82"/>
      <c r="AQ983" s="82"/>
      <c r="AR983" s="82"/>
      <c r="AS983" s="82"/>
      <c r="AT983" s="82"/>
      <c r="AU983" s="82"/>
      <c r="AV983" s="82"/>
      <c r="AW983" s="82"/>
      <c r="AX983" s="82"/>
      <c r="AY983" s="82"/>
      <c r="AZ983" s="82"/>
      <c r="BA983" s="82"/>
      <c r="BB983" s="82"/>
      <c r="BC983" s="82"/>
      <c r="BD983" s="82"/>
      <c r="BE983" s="82"/>
      <c r="BF983" s="82"/>
      <c r="BG983" s="82"/>
      <c r="BH983" s="82"/>
      <c r="BI983" s="82"/>
      <c r="BJ983" s="82"/>
      <c r="BK983" s="82"/>
      <c r="BL983" s="82"/>
      <c r="BM983" s="82"/>
      <c r="BN983" s="82"/>
      <c r="BO983" s="82"/>
      <c r="BP983" s="82"/>
      <c r="BQ983" s="82"/>
      <c r="BR983" s="82"/>
      <c r="BS983" s="82"/>
      <c r="BT983" s="82"/>
      <c r="BU983" s="82"/>
      <c r="BV983" s="82"/>
      <c r="BW983" s="82"/>
      <c r="BX983" s="82"/>
      <c r="BY983" s="82"/>
      <c r="BZ983" s="82"/>
      <c r="CA983" s="82"/>
      <c r="CB983" s="82"/>
      <c r="CC983" s="82"/>
      <c r="CD983" s="82"/>
      <c r="CE983" s="82"/>
      <c r="CF983" s="82"/>
      <c r="CG983" s="82"/>
      <c r="CH983" s="82"/>
      <c r="CI983" s="82"/>
      <c r="CJ983" s="82"/>
      <c r="CK983" s="82"/>
      <c r="CL983" s="82"/>
      <c r="CM983" s="82"/>
      <c r="CN983" s="82"/>
      <c r="CO983" s="82"/>
      <c r="CP983" s="82"/>
      <c r="CQ983" s="82"/>
      <c r="CR983" s="82"/>
      <c r="CS983" s="82"/>
      <c r="CT983" s="82"/>
      <c r="CU983" s="82"/>
      <c r="CV983" s="82"/>
      <c r="CW983" s="82"/>
      <c r="CX983" s="82"/>
      <c r="CY983" s="82"/>
      <c r="CZ983" s="82"/>
      <c r="DA983" s="82"/>
      <c r="DB983" s="82"/>
      <c r="DC983" s="82"/>
      <c r="DD983" s="82"/>
      <c r="DE983" s="82"/>
      <c r="DF983" s="82"/>
      <c r="DG983" s="82"/>
      <c r="DH983" s="82"/>
      <c r="DI983" s="82"/>
      <c r="DJ983" s="82"/>
      <c r="DK983" s="82"/>
      <c r="DL983" s="82"/>
      <c r="DM983" s="82"/>
      <c r="DN983" s="82"/>
      <c r="DO983" s="82"/>
      <c r="DP983" s="82"/>
      <c r="DQ983" s="82"/>
      <c r="DR983" s="82"/>
      <c r="DS983" s="82"/>
      <c r="DT983" s="82"/>
      <c r="DU983" s="82"/>
      <c r="DV983" s="82"/>
      <c r="DW983" s="82"/>
      <c r="DX983" s="82"/>
      <c r="DY983" s="82"/>
      <c r="DZ983" s="82"/>
      <c r="EA983" s="82"/>
      <c r="EB983" s="82"/>
      <c r="EC983" s="82"/>
      <c r="ED983" s="82"/>
      <c r="EE983" s="82"/>
      <c r="EF983" s="82"/>
      <c r="EG983" s="82"/>
      <c r="EH983" s="82"/>
      <c r="EI983" s="82"/>
      <c r="EJ983" s="82"/>
      <c r="EK983" s="82"/>
      <c r="EL983" s="82"/>
      <c r="EM983" s="82"/>
      <c r="EN983" s="82"/>
      <c r="EO983" s="82"/>
      <c r="EP983" s="82"/>
      <c r="EQ983" s="82"/>
      <c r="ER983" s="82"/>
      <c r="ES983" s="82"/>
      <c r="ET983" s="82"/>
      <c r="EU983" s="82"/>
      <c r="EV983" s="82"/>
      <c r="EW983" s="82"/>
      <c r="EX983" s="82"/>
      <c r="EY983" s="82"/>
      <c r="EZ983" s="82"/>
      <c r="FA983" s="82"/>
      <c r="FB983" s="82"/>
      <c r="FC983" s="82"/>
      <c r="FD983" s="82"/>
      <c r="FE983" s="82"/>
      <c r="FF983" s="82"/>
      <c r="FG983" s="82"/>
      <c r="FH983" s="82"/>
      <c r="FI983" s="82"/>
      <c r="FJ983" s="82"/>
      <c r="FK983" s="82"/>
      <c r="FL983" s="82"/>
      <c r="FM983" s="82"/>
      <c r="FN983" s="82"/>
      <c r="FO983" s="82"/>
      <c r="FP983" s="82"/>
      <c r="FQ983" s="82"/>
      <c r="FR983" s="82"/>
      <c r="FS983" s="82"/>
      <c r="FT983" s="82"/>
      <c r="FU983" s="82"/>
      <c r="FV983" s="82"/>
      <c r="FW983" s="82"/>
      <c r="FX983" s="82"/>
      <c r="FY983" s="82"/>
      <c r="FZ983" s="82"/>
      <c r="GA983" s="82"/>
      <c r="GB983" s="82"/>
      <c r="GC983" s="82"/>
      <c r="GD983" s="82"/>
      <c r="GE983" s="82"/>
      <c r="GF983" s="82"/>
      <c r="GG983" s="82"/>
      <c r="GH983" s="82"/>
      <c r="GI983" s="82"/>
      <c r="GJ983" s="82"/>
      <c r="GK983" s="82"/>
      <c r="GL983" s="82"/>
      <c r="GM983" s="82"/>
      <c r="GN983" s="82"/>
      <c r="GO983" s="82"/>
      <c r="GP983" s="82"/>
      <c r="GQ983" s="82"/>
      <c r="GR983" s="82"/>
      <c r="GS983" s="82"/>
      <c r="GT983" s="82"/>
      <c r="GU983" s="82"/>
      <c r="GV983" s="82"/>
      <c r="GW983" s="82"/>
      <c r="GX983" s="82"/>
      <c r="GY983" s="82"/>
      <c r="GZ983" s="82"/>
      <c r="HA983" s="82"/>
      <c r="HB983" s="82"/>
      <c r="HC983" s="82"/>
      <c r="HD983" s="82"/>
      <c r="HE983" s="82"/>
      <c r="HF983" s="82"/>
      <c r="HG983" s="82"/>
      <c r="HH983" s="82"/>
      <c r="HI983" s="82"/>
      <c r="HJ983" s="82"/>
      <c r="HK983" s="82"/>
      <c r="HL983" s="82"/>
      <c r="HM983" s="82"/>
      <c r="HN983" s="82"/>
      <c r="HO983" s="82"/>
      <c r="HP983" s="82"/>
      <c r="HQ983" s="82"/>
      <c r="HR983" s="82"/>
      <c r="HS983" s="82"/>
      <c r="HT983" s="82"/>
      <c r="HU983" s="82"/>
      <c r="HV983" s="82"/>
      <c r="HW983" s="82"/>
      <c r="HX983" s="82"/>
      <c r="HY983" s="82"/>
      <c r="HZ983" s="82"/>
      <c r="IA983" s="82"/>
      <c r="IB983" s="82"/>
      <c r="IC983" s="82"/>
      <c r="ID983" s="82"/>
      <c r="IE983" s="82"/>
      <c r="IF983" s="82"/>
      <c r="IG983" s="82"/>
      <c r="IH983" s="82"/>
      <c r="II983" s="82"/>
      <c r="IJ983" s="82"/>
      <c r="IK983" s="82"/>
      <c r="IL983" s="82"/>
      <c r="IM983" s="82"/>
      <c r="IN983" s="82"/>
      <c r="IO983" s="82"/>
      <c r="IP983" s="82"/>
      <c r="IQ983" s="82"/>
      <c r="IR983" s="82"/>
      <c r="IS983" s="82"/>
      <c r="IT983" s="82"/>
      <c r="IU983" s="82"/>
    </row>
    <row r="984" spans="1:255" s="7" customFormat="1" ht="21" customHeight="1">
      <c r="A984" s="83"/>
      <c r="B984" s="83"/>
      <c r="C984" s="60" t="s">
        <v>375</v>
      </c>
      <c r="D984" s="151"/>
      <c r="E984" s="162"/>
      <c r="F984" s="151"/>
      <c r="G984" s="143"/>
      <c r="H984" s="143"/>
      <c r="I984" s="143"/>
      <c r="J984" s="143"/>
      <c r="K984" s="143"/>
      <c r="L984" s="143"/>
      <c r="M984" s="316">
        <f>G984+I984+K984</f>
        <v>0</v>
      </c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  <c r="AH984" s="82"/>
      <c r="AI984" s="82"/>
      <c r="AJ984" s="82"/>
      <c r="AK984" s="82"/>
      <c r="AL984" s="82"/>
      <c r="AM984" s="82"/>
      <c r="AN984" s="82"/>
      <c r="AO984" s="82"/>
      <c r="AP984" s="82"/>
      <c r="AQ984" s="82"/>
      <c r="AR984" s="82"/>
      <c r="AS984" s="82"/>
      <c r="AT984" s="82"/>
      <c r="AU984" s="82"/>
      <c r="AV984" s="82"/>
      <c r="AW984" s="82"/>
      <c r="AX984" s="82"/>
      <c r="AY984" s="82"/>
      <c r="AZ984" s="82"/>
      <c r="BA984" s="82"/>
      <c r="BB984" s="82"/>
      <c r="BC984" s="82"/>
      <c r="BD984" s="82"/>
      <c r="BE984" s="82"/>
      <c r="BF984" s="82"/>
      <c r="BG984" s="82"/>
      <c r="BH984" s="82"/>
      <c r="BI984" s="82"/>
      <c r="BJ984" s="82"/>
      <c r="BK984" s="82"/>
      <c r="BL984" s="82"/>
      <c r="BM984" s="82"/>
      <c r="BN984" s="82"/>
      <c r="BO984" s="82"/>
      <c r="BP984" s="82"/>
      <c r="BQ984" s="82"/>
      <c r="BR984" s="82"/>
      <c r="BS984" s="82"/>
      <c r="BT984" s="82"/>
      <c r="BU984" s="82"/>
      <c r="BV984" s="82"/>
      <c r="BW984" s="82"/>
      <c r="BX984" s="82"/>
      <c r="BY984" s="82"/>
      <c r="BZ984" s="82"/>
      <c r="CA984" s="82"/>
      <c r="CB984" s="82"/>
      <c r="CC984" s="82"/>
      <c r="CD984" s="82"/>
      <c r="CE984" s="82"/>
      <c r="CF984" s="82"/>
      <c r="CG984" s="82"/>
      <c r="CH984" s="82"/>
      <c r="CI984" s="82"/>
      <c r="CJ984" s="82"/>
      <c r="CK984" s="82"/>
      <c r="CL984" s="82"/>
      <c r="CM984" s="82"/>
      <c r="CN984" s="82"/>
      <c r="CO984" s="82"/>
      <c r="CP984" s="82"/>
      <c r="CQ984" s="82"/>
      <c r="CR984" s="82"/>
      <c r="CS984" s="82"/>
      <c r="CT984" s="82"/>
      <c r="CU984" s="82"/>
      <c r="CV984" s="82"/>
      <c r="CW984" s="82"/>
      <c r="CX984" s="82"/>
      <c r="CY984" s="82"/>
      <c r="CZ984" s="82"/>
      <c r="DA984" s="82"/>
      <c r="DB984" s="82"/>
      <c r="DC984" s="82"/>
      <c r="DD984" s="82"/>
      <c r="DE984" s="82"/>
      <c r="DF984" s="82"/>
      <c r="DG984" s="82"/>
      <c r="DH984" s="82"/>
      <c r="DI984" s="82"/>
      <c r="DJ984" s="82"/>
      <c r="DK984" s="82"/>
      <c r="DL984" s="82"/>
      <c r="DM984" s="82"/>
      <c r="DN984" s="82"/>
      <c r="DO984" s="82"/>
      <c r="DP984" s="82"/>
      <c r="DQ984" s="82"/>
      <c r="DR984" s="82"/>
      <c r="DS984" s="82"/>
      <c r="DT984" s="82"/>
      <c r="DU984" s="82"/>
      <c r="DV984" s="82"/>
      <c r="DW984" s="82"/>
      <c r="DX984" s="82"/>
      <c r="DY984" s="82"/>
      <c r="DZ984" s="82"/>
      <c r="EA984" s="82"/>
      <c r="EB984" s="82"/>
      <c r="EC984" s="82"/>
      <c r="ED984" s="82"/>
      <c r="EE984" s="82"/>
      <c r="EF984" s="82"/>
      <c r="EG984" s="82"/>
      <c r="EH984" s="82"/>
      <c r="EI984" s="82"/>
      <c r="EJ984" s="82"/>
      <c r="EK984" s="82"/>
      <c r="EL984" s="82"/>
      <c r="EM984" s="82"/>
      <c r="EN984" s="82"/>
      <c r="EO984" s="82"/>
      <c r="EP984" s="82"/>
      <c r="EQ984" s="82"/>
      <c r="ER984" s="82"/>
      <c r="ES984" s="82"/>
      <c r="ET984" s="82"/>
      <c r="EU984" s="82"/>
      <c r="EV984" s="82"/>
      <c r="EW984" s="82"/>
      <c r="EX984" s="82"/>
      <c r="EY984" s="82"/>
      <c r="EZ984" s="82"/>
      <c r="FA984" s="82"/>
      <c r="FB984" s="82"/>
      <c r="FC984" s="82"/>
      <c r="FD984" s="82"/>
      <c r="FE984" s="82"/>
      <c r="FF984" s="82"/>
      <c r="FG984" s="82"/>
      <c r="FH984" s="82"/>
      <c r="FI984" s="82"/>
      <c r="FJ984" s="82"/>
      <c r="FK984" s="82"/>
      <c r="FL984" s="82"/>
      <c r="FM984" s="82"/>
      <c r="FN984" s="82"/>
      <c r="FO984" s="82"/>
      <c r="FP984" s="82"/>
      <c r="FQ984" s="82"/>
      <c r="FR984" s="82"/>
      <c r="FS984" s="82"/>
      <c r="FT984" s="82"/>
      <c r="FU984" s="82"/>
      <c r="FV984" s="82"/>
      <c r="FW984" s="82"/>
      <c r="FX984" s="82"/>
      <c r="FY984" s="82"/>
      <c r="FZ984" s="82"/>
      <c r="GA984" s="82"/>
      <c r="GB984" s="82"/>
      <c r="GC984" s="82"/>
      <c r="GD984" s="82"/>
      <c r="GE984" s="82"/>
      <c r="GF984" s="82"/>
      <c r="GG984" s="82"/>
      <c r="GH984" s="82"/>
      <c r="GI984" s="82"/>
      <c r="GJ984" s="82"/>
      <c r="GK984" s="82"/>
      <c r="GL984" s="82"/>
      <c r="GM984" s="82"/>
      <c r="GN984" s="82"/>
      <c r="GO984" s="82"/>
      <c r="GP984" s="82"/>
      <c r="GQ984" s="82"/>
      <c r="GR984" s="82"/>
      <c r="GS984" s="82"/>
      <c r="GT984" s="82"/>
      <c r="GU984" s="82"/>
      <c r="GV984" s="82"/>
      <c r="GW984" s="82"/>
      <c r="GX984" s="82"/>
      <c r="GY984" s="82"/>
      <c r="GZ984" s="82"/>
      <c r="HA984" s="82"/>
      <c r="HB984" s="82"/>
      <c r="HC984" s="82"/>
      <c r="HD984" s="82"/>
      <c r="HE984" s="82"/>
      <c r="HF984" s="82"/>
      <c r="HG984" s="82"/>
      <c r="HH984" s="82"/>
      <c r="HI984" s="82"/>
      <c r="HJ984" s="82"/>
      <c r="HK984" s="82"/>
      <c r="HL984" s="82"/>
      <c r="HM984" s="82"/>
      <c r="HN984" s="82"/>
      <c r="HO984" s="82"/>
      <c r="HP984" s="82"/>
      <c r="HQ984" s="82"/>
      <c r="HR984" s="82"/>
      <c r="HS984" s="82"/>
      <c r="HT984" s="82"/>
      <c r="HU984" s="82"/>
      <c r="HV984" s="82"/>
      <c r="HW984" s="82"/>
      <c r="HX984" s="82"/>
      <c r="HY984" s="82"/>
      <c r="HZ984" s="82"/>
      <c r="IA984" s="82"/>
      <c r="IB984" s="82"/>
      <c r="IC984" s="82"/>
      <c r="ID984" s="82"/>
      <c r="IE984" s="82"/>
      <c r="IF984" s="82"/>
      <c r="IG984" s="82"/>
      <c r="IH984" s="82"/>
      <c r="II984" s="82"/>
      <c r="IJ984" s="82"/>
      <c r="IK984" s="82"/>
      <c r="IL984" s="82"/>
      <c r="IM984" s="82"/>
      <c r="IN984" s="82"/>
      <c r="IO984" s="82"/>
      <c r="IP984" s="82"/>
      <c r="IQ984" s="82"/>
      <c r="IR984" s="82"/>
      <c r="IS984" s="82"/>
      <c r="IT984" s="82"/>
      <c r="IU984" s="82"/>
    </row>
    <row r="985" spans="1:13" ht="13.5">
      <c r="A985" s="33"/>
      <c r="B985" s="33"/>
      <c r="C985" s="34" t="s">
        <v>545</v>
      </c>
      <c r="D985" s="35"/>
      <c r="E985" s="133"/>
      <c r="F985" s="133"/>
      <c r="G985" s="133"/>
      <c r="H985" s="133"/>
      <c r="I985" s="133"/>
      <c r="J985" s="133"/>
      <c r="K985" s="133"/>
      <c r="L985" s="133"/>
      <c r="M985" s="322">
        <f>G985+I985+K985</f>
        <v>0</v>
      </c>
    </row>
    <row r="986" spans="1:255" s="7" customFormat="1" ht="29.25" customHeight="1">
      <c r="A986" s="83"/>
      <c r="B986" s="83"/>
      <c r="C986" s="84" t="s">
        <v>376</v>
      </c>
      <c r="D986" s="85">
        <v>0.05</v>
      </c>
      <c r="E986" s="43"/>
      <c r="F986" s="41"/>
      <c r="G986" s="142"/>
      <c r="H986" s="142"/>
      <c r="I986" s="142"/>
      <c r="J986" s="142"/>
      <c r="K986" s="142"/>
      <c r="L986" s="142"/>
      <c r="M986" s="297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  <c r="AJ986" s="82"/>
      <c r="AK986" s="82"/>
      <c r="AL986" s="82"/>
      <c r="AM986" s="82"/>
      <c r="AN986" s="82"/>
      <c r="AO986" s="82"/>
      <c r="AP986" s="82"/>
      <c r="AQ986" s="82"/>
      <c r="AR986" s="82"/>
      <c r="AS986" s="82"/>
      <c r="AT986" s="82"/>
      <c r="AU986" s="82"/>
      <c r="AV986" s="82"/>
      <c r="AW986" s="82"/>
      <c r="AX986" s="82"/>
      <c r="AY986" s="82"/>
      <c r="AZ986" s="82"/>
      <c r="BA986" s="82"/>
      <c r="BB986" s="82"/>
      <c r="BC986" s="82"/>
      <c r="BD986" s="82"/>
      <c r="BE986" s="82"/>
      <c r="BF986" s="82"/>
      <c r="BG986" s="82"/>
      <c r="BH986" s="82"/>
      <c r="BI986" s="82"/>
      <c r="BJ986" s="82"/>
      <c r="BK986" s="82"/>
      <c r="BL986" s="82"/>
      <c r="BM986" s="82"/>
      <c r="BN986" s="82"/>
      <c r="BO986" s="82"/>
      <c r="BP986" s="82"/>
      <c r="BQ986" s="82"/>
      <c r="BR986" s="82"/>
      <c r="BS986" s="82"/>
      <c r="BT986" s="82"/>
      <c r="BU986" s="82"/>
      <c r="BV986" s="82"/>
      <c r="BW986" s="82"/>
      <c r="BX986" s="82"/>
      <c r="BY986" s="82"/>
      <c r="BZ986" s="82"/>
      <c r="CA986" s="82"/>
      <c r="CB986" s="82"/>
      <c r="CC986" s="82"/>
      <c r="CD986" s="82"/>
      <c r="CE986" s="82"/>
      <c r="CF986" s="82"/>
      <c r="CG986" s="82"/>
      <c r="CH986" s="82"/>
      <c r="CI986" s="82"/>
      <c r="CJ986" s="82"/>
      <c r="CK986" s="82"/>
      <c r="CL986" s="82"/>
      <c r="CM986" s="82"/>
      <c r="CN986" s="82"/>
      <c r="CO986" s="82"/>
      <c r="CP986" s="82"/>
      <c r="CQ986" s="82"/>
      <c r="CR986" s="82"/>
      <c r="CS986" s="82"/>
      <c r="CT986" s="82"/>
      <c r="CU986" s="82"/>
      <c r="CV986" s="82"/>
      <c r="CW986" s="82"/>
      <c r="CX986" s="82"/>
      <c r="CY986" s="82"/>
      <c r="CZ986" s="82"/>
      <c r="DA986" s="82"/>
      <c r="DB986" s="82"/>
      <c r="DC986" s="82"/>
      <c r="DD986" s="82"/>
      <c r="DE986" s="82"/>
      <c r="DF986" s="82"/>
      <c r="DG986" s="82"/>
      <c r="DH986" s="82"/>
      <c r="DI986" s="82"/>
      <c r="DJ986" s="82"/>
      <c r="DK986" s="82"/>
      <c r="DL986" s="82"/>
      <c r="DM986" s="82"/>
      <c r="DN986" s="82"/>
      <c r="DO986" s="82"/>
      <c r="DP986" s="82"/>
      <c r="DQ986" s="82"/>
      <c r="DR986" s="82"/>
      <c r="DS986" s="82"/>
      <c r="DT986" s="82"/>
      <c r="DU986" s="82"/>
      <c r="DV986" s="82"/>
      <c r="DW986" s="82"/>
      <c r="DX986" s="82"/>
      <c r="DY986" s="82"/>
      <c r="DZ986" s="82"/>
      <c r="EA986" s="82"/>
      <c r="EB986" s="82"/>
      <c r="EC986" s="82"/>
      <c r="ED986" s="82"/>
      <c r="EE986" s="82"/>
      <c r="EF986" s="82"/>
      <c r="EG986" s="82"/>
      <c r="EH986" s="82"/>
      <c r="EI986" s="82"/>
      <c r="EJ986" s="82"/>
      <c r="EK986" s="82"/>
      <c r="EL986" s="82"/>
      <c r="EM986" s="82"/>
      <c r="EN986" s="82"/>
      <c r="EO986" s="82"/>
      <c r="EP986" s="82"/>
      <c r="EQ986" s="82"/>
      <c r="ER986" s="82"/>
      <c r="ES986" s="82"/>
      <c r="ET986" s="82"/>
      <c r="EU986" s="82"/>
      <c r="EV986" s="82"/>
      <c r="EW986" s="82"/>
      <c r="EX986" s="82"/>
      <c r="EY986" s="82"/>
      <c r="EZ986" s="82"/>
      <c r="FA986" s="82"/>
      <c r="FB986" s="82"/>
      <c r="FC986" s="82"/>
      <c r="FD986" s="82"/>
      <c r="FE986" s="82"/>
      <c r="FF986" s="82"/>
      <c r="FG986" s="82"/>
      <c r="FH986" s="82"/>
      <c r="FI986" s="82"/>
      <c r="FJ986" s="82"/>
      <c r="FK986" s="82"/>
      <c r="FL986" s="82"/>
      <c r="FM986" s="82"/>
      <c r="FN986" s="82"/>
      <c r="FO986" s="82"/>
      <c r="FP986" s="82"/>
      <c r="FQ986" s="82"/>
      <c r="FR986" s="82"/>
      <c r="FS986" s="82"/>
      <c r="FT986" s="82"/>
      <c r="FU986" s="82"/>
      <c r="FV986" s="82"/>
      <c r="FW986" s="82"/>
      <c r="FX986" s="82"/>
      <c r="FY986" s="82"/>
      <c r="FZ986" s="82"/>
      <c r="GA986" s="82"/>
      <c r="GB986" s="82"/>
      <c r="GC986" s="82"/>
      <c r="GD986" s="82"/>
      <c r="GE986" s="82"/>
      <c r="GF986" s="82"/>
      <c r="GG986" s="82"/>
      <c r="GH986" s="82"/>
      <c r="GI986" s="82"/>
      <c r="GJ986" s="82"/>
      <c r="GK986" s="82"/>
      <c r="GL986" s="82"/>
      <c r="GM986" s="82"/>
      <c r="GN986" s="82"/>
      <c r="GO986" s="82"/>
      <c r="GP986" s="82"/>
      <c r="GQ986" s="82"/>
      <c r="GR986" s="82"/>
      <c r="GS986" s="82"/>
      <c r="GT986" s="82"/>
      <c r="GU986" s="82"/>
      <c r="GV986" s="82"/>
      <c r="GW986" s="82"/>
      <c r="GX986" s="82"/>
      <c r="GY986" s="82"/>
      <c r="GZ986" s="82"/>
      <c r="HA986" s="82"/>
      <c r="HB986" s="82"/>
      <c r="HC986" s="82"/>
      <c r="HD986" s="82"/>
      <c r="HE986" s="82"/>
      <c r="HF986" s="82"/>
      <c r="HG986" s="82"/>
      <c r="HH986" s="82"/>
      <c r="HI986" s="82"/>
      <c r="HJ986" s="82"/>
      <c r="HK986" s="82"/>
      <c r="HL986" s="82"/>
      <c r="HM986" s="82"/>
      <c r="HN986" s="82"/>
      <c r="HO986" s="82"/>
      <c r="HP986" s="82"/>
      <c r="HQ986" s="82"/>
      <c r="HR986" s="82"/>
      <c r="HS986" s="82"/>
      <c r="HT986" s="82"/>
      <c r="HU986" s="82"/>
      <c r="HV986" s="82"/>
      <c r="HW986" s="82"/>
      <c r="HX986" s="82"/>
      <c r="HY986" s="82"/>
      <c r="HZ986" s="82"/>
      <c r="IA986" s="82"/>
      <c r="IB986" s="82"/>
      <c r="IC986" s="82"/>
      <c r="ID986" s="82"/>
      <c r="IE986" s="82"/>
      <c r="IF986" s="82"/>
      <c r="IG986" s="82"/>
      <c r="IH986" s="82"/>
      <c r="II986" s="82"/>
      <c r="IJ986" s="82"/>
      <c r="IK986" s="82"/>
      <c r="IL986" s="82"/>
      <c r="IM986" s="82"/>
      <c r="IN986" s="82"/>
      <c r="IO986" s="82"/>
      <c r="IP986" s="82"/>
      <c r="IQ986" s="82"/>
      <c r="IR986" s="82"/>
      <c r="IS986" s="82"/>
      <c r="IT986" s="82"/>
      <c r="IU986" s="82"/>
    </row>
    <row r="987" spans="1:255" s="7" customFormat="1" ht="21" customHeight="1">
      <c r="A987" s="83"/>
      <c r="B987" s="83"/>
      <c r="C987" s="60" t="s">
        <v>6</v>
      </c>
      <c r="D987" s="151"/>
      <c r="E987" s="162"/>
      <c r="F987" s="151"/>
      <c r="G987" s="143"/>
      <c r="H987" s="143"/>
      <c r="I987" s="143"/>
      <c r="J987" s="143"/>
      <c r="K987" s="143"/>
      <c r="L987" s="143"/>
      <c r="M987" s="297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2"/>
      <c r="AI987" s="82"/>
      <c r="AJ987" s="82"/>
      <c r="AK987" s="82"/>
      <c r="AL987" s="82"/>
      <c r="AM987" s="82"/>
      <c r="AN987" s="82"/>
      <c r="AO987" s="82"/>
      <c r="AP987" s="82"/>
      <c r="AQ987" s="82"/>
      <c r="AR987" s="82"/>
      <c r="AS987" s="82"/>
      <c r="AT987" s="82"/>
      <c r="AU987" s="82"/>
      <c r="AV987" s="82"/>
      <c r="AW987" s="82"/>
      <c r="AX987" s="82"/>
      <c r="AY987" s="82"/>
      <c r="AZ987" s="82"/>
      <c r="BA987" s="82"/>
      <c r="BB987" s="82"/>
      <c r="BC987" s="82"/>
      <c r="BD987" s="82"/>
      <c r="BE987" s="82"/>
      <c r="BF987" s="82"/>
      <c r="BG987" s="82"/>
      <c r="BH987" s="82"/>
      <c r="BI987" s="82"/>
      <c r="BJ987" s="82"/>
      <c r="BK987" s="82"/>
      <c r="BL987" s="82"/>
      <c r="BM987" s="82"/>
      <c r="BN987" s="82"/>
      <c r="BO987" s="82"/>
      <c r="BP987" s="82"/>
      <c r="BQ987" s="82"/>
      <c r="BR987" s="82"/>
      <c r="BS987" s="82"/>
      <c r="BT987" s="82"/>
      <c r="BU987" s="82"/>
      <c r="BV987" s="82"/>
      <c r="BW987" s="82"/>
      <c r="BX987" s="82"/>
      <c r="BY987" s="82"/>
      <c r="BZ987" s="82"/>
      <c r="CA987" s="82"/>
      <c r="CB987" s="82"/>
      <c r="CC987" s="82"/>
      <c r="CD987" s="82"/>
      <c r="CE987" s="82"/>
      <c r="CF987" s="82"/>
      <c r="CG987" s="82"/>
      <c r="CH987" s="82"/>
      <c r="CI987" s="82"/>
      <c r="CJ987" s="82"/>
      <c r="CK987" s="82"/>
      <c r="CL987" s="82"/>
      <c r="CM987" s="82"/>
      <c r="CN987" s="82"/>
      <c r="CO987" s="82"/>
      <c r="CP987" s="82"/>
      <c r="CQ987" s="82"/>
      <c r="CR987" s="82"/>
      <c r="CS987" s="82"/>
      <c r="CT987" s="82"/>
      <c r="CU987" s="82"/>
      <c r="CV987" s="82"/>
      <c r="CW987" s="82"/>
      <c r="CX987" s="82"/>
      <c r="CY987" s="82"/>
      <c r="CZ987" s="82"/>
      <c r="DA987" s="82"/>
      <c r="DB987" s="82"/>
      <c r="DC987" s="82"/>
      <c r="DD987" s="82"/>
      <c r="DE987" s="82"/>
      <c r="DF987" s="82"/>
      <c r="DG987" s="82"/>
      <c r="DH987" s="82"/>
      <c r="DI987" s="82"/>
      <c r="DJ987" s="82"/>
      <c r="DK987" s="82"/>
      <c r="DL987" s="82"/>
      <c r="DM987" s="82"/>
      <c r="DN987" s="82"/>
      <c r="DO987" s="82"/>
      <c r="DP987" s="82"/>
      <c r="DQ987" s="82"/>
      <c r="DR987" s="82"/>
      <c r="DS987" s="82"/>
      <c r="DT987" s="82"/>
      <c r="DU987" s="82"/>
      <c r="DV987" s="82"/>
      <c r="DW987" s="82"/>
      <c r="DX987" s="82"/>
      <c r="DY987" s="82"/>
      <c r="DZ987" s="82"/>
      <c r="EA987" s="82"/>
      <c r="EB987" s="82"/>
      <c r="EC987" s="82"/>
      <c r="ED987" s="82"/>
      <c r="EE987" s="82"/>
      <c r="EF987" s="82"/>
      <c r="EG987" s="82"/>
      <c r="EH987" s="82"/>
      <c r="EI987" s="82"/>
      <c r="EJ987" s="82"/>
      <c r="EK987" s="82"/>
      <c r="EL987" s="82"/>
      <c r="EM987" s="82"/>
      <c r="EN987" s="82"/>
      <c r="EO987" s="82"/>
      <c r="EP987" s="82"/>
      <c r="EQ987" s="82"/>
      <c r="ER987" s="82"/>
      <c r="ES987" s="82"/>
      <c r="ET987" s="82"/>
      <c r="EU987" s="82"/>
      <c r="EV987" s="82"/>
      <c r="EW987" s="82"/>
      <c r="EX987" s="82"/>
      <c r="EY987" s="82"/>
      <c r="EZ987" s="82"/>
      <c r="FA987" s="82"/>
      <c r="FB987" s="82"/>
      <c r="FC987" s="82"/>
      <c r="FD987" s="82"/>
      <c r="FE987" s="82"/>
      <c r="FF987" s="82"/>
      <c r="FG987" s="82"/>
      <c r="FH987" s="82"/>
      <c r="FI987" s="82"/>
      <c r="FJ987" s="82"/>
      <c r="FK987" s="82"/>
      <c r="FL987" s="82"/>
      <c r="FM987" s="82"/>
      <c r="FN987" s="82"/>
      <c r="FO987" s="82"/>
      <c r="FP987" s="82"/>
      <c r="FQ987" s="82"/>
      <c r="FR987" s="82"/>
      <c r="FS987" s="82"/>
      <c r="FT987" s="82"/>
      <c r="FU987" s="82"/>
      <c r="FV987" s="82"/>
      <c r="FW987" s="82"/>
      <c r="FX987" s="82"/>
      <c r="FY987" s="82"/>
      <c r="FZ987" s="82"/>
      <c r="GA987" s="82"/>
      <c r="GB987" s="82"/>
      <c r="GC987" s="82"/>
      <c r="GD987" s="82"/>
      <c r="GE987" s="82"/>
      <c r="GF987" s="82"/>
      <c r="GG987" s="82"/>
      <c r="GH987" s="82"/>
      <c r="GI987" s="82"/>
      <c r="GJ987" s="82"/>
      <c r="GK987" s="82"/>
      <c r="GL987" s="82"/>
      <c r="GM987" s="82"/>
      <c r="GN987" s="82"/>
      <c r="GO987" s="82"/>
      <c r="GP987" s="82"/>
      <c r="GQ987" s="82"/>
      <c r="GR987" s="82"/>
      <c r="GS987" s="82"/>
      <c r="GT987" s="82"/>
      <c r="GU987" s="82"/>
      <c r="GV987" s="82"/>
      <c r="GW987" s="82"/>
      <c r="GX987" s="82"/>
      <c r="GY987" s="82"/>
      <c r="GZ987" s="82"/>
      <c r="HA987" s="82"/>
      <c r="HB987" s="82"/>
      <c r="HC987" s="82"/>
      <c r="HD987" s="82"/>
      <c r="HE987" s="82"/>
      <c r="HF987" s="82"/>
      <c r="HG987" s="82"/>
      <c r="HH987" s="82"/>
      <c r="HI987" s="82"/>
      <c r="HJ987" s="82"/>
      <c r="HK987" s="82"/>
      <c r="HL987" s="82"/>
      <c r="HM987" s="82"/>
      <c r="HN987" s="82"/>
      <c r="HO987" s="82"/>
      <c r="HP987" s="82"/>
      <c r="HQ987" s="82"/>
      <c r="HR987" s="82"/>
      <c r="HS987" s="82"/>
      <c r="HT987" s="82"/>
      <c r="HU987" s="82"/>
      <c r="HV987" s="82"/>
      <c r="HW987" s="82"/>
      <c r="HX987" s="82"/>
      <c r="HY987" s="82"/>
      <c r="HZ987" s="82"/>
      <c r="IA987" s="82"/>
      <c r="IB987" s="82"/>
      <c r="IC987" s="82"/>
      <c r="ID987" s="82"/>
      <c r="IE987" s="82"/>
      <c r="IF987" s="82"/>
      <c r="IG987" s="82"/>
      <c r="IH987" s="82"/>
      <c r="II987" s="82"/>
      <c r="IJ987" s="82"/>
      <c r="IK987" s="82"/>
      <c r="IL987" s="82"/>
      <c r="IM987" s="82"/>
      <c r="IN987" s="82"/>
      <c r="IO987" s="82"/>
      <c r="IP987" s="82"/>
      <c r="IQ987" s="82"/>
      <c r="IR987" s="82"/>
      <c r="IS987" s="82"/>
      <c r="IT987" s="82"/>
      <c r="IU987" s="82"/>
    </row>
    <row r="988" spans="1:255" s="7" customFormat="1" ht="21" customHeight="1">
      <c r="A988" s="83"/>
      <c r="B988" s="83"/>
      <c r="C988" s="84" t="s">
        <v>377</v>
      </c>
      <c r="D988" s="152">
        <v>0.18</v>
      </c>
      <c r="E988" s="162"/>
      <c r="F988" s="151"/>
      <c r="G988" s="143"/>
      <c r="H988" s="143"/>
      <c r="I988" s="143"/>
      <c r="J988" s="143"/>
      <c r="K988" s="143"/>
      <c r="L988" s="143"/>
      <c r="M988" s="297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2"/>
      <c r="AI988" s="82"/>
      <c r="AJ988" s="82"/>
      <c r="AK988" s="82"/>
      <c r="AL988" s="82"/>
      <c r="AM988" s="82"/>
      <c r="AN988" s="82"/>
      <c r="AO988" s="82"/>
      <c r="AP988" s="82"/>
      <c r="AQ988" s="82"/>
      <c r="AR988" s="82"/>
      <c r="AS988" s="82"/>
      <c r="AT988" s="82"/>
      <c r="AU988" s="82"/>
      <c r="AV988" s="82"/>
      <c r="AW988" s="82"/>
      <c r="AX988" s="82"/>
      <c r="AY988" s="82"/>
      <c r="AZ988" s="82"/>
      <c r="BA988" s="82"/>
      <c r="BB988" s="82"/>
      <c r="BC988" s="82"/>
      <c r="BD988" s="82"/>
      <c r="BE988" s="82"/>
      <c r="BF988" s="82"/>
      <c r="BG988" s="82"/>
      <c r="BH988" s="82"/>
      <c r="BI988" s="82"/>
      <c r="BJ988" s="82"/>
      <c r="BK988" s="82"/>
      <c r="BL988" s="82"/>
      <c r="BM988" s="82"/>
      <c r="BN988" s="82"/>
      <c r="BO988" s="82"/>
      <c r="BP988" s="82"/>
      <c r="BQ988" s="82"/>
      <c r="BR988" s="82"/>
      <c r="BS988" s="82"/>
      <c r="BT988" s="82"/>
      <c r="BU988" s="82"/>
      <c r="BV988" s="82"/>
      <c r="BW988" s="82"/>
      <c r="BX988" s="82"/>
      <c r="BY988" s="82"/>
      <c r="BZ988" s="82"/>
      <c r="CA988" s="82"/>
      <c r="CB988" s="82"/>
      <c r="CC988" s="82"/>
      <c r="CD988" s="82"/>
      <c r="CE988" s="82"/>
      <c r="CF988" s="82"/>
      <c r="CG988" s="82"/>
      <c r="CH988" s="82"/>
      <c r="CI988" s="82"/>
      <c r="CJ988" s="82"/>
      <c r="CK988" s="82"/>
      <c r="CL988" s="82"/>
      <c r="CM988" s="82"/>
      <c r="CN988" s="82"/>
      <c r="CO988" s="82"/>
      <c r="CP988" s="82"/>
      <c r="CQ988" s="82"/>
      <c r="CR988" s="82"/>
      <c r="CS988" s="82"/>
      <c r="CT988" s="82"/>
      <c r="CU988" s="82"/>
      <c r="CV988" s="82"/>
      <c r="CW988" s="82"/>
      <c r="CX988" s="82"/>
      <c r="CY988" s="82"/>
      <c r="CZ988" s="82"/>
      <c r="DA988" s="82"/>
      <c r="DB988" s="82"/>
      <c r="DC988" s="82"/>
      <c r="DD988" s="82"/>
      <c r="DE988" s="82"/>
      <c r="DF988" s="82"/>
      <c r="DG988" s="82"/>
      <c r="DH988" s="82"/>
      <c r="DI988" s="82"/>
      <c r="DJ988" s="82"/>
      <c r="DK988" s="82"/>
      <c r="DL988" s="82"/>
      <c r="DM988" s="82"/>
      <c r="DN988" s="82"/>
      <c r="DO988" s="82"/>
      <c r="DP988" s="82"/>
      <c r="DQ988" s="82"/>
      <c r="DR988" s="82"/>
      <c r="DS988" s="82"/>
      <c r="DT988" s="82"/>
      <c r="DU988" s="82"/>
      <c r="DV988" s="82"/>
      <c r="DW988" s="82"/>
      <c r="DX988" s="82"/>
      <c r="DY988" s="82"/>
      <c r="DZ988" s="82"/>
      <c r="EA988" s="82"/>
      <c r="EB988" s="82"/>
      <c r="EC988" s="82"/>
      <c r="ED988" s="82"/>
      <c r="EE988" s="82"/>
      <c r="EF988" s="82"/>
      <c r="EG988" s="82"/>
      <c r="EH988" s="82"/>
      <c r="EI988" s="82"/>
      <c r="EJ988" s="82"/>
      <c r="EK988" s="82"/>
      <c r="EL988" s="82"/>
      <c r="EM988" s="82"/>
      <c r="EN988" s="82"/>
      <c r="EO988" s="82"/>
      <c r="EP988" s="82"/>
      <c r="EQ988" s="82"/>
      <c r="ER988" s="82"/>
      <c r="ES988" s="82"/>
      <c r="ET988" s="82"/>
      <c r="EU988" s="82"/>
      <c r="EV988" s="82"/>
      <c r="EW988" s="82"/>
      <c r="EX988" s="82"/>
      <c r="EY988" s="82"/>
      <c r="EZ988" s="82"/>
      <c r="FA988" s="82"/>
      <c r="FB988" s="82"/>
      <c r="FC988" s="82"/>
      <c r="FD988" s="82"/>
      <c r="FE988" s="82"/>
      <c r="FF988" s="82"/>
      <c r="FG988" s="82"/>
      <c r="FH988" s="82"/>
      <c r="FI988" s="82"/>
      <c r="FJ988" s="82"/>
      <c r="FK988" s="82"/>
      <c r="FL988" s="82"/>
      <c r="FM988" s="82"/>
      <c r="FN988" s="82"/>
      <c r="FO988" s="82"/>
      <c r="FP988" s="82"/>
      <c r="FQ988" s="82"/>
      <c r="FR988" s="82"/>
      <c r="FS988" s="82"/>
      <c r="FT988" s="82"/>
      <c r="FU988" s="82"/>
      <c r="FV988" s="82"/>
      <c r="FW988" s="82"/>
      <c r="FX988" s="82"/>
      <c r="FY988" s="82"/>
      <c r="FZ988" s="82"/>
      <c r="GA988" s="82"/>
      <c r="GB988" s="82"/>
      <c r="GC988" s="82"/>
      <c r="GD988" s="82"/>
      <c r="GE988" s="82"/>
      <c r="GF988" s="82"/>
      <c r="GG988" s="82"/>
      <c r="GH988" s="82"/>
      <c r="GI988" s="82"/>
      <c r="GJ988" s="82"/>
      <c r="GK988" s="82"/>
      <c r="GL988" s="82"/>
      <c r="GM988" s="82"/>
      <c r="GN988" s="82"/>
      <c r="GO988" s="82"/>
      <c r="GP988" s="82"/>
      <c r="GQ988" s="82"/>
      <c r="GR988" s="82"/>
      <c r="GS988" s="82"/>
      <c r="GT988" s="82"/>
      <c r="GU988" s="82"/>
      <c r="GV988" s="82"/>
      <c r="GW988" s="82"/>
      <c r="GX988" s="82"/>
      <c r="GY988" s="82"/>
      <c r="GZ988" s="82"/>
      <c r="HA988" s="82"/>
      <c r="HB988" s="82"/>
      <c r="HC988" s="82"/>
      <c r="HD988" s="82"/>
      <c r="HE988" s="82"/>
      <c r="HF988" s="82"/>
      <c r="HG988" s="82"/>
      <c r="HH988" s="82"/>
      <c r="HI988" s="82"/>
      <c r="HJ988" s="82"/>
      <c r="HK988" s="82"/>
      <c r="HL988" s="82"/>
      <c r="HM988" s="82"/>
      <c r="HN988" s="82"/>
      <c r="HO988" s="82"/>
      <c r="HP988" s="82"/>
      <c r="HQ988" s="82"/>
      <c r="HR988" s="82"/>
      <c r="HS988" s="82"/>
      <c r="HT988" s="82"/>
      <c r="HU988" s="82"/>
      <c r="HV988" s="82"/>
      <c r="HW988" s="82"/>
      <c r="HX988" s="82"/>
      <c r="HY988" s="82"/>
      <c r="HZ988" s="82"/>
      <c r="IA988" s="82"/>
      <c r="IB988" s="82"/>
      <c r="IC988" s="82"/>
      <c r="ID988" s="82"/>
      <c r="IE988" s="82"/>
      <c r="IF988" s="82"/>
      <c r="IG988" s="82"/>
      <c r="IH988" s="82"/>
      <c r="II988" s="82"/>
      <c r="IJ988" s="82"/>
      <c r="IK988" s="82"/>
      <c r="IL988" s="82"/>
      <c r="IM988" s="82"/>
      <c r="IN988" s="82"/>
      <c r="IO988" s="82"/>
      <c r="IP988" s="82"/>
      <c r="IQ988" s="82"/>
      <c r="IR988" s="82"/>
      <c r="IS988" s="82"/>
      <c r="IT988" s="82"/>
      <c r="IU988" s="82"/>
    </row>
    <row r="989" spans="1:255" s="7" customFormat="1" ht="21" customHeight="1">
      <c r="A989" s="83"/>
      <c r="B989" s="83"/>
      <c r="C989" s="60" t="s">
        <v>6</v>
      </c>
      <c r="D989" s="151"/>
      <c r="E989" s="162"/>
      <c r="F989" s="151"/>
      <c r="G989" s="143"/>
      <c r="H989" s="143"/>
      <c r="I989" s="143"/>
      <c r="J989" s="143"/>
      <c r="K989" s="143"/>
      <c r="L989" s="143"/>
      <c r="M989" s="316">
        <f>G989+I989+K989</f>
        <v>0</v>
      </c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2"/>
      <c r="AI989" s="82"/>
      <c r="AJ989" s="82"/>
      <c r="AK989" s="82"/>
      <c r="AL989" s="82"/>
      <c r="AM989" s="82"/>
      <c r="AN989" s="82"/>
      <c r="AO989" s="82"/>
      <c r="AP989" s="82"/>
      <c r="AQ989" s="82"/>
      <c r="AR989" s="82"/>
      <c r="AS989" s="82"/>
      <c r="AT989" s="82"/>
      <c r="AU989" s="82"/>
      <c r="AV989" s="82"/>
      <c r="AW989" s="82"/>
      <c r="AX989" s="82"/>
      <c r="AY989" s="82"/>
      <c r="AZ989" s="82"/>
      <c r="BA989" s="82"/>
      <c r="BB989" s="82"/>
      <c r="BC989" s="82"/>
      <c r="BD989" s="82"/>
      <c r="BE989" s="82"/>
      <c r="BF989" s="82"/>
      <c r="BG989" s="82"/>
      <c r="BH989" s="82"/>
      <c r="BI989" s="82"/>
      <c r="BJ989" s="82"/>
      <c r="BK989" s="82"/>
      <c r="BL989" s="82"/>
      <c r="BM989" s="82"/>
      <c r="BN989" s="82"/>
      <c r="BO989" s="82"/>
      <c r="BP989" s="82"/>
      <c r="BQ989" s="82"/>
      <c r="BR989" s="82"/>
      <c r="BS989" s="82"/>
      <c r="BT989" s="82"/>
      <c r="BU989" s="82"/>
      <c r="BV989" s="82"/>
      <c r="BW989" s="82"/>
      <c r="BX989" s="82"/>
      <c r="BY989" s="82"/>
      <c r="BZ989" s="82"/>
      <c r="CA989" s="82"/>
      <c r="CB989" s="82"/>
      <c r="CC989" s="82"/>
      <c r="CD989" s="82"/>
      <c r="CE989" s="82"/>
      <c r="CF989" s="82"/>
      <c r="CG989" s="82"/>
      <c r="CH989" s="82"/>
      <c r="CI989" s="82"/>
      <c r="CJ989" s="82"/>
      <c r="CK989" s="82"/>
      <c r="CL989" s="82"/>
      <c r="CM989" s="82"/>
      <c r="CN989" s="82"/>
      <c r="CO989" s="82"/>
      <c r="CP989" s="82"/>
      <c r="CQ989" s="82"/>
      <c r="CR989" s="82"/>
      <c r="CS989" s="82"/>
      <c r="CT989" s="82"/>
      <c r="CU989" s="82"/>
      <c r="CV989" s="82"/>
      <c r="CW989" s="82"/>
      <c r="CX989" s="82"/>
      <c r="CY989" s="82"/>
      <c r="CZ989" s="82"/>
      <c r="DA989" s="82"/>
      <c r="DB989" s="82"/>
      <c r="DC989" s="82"/>
      <c r="DD989" s="82"/>
      <c r="DE989" s="82"/>
      <c r="DF989" s="82"/>
      <c r="DG989" s="82"/>
      <c r="DH989" s="82"/>
      <c r="DI989" s="82"/>
      <c r="DJ989" s="82"/>
      <c r="DK989" s="82"/>
      <c r="DL989" s="82"/>
      <c r="DM989" s="82"/>
      <c r="DN989" s="82"/>
      <c r="DO989" s="82"/>
      <c r="DP989" s="82"/>
      <c r="DQ989" s="82"/>
      <c r="DR989" s="82"/>
      <c r="DS989" s="82"/>
      <c r="DT989" s="82"/>
      <c r="DU989" s="82"/>
      <c r="DV989" s="82"/>
      <c r="DW989" s="82"/>
      <c r="DX989" s="82"/>
      <c r="DY989" s="82"/>
      <c r="DZ989" s="82"/>
      <c r="EA989" s="82"/>
      <c r="EB989" s="82"/>
      <c r="EC989" s="82"/>
      <c r="ED989" s="82"/>
      <c r="EE989" s="82"/>
      <c r="EF989" s="82"/>
      <c r="EG989" s="82"/>
      <c r="EH989" s="82"/>
      <c r="EI989" s="82"/>
      <c r="EJ989" s="82"/>
      <c r="EK989" s="82"/>
      <c r="EL989" s="82"/>
      <c r="EM989" s="82"/>
      <c r="EN989" s="82"/>
      <c r="EO989" s="82"/>
      <c r="EP989" s="82"/>
      <c r="EQ989" s="82"/>
      <c r="ER989" s="82"/>
      <c r="ES989" s="82"/>
      <c r="ET989" s="82"/>
      <c r="EU989" s="82"/>
      <c r="EV989" s="82"/>
      <c r="EW989" s="82"/>
      <c r="EX989" s="82"/>
      <c r="EY989" s="82"/>
      <c r="EZ989" s="82"/>
      <c r="FA989" s="82"/>
      <c r="FB989" s="82"/>
      <c r="FC989" s="82"/>
      <c r="FD989" s="82"/>
      <c r="FE989" s="82"/>
      <c r="FF989" s="82"/>
      <c r="FG989" s="82"/>
      <c r="FH989" s="82"/>
      <c r="FI989" s="82"/>
      <c r="FJ989" s="82"/>
      <c r="FK989" s="82"/>
      <c r="FL989" s="82"/>
      <c r="FM989" s="82"/>
      <c r="FN989" s="82"/>
      <c r="FO989" s="82"/>
      <c r="FP989" s="82"/>
      <c r="FQ989" s="82"/>
      <c r="FR989" s="82"/>
      <c r="FS989" s="82"/>
      <c r="FT989" s="82"/>
      <c r="FU989" s="82"/>
      <c r="FV989" s="82"/>
      <c r="FW989" s="82"/>
      <c r="FX989" s="82"/>
      <c r="FY989" s="82"/>
      <c r="FZ989" s="82"/>
      <c r="GA989" s="82"/>
      <c r="GB989" s="82"/>
      <c r="GC989" s="82"/>
      <c r="GD989" s="82"/>
      <c r="GE989" s="82"/>
      <c r="GF989" s="82"/>
      <c r="GG989" s="82"/>
      <c r="GH989" s="82"/>
      <c r="GI989" s="82"/>
      <c r="GJ989" s="82"/>
      <c r="GK989" s="82"/>
      <c r="GL989" s="82"/>
      <c r="GM989" s="82"/>
      <c r="GN989" s="82"/>
      <c r="GO989" s="82"/>
      <c r="GP989" s="82"/>
      <c r="GQ989" s="82"/>
      <c r="GR989" s="82"/>
      <c r="GS989" s="82"/>
      <c r="GT989" s="82"/>
      <c r="GU989" s="82"/>
      <c r="GV989" s="82"/>
      <c r="GW989" s="82"/>
      <c r="GX989" s="82"/>
      <c r="GY989" s="82"/>
      <c r="GZ989" s="82"/>
      <c r="HA989" s="82"/>
      <c r="HB989" s="82"/>
      <c r="HC989" s="82"/>
      <c r="HD989" s="82"/>
      <c r="HE989" s="82"/>
      <c r="HF989" s="82"/>
      <c r="HG989" s="82"/>
      <c r="HH989" s="82"/>
      <c r="HI989" s="82"/>
      <c r="HJ989" s="82"/>
      <c r="HK989" s="82"/>
      <c r="HL989" s="82"/>
      <c r="HM989" s="82"/>
      <c r="HN989" s="82"/>
      <c r="HO989" s="82"/>
      <c r="HP989" s="82"/>
      <c r="HQ989" s="82"/>
      <c r="HR989" s="82"/>
      <c r="HS989" s="82"/>
      <c r="HT989" s="82"/>
      <c r="HU989" s="82"/>
      <c r="HV989" s="82"/>
      <c r="HW989" s="82"/>
      <c r="HX989" s="82"/>
      <c r="HY989" s="82"/>
      <c r="HZ989" s="82"/>
      <c r="IA989" s="82"/>
      <c r="IB989" s="82"/>
      <c r="IC989" s="82"/>
      <c r="ID989" s="82"/>
      <c r="IE989" s="82"/>
      <c r="IF989" s="82"/>
      <c r="IG989" s="82"/>
      <c r="IH989" s="82"/>
      <c r="II989" s="82"/>
      <c r="IJ989" s="82"/>
      <c r="IK989" s="82"/>
      <c r="IL989" s="82"/>
      <c r="IM989" s="82"/>
      <c r="IN989" s="82"/>
      <c r="IO989" s="82"/>
      <c r="IP989" s="82"/>
      <c r="IQ989" s="82"/>
      <c r="IR989" s="82"/>
      <c r="IS989" s="82"/>
      <c r="IT989" s="82"/>
      <c r="IU989" s="82"/>
    </row>
    <row r="990" spans="1:255" s="7" customFormat="1" ht="21" customHeight="1">
      <c r="A990" s="345"/>
      <c r="B990" s="345"/>
      <c r="C990" s="346"/>
      <c r="D990" s="347"/>
      <c r="E990" s="348"/>
      <c r="F990" s="349"/>
      <c r="G990" s="350"/>
      <c r="H990" s="350"/>
      <c r="I990" s="350"/>
      <c r="J990" s="351"/>
      <c r="K990" s="350"/>
      <c r="L990" s="350"/>
      <c r="M990" s="350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2"/>
      <c r="AI990" s="82"/>
      <c r="AJ990" s="82"/>
      <c r="AK990" s="82"/>
      <c r="AL990" s="82"/>
      <c r="AM990" s="82"/>
      <c r="AN990" s="82"/>
      <c r="AO990" s="82"/>
      <c r="AP990" s="82"/>
      <c r="AQ990" s="82"/>
      <c r="AR990" s="82"/>
      <c r="AS990" s="82"/>
      <c r="AT990" s="82"/>
      <c r="AU990" s="82"/>
      <c r="AV990" s="82"/>
      <c r="AW990" s="82"/>
      <c r="AX990" s="82"/>
      <c r="AY990" s="82"/>
      <c r="AZ990" s="82"/>
      <c r="BA990" s="82"/>
      <c r="BB990" s="82"/>
      <c r="BC990" s="82"/>
      <c r="BD990" s="82"/>
      <c r="BE990" s="82"/>
      <c r="BF990" s="82"/>
      <c r="BG990" s="82"/>
      <c r="BH990" s="82"/>
      <c r="BI990" s="82"/>
      <c r="BJ990" s="82"/>
      <c r="BK990" s="82"/>
      <c r="BL990" s="82"/>
      <c r="BM990" s="82"/>
      <c r="BN990" s="82"/>
      <c r="BO990" s="82"/>
      <c r="BP990" s="82"/>
      <c r="BQ990" s="82"/>
      <c r="BR990" s="82"/>
      <c r="BS990" s="82"/>
      <c r="BT990" s="82"/>
      <c r="BU990" s="82"/>
      <c r="BV990" s="82"/>
      <c r="BW990" s="82"/>
      <c r="BX990" s="82"/>
      <c r="BY990" s="82"/>
      <c r="BZ990" s="82"/>
      <c r="CA990" s="82"/>
      <c r="CB990" s="82"/>
      <c r="CC990" s="82"/>
      <c r="CD990" s="82"/>
      <c r="CE990" s="82"/>
      <c r="CF990" s="82"/>
      <c r="CG990" s="82"/>
      <c r="CH990" s="82"/>
      <c r="CI990" s="82"/>
      <c r="CJ990" s="82"/>
      <c r="CK990" s="82"/>
      <c r="CL990" s="82"/>
      <c r="CM990" s="82"/>
      <c r="CN990" s="82"/>
      <c r="CO990" s="82"/>
      <c r="CP990" s="82"/>
      <c r="CQ990" s="82"/>
      <c r="CR990" s="82"/>
      <c r="CS990" s="82"/>
      <c r="CT990" s="82"/>
      <c r="CU990" s="82"/>
      <c r="CV990" s="82"/>
      <c r="CW990" s="82"/>
      <c r="CX990" s="82"/>
      <c r="CY990" s="82"/>
      <c r="CZ990" s="82"/>
      <c r="DA990" s="82"/>
      <c r="DB990" s="82"/>
      <c r="DC990" s="82"/>
      <c r="DD990" s="82"/>
      <c r="DE990" s="82"/>
      <c r="DF990" s="82"/>
      <c r="DG990" s="82"/>
      <c r="DH990" s="82"/>
      <c r="DI990" s="82"/>
      <c r="DJ990" s="82"/>
      <c r="DK990" s="82"/>
      <c r="DL990" s="82"/>
      <c r="DM990" s="82"/>
      <c r="DN990" s="82"/>
      <c r="DO990" s="82"/>
      <c r="DP990" s="82"/>
      <c r="DQ990" s="82"/>
      <c r="DR990" s="82"/>
      <c r="DS990" s="82"/>
      <c r="DT990" s="82"/>
      <c r="DU990" s="82"/>
      <c r="DV990" s="82"/>
      <c r="DW990" s="82"/>
      <c r="DX990" s="82"/>
      <c r="DY990" s="82"/>
      <c r="DZ990" s="82"/>
      <c r="EA990" s="82"/>
      <c r="EB990" s="82"/>
      <c r="EC990" s="82"/>
      <c r="ED990" s="82"/>
      <c r="EE990" s="82"/>
      <c r="EF990" s="82"/>
      <c r="EG990" s="82"/>
      <c r="EH990" s="82"/>
      <c r="EI990" s="82"/>
      <c r="EJ990" s="82"/>
      <c r="EK990" s="82"/>
      <c r="EL990" s="82"/>
      <c r="EM990" s="82"/>
      <c r="EN990" s="82"/>
      <c r="EO990" s="82"/>
      <c r="EP990" s="82"/>
      <c r="EQ990" s="82"/>
      <c r="ER990" s="82"/>
      <c r="ES990" s="82"/>
      <c r="ET990" s="82"/>
      <c r="EU990" s="82"/>
      <c r="EV990" s="82"/>
      <c r="EW990" s="82"/>
      <c r="EX990" s="82"/>
      <c r="EY990" s="82"/>
      <c r="EZ990" s="82"/>
      <c r="FA990" s="82"/>
      <c r="FB990" s="82"/>
      <c r="FC990" s="82"/>
      <c r="FD990" s="82"/>
      <c r="FE990" s="82"/>
      <c r="FF990" s="82"/>
      <c r="FG990" s="82"/>
      <c r="FH990" s="82"/>
      <c r="FI990" s="82"/>
      <c r="FJ990" s="82"/>
      <c r="FK990" s="82"/>
      <c r="FL990" s="82"/>
      <c r="FM990" s="82"/>
      <c r="FN990" s="82"/>
      <c r="FO990" s="82"/>
      <c r="FP990" s="82"/>
      <c r="FQ990" s="82"/>
      <c r="FR990" s="82"/>
      <c r="FS990" s="82"/>
      <c r="FT990" s="82"/>
      <c r="FU990" s="82"/>
      <c r="FV990" s="82"/>
      <c r="FW990" s="82"/>
      <c r="FX990" s="82"/>
      <c r="FY990" s="82"/>
      <c r="FZ990" s="82"/>
      <c r="GA990" s="82"/>
      <c r="GB990" s="82"/>
      <c r="GC990" s="82"/>
      <c r="GD990" s="82"/>
      <c r="GE990" s="82"/>
      <c r="GF990" s="82"/>
      <c r="GG990" s="82"/>
      <c r="GH990" s="82"/>
      <c r="GI990" s="82"/>
      <c r="GJ990" s="82"/>
      <c r="GK990" s="82"/>
      <c r="GL990" s="82"/>
      <c r="GM990" s="82"/>
      <c r="GN990" s="82"/>
      <c r="GO990" s="82"/>
      <c r="GP990" s="82"/>
      <c r="GQ990" s="82"/>
      <c r="GR990" s="82"/>
      <c r="GS990" s="82"/>
      <c r="GT990" s="82"/>
      <c r="GU990" s="82"/>
      <c r="GV990" s="82"/>
      <c r="GW990" s="82"/>
      <c r="GX990" s="82"/>
      <c r="GY990" s="82"/>
      <c r="GZ990" s="82"/>
      <c r="HA990" s="82"/>
      <c r="HB990" s="82"/>
      <c r="HC990" s="82"/>
      <c r="HD990" s="82"/>
      <c r="HE990" s="82"/>
      <c r="HF990" s="82"/>
      <c r="HG990" s="82"/>
      <c r="HH990" s="82"/>
      <c r="HI990" s="82"/>
      <c r="HJ990" s="82"/>
      <c r="HK990" s="82"/>
      <c r="HL990" s="82"/>
      <c r="HM990" s="82"/>
      <c r="HN990" s="82"/>
      <c r="HO990" s="82"/>
      <c r="HP990" s="82"/>
      <c r="HQ990" s="82"/>
      <c r="HR990" s="82"/>
      <c r="HS990" s="82"/>
      <c r="HT990" s="82"/>
      <c r="HU990" s="82"/>
      <c r="HV990" s="82"/>
      <c r="HW990" s="82"/>
      <c r="HX990" s="82"/>
      <c r="HY990" s="82"/>
      <c r="HZ990" s="82"/>
      <c r="IA990" s="82"/>
      <c r="IB990" s="82"/>
      <c r="IC990" s="82"/>
      <c r="ID990" s="82"/>
      <c r="IE990" s="82"/>
      <c r="IF990" s="82"/>
      <c r="IG990" s="82"/>
      <c r="IH990" s="82"/>
      <c r="II990" s="82"/>
      <c r="IJ990" s="82"/>
      <c r="IK990" s="82"/>
      <c r="IL990" s="82"/>
      <c r="IM990" s="82"/>
      <c r="IN990" s="82"/>
      <c r="IO990" s="82"/>
      <c r="IP990" s="82"/>
      <c r="IQ990" s="82"/>
      <c r="IR990" s="82"/>
      <c r="IS990" s="82"/>
      <c r="IT990" s="82"/>
      <c r="IU990" s="82"/>
    </row>
    <row r="991" spans="1:255" s="7" customFormat="1" ht="48.75" customHeight="1">
      <c r="A991" s="353"/>
      <c r="B991" s="353"/>
      <c r="C991" s="354" t="s">
        <v>645</v>
      </c>
      <c r="D991" s="386" t="s">
        <v>646</v>
      </c>
      <c r="E991" s="386"/>
      <c r="F991" s="386"/>
      <c r="G991" s="386"/>
      <c r="H991" s="386"/>
      <c r="I991" s="386"/>
      <c r="J991" s="386"/>
      <c r="K991" s="386"/>
      <c r="L991" s="386"/>
      <c r="M991" s="386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2"/>
      <c r="AI991" s="82"/>
      <c r="AJ991" s="82"/>
      <c r="AK991" s="82"/>
      <c r="AL991" s="82"/>
      <c r="AM991" s="82"/>
      <c r="AN991" s="82"/>
      <c r="AO991" s="82"/>
      <c r="AP991" s="82"/>
      <c r="AQ991" s="82"/>
      <c r="AR991" s="82"/>
      <c r="AS991" s="82"/>
      <c r="AT991" s="82"/>
      <c r="AU991" s="82"/>
      <c r="AV991" s="82"/>
      <c r="AW991" s="82"/>
      <c r="AX991" s="82"/>
      <c r="AY991" s="82"/>
      <c r="AZ991" s="82"/>
      <c r="BA991" s="82"/>
      <c r="BB991" s="82"/>
      <c r="BC991" s="82"/>
      <c r="BD991" s="82"/>
      <c r="BE991" s="82"/>
      <c r="BF991" s="82"/>
      <c r="BG991" s="82"/>
      <c r="BH991" s="82"/>
      <c r="BI991" s="82"/>
      <c r="BJ991" s="82"/>
      <c r="BK991" s="82"/>
      <c r="BL991" s="82"/>
      <c r="BM991" s="82"/>
      <c r="BN991" s="82"/>
      <c r="BO991" s="82"/>
      <c r="BP991" s="82"/>
      <c r="BQ991" s="82"/>
      <c r="BR991" s="82"/>
      <c r="BS991" s="82"/>
      <c r="BT991" s="82"/>
      <c r="BU991" s="82"/>
      <c r="BV991" s="82"/>
      <c r="BW991" s="82"/>
      <c r="BX991" s="82"/>
      <c r="BY991" s="82"/>
      <c r="BZ991" s="82"/>
      <c r="CA991" s="82"/>
      <c r="CB991" s="82"/>
      <c r="CC991" s="82"/>
      <c r="CD991" s="82"/>
      <c r="CE991" s="82"/>
      <c r="CF991" s="82"/>
      <c r="CG991" s="82"/>
      <c r="CH991" s="82"/>
      <c r="CI991" s="82"/>
      <c r="CJ991" s="82"/>
      <c r="CK991" s="82"/>
      <c r="CL991" s="82"/>
      <c r="CM991" s="82"/>
      <c r="CN991" s="82"/>
      <c r="CO991" s="82"/>
      <c r="CP991" s="82"/>
      <c r="CQ991" s="82"/>
      <c r="CR991" s="82"/>
      <c r="CS991" s="82"/>
      <c r="CT991" s="82"/>
      <c r="CU991" s="82"/>
      <c r="CV991" s="82"/>
      <c r="CW991" s="82"/>
      <c r="CX991" s="82"/>
      <c r="CY991" s="82"/>
      <c r="CZ991" s="82"/>
      <c r="DA991" s="82"/>
      <c r="DB991" s="82"/>
      <c r="DC991" s="82"/>
      <c r="DD991" s="82"/>
      <c r="DE991" s="82"/>
      <c r="DF991" s="82"/>
      <c r="DG991" s="82"/>
      <c r="DH991" s="82"/>
      <c r="DI991" s="82"/>
      <c r="DJ991" s="82"/>
      <c r="DK991" s="82"/>
      <c r="DL991" s="82"/>
      <c r="DM991" s="82"/>
      <c r="DN991" s="82"/>
      <c r="DO991" s="82"/>
      <c r="DP991" s="82"/>
      <c r="DQ991" s="82"/>
      <c r="DR991" s="82"/>
      <c r="DS991" s="82"/>
      <c r="DT991" s="82"/>
      <c r="DU991" s="82"/>
      <c r="DV991" s="82"/>
      <c r="DW991" s="82"/>
      <c r="DX991" s="82"/>
      <c r="DY991" s="82"/>
      <c r="DZ991" s="82"/>
      <c r="EA991" s="82"/>
      <c r="EB991" s="82"/>
      <c r="EC991" s="82"/>
      <c r="ED991" s="82"/>
      <c r="EE991" s="82"/>
      <c r="EF991" s="82"/>
      <c r="EG991" s="82"/>
      <c r="EH991" s="82"/>
      <c r="EI991" s="82"/>
      <c r="EJ991" s="82"/>
      <c r="EK991" s="82"/>
      <c r="EL991" s="82"/>
      <c r="EM991" s="82"/>
      <c r="EN991" s="82"/>
      <c r="EO991" s="82"/>
      <c r="EP991" s="82"/>
      <c r="EQ991" s="82"/>
      <c r="ER991" s="82"/>
      <c r="ES991" s="82"/>
      <c r="ET991" s="82"/>
      <c r="EU991" s="82"/>
      <c r="EV991" s="82"/>
      <c r="EW991" s="82"/>
      <c r="EX991" s="82"/>
      <c r="EY991" s="82"/>
      <c r="EZ991" s="82"/>
      <c r="FA991" s="82"/>
      <c r="FB991" s="82"/>
      <c r="FC991" s="82"/>
      <c r="FD991" s="82"/>
      <c r="FE991" s="82"/>
      <c r="FF991" s="82"/>
      <c r="FG991" s="82"/>
      <c r="FH991" s="82"/>
      <c r="FI991" s="82"/>
      <c r="FJ991" s="82"/>
      <c r="FK991" s="82"/>
      <c r="FL991" s="82"/>
      <c r="FM991" s="82"/>
      <c r="FN991" s="82"/>
      <c r="FO991" s="82"/>
      <c r="FP991" s="82"/>
      <c r="FQ991" s="82"/>
      <c r="FR991" s="82"/>
      <c r="FS991" s="82"/>
      <c r="FT991" s="82"/>
      <c r="FU991" s="82"/>
      <c r="FV991" s="82"/>
      <c r="FW991" s="82"/>
      <c r="FX991" s="82"/>
      <c r="FY991" s="82"/>
      <c r="FZ991" s="82"/>
      <c r="GA991" s="82"/>
      <c r="GB991" s="82"/>
      <c r="GC991" s="82"/>
      <c r="GD991" s="82"/>
      <c r="GE991" s="82"/>
      <c r="GF991" s="82"/>
      <c r="GG991" s="82"/>
      <c r="GH991" s="82"/>
      <c r="GI991" s="82"/>
      <c r="GJ991" s="82"/>
      <c r="GK991" s="82"/>
      <c r="GL991" s="82"/>
      <c r="GM991" s="82"/>
      <c r="GN991" s="82"/>
      <c r="GO991" s="82"/>
      <c r="GP991" s="82"/>
      <c r="GQ991" s="82"/>
      <c r="GR991" s="82"/>
      <c r="GS991" s="82"/>
      <c r="GT991" s="82"/>
      <c r="GU991" s="82"/>
      <c r="GV991" s="82"/>
      <c r="GW991" s="82"/>
      <c r="GX991" s="82"/>
      <c r="GY991" s="82"/>
      <c r="GZ991" s="82"/>
      <c r="HA991" s="82"/>
      <c r="HB991" s="82"/>
      <c r="HC991" s="82"/>
      <c r="HD991" s="82"/>
      <c r="HE991" s="82"/>
      <c r="HF991" s="82"/>
      <c r="HG991" s="82"/>
      <c r="HH991" s="82"/>
      <c r="HI991" s="82"/>
      <c r="HJ991" s="82"/>
      <c r="HK991" s="82"/>
      <c r="HL991" s="82"/>
      <c r="HM991" s="82"/>
      <c r="HN991" s="82"/>
      <c r="HO991" s="82"/>
      <c r="HP991" s="82"/>
      <c r="HQ991" s="82"/>
      <c r="HR991" s="82"/>
      <c r="HS991" s="82"/>
      <c r="HT991" s="82"/>
      <c r="HU991" s="82"/>
      <c r="HV991" s="82"/>
      <c r="HW991" s="82"/>
      <c r="HX991" s="82"/>
      <c r="HY991" s="82"/>
      <c r="HZ991" s="82"/>
      <c r="IA991" s="82"/>
      <c r="IB991" s="82"/>
      <c r="IC991" s="82"/>
      <c r="ID991" s="82"/>
      <c r="IE991" s="82"/>
      <c r="IF991" s="82"/>
      <c r="IG991" s="82"/>
      <c r="IH991" s="82"/>
      <c r="II991" s="82"/>
      <c r="IJ991" s="82"/>
      <c r="IK991" s="82"/>
      <c r="IL991" s="82"/>
      <c r="IM991" s="82"/>
      <c r="IN991" s="82"/>
      <c r="IO991" s="82"/>
      <c r="IP991" s="82"/>
      <c r="IQ991" s="82"/>
      <c r="IR991" s="82"/>
      <c r="IS991" s="82"/>
      <c r="IT991" s="82"/>
      <c r="IU991" s="82"/>
    </row>
    <row r="992" spans="1:13" s="12" customFormat="1" ht="15.75">
      <c r="A992" s="353"/>
      <c r="B992" s="353"/>
      <c r="C992" s="355"/>
      <c r="D992" s="356"/>
      <c r="E992" s="356"/>
      <c r="F992" s="356"/>
      <c r="G992" s="356"/>
      <c r="H992" s="356"/>
      <c r="I992" s="356"/>
      <c r="J992" s="356"/>
      <c r="K992" s="356"/>
      <c r="L992" s="356"/>
      <c r="M992" s="357"/>
    </row>
    <row r="993" spans="1:13" s="24" customFormat="1" ht="67.5">
      <c r="A993" s="353"/>
      <c r="B993" s="358"/>
      <c r="C993" s="111" t="s">
        <v>647</v>
      </c>
      <c r="D993" s="359" t="s">
        <v>49</v>
      </c>
      <c r="E993" s="360"/>
      <c r="F993" s="361"/>
      <c r="G993" s="362"/>
      <c r="H993" s="362"/>
      <c r="I993" s="362"/>
      <c r="J993" s="362"/>
      <c r="K993" s="362"/>
      <c r="L993" s="363"/>
      <c r="M993" s="363"/>
    </row>
    <row r="994" spans="1:13" s="24" customFormat="1" ht="13.5">
      <c r="A994" s="353"/>
      <c r="B994" s="358"/>
      <c r="C994" s="364" t="s">
        <v>7</v>
      </c>
      <c r="D994" s="365"/>
      <c r="E994" s="366"/>
      <c r="F994" s="367"/>
      <c r="G994" s="368"/>
      <c r="H994" s="368"/>
      <c r="I994" s="368"/>
      <c r="J994" s="369"/>
      <c r="K994" s="368"/>
      <c r="L994" s="370"/>
      <c r="M994" s="370"/>
    </row>
    <row r="996" spans="1:14" s="352" customFormat="1" ht="13.5">
      <c r="A996" s="353"/>
      <c r="B996" s="353"/>
      <c r="C996" s="371" t="s">
        <v>648</v>
      </c>
      <c r="D996" s="372"/>
      <c r="E996" s="415" t="s">
        <v>667</v>
      </c>
      <c r="F996" s="415"/>
      <c r="G996" s="416" t="s">
        <v>668</v>
      </c>
      <c r="H996" s="416"/>
      <c r="I996" s="414"/>
      <c r="J996" s="414"/>
      <c r="K996" s="414"/>
      <c r="L996" s="414"/>
      <c r="M996" s="357"/>
      <c r="N996" s="413"/>
    </row>
    <row r="997" spans="5:8" ht="13.5">
      <c r="E997" s="415"/>
      <c r="F997" s="415"/>
      <c r="G997" s="416"/>
      <c r="H997" s="416"/>
    </row>
    <row r="998" spans="5:8" ht="13.5">
      <c r="E998" s="415" t="s">
        <v>669</v>
      </c>
      <c r="F998" s="415"/>
      <c r="G998" s="416" t="s">
        <v>670</v>
      </c>
      <c r="H998" s="416"/>
    </row>
  </sheetData>
  <sheetProtection/>
  <autoFilter ref="A10:L10"/>
  <mergeCells count="25">
    <mergeCell ref="E996:F996"/>
    <mergeCell ref="G996:H996"/>
    <mergeCell ref="E997:F997"/>
    <mergeCell ref="G997:H997"/>
    <mergeCell ref="E998:F998"/>
    <mergeCell ref="G998:H998"/>
    <mergeCell ref="E5:H5"/>
    <mergeCell ref="F8:G8"/>
    <mergeCell ref="C8:C9"/>
    <mergeCell ref="A1:L1"/>
    <mergeCell ref="A3:L3"/>
    <mergeCell ref="A2:L2"/>
    <mergeCell ref="L8:L9"/>
    <mergeCell ref="I5:J5"/>
    <mergeCell ref="C7:J7"/>
    <mergeCell ref="B8:B9"/>
    <mergeCell ref="D991:M991"/>
    <mergeCell ref="I6:J6"/>
    <mergeCell ref="F6:H6"/>
    <mergeCell ref="M8:M9"/>
    <mergeCell ref="A8:A9"/>
    <mergeCell ref="H8:I8"/>
    <mergeCell ref="D8:D9"/>
    <mergeCell ref="J8:K8"/>
    <mergeCell ref="E8:E9"/>
  </mergeCells>
  <printOptions/>
  <pageMargins left="0.196850393700787" right="0" top="0.354330708661417" bottom="0.275590551181102" header="0.118110236220472" footer="0.118110236220472"/>
  <pageSetup horizontalDpi="600" verticalDpi="600" orientation="landscape" paperSize="9" scale="77" r:id="rId2"/>
  <headerFooter scaleWithDoc="0" alignWithMargins="0">
    <oddHeader>&amp;Cსაგანმანათლებლო  და  სამეცნიერო ინფრასტრუქტურის  განვითარების  სააგენტო</oddHeader>
    <oddFooter>&amp;L&amp;A&amp;R&amp;P/&amp;N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antoshka zurabishvili</cp:lastModifiedBy>
  <cp:lastPrinted>2014-07-30T14:31:03Z</cp:lastPrinted>
  <dcterms:created xsi:type="dcterms:W3CDTF">2004-05-18T18:44:03Z</dcterms:created>
  <dcterms:modified xsi:type="dcterms:W3CDTF">2014-08-01T13:41:46Z</dcterms:modified>
  <cp:category/>
  <cp:version/>
  <cp:contentType/>
  <cp:contentStatus/>
</cp:coreProperties>
</file>