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2120" windowHeight="7305" activeTab="1"/>
  </bookViews>
  <sheets>
    <sheet name="kreb" sheetId="1" r:id="rId1"/>
    <sheet name="უწყისი" sheetId="2" r:id="rId2"/>
    <sheet name=" ა.ბეტონი" sheetId="3" r:id="rId3"/>
    <sheet name="კალკულაცია" sheetId="4" r:id="rId4"/>
    <sheet name="გადაზიდ. კალკულაცია" sheetId="5" r:id="rId5"/>
  </sheets>
  <externalReferences>
    <externalReference r:id="rId8"/>
    <externalReference r:id="rId9"/>
    <externalReference r:id="rId10"/>
  </externalReferences>
  <definedNames>
    <definedName name="fdrt124" localSheetId="2">#REF!</definedName>
    <definedName name="fdrt124" localSheetId="1">#REF!</definedName>
    <definedName name="fdrt124">#REF!</definedName>
    <definedName name="fffffvvv30214" localSheetId="2">#REF!</definedName>
    <definedName name="fffffvvv30214" localSheetId="1">#REF!</definedName>
    <definedName name="fffffvvv30214">#REF!</definedName>
    <definedName name="ggggddd51515" localSheetId="2">#REF!</definedName>
    <definedName name="ggggddd51515" localSheetId="1">#REF!</definedName>
    <definedName name="ggggddd51515">#REF!</definedName>
    <definedName name="hgyui54876" localSheetId="2">#REF!</definedName>
    <definedName name="hgyui54876" localSheetId="1">#REF!</definedName>
    <definedName name="hgyui54876">#REF!</definedName>
    <definedName name="ijhuy4587" localSheetId="2">#REF!</definedName>
    <definedName name="ijhuy4587" localSheetId="1">#REF!</definedName>
    <definedName name="ijhuy4587">#REF!</definedName>
    <definedName name="jfdyrt14790" localSheetId="2">#REF!</definedName>
    <definedName name="jfdyrt14790" localSheetId="1">#REF!</definedName>
    <definedName name="jfdyrt14790">#REF!</definedName>
    <definedName name="jkhjgkliob1012" localSheetId="2">#REF!</definedName>
    <definedName name="jkhjgkliob1012" localSheetId="1">#REF!</definedName>
    <definedName name="jkhjgkliob1012">#REF!</definedName>
    <definedName name="jkio54576" localSheetId="2">#REF!</definedName>
    <definedName name="jkio54576" localSheetId="1">#REF!</definedName>
    <definedName name="jkio54576">#REF!</definedName>
    <definedName name="KALA" localSheetId="0">#REF!</definedName>
    <definedName name="KALA">#REF!</definedName>
    <definedName name="kala12" localSheetId="0">#REF!</definedName>
    <definedName name="kala12">#REF!</definedName>
    <definedName name="kkkjjhhmnb" localSheetId="2">#REF!</definedName>
    <definedName name="kkkjjhhmnb" localSheetId="1">#REF!</definedName>
    <definedName name="kkkjjhhmnb">#REF!</definedName>
    <definedName name="kkkmmnmm52140" localSheetId="2">#REF!</definedName>
    <definedName name="kkkmmnmm52140" localSheetId="1">#REF!</definedName>
    <definedName name="kkkmmnmm52140">#REF!</definedName>
    <definedName name="lkjiu5147" localSheetId="2">#REF!</definedName>
    <definedName name="lkjiu5147" localSheetId="1">#REF!</definedName>
    <definedName name="lkjiu5147">#REF!</definedName>
    <definedName name="lllkkk8889999" localSheetId="2">#REF!</definedName>
    <definedName name="lllkkk8889999" localSheetId="1">#REF!</definedName>
    <definedName name="lllkkk8889999">#REF!</definedName>
    <definedName name="mnmnmn101010" localSheetId="2">#REF!</definedName>
    <definedName name="mnmnmn101010" localSheetId="1">#REF!</definedName>
    <definedName name="mnmnmn101010">#REF!</definedName>
    <definedName name="oplop321" localSheetId="2">#REF!</definedName>
    <definedName name="oplop321" localSheetId="1">#REF!</definedName>
    <definedName name="oplop321">#REF!</definedName>
    <definedName name="_xlnm.Print_Area" localSheetId="3">'კალკულაცია'!$A$1:$J$14</definedName>
    <definedName name="_xlnm.Print_Titles" localSheetId="2">' ა.ბეტონი'!$9:$9</definedName>
  </definedNames>
  <calcPr fullCalcOnLoad="1"/>
</workbook>
</file>

<file path=xl/sharedStrings.xml><?xml version="1.0" encoding="utf-8"?>
<sst xmlns="http://schemas.openxmlformats.org/spreadsheetml/2006/main" count="158" uniqueCount="113">
  <si>
    <t>#</t>
  </si>
  <si>
    <t>sul</t>
  </si>
  <si>
    <t>Rirebuleba</t>
  </si>
  <si>
    <t>saxarjTaRricxvo Rirebuleba:</t>
  </si>
  <si>
    <t>Sifri</t>
  </si>
  <si>
    <t>samuSaos dasaxeleba</t>
  </si>
  <si>
    <t>raodenoba</t>
  </si>
  <si>
    <t>erT.</t>
  </si>
  <si>
    <t>lari</t>
  </si>
  <si>
    <t>sxva masala</t>
  </si>
  <si>
    <t>sul jami:</t>
  </si>
  <si>
    <t>tn</t>
  </si>
  <si>
    <t xml:space="preserve"> aT. lari</t>
  </si>
  <si>
    <t>Sromis  danaxarji</t>
  </si>
  <si>
    <t>k-s</t>
  </si>
  <si>
    <t>samuSaoebis  dasaxeleba</t>
  </si>
  <si>
    <t>m-s</t>
  </si>
  <si>
    <t>t</t>
  </si>
  <si>
    <t xml:space="preserve">jami:   </t>
  </si>
  <si>
    <t xml:space="preserve">jami: </t>
  </si>
  <si>
    <t xml:space="preserve">jami:    </t>
  </si>
  <si>
    <t>erTeul.</t>
  </si>
  <si>
    <t>ganzom.</t>
  </si>
  <si>
    <t>satkepni sagzao TviTmavali gluvi 5t</t>
  </si>
  <si>
    <t>satkepni sagzao TviTmavali gluvi 10t</t>
  </si>
  <si>
    <t>sxva manqana</t>
  </si>
  <si>
    <t>mosarwyav-mosarecxi manqana 6000 l</t>
  </si>
  <si>
    <t>fraqciuli RorRi 0-40 mm</t>
  </si>
  <si>
    <t>wyali</t>
  </si>
  <si>
    <t>27-63-1</t>
  </si>
  <si>
    <t>avtogudronatori  3500 l</t>
  </si>
  <si>
    <t>Txevadi bitumi</t>
  </si>
  <si>
    <t>27-39-1,2
27-40-1,2</t>
  </si>
  <si>
    <t>erTfeniani safaris  mowyoba  wvrilmarclovani mkvrivi RorRovani cxeli  asfaltobetonisagan sisqiT 5 sm</t>
  </si>
  <si>
    <t>asfaltobetonis damgebi</t>
  </si>
  <si>
    <t>wvrilmarclovani a/betoni</t>
  </si>
  <si>
    <t xml:space="preserve">bitumis transportireba </t>
  </si>
  <si>
    <t>27-11-2
27-12</t>
  </si>
  <si>
    <t>RorRi 5-10 mm</t>
  </si>
  <si>
    <t>qvis namtvrevebis manawilebeli</t>
  </si>
  <si>
    <t>t.n 1                                                                                                                                                                                                                          pn. 1.6</t>
  </si>
  <si>
    <t xml:space="preserve">        masalebisa  da  nakeTobebis  Rirebulebis  kalkulacia (larebSi)    </t>
  </si>
  <si>
    <t>masalebis</t>
  </si>
  <si>
    <t>ganzomi-</t>
  </si>
  <si>
    <t>datvirT-</t>
  </si>
  <si>
    <t>moc.</t>
  </si>
  <si>
    <t>satrans-</t>
  </si>
  <si>
    <t>gasaS-</t>
  </si>
  <si>
    <t>tarisa da</t>
  </si>
  <si>
    <t>dasaxeleba</t>
  </si>
  <si>
    <t>lebis</t>
  </si>
  <si>
    <t>vis</t>
  </si>
  <si>
    <t>wona</t>
  </si>
  <si>
    <t>porto</t>
  </si>
  <si>
    <t>vebi</t>
  </si>
  <si>
    <t>rekvizit.</t>
  </si>
  <si>
    <t>erTeuli</t>
  </si>
  <si>
    <t>adgili</t>
  </si>
  <si>
    <t>t/kub.m.</t>
  </si>
  <si>
    <t>xarjebi</t>
  </si>
  <si>
    <t>fasi</t>
  </si>
  <si>
    <t>asfaltobetoni</t>
  </si>
  <si>
    <t>kub.m.</t>
  </si>
  <si>
    <t>RorRi 5-10mm</t>
  </si>
  <si>
    <t>fraqciuli RorRi</t>
  </si>
  <si>
    <t>Seadgina:</t>
  </si>
  <si>
    <t>saavtomobilo gadazidvebis kalkulacia 1 tona masalisaTvis</t>
  </si>
  <si>
    <t>masalebis dasaxeleba</t>
  </si>
  <si>
    <t>gadazidvis</t>
  </si>
  <si>
    <t>datv.gadmot.</t>
  </si>
  <si>
    <t>1 t.masalis</t>
  </si>
  <si>
    <t>punqti</t>
  </si>
  <si>
    <t>manZili, km.</t>
  </si>
  <si>
    <t>fasi, lari</t>
  </si>
  <si>
    <t>gadazidvis fasi</t>
  </si>
  <si>
    <t>RorRi</t>
  </si>
  <si>
    <t>p. miqelaZe</t>
  </si>
  <si>
    <r>
      <t>m</t>
    </r>
    <r>
      <rPr>
        <vertAlign val="superscript"/>
        <sz val="12"/>
        <rFont val="AcadNusx"/>
        <family val="0"/>
      </rPr>
      <t>2</t>
    </r>
  </si>
  <si>
    <t xml:space="preserve">samuSaoTa moculobebis krebsiTi uwyisi </t>
  </si>
  <si>
    <t>ganz.</t>
  </si>
  <si>
    <t>rao-ba</t>
  </si>
  <si>
    <t>SeniSvna</t>
  </si>
  <si>
    <r>
      <t>ГОСТ11955-82 
1m</t>
    </r>
    <r>
      <rPr>
        <vertAlign val="superscript"/>
        <sz val="11"/>
        <rFont val="AcadNusx"/>
        <family val="0"/>
      </rPr>
      <t>2</t>
    </r>
    <r>
      <rPr>
        <sz val="11"/>
        <rFont val="AcadNusx"/>
        <family val="0"/>
      </rPr>
      <t xml:space="preserve">-0,6l       </t>
    </r>
  </si>
  <si>
    <t xml:space="preserve">ГОСТ9128-84 sisqiT 5sm          </t>
  </si>
  <si>
    <t>zedapiris  damuSaveba  Txevadi  bitumiT</t>
  </si>
  <si>
    <t>ГОСТ 25607-83 sisqiT 10sm</t>
  </si>
  <si>
    <t>safuZvlis  mowyoba fraqciuli  RorRiT 0-40mm  sisqiT 12 sm</t>
  </si>
  <si>
    <t>2,3*10</t>
  </si>
  <si>
    <t>Seadgina:                            p. miqelaZe</t>
  </si>
  <si>
    <t xml:space="preserve">                          Seadgina:                             </t>
  </si>
  <si>
    <t xml:space="preserve">maxos sajaro skolis sportuli moedani </t>
  </si>
  <si>
    <t>lokaluri   xarjTaRricxva #1</t>
  </si>
  <si>
    <t xml:space="preserve">zednadebi xarjebi 10%: </t>
  </si>
  <si>
    <t xml:space="preserve">gegmiuri dagroveba 8%: </t>
  </si>
  <si>
    <t>Rirebuleba 
aTasi lari</t>
  </si>
  <si>
    <t>d.R.g 18%</t>
  </si>
  <si>
    <t>mTliani jami</t>
  </si>
  <si>
    <t xml:space="preserve">direqtori </t>
  </si>
  <si>
    <t>m. dundua</t>
  </si>
  <si>
    <t>pr. avtori</t>
  </si>
  <si>
    <t>lokaluri  xarjTaRricxva  #1
a/betonis safaris mowyoba</t>
  </si>
  <si>
    <t xml:space="preserve">xelvaCauris municipalitetSi maxos sajaro skolis sportul moedanze asfaltobetonis safaris mowyoba </t>
  </si>
  <si>
    <t>saproeqto momsaxureba 2%</t>
  </si>
  <si>
    <t>xarjTaxricxvis jami</t>
  </si>
  <si>
    <t>xelvaCauris municipalitetSi maxos sajaro skolis sportul moedanze asfaltobetonis safaris mowyoba</t>
  </si>
  <si>
    <r>
      <t>1000 m</t>
    </r>
    <r>
      <rPr>
        <vertAlign val="superscript"/>
        <sz val="11"/>
        <rFont val="AcadNusx"/>
        <family val="0"/>
      </rPr>
      <t>2</t>
    </r>
  </si>
  <si>
    <r>
      <t xml:space="preserve">avtogreideri 79 </t>
    </r>
    <r>
      <rPr>
        <sz val="11"/>
        <rFont val="Arial"/>
        <family val="2"/>
      </rPr>
      <t xml:space="preserve">кВт </t>
    </r>
    <r>
      <rPr>
        <sz val="11"/>
        <rFont val="AcadNusx"/>
        <family val="0"/>
      </rPr>
      <t>(108 cx.Z)</t>
    </r>
  </si>
  <si>
    <r>
      <t>m</t>
    </r>
    <r>
      <rPr>
        <vertAlign val="superscript"/>
        <sz val="11"/>
        <rFont val="AcadNusx"/>
        <family val="0"/>
      </rPr>
      <t>3</t>
    </r>
  </si>
  <si>
    <r>
      <t xml:space="preserve"> m</t>
    </r>
    <r>
      <rPr>
        <vertAlign val="superscript"/>
        <sz val="11"/>
        <rFont val="AcadNusx"/>
        <family val="0"/>
      </rPr>
      <t>3</t>
    </r>
  </si>
  <si>
    <t>sapr.</t>
  </si>
  <si>
    <t>moc-ba</t>
  </si>
  <si>
    <t>zedapiris damuSaveba Txevadi 
bitumiT (1m2-0,6l)</t>
  </si>
  <si>
    <t xml:space="preserve">Rirebulebis  krebsiTi  saxarjTaRricxvo  angariSi 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</si>
</sst>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#,##0\ &quot;TL&quot;;\-#,##0\ &quot;TL&quot;"/>
    <numFmt numFmtId="192" formatCode="#,##0\ &quot;TL&quot;;[Red]\-#,##0\ &quot;TL&quot;"/>
    <numFmt numFmtId="193" formatCode="#,##0.00\ &quot;TL&quot;;\-#,##0.00\ &quot;TL&quot;"/>
    <numFmt numFmtId="194" formatCode="#,##0.00\ &quot;TL&quot;;[Red]\-#,##0.00\ &quot;TL&quot;"/>
    <numFmt numFmtId="195" formatCode="_-* #,##0\ &quot;TL&quot;_-;\-* #,##0\ &quot;TL&quot;_-;_-* &quot;-&quot;\ &quot;TL&quot;_-;_-@_-"/>
    <numFmt numFmtId="196" formatCode="_-* #,##0\ _T_L_-;\-* #,##0\ _T_L_-;_-* &quot;-&quot;\ _T_L_-;_-@_-"/>
    <numFmt numFmtId="197" formatCode="_-* #,##0.00\ &quot;TL&quot;_-;\-* #,##0.00\ &quot;TL&quot;_-;_-* &quot;-&quot;??\ &quot;TL&quot;_-;_-@_-"/>
    <numFmt numFmtId="198" formatCode="_-* #,##0.00\ _T_L_-;\-* #,##0.00\ _T_L_-;_-* &quot;-&quot;??\ _T_L_-;_-@_-"/>
    <numFmt numFmtId="199" formatCode="0.00000"/>
    <numFmt numFmtId="200" formatCode="0.0000000"/>
    <numFmt numFmtId="201" formatCode="0.000000"/>
    <numFmt numFmtId="202" formatCode="0.0%"/>
    <numFmt numFmtId="203" formatCode="[$-FC19]d\ mmmm\ yyyy\ &quot;г.&quot;"/>
    <numFmt numFmtId="204" formatCode="0.00000000"/>
    <numFmt numFmtId="205" formatCode="[$-F400]h:mm:ss\ AM/PM"/>
    <numFmt numFmtId="206" formatCode="_-* #,##0.000_р_._-;\-* #,##0.000_р_._-;_-* &quot;-&quot;??_р_._-;_-@_-"/>
    <numFmt numFmtId="207" formatCode="#,##0.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000"/>
    <numFmt numFmtId="214" formatCode="0.0000000000"/>
  </numFmts>
  <fonts count="52">
    <font>
      <sz val="10"/>
      <name val="Arial Cyr"/>
      <family val="0"/>
    </font>
    <font>
      <sz val="12"/>
      <name val="AcadNusx"/>
      <family val="0"/>
    </font>
    <font>
      <sz val="11"/>
      <name val="AcadNusx"/>
      <family val="0"/>
    </font>
    <font>
      <sz val="12"/>
      <color indexed="8"/>
      <name val="AcadNusx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cadMtavr"/>
      <family val="0"/>
    </font>
    <font>
      <sz val="10"/>
      <name val="Acad Nusx Geo"/>
      <family val="2"/>
    </font>
    <font>
      <sz val="14"/>
      <name val="Acad Nusx Geo"/>
      <family val="2"/>
    </font>
    <font>
      <b/>
      <sz val="14"/>
      <name val="Acad Nusx Geo"/>
      <family val="2"/>
    </font>
    <font>
      <sz val="10"/>
      <name val="AcadNusx"/>
      <family val="0"/>
    </font>
    <font>
      <sz val="11"/>
      <name val="Arial"/>
      <family val="2"/>
    </font>
    <font>
      <sz val="13"/>
      <name val="AcadNusx"/>
      <family val="0"/>
    </font>
    <font>
      <vertAlign val="superscript"/>
      <sz val="11"/>
      <name val="AcadNusx"/>
      <family val="0"/>
    </font>
    <font>
      <b/>
      <sz val="11"/>
      <name val="AcadNusx"/>
      <family val="0"/>
    </font>
    <font>
      <sz val="11"/>
      <name val="GEOWIN_SMAL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2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1" applyNumberFormat="0" applyAlignment="0" applyProtection="0"/>
    <xf numFmtId="0" fontId="39" fillId="3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36" borderId="1" applyNumberFormat="0" applyAlignment="0" applyProtection="0"/>
    <xf numFmtId="0" fontId="46" fillId="0" borderId="6" applyNumberFormat="0" applyFill="0" applyAlignment="0" applyProtection="0"/>
    <xf numFmtId="0" fontId="47" fillId="37" borderId="0" applyNumberFormat="0" applyBorder="0" applyAlignment="0" applyProtection="0"/>
    <xf numFmtId="0" fontId="4" fillId="0" borderId="0">
      <alignment/>
      <protection/>
    </xf>
    <xf numFmtId="0" fontId="0" fillId="38" borderId="7" applyNumberFormat="0" applyFont="0" applyAlignment="0" applyProtection="0"/>
    <xf numFmtId="0" fontId="48" fillId="33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42" borderId="0" applyNumberFormat="0" applyBorder="0" applyAlignment="0" applyProtection="0"/>
    <xf numFmtId="0" fontId="7" fillId="9" borderId="10" applyNumberFormat="0" applyAlignment="0" applyProtection="0"/>
    <xf numFmtId="0" fontId="8" fillId="43" borderId="11" applyNumberFormat="0" applyAlignment="0" applyProtection="0"/>
    <xf numFmtId="0" fontId="9" fillId="43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44" borderId="16" applyNumberFormat="0" applyAlignment="0" applyProtection="0"/>
    <xf numFmtId="0" fontId="15" fillId="0" borderId="0" applyNumberFormat="0" applyFill="0" applyBorder="0" applyAlignment="0" applyProtection="0"/>
    <xf numFmtId="0" fontId="16" fillId="45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6" borderId="17" applyNumberFormat="0" applyFont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3">
    <xf numFmtId="0" fontId="0" fillId="0" borderId="0" xfId="0" applyAlignment="1">
      <alignment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125" applyFont="1" applyAlignment="1">
      <alignment horizontal="center"/>
      <protection/>
    </xf>
    <xf numFmtId="0" fontId="4" fillId="0" borderId="0" xfId="125">
      <alignment/>
      <protection/>
    </xf>
    <xf numFmtId="0" fontId="25" fillId="0" borderId="0" xfId="125" applyFont="1" applyAlignment="1">
      <alignment horizontal="center"/>
      <protection/>
    </xf>
    <xf numFmtId="0" fontId="4" fillId="0" borderId="0" xfId="125" applyAlignment="1">
      <alignment horizontal="center"/>
      <protection/>
    </xf>
    <xf numFmtId="0" fontId="2" fillId="0" borderId="22" xfId="125" applyFont="1" applyBorder="1" applyAlignment="1">
      <alignment horizontal="center"/>
      <protection/>
    </xf>
    <xf numFmtId="0" fontId="2" fillId="0" borderId="21" xfId="125" applyFont="1" applyBorder="1" applyAlignment="1">
      <alignment horizontal="center"/>
      <protection/>
    </xf>
    <xf numFmtId="0" fontId="2" fillId="0" borderId="19" xfId="125" applyFont="1" applyBorder="1" applyAlignment="1">
      <alignment horizontal="center"/>
      <protection/>
    </xf>
    <xf numFmtId="0" fontId="4" fillId="0" borderId="0" xfId="125" applyFont="1">
      <alignment/>
      <protection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" fillId="0" borderId="0" xfId="126" applyFont="1" applyAlignment="1">
      <alignment horizontal="center"/>
      <protection/>
    </xf>
    <xf numFmtId="0" fontId="4" fillId="0" borderId="0" xfId="126">
      <alignment/>
      <protection/>
    </xf>
    <xf numFmtId="0" fontId="4" fillId="0" borderId="0" xfId="126" applyAlignment="1">
      <alignment horizontal="center"/>
      <protection/>
    </xf>
    <xf numFmtId="0" fontId="29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26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2" fontId="2" fillId="0" borderId="2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126" applyFont="1" applyAlignment="1">
      <alignment/>
      <protection/>
    </xf>
    <xf numFmtId="0" fontId="4" fillId="0" borderId="0" xfId="124">
      <alignment/>
      <protection/>
    </xf>
    <xf numFmtId="0" fontId="1" fillId="0" borderId="0" xfId="124" applyFont="1">
      <alignment/>
      <protection/>
    </xf>
    <xf numFmtId="0" fontId="1" fillId="47" borderId="20" xfId="124" applyFont="1" applyFill="1" applyBorder="1" applyAlignment="1">
      <alignment horizontal="center" vertical="center" wrapText="1"/>
      <protection/>
    </xf>
    <xf numFmtId="0" fontId="1" fillId="47" borderId="23" xfId="124" applyFont="1" applyFill="1" applyBorder="1" applyAlignment="1">
      <alignment horizontal="center" vertical="center" wrapText="1"/>
      <protection/>
    </xf>
    <xf numFmtId="0" fontId="1" fillId="47" borderId="22" xfId="124" applyFont="1" applyFill="1" applyBorder="1" applyAlignment="1">
      <alignment horizontal="center" vertical="center" wrapText="1"/>
      <protection/>
    </xf>
    <xf numFmtId="0" fontId="1" fillId="0" borderId="20" xfId="124" applyFont="1" applyBorder="1" applyAlignment="1">
      <alignment horizontal="center" vertical="center" wrapText="1"/>
      <protection/>
    </xf>
    <xf numFmtId="0" fontId="1" fillId="0" borderId="20" xfId="124" applyFont="1" applyBorder="1" applyAlignment="1">
      <alignment vertical="center" wrapText="1"/>
      <protection/>
    </xf>
    <xf numFmtId="0" fontId="2" fillId="0" borderId="20" xfId="124" applyFont="1" applyBorder="1" applyAlignment="1">
      <alignment horizontal="center" vertical="center" wrapText="1"/>
      <protection/>
    </xf>
    <xf numFmtId="0" fontId="1" fillId="0" borderId="20" xfId="126" applyFont="1" applyBorder="1" applyAlignment="1">
      <alignment vertical="center" wrapText="1"/>
      <protection/>
    </xf>
    <xf numFmtId="0" fontId="1" fillId="0" borderId="0" xfId="124" applyFont="1" applyAlignment="1">
      <alignment/>
      <protection/>
    </xf>
    <xf numFmtId="0" fontId="2" fillId="0" borderId="22" xfId="125" applyFont="1" applyBorder="1" applyAlignment="1">
      <alignment horizontal="center" vertical="center"/>
      <protection/>
    </xf>
    <xf numFmtId="0" fontId="2" fillId="0" borderId="20" xfId="125" applyFont="1" applyBorder="1" applyAlignment="1">
      <alignment horizontal="center" vertical="center"/>
      <protection/>
    </xf>
    <xf numFmtId="0" fontId="2" fillId="0" borderId="21" xfId="125" applyFont="1" applyBorder="1" applyAlignment="1">
      <alignment horizontal="center" vertical="center"/>
      <protection/>
    </xf>
    <xf numFmtId="0" fontId="25" fillId="0" borderId="0" xfId="126" applyFont="1" applyBorder="1" applyAlignment="1">
      <alignment vertical="center" wrapText="1"/>
      <protection/>
    </xf>
    <xf numFmtId="0" fontId="25" fillId="0" borderId="0" xfId="126" applyFont="1" applyAlignment="1">
      <alignment/>
      <protection/>
    </xf>
    <xf numFmtId="0" fontId="25" fillId="0" borderId="20" xfId="126" applyFont="1" applyBorder="1" applyAlignment="1">
      <alignment horizontal="center" vertical="center"/>
      <protection/>
    </xf>
    <xf numFmtId="0" fontId="25" fillId="0" borderId="20" xfId="126" applyFont="1" applyBorder="1" applyAlignment="1">
      <alignment horizontal="center" vertical="center" wrapText="1"/>
      <protection/>
    </xf>
    <xf numFmtId="0" fontId="25" fillId="0" borderId="0" xfId="126" applyFont="1" applyBorder="1" applyAlignment="1">
      <alignment/>
      <protection/>
    </xf>
    <xf numFmtId="0" fontId="25" fillId="0" borderId="20" xfId="126" applyFont="1" applyBorder="1" applyAlignment="1">
      <alignment vertical="center" wrapText="1"/>
      <protection/>
    </xf>
    <xf numFmtId="2" fontId="25" fillId="0" borderId="20" xfId="126" applyNumberFormat="1" applyFont="1" applyBorder="1" applyAlignment="1">
      <alignment horizontal="center" vertical="center"/>
      <protection/>
    </xf>
    <xf numFmtId="0" fontId="25" fillId="0" borderId="0" xfId="126" applyFont="1" applyBorder="1" applyAlignment="1">
      <alignment vertical="center"/>
      <protection/>
    </xf>
    <xf numFmtId="0" fontId="25" fillId="0" borderId="20" xfId="126" applyFont="1" applyBorder="1" applyAlignment="1">
      <alignment/>
      <protection/>
    </xf>
    <xf numFmtId="2" fontId="25" fillId="0" borderId="20" xfId="126" applyNumberFormat="1" applyFont="1" applyBorder="1" applyAlignment="1">
      <alignment horizontal="center"/>
      <protection/>
    </xf>
    <xf numFmtId="0" fontId="2" fillId="0" borderId="19" xfId="125" applyFont="1" applyBorder="1" applyAlignment="1">
      <alignment horizontal="center" vertical="center"/>
      <protection/>
    </xf>
    <xf numFmtId="0" fontId="2" fillId="0" borderId="22" xfId="125" applyNumberFormat="1" applyFont="1" applyBorder="1" applyAlignment="1">
      <alignment horizontal="center" vertical="top"/>
      <protection/>
    </xf>
    <xf numFmtId="49" fontId="2" fillId="0" borderId="22" xfId="125" applyNumberFormat="1" applyFont="1" applyBorder="1" applyAlignment="1">
      <alignment horizontal="center" vertical="top" wrapText="1"/>
      <protection/>
    </xf>
    <xf numFmtId="0" fontId="2" fillId="0" borderId="22" xfId="125" applyFont="1" applyBorder="1" applyAlignment="1">
      <alignment vertical="center" wrapText="1"/>
      <protection/>
    </xf>
    <xf numFmtId="0" fontId="33" fillId="0" borderId="22" xfId="0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21" xfId="125" applyNumberFormat="1" applyFont="1" applyBorder="1" applyAlignment="1">
      <alignment horizontal="center" vertical="top"/>
      <protection/>
    </xf>
    <xf numFmtId="49" fontId="2" fillId="0" borderId="21" xfId="125" applyNumberFormat="1" applyFont="1" applyBorder="1" applyAlignment="1">
      <alignment horizontal="center" vertical="top"/>
      <protection/>
    </xf>
    <xf numFmtId="0" fontId="2" fillId="0" borderId="21" xfId="125" applyFont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2" fillId="0" borderId="19" xfId="125" applyNumberFormat="1" applyFont="1" applyBorder="1" applyAlignment="1">
      <alignment horizontal="center" vertical="top"/>
      <protection/>
    </xf>
    <xf numFmtId="49" fontId="2" fillId="0" borderId="19" xfId="125" applyNumberFormat="1" applyFont="1" applyBorder="1" applyAlignment="1">
      <alignment horizontal="center" vertical="top"/>
      <protection/>
    </xf>
    <xf numFmtId="0" fontId="2" fillId="0" borderId="19" xfId="125" applyFont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49" fontId="2" fillId="0" borderId="22" xfId="125" applyNumberFormat="1" applyFont="1" applyBorder="1" applyAlignment="1">
      <alignment horizontal="center" vertical="top"/>
      <protection/>
    </xf>
    <xf numFmtId="0" fontId="2" fillId="0" borderId="21" xfId="125" applyFont="1" applyBorder="1" applyAlignment="1">
      <alignment horizontal="center" vertical="top"/>
      <protection/>
    </xf>
    <xf numFmtId="180" fontId="2" fillId="0" borderId="21" xfId="0" applyNumberFormat="1" applyFont="1" applyFill="1" applyBorder="1" applyAlignment="1">
      <alignment horizontal="center" vertical="center" wrapText="1"/>
    </xf>
    <xf numFmtId="0" fontId="2" fillId="0" borderId="21" xfId="125" applyNumberFormat="1" applyFont="1" applyBorder="1" applyAlignment="1">
      <alignment horizontal="center"/>
      <protection/>
    </xf>
    <xf numFmtId="49" fontId="2" fillId="0" borderId="21" xfId="125" applyNumberFormat="1" applyFont="1" applyBorder="1" applyAlignment="1">
      <alignment horizontal="center"/>
      <protection/>
    </xf>
    <xf numFmtId="0" fontId="2" fillId="0" borderId="19" xfId="125" applyNumberFormat="1" applyFont="1" applyBorder="1" applyAlignment="1">
      <alignment horizontal="center"/>
      <protection/>
    </xf>
    <xf numFmtId="49" fontId="2" fillId="0" borderId="19" xfId="125" applyNumberFormat="1" applyFont="1" applyBorder="1" applyAlignment="1">
      <alignment horizontal="center"/>
      <protection/>
    </xf>
    <xf numFmtId="180" fontId="2" fillId="0" borderId="19" xfId="0" applyNumberFormat="1" applyFont="1" applyFill="1" applyBorder="1" applyAlignment="1">
      <alignment horizontal="center" vertical="center" wrapText="1"/>
    </xf>
    <xf numFmtId="0" fontId="25" fillId="0" borderId="0" xfId="126" applyFont="1" applyBorder="1" applyAlignment="1">
      <alignment horizontal="center" vertical="center" wrapText="1"/>
      <protection/>
    </xf>
    <xf numFmtId="0" fontId="31" fillId="0" borderId="0" xfId="124" applyFont="1" applyAlignment="1">
      <alignment horizontal="center" vertical="center"/>
      <protection/>
    </xf>
    <xf numFmtId="0" fontId="31" fillId="0" borderId="0" xfId="124" applyFont="1" applyAlignment="1">
      <alignment horizontal="center" vertical="center" wrapText="1"/>
      <protection/>
    </xf>
    <xf numFmtId="0" fontId="1" fillId="0" borderId="27" xfId="124" applyFont="1" applyBorder="1" applyAlignment="1">
      <alignment horizontal="center"/>
      <protection/>
    </xf>
    <xf numFmtId="0" fontId="3" fillId="0" borderId="28" xfId="127" applyFont="1" applyBorder="1" applyAlignment="1">
      <alignment horizontal="center" vertical="center" wrapText="1"/>
      <protection/>
    </xf>
    <xf numFmtId="0" fontId="3" fillId="0" borderId="29" xfId="127" applyFont="1" applyBorder="1" applyAlignment="1">
      <alignment horizontal="center" vertical="center" wrapText="1"/>
      <protection/>
    </xf>
    <xf numFmtId="0" fontId="3" fillId="0" borderId="30" xfId="127" applyFont="1" applyBorder="1" applyAlignment="1">
      <alignment horizontal="center" vertical="center" wrapText="1"/>
      <protection/>
    </xf>
    <xf numFmtId="0" fontId="2" fillId="0" borderId="28" xfId="125" applyFont="1" applyBorder="1" applyAlignment="1">
      <alignment horizontal="center" vertical="center"/>
      <protection/>
    </xf>
    <xf numFmtId="0" fontId="2" fillId="0" borderId="30" xfId="125" applyFont="1" applyBorder="1" applyAlignment="1">
      <alignment horizontal="center" vertical="center"/>
      <protection/>
    </xf>
    <xf numFmtId="0" fontId="2" fillId="0" borderId="20" xfId="125" applyFont="1" applyBorder="1" applyAlignment="1">
      <alignment horizontal="center" vertical="center"/>
      <protection/>
    </xf>
    <xf numFmtId="0" fontId="2" fillId="0" borderId="21" xfId="0" applyNumberFormat="1" applyFont="1" applyFill="1" applyBorder="1" applyAlignment="1">
      <alignment horizontal="center" vertical="top" wrapText="1"/>
    </xf>
    <xf numFmtId="0" fontId="34" fillId="0" borderId="19" xfId="0" applyNumberFormat="1" applyFont="1" applyFill="1" applyBorder="1" applyAlignment="1">
      <alignment horizontal="center" vertical="top" wrapText="1"/>
    </xf>
    <xf numFmtId="0" fontId="3" fillId="0" borderId="31" xfId="127" applyFont="1" applyBorder="1" applyAlignment="1">
      <alignment horizontal="center" vertical="center" wrapText="1"/>
      <protection/>
    </xf>
    <xf numFmtId="0" fontId="3" fillId="0" borderId="26" xfId="127" applyFont="1" applyBorder="1" applyAlignment="1">
      <alignment horizontal="center" vertical="center" wrapText="1"/>
      <protection/>
    </xf>
    <xf numFmtId="0" fontId="3" fillId="0" borderId="25" xfId="127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0" xfId="126" applyFont="1" applyAlignment="1">
      <alignment horizontal="center" wrapText="1"/>
      <protection/>
    </xf>
    <xf numFmtId="0" fontId="1" fillId="0" borderId="0" xfId="126" applyFont="1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Linked Cell" xfId="91"/>
    <cellStyle name="Neutral" xfId="92"/>
    <cellStyle name="Normal 2" xfId="93"/>
    <cellStyle name="Note" xfId="94"/>
    <cellStyle name="Output" xfId="95"/>
    <cellStyle name="Percent" xfId="96"/>
    <cellStyle name="Title" xfId="97"/>
    <cellStyle name="Total" xfId="98"/>
    <cellStyle name="Warning Text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ычный 2" xfId="117"/>
    <cellStyle name="Обычный 2 2" xfId="118"/>
    <cellStyle name="Обычный 2 2 2" xfId="119"/>
    <cellStyle name="Обычный 2 3" xfId="120"/>
    <cellStyle name="Обычный 3" xfId="121"/>
    <cellStyle name="Обычный 3 2" xfId="122"/>
    <cellStyle name="Обычный 4" xfId="123"/>
    <cellStyle name="Обычный 5" xfId="124"/>
    <cellStyle name="Обычный_FERIIS~1" xfId="125"/>
    <cellStyle name="Обычный_FERIIS~1 2" xfId="126"/>
    <cellStyle name="Обычный_SPIKEROVIZI  forma 2 " xfId="127"/>
    <cellStyle name="Плохой" xfId="128"/>
    <cellStyle name="Пояснение" xfId="129"/>
    <cellStyle name="Примечание" xfId="130"/>
    <cellStyle name="Связанная ячейка" xfId="131"/>
    <cellStyle name="Текст предупреждения" xfId="132"/>
    <cellStyle name="Финансовый 2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TENDERI%20(I)%202012\BOBOYVATI-DAGVA\BOBOYVATI-DAG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1\ZANK\ZANKEBI-XAR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eb"/>
      <sheetName val="MIWIS VAKISI"/>
      <sheetName val="MILEBI"/>
      <sheetName val="PORTALURI"/>
      <sheetName val="XIDI 2+06"/>
      <sheetName val="XIDI 4+35"/>
      <sheetName val="SAREGULACIO"/>
      <sheetName val="KALAPOTIS DABETONEBA"/>
      <sheetName val="GZIS SAMO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="75" zoomScaleNormal="75" zoomScalePageLayoutView="0" workbookViewId="0" topLeftCell="A1">
      <selection activeCell="D12" sqref="D12"/>
    </sheetView>
  </sheetViews>
  <sheetFormatPr defaultColWidth="9.00390625" defaultRowHeight="12.75"/>
  <cols>
    <col min="1" max="1" width="4.75390625" style="23" customWidth="1"/>
    <col min="2" max="2" width="45.875" style="23" customWidth="1"/>
    <col min="3" max="3" width="25.25390625" style="24" customWidth="1"/>
    <col min="4" max="8" width="16.875" style="23" customWidth="1"/>
    <col min="9" max="16384" width="9.125" style="23" customWidth="1"/>
  </cols>
  <sheetData>
    <row r="1" spans="1:8" ht="47.25" customHeight="1">
      <c r="A1" s="98" t="s">
        <v>101</v>
      </c>
      <c r="B1" s="98"/>
      <c r="C1" s="98"/>
      <c r="D1" s="46"/>
      <c r="E1" s="46"/>
      <c r="F1" s="46"/>
      <c r="G1" s="46"/>
      <c r="H1" s="46"/>
    </row>
    <row r="2" spans="1:8" ht="7.5" customHeight="1">
      <c r="A2" s="60"/>
      <c r="B2" s="60"/>
      <c r="C2" s="60"/>
      <c r="D2" s="46"/>
      <c r="E2" s="46"/>
      <c r="F2" s="46"/>
      <c r="G2" s="46"/>
      <c r="H2" s="46"/>
    </row>
    <row r="3" spans="1:8" ht="28.5" customHeight="1">
      <c r="A3" s="98" t="s">
        <v>112</v>
      </c>
      <c r="B3" s="98"/>
      <c r="C3" s="98"/>
      <c r="D3" s="22"/>
      <c r="E3" s="22"/>
      <c r="F3" s="22"/>
      <c r="G3" s="22"/>
      <c r="H3" s="22"/>
    </row>
    <row r="4" spans="1:8" ht="6" customHeight="1">
      <c r="A4" s="61"/>
      <c r="B4" s="61"/>
      <c r="C4" s="61"/>
      <c r="D4" s="61"/>
      <c r="E4" s="61"/>
      <c r="F4" s="61"/>
      <c r="G4" s="61"/>
      <c r="H4" s="61"/>
    </row>
    <row r="5" spans="1:8" ht="60.75" customHeight="1">
      <c r="A5" s="62" t="s">
        <v>0</v>
      </c>
      <c r="B5" s="62" t="s">
        <v>49</v>
      </c>
      <c r="C5" s="63" t="s">
        <v>94</v>
      </c>
      <c r="D5" s="64"/>
      <c r="E5" s="64"/>
      <c r="F5" s="64"/>
      <c r="G5" s="64"/>
      <c r="H5" s="64"/>
    </row>
    <row r="6" spans="1:8" ht="44.25" customHeight="1">
      <c r="A6" s="62">
        <v>1</v>
      </c>
      <c r="B6" s="65" t="s">
        <v>100</v>
      </c>
      <c r="C6" s="66">
        <f>' ა.ბეტონი'!F5</f>
        <v>14.867324843975997</v>
      </c>
      <c r="D6" s="67"/>
      <c r="E6" s="64"/>
      <c r="F6" s="64"/>
      <c r="G6" s="64"/>
      <c r="H6" s="64"/>
    </row>
    <row r="7" spans="1:8" ht="27" customHeight="1">
      <c r="A7" s="68"/>
      <c r="B7" s="68" t="s">
        <v>103</v>
      </c>
      <c r="C7" s="69">
        <f>SUM(C6:C6)</f>
        <v>14.867324843975997</v>
      </c>
      <c r="D7" s="64"/>
      <c r="E7" s="64"/>
      <c r="F7" s="64"/>
      <c r="G7" s="64"/>
      <c r="H7" s="64"/>
    </row>
    <row r="8" spans="1:8" ht="27" customHeight="1">
      <c r="A8" s="68"/>
      <c r="B8" s="68" t="s">
        <v>95</v>
      </c>
      <c r="C8" s="69">
        <f>C7*0.18</f>
        <v>2.676118471915679</v>
      </c>
      <c r="D8" s="64"/>
      <c r="E8" s="64"/>
      <c r="F8" s="64"/>
      <c r="G8" s="64"/>
      <c r="H8" s="64"/>
    </row>
    <row r="9" spans="1:8" ht="27" customHeight="1">
      <c r="A9" s="68"/>
      <c r="B9" s="68" t="s">
        <v>96</v>
      </c>
      <c r="C9" s="69">
        <f>C7+C8</f>
        <v>17.543443315891675</v>
      </c>
      <c r="D9" s="64"/>
      <c r="E9" s="64"/>
      <c r="F9" s="64"/>
      <c r="G9" s="64"/>
      <c r="H9" s="64"/>
    </row>
    <row r="10" spans="1:8" ht="27" customHeight="1">
      <c r="A10" s="68"/>
      <c r="B10" s="68" t="s">
        <v>102</v>
      </c>
      <c r="C10" s="69">
        <f>C9*0.02</f>
        <v>0.35086886631783354</v>
      </c>
      <c r="D10" s="64"/>
      <c r="E10" s="64"/>
      <c r="F10" s="64"/>
      <c r="G10" s="64"/>
      <c r="H10" s="64"/>
    </row>
    <row r="11" spans="1:8" ht="27" customHeight="1">
      <c r="A11" s="68"/>
      <c r="B11" s="68" t="s">
        <v>96</v>
      </c>
      <c r="C11" s="69">
        <f>C9+C10</f>
        <v>17.894312182209507</v>
      </c>
      <c r="D11" s="64"/>
      <c r="E11" s="64"/>
      <c r="F11" s="64"/>
      <c r="G11" s="64"/>
      <c r="H11" s="64"/>
    </row>
    <row r="12" spans="1:8" ht="39" customHeight="1">
      <c r="A12" s="64"/>
      <c r="B12" s="64"/>
      <c r="C12" s="64"/>
      <c r="D12" s="64"/>
      <c r="E12" s="64"/>
      <c r="F12" s="64"/>
      <c r="G12" s="64"/>
      <c r="H12" s="64"/>
    </row>
    <row r="13" spans="1:8" ht="38.25" customHeight="1">
      <c r="A13" s="64"/>
      <c r="B13" s="64" t="s">
        <v>97</v>
      </c>
      <c r="C13" s="64" t="s">
        <v>98</v>
      </c>
      <c r="D13" s="64"/>
      <c r="E13" s="64"/>
      <c r="F13" s="64"/>
      <c r="G13" s="64"/>
      <c r="H13" s="64"/>
    </row>
    <row r="14" spans="1:8" ht="20.25" customHeight="1">
      <c r="A14" s="64"/>
      <c r="B14" s="64"/>
      <c r="C14" s="64"/>
      <c r="D14" s="64"/>
      <c r="E14" s="64"/>
      <c r="F14" s="64"/>
      <c r="G14" s="64"/>
      <c r="H14" s="64"/>
    </row>
    <row r="15" spans="1:8" ht="20.25" customHeight="1">
      <c r="A15" s="64"/>
      <c r="B15" s="64" t="s">
        <v>99</v>
      </c>
      <c r="C15" s="64" t="s">
        <v>76</v>
      </c>
      <c r="D15" s="64"/>
      <c r="E15" s="64"/>
      <c r="F15" s="64"/>
      <c r="G15" s="64"/>
      <c r="H15" s="64"/>
    </row>
    <row r="16" spans="1:8" ht="20.25" customHeight="1">
      <c r="A16" s="64"/>
      <c r="B16" s="64"/>
      <c r="C16" s="64"/>
      <c r="D16" s="64"/>
      <c r="E16" s="64"/>
      <c r="F16" s="64"/>
      <c r="G16" s="64"/>
      <c r="H16" s="64"/>
    </row>
    <row r="17" spans="1:8" ht="20.25" customHeight="1">
      <c r="A17" s="64"/>
      <c r="B17" s="64"/>
      <c r="C17" s="64"/>
      <c r="D17" s="64"/>
      <c r="E17" s="64"/>
      <c r="F17" s="64"/>
      <c r="G17" s="64"/>
      <c r="H17" s="64"/>
    </row>
    <row r="18" spans="1:8" ht="20.25" customHeight="1">
      <c r="A18" s="64"/>
      <c r="B18" s="64"/>
      <c r="C18" s="64"/>
      <c r="D18" s="64"/>
      <c r="E18" s="64"/>
      <c r="F18" s="64"/>
      <c r="G18" s="64"/>
      <c r="H18" s="64"/>
    </row>
    <row r="19" spans="1:8" ht="20.25" customHeight="1">
      <c r="A19" s="64"/>
      <c r="B19" s="64"/>
      <c r="C19" s="64"/>
      <c r="D19" s="64"/>
      <c r="E19" s="64"/>
      <c r="F19" s="64"/>
      <c r="G19" s="64"/>
      <c r="H19" s="64"/>
    </row>
    <row r="20" spans="1:8" ht="20.25" customHeight="1">
      <c r="A20" s="64"/>
      <c r="B20" s="64"/>
      <c r="C20" s="64"/>
      <c r="D20" s="64"/>
      <c r="E20" s="64"/>
      <c r="F20" s="64"/>
      <c r="G20" s="64"/>
      <c r="H20" s="64"/>
    </row>
    <row r="21" spans="1:8" ht="16.5" customHeight="1">
      <c r="A21" s="64"/>
      <c r="B21" s="64"/>
      <c r="C21" s="64"/>
      <c r="D21" s="64"/>
      <c r="E21" s="64"/>
      <c r="F21" s="64"/>
      <c r="G21" s="64"/>
      <c r="H21" s="64"/>
    </row>
    <row r="22" spans="1:8" ht="19.5" customHeight="1">
      <c r="A22" s="64"/>
      <c r="B22" s="64"/>
      <c r="C22" s="64"/>
      <c r="D22" s="64"/>
      <c r="E22" s="64"/>
      <c r="F22" s="64"/>
      <c r="G22" s="64"/>
      <c r="H22" s="64"/>
    </row>
  </sheetData>
  <sheetProtection/>
  <mergeCells count="2">
    <mergeCell ref="A1:C1"/>
    <mergeCell ref="A3:C3"/>
  </mergeCells>
  <printOptions horizontalCentered="1"/>
  <pageMargins left="0.39" right="0.32" top="0.26" bottom="0.22" header="0.18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3.875" style="47" customWidth="1"/>
    <col min="2" max="2" width="59.875" style="47" customWidth="1"/>
    <col min="3" max="3" width="9.75390625" style="47" customWidth="1"/>
    <col min="4" max="4" width="8.125" style="47" customWidth="1"/>
    <col min="5" max="5" width="16.00390625" style="47" customWidth="1"/>
    <col min="6" max="16384" width="9.125" style="47" customWidth="1"/>
  </cols>
  <sheetData>
    <row r="1" spans="1:5" ht="33.75" customHeight="1">
      <c r="A1" s="99" t="s">
        <v>78</v>
      </c>
      <c r="B1" s="99"/>
      <c r="C1" s="99"/>
      <c r="D1" s="99"/>
      <c r="E1" s="99"/>
    </row>
    <row r="2" spans="1:5" ht="45" customHeight="1">
      <c r="A2" s="100" t="s">
        <v>101</v>
      </c>
      <c r="B2" s="99"/>
      <c r="C2" s="99"/>
      <c r="D2" s="99"/>
      <c r="E2" s="99"/>
    </row>
    <row r="3" spans="1:5" ht="4.5" customHeight="1">
      <c r="A3" s="48"/>
      <c r="B3" s="48"/>
      <c r="C3" s="48"/>
      <c r="D3" s="48"/>
      <c r="E3" s="48"/>
    </row>
    <row r="4" spans="1:5" ht="53.25" customHeight="1">
      <c r="A4" s="49" t="s">
        <v>0</v>
      </c>
      <c r="B4" s="49" t="s">
        <v>5</v>
      </c>
      <c r="C4" s="49" t="s">
        <v>79</v>
      </c>
      <c r="D4" s="49" t="s">
        <v>80</v>
      </c>
      <c r="E4" s="49" t="s">
        <v>81</v>
      </c>
    </row>
    <row r="5" spans="1:5" ht="18.75" customHeight="1">
      <c r="A5" s="49">
        <v>1</v>
      </c>
      <c r="B5" s="50">
        <v>2</v>
      </c>
      <c r="C5" s="51">
        <v>3</v>
      </c>
      <c r="D5" s="51">
        <v>4</v>
      </c>
      <c r="E5" s="51">
        <v>5</v>
      </c>
    </row>
    <row r="6" spans="1:5" ht="45" customHeight="1">
      <c r="A6" s="52">
        <v>1</v>
      </c>
      <c r="B6" s="55" t="s">
        <v>86</v>
      </c>
      <c r="C6" s="52" t="s">
        <v>77</v>
      </c>
      <c r="D6" s="52">
        <v>40</v>
      </c>
      <c r="E6" s="54" t="s">
        <v>85</v>
      </c>
    </row>
    <row r="7" spans="1:5" ht="45" customHeight="1">
      <c r="A7" s="52">
        <v>2</v>
      </c>
      <c r="B7" s="53" t="s">
        <v>84</v>
      </c>
      <c r="C7" s="52" t="s">
        <v>11</v>
      </c>
      <c r="D7" s="52">
        <v>0.375</v>
      </c>
      <c r="E7" s="54" t="s">
        <v>82</v>
      </c>
    </row>
    <row r="8" spans="1:5" ht="51.75" customHeight="1">
      <c r="A8" s="52">
        <v>3</v>
      </c>
      <c r="B8" s="55" t="s">
        <v>33</v>
      </c>
      <c r="C8" s="52" t="s">
        <v>77</v>
      </c>
      <c r="D8" s="52">
        <v>625</v>
      </c>
      <c r="E8" s="54" t="s">
        <v>83</v>
      </c>
    </row>
    <row r="9" spans="1:4" ht="34.5" customHeight="1">
      <c r="A9" s="56" t="s">
        <v>89</v>
      </c>
      <c r="B9" s="56"/>
      <c r="C9" s="101" t="s">
        <v>76</v>
      </c>
      <c r="D9" s="101"/>
    </row>
    <row r="11" ht="16.5">
      <c r="B11" s="48"/>
    </row>
  </sheetData>
  <sheetProtection/>
  <mergeCells count="3">
    <mergeCell ref="A1:E1"/>
    <mergeCell ref="A2:E2"/>
    <mergeCell ref="C9:D9"/>
  </mergeCells>
  <printOptions/>
  <pageMargins left="0.4330708661417323" right="0.31496062992125984" top="0.4724409448818898" bottom="0.5905511811023623" header="0.2362204724409449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Normal="75" zoomScaleSheetLayoutView="100" zoomScalePageLayoutView="0" workbookViewId="0" topLeftCell="A7">
      <selection activeCell="K36" sqref="K36"/>
    </sheetView>
  </sheetViews>
  <sheetFormatPr defaultColWidth="9.00390625" defaultRowHeight="12.75"/>
  <cols>
    <col min="1" max="1" width="3.375" style="8" customWidth="1"/>
    <col min="2" max="2" width="9.25390625" style="8" customWidth="1"/>
    <col min="3" max="3" width="44.625" style="10" customWidth="1"/>
    <col min="4" max="4" width="9.375" style="8" customWidth="1"/>
    <col min="5" max="5" width="6.625" style="8" customWidth="1"/>
    <col min="6" max="6" width="8.375" style="8" customWidth="1"/>
    <col min="7" max="7" width="7.125" style="8" customWidth="1"/>
    <col min="8" max="8" width="9.00390625" style="8" customWidth="1"/>
    <col min="9" max="9" width="12.125" style="8" customWidth="1"/>
    <col min="10" max="10" width="11.00390625" style="8" customWidth="1"/>
    <col min="11" max="16384" width="9.125" style="8" customWidth="1"/>
  </cols>
  <sheetData>
    <row r="1" spans="1:8" ht="38.25" customHeight="1">
      <c r="A1" s="116" t="s">
        <v>104</v>
      </c>
      <c r="B1" s="117"/>
      <c r="C1" s="117"/>
      <c r="D1" s="117"/>
      <c r="E1" s="117"/>
      <c r="F1" s="117"/>
      <c r="G1" s="117"/>
      <c r="H1" s="117"/>
    </row>
    <row r="2" spans="1:8" ht="3" customHeight="1">
      <c r="A2" s="7"/>
      <c r="B2" s="7"/>
      <c r="C2" s="7"/>
      <c r="D2" s="7"/>
      <c r="E2" s="7"/>
      <c r="F2" s="7"/>
      <c r="G2" s="7"/>
      <c r="H2" s="7"/>
    </row>
    <row r="3" spans="1:8" ht="18" customHeight="1">
      <c r="A3" s="118" t="s">
        <v>91</v>
      </c>
      <c r="B3" s="118"/>
      <c r="C3" s="118"/>
      <c r="D3" s="118"/>
      <c r="E3" s="118"/>
      <c r="F3" s="118"/>
      <c r="G3" s="118"/>
      <c r="H3" s="118"/>
    </row>
    <row r="4" spans="1:8" ht="2.25" customHeight="1">
      <c r="A4" s="7"/>
      <c r="B4" s="7"/>
      <c r="C4" s="7"/>
      <c r="D4" s="7"/>
      <c r="E4" s="7"/>
      <c r="F4" s="7"/>
      <c r="G4" s="7"/>
      <c r="H4" s="7"/>
    </row>
    <row r="5" spans="1:8" ht="21" customHeight="1">
      <c r="A5" s="9"/>
      <c r="B5" s="114" t="s">
        <v>3</v>
      </c>
      <c r="C5" s="114"/>
      <c r="D5" s="114"/>
      <c r="E5" s="114"/>
      <c r="F5" s="3">
        <f>H36/1000</f>
        <v>14.867324843975997</v>
      </c>
      <c r="G5" s="115" t="s">
        <v>12</v>
      </c>
      <c r="H5" s="115"/>
    </row>
    <row r="6" spans="1:8" ht="18" customHeight="1">
      <c r="A6" s="11"/>
      <c r="B6" s="11"/>
      <c r="C6" s="11"/>
      <c r="D6" s="11" t="s">
        <v>21</v>
      </c>
      <c r="E6" s="105" t="s">
        <v>6</v>
      </c>
      <c r="F6" s="106"/>
      <c r="G6" s="107" t="s">
        <v>2</v>
      </c>
      <c r="H6" s="107"/>
    </row>
    <row r="7" spans="1:8" ht="18" customHeight="1">
      <c r="A7" s="12" t="s">
        <v>0</v>
      </c>
      <c r="B7" s="12" t="s">
        <v>4</v>
      </c>
      <c r="C7" s="12" t="s">
        <v>15</v>
      </c>
      <c r="D7" s="12" t="s">
        <v>22</v>
      </c>
      <c r="E7" s="11" t="s">
        <v>7</v>
      </c>
      <c r="F7" s="11" t="s">
        <v>109</v>
      </c>
      <c r="G7" s="12" t="s">
        <v>7</v>
      </c>
      <c r="H7" s="12" t="s">
        <v>1</v>
      </c>
    </row>
    <row r="8" spans="1:8" ht="18" customHeight="1">
      <c r="A8" s="13"/>
      <c r="B8" s="13"/>
      <c r="C8" s="13"/>
      <c r="D8" s="13"/>
      <c r="E8" s="13"/>
      <c r="F8" s="70" t="s">
        <v>110</v>
      </c>
      <c r="G8" s="13"/>
      <c r="H8" s="13"/>
    </row>
    <row r="9" spans="1:8" ht="15.75" customHeight="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</row>
    <row r="10" spans="1:8" ht="33.75" customHeight="1">
      <c r="A10" s="71">
        <v>1</v>
      </c>
      <c r="B10" s="72" t="s">
        <v>37</v>
      </c>
      <c r="C10" s="73" t="s">
        <v>86</v>
      </c>
      <c r="D10" s="57" t="s">
        <v>105</v>
      </c>
      <c r="E10" s="74"/>
      <c r="F10" s="75">
        <v>0.04</v>
      </c>
      <c r="G10" s="76"/>
      <c r="H10" s="77">
        <f>H11+H12+H13+H14+H15+H16+H17+H19+H18</f>
        <v>229.089152</v>
      </c>
    </row>
    <row r="11" spans="1:8" ht="15.75" customHeight="1">
      <c r="A11" s="78"/>
      <c r="B11" s="79"/>
      <c r="C11" s="80" t="s">
        <v>13</v>
      </c>
      <c r="D11" s="59" t="s">
        <v>14</v>
      </c>
      <c r="E11" s="81">
        <f>33+16.4</f>
        <v>49.4</v>
      </c>
      <c r="F11" s="82">
        <f>E11*F10</f>
        <v>1.976</v>
      </c>
      <c r="G11" s="82">
        <v>4.6</v>
      </c>
      <c r="H11" s="83">
        <f>G11*F11</f>
        <v>9.089599999999999</v>
      </c>
    </row>
    <row r="12" spans="1:8" ht="15.75" customHeight="1">
      <c r="A12" s="78"/>
      <c r="B12" s="79"/>
      <c r="C12" s="80" t="s">
        <v>106</v>
      </c>
      <c r="D12" s="59" t="s">
        <v>16</v>
      </c>
      <c r="E12" s="81">
        <v>1.91</v>
      </c>
      <c r="F12" s="82">
        <f>E12*F10</f>
        <v>0.0764</v>
      </c>
      <c r="G12" s="82">
        <v>27.57</v>
      </c>
      <c r="H12" s="83">
        <f aca="true" t="shared" si="0" ref="H12:H19">F12*G12</f>
        <v>2.106348</v>
      </c>
    </row>
    <row r="13" spans="1:8" ht="15.75" customHeight="1">
      <c r="A13" s="78"/>
      <c r="B13" s="79"/>
      <c r="C13" s="80" t="s">
        <v>23</v>
      </c>
      <c r="D13" s="59" t="s">
        <v>16</v>
      </c>
      <c r="E13" s="81">
        <v>11.2</v>
      </c>
      <c r="F13" s="82">
        <f>E13*F10</f>
        <v>0.44799999999999995</v>
      </c>
      <c r="G13" s="82">
        <v>17.87</v>
      </c>
      <c r="H13" s="83">
        <f t="shared" si="0"/>
        <v>8.00576</v>
      </c>
    </row>
    <row r="14" spans="1:8" ht="15.75" customHeight="1">
      <c r="A14" s="78"/>
      <c r="B14" s="79"/>
      <c r="C14" s="80" t="s">
        <v>24</v>
      </c>
      <c r="D14" s="59" t="s">
        <v>16</v>
      </c>
      <c r="E14" s="81">
        <v>24.8</v>
      </c>
      <c r="F14" s="82">
        <f>E14*F10</f>
        <v>0.9920000000000001</v>
      </c>
      <c r="G14" s="82">
        <v>21.34</v>
      </c>
      <c r="H14" s="83">
        <f t="shared" si="0"/>
        <v>21.16928</v>
      </c>
    </row>
    <row r="15" spans="1:8" ht="15.75" customHeight="1">
      <c r="A15" s="78"/>
      <c r="B15" s="79"/>
      <c r="C15" s="80" t="s">
        <v>26</v>
      </c>
      <c r="D15" s="59" t="s">
        <v>16</v>
      </c>
      <c r="E15" s="81">
        <v>4.14</v>
      </c>
      <c r="F15" s="82">
        <f>E15*F10</f>
        <v>0.1656</v>
      </c>
      <c r="G15" s="82">
        <v>48.23</v>
      </c>
      <c r="H15" s="83">
        <f t="shared" si="0"/>
        <v>7.9868879999999995</v>
      </c>
    </row>
    <row r="16" spans="1:8" ht="15.75" customHeight="1">
      <c r="A16" s="78"/>
      <c r="B16" s="79"/>
      <c r="C16" s="80" t="s">
        <v>39</v>
      </c>
      <c r="D16" s="59" t="s">
        <v>16</v>
      </c>
      <c r="E16" s="81">
        <v>0.53</v>
      </c>
      <c r="F16" s="82">
        <f>E16*F10</f>
        <v>0.0212</v>
      </c>
      <c r="G16" s="82">
        <v>28.71</v>
      </c>
      <c r="H16" s="83">
        <f t="shared" si="0"/>
        <v>0.608652</v>
      </c>
    </row>
    <row r="17" spans="1:8" ht="15.75" customHeight="1">
      <c r="A17" s="78"/>
      <c r="B17" s="79"/>
      <c r="C17" s="80" t="s">
        <v>27</v>
      </c>
      <c r="D17" s="59" t="s">
        <v>107</v>
      </c>
      <c r="E17" s="81">
        <v>151.2</v>
      </c>
      <c r="F17" s="82">
        <f>E17*F10</f>
        <v>6.048</v>
      </c>
      <c r="G17" s="82">
        <f>კალკულაცია!J12</f>
        <v>27.488</v>
      </c>
      <c r="H17" s="83">
        <f t="shared" si="0"/>
        <v>166.247424</v>
      </c>
    </row>
    <row r="18" spans="1:8" ht="15.75" customHeight="1">
      <c r="A18" s="78"/>
      <c r="B18" s="79"/>
      <c r="C18" s="80" t="s">
        <v>38</v>
      </c>
      <c r="D18" s="59" t="s">
        <v>107</v>
      </c>
      <c r="E18" s="81">
        <v>10</v>
      </c>
      <c r="F18" s="82">
        <f>E18*F10</f>
        <v>0.4</v>
      </c>
      <c r="G18" s="82">
        <f>კალკულაცია!J11</f>
        <v>28.688</v>
      </c>
      <c r="H18" s="83">
        <f t="shared" si="0"/>
        <v>11.475200000000001</v>
      </c>
    </row>
    <row r="19" spans="1:8" ht="15.75" customHeight="1">
      <c r="A19" s="84"/>
      <c r="B19" s="85"/>
      <c r="C19" s="86" t="s">
        <v>28</v>
      </c>
      <c r="D19" s="70" t="s">
        <v>108</v>
      </c>
      <c r="E19" s="87">
        <v>30</v>
      </c>
      <c r="F19" s="88">
        <f>E19*F10</f>
        <v>1.2</v>
      </c>
      <c r="G19" s="88">
        <v>2</v>
      </c>
      <c r="H19" s="89">
        <f t="shared" si="0"/>
        <v>2.4</v>
      </c>
    </row>
    <row r="20" spans="1:8" ht="33" customHeight="1">
      <c r="A20" s="71">
        <v>2</v>
      </c>
      <c r="B20" s="90" t="s">
        <v>29</v>
      </c>
      <c r="C20" s="73" t="s">
        <v>111</v>
      </c>
      <c r="D20" s="57" t="s">
        <v>17</v>
      </c>
      <c r="E20" s="74"/>
      <c r="F20" s="75">
        <v>0.375</v>
      </c>
      <c r="G20" s="76"/>
      <c r="H20" s="77">
        <f>H21+H22+H23</f>
        <v>404.560425</v>
      </c>
    </row>
    <row r="21" spans="1:8" ht="15.75" customHeight="1">
      <c r="A21" s="78"/>
      <c r="B21" s="79"/>
      <c r="C21" s="80" t="s">
        <v>30</v>
      </c>
      <c r="D21" s="59" t="s">
        <v>16</v>
      </c>
      <c r="E21" s="81">
        <v>0.3</v>
      </c>
      <c r="F21" s="82">
        <f>E21*F20</f>
        <v>0.11249999999999999</v>
      </c>
      <c r="G21" s="82">
        <v>53.26</v>
      </c>
      <c r="H21" s="83">
        <f>F21*G21</f>
        <v>5.991749999999999</v>
      </c>
    </row>
    <row r="22" spans="1:8" ht="15.75" customHeight="1">
      <c r="A22" s="78"/>
      <c r="B22" s="108" t="s">
        <v>40</v>
      </c>
      <c r="C22" s="80" t="s">
        <v>31</v>
      </c>
      <c r="D22" s="59" t="s">
        <v>17</v>
      </c>
      <c r="E22" s="81">
        <v>1.03</v>
      </c>
      <c r="F22" s="82">
        <f>E22*F20</f>
        <v>0.38625</v>
      </c>
      <c r="G22" s="82">
        <v>1020</v>
      </c>
      <c r="H22" s="83">
        <f>F22*G22</f>
        <v>393.97499999999997</v>
      </c>
    </row>
    <row r="23" spans="1:8" ht="15.75" customHeight="1">
      <c r="A23" s="84"/>
      <c r="B23" s="109"/>
      <c r="C23" s="86" t="s">
        <v>36</v>
      </c>
      <c r="D23" s="70" t="s">
        <v>17</v>
      </c>
      <c r="E23" s="87" t="s">
        <v>87</v>
      </c>
      <c r="F23" s="88">
        <f>2.3*10*F20/100</f>
        <v>0.08625</v>
      </c>
      <c r="G23" s="88">
        <f>G21</f>
        <v>53.26</v>
      </c>
      <c r="H23" s="89">
        <f>F23*G23</f>
        <v>4.593674999999999</v>
      </c>
    </row>
    <row r="24" spans="1:8" ht="46.5" customHeight="1">
      <c r="A24" s="71">
        <v>3</v>
      </c>
      <c r="B24" s="72" t="s">
        <v>32</v>
      </c>
      <c r="C24" s="73" t="s">
        <v>33</v>
      </c>
      <c r="D24" s="57" t="s">
        <v>105</v>
      </c>
      <c r="E24" s="74"/>
      <c r="F24" s="75">
        <v>0.625</v>
      </c>
      <c r="G24" s="76"/>
      <c r="H24" s="77">
        <f>H25+H26+H27+H28+H29+H30+H31</f>
        <v>11880.933624999998</v>
      </c>
    </row>
    <row r="25" spans="1:8" ht="15.75" customHeight="1">
      <c r="A25" s="78"/>
      <c r="B25" s="91"/>
      <c r="C25" s="80" t="s">
        <v>13</v>
      </c>
      <c r="D25" s="59" t="s">
        <v>14</v>
      </c>
      <c r="E25" s="82">
        <f>(37.5+0.07*2)</f>
        <v>37.64</v>
      </c>
      <c r="F25" s="92">
        <v>1.245</v>
      </c>
      <c r="G25" s="81">
        <v>4.6</v>
      </c>
      <c r="H25" s="83">
        <f aca="true" t="shared" si="1" ref="H25:H31">F25*G25</f>
        <v>5.727</v>
      </c>
    </row>
    <row r="26" spans="1:8" ht="15.75" customHeight="1">
      <c r="A26" s="93"/>
      <c r="B26" s="94"/>
      <c r="C26" s="80" t="s">
        <v>34</v>
      </c>
      <c r="D26" s="59" t="s">
        <v>16</v>
      </c>
      <c r="E26" s="81">
        <f>3.02</f>
        <v>3.02</v>
      </c>
      <c r="F26" s="92">
        <f>E26*F24</f>
        <v>1.8875</v>
      </c>
      <c r="G26" s="81">
        <v>22.08</v>
      </c>
      <c r="H26" s="83">
        <f t="shared" si="1"/>
        <v>41.675999999999995</v>
      </c>
    </row>
    <row r="27" spans="1:8" ht="15.75" customHeight="1">
      <c r="A27" s="93"/>
      <c r="B27" s="94"/>
      <c r="C27" s="80" t="s">
        <v>23</v>
      </c>
      <c r="D27" s="59" t="s">
        <v>16</v>
      </c>
      <c r="E27" s="81">
        <f>3.7</f>
        <v>3.7</v>
      </c>
      <c r="F27" s="92">
        <f>E27*F24</f>
        <v>2.3125</v>
      </c>
      <c r="G27" s="82">
        <v>17.87</v>
      </c>
      <c r="H27" s="83">
        <f t="shared" si="1"/>
        <v>41.324375</v>
      </c>
    </row>
    <row r="28" spans="1:8" ht="15.75" customHeight="1">
      <c r="A28" s="93"/>
      <c r="B28" s="94"/>
      <c r="C28" s="80" t="s">
        <v>24</v>
      </c>
      <c r="D28" s="59" t="s">
        <v>16</v>
      </c>
      <c r="E28" s="81">
        <f>11.1</f>
        <v>11.1</v>
      </c>
      <c r="F28" s="92">
        <f>E28*F24</f>
        <v>6.9375</v>
      </c>
      <c r="G28" s="82">
        <v>21.34</v>
      </c>
      <c r="H28" s="83">
        <f t="shared" si="1"/>
        <v>148.04625</v>
      </c>
    </row>
    <row r="29" spans="1:8" ht="15.75" customHeight="1">
      <c r="A29" s="93"/>
      <c r="B29" s="94"/>
      <c r="C29" s="80" t="s">
        <v>25</v>
      </c>
      <c r="D29" s="59" t="s">
        <v>8</v>
      </c>
      <c r="E29" s="81">
        <f>2.3</f>
        <v>2.3</v>
      </c>
      <c r="F29" s="92">
        <f>E29*F24</f>
        <v>1.4375</v>
      </c>
      <c r="G29" s="81">
        <v>3.2</v>
      </c>
      <c r="H29" s="83">
        <f t="shared" si="1"/>
        <v>4.6000000000000005</v>
      </c>
    </row>
    <row r="30" spans="1:8" ht="15.75" customHeight="1">
      <c r="A30" s="93"/>
      <c r="B30" s="94"/>
      <c r="C30" s="80" t="s">
        <v>35</v>
      </c>
      <c r="D30" s="59" t="s">
        <v>17</v>
      </c>
      <c r="E30" s="81">
        <f>97.4+12.1*2</f>
        <v>121.60000000000001</v>
      </c>
      <c r="F30" s="92">
        <f>E30*F24</f>
        <v>76</v>
      </c>
      <c r="G30" s="82">
        <f>კალკულაცია!J10</f>
        <v>152.76</v>
      </c>
      <c r="H30" s="83">
        <f t="shared" si="1"/>
        <v>11609.759999999998</v>
      </c>
    </row>
    <row r="31" spans="1:8" ht="15.75" customHeight="1">
      <c r="A31" s="95"/>
      <c r="B31" s="96"/>
      <c r="C31" s="86" t="s">
        <v>9</v>
      </c>
      <c r="D31" s="70" t="s">
        <v>8</v>
      </c>
      <c r="E31" s="87">
        <f>14.5+0.2*2</f>
        <v>14.9</v>
      </c>
      <c r="F31" s="97">
        <f>E31*F24</f>
        <v>9.3125</v>
      </c>
      <c r="G31" s="87">
        <v>3.2</v>
      </c>
      <c r="H31" s="89">
        <f t="shared" si="1"/>
        <v>29.8</v>
      </c>
    </row>
    <row r="32" spans="1:8" ht="18.75" customHeight="1">
      <c r="A32" s="110" t="s">
        <v>18</v>
      </c>
      <c r="B32" s="111"/>
      <c r="C32" s="111"/>
      <c r="D32" s="111"/>
      <c r="E32" s="111"/>
      <c r="F32" s="111"/>
      <c r="G32" s="112"/>
      <c r="H32" s="1">
        <f>H24+H20+H10</f>
        <v>12514.583201999998</v>
      </c>
    </row>
    <row r="33" spans="1:8" ht="18.75" customHeight="1">
      <c r="A33" s="102" t="s">
        <v>92</v>
      </c>
      <c r="B33" s="103"/>
      <c r="C33" s="103"/>
      <c r="D33" s="103"/>
      <c r="E33" s="103"/>
      <c r="F33" s="103"/>
      <c r="G33" s="104"/>
      <c r="H33" s="2">
        <f>H32*0.1</f>
        <v>1251.4583202</v>
      </c>
    </row>
    <row r="34" spans="1:8" ht="18.75" customHeight="1">
      <c r="A34" s="102" t="s">
        <v>19</v>
      </c>
      <c r="B34" s="103"/>
      <c r="C34" s="103"/>
      <c r="D34" s="103"/>
      <c r="E34" s="103"/>
      <c r="F34" s="103"/>
      <c r="G34" s="104"/>
      <c r="H34" s="2">
        <f>H33+H32</f>
        <v>13766.041522199997</v>
      </c>
    </row>
    <row r="35" spans="1:8" ht="18.75" customHeight="1">
      <c r="A35" s="102" t="s">
        <v>93</v>
      </c>
      <c r="B35" s="103"/>
      <c r="C35" s="103"/>
      <c r="D35" s="103"/>
      <c r="E35" s="103"/>
      <c r="F35" s="103"/>
      <c r="G35" s="104"/>
      <c r="H35" s="2">
        <f>H34*0.08</f>
        <v>1101.2833217759999</v>
      </c>
    </row>
    <row r="36" spans="1:10" ht="18.75" customHeight="1">
      <c r="A36" s="102" t="s">
        <v>20</v>
      </c>
      <c r="B36" s="103"/>
      <c r="C36" s="103"/>
      <c r="D36" s="103"/>
      <c r="E36" s="103"/>
      <c r="F36" s="103"/>
      <c r="G36" s="104"/>
      <c r="H36" s="2">
        <f>H35+H34</f>
        <v>14867.324843975997</v>
      </c>
      <c r="J36" s="14"/>
    </row>
    <row r="38" spans="1:8" ht="16.5">
      <c r="A38" s="113" t="s">
        <v>88</v>
      </c>
      <c r="B38" s="113"/>
      <c r="C38" s="113"/>
      <c r="D38" s="113"/>
      <c r="E38" s="113"/>
      <c r="F38" s="113"/>
      <c r="G38" s="113"/>
      <c r="H38" s="113"/>
    </row>
    <row r="64" ht="65.25" customHeight="1"/>
  </sheetData>
  <sheetProtection/>
  <mergeCells count="13">
    <mergeCell ref="B5:E5"/>
    <mergeCell ref="G5:H5"/>
    <mergeCell ref="A33:G33"/>
    <mergeCell ref="A34:G34"/>
    <mergeCell ref="A1:H1"/>
    <mergeCell ref="A3:H3"/>
    <mergeCell ref="A36:G36"/>
    <mergeCell ref="E6:F6"/>
    <mergeCell ref="G6:H6"/>
    <mergeCell ref="B22:B23"/>
    <mergeCell ref="A32:G32"/>
    <mergeCell ref="A38:H38"/>
    <mergeCell ref="A35:G35"/>
  </mergeCells>
  <printOptions/>
  <pageMargins left="0.39" right="0.32" top="0.26" bottom="0.22" header="0.18" footer="0.1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3.625" style="16" customWidth="1"/>
    <col min="2" max="2" width="25.25390625" style="16" customWidth="1"/>
    <col min="3" max="3" width="13.125" style="16" customWidth="1"/>
    <col min="4" max="4" width="13.875" style="16" customWidth="1"/>
    <col min="5" max="5" width="11.125" style="16" customWidth="1"/>
    <col min="6" max="6" width="12.75390625" style="16" customWidth="1"/>
    <col min="7" max="7" width="10.625" style="16" customWidth="1"/>
    <col min="8" max="8" width="15.875" style="16" customWidth="1"/>
    <col min="9" max="9" width="12.125" style="16" customWidth="1"/>
    <col min="10" max="10" width="11.00390625" style="16" customWidth="1"/>
    <col min="11" max="16384" width="9.125" style="16" customWidth="1"/>
  </cols>
  <sheetData>
    <row r="1" spans="1:10" ht="13.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s="17" customFormat="1" ht="16.5">
      <c r="A2" s="37"/>
      <c r="B2" s="119" t="s">
        <v>41</v>
      </c>
      <c r="C2" s="119"/>
      <c r="D2" s="119"/>
      <c r="E2" s="119"/>
      <c r="F2" s="119"/>
      <c r="G2" s="119"/>
      <c r="H2" s="119"/>
      <c r="I2" s="119"/>
      <c r="J2" s="119"/>
    </row>
    <row r="3" spans="1:10" s="17" customFormat="1" ht="9.75" customHeight="1">
      <c r="A3" s="37"/>
      <c r="B3" s="4"/>
      <c r="C3" s="4"/>
      <c r="D3" s="4"/>
      <c r="E3" s="4"/>
      <c r="F3" s="4"/>
      <c r="G3" s="4"/>
      <c r="H3" s="4"/>
      <c r="I3" s="4"/>
      <c r="J3" s="4"/>
    </row>
    <row r="4" spans="1:10" ht="16.5">
      <c r="A4" s="36"/>
      <c r="B4" s="116" t="s">
        <v>90</v>
      </c>
      <c r="C4" s="117"/>
      <c r="D4" s="117"/>
      <c r="E4" s="117"/>
      <c r="F4" s="117"/>
      <c r="G4" s="117"/>
      <c r="H4" s="117"/>
      <c r="I4" s="117"/>
      <c r="J4" s="45"/>
    </row>
    <row r="5" spans="1:10" ht="13.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s="15" customFormat="1" ht="18" customHeight="1">
      <c r="A6" s="40"/>
      <c r="B6" s="40" t="s">
        <v>42</v>
      </c>
      <c r="C6" s="40" t="s">
        <v>43</v>
      </c>
      <c r="D6" s="40" t="s">
        <v>44</v>
      </c>
      <c r="E6" s="40" t="s">
        <v>45</v>
      </c>
      <c r="F6" s="40" t="s">
        <v>46</v>
      </c>
      <c r="G6" s="40" t="s">
        <v>47</v>
      </c>
      <c r="H6" s="40" t="s">
        <v>48</v>
      </c>
      <c r="I6" s="40" t="s">
        <v>46</v>
      </c>
      <c r="J6" s="40"/>
    </row>
    <row r="7" spans="1:10" s="15" customFormat="1" ht="18" customHeight="1">
      <c r="A7" s="41" t="s">
        <v>0</v>
      </c>
      <c r="B7" s="41" t="s">
        <v>49</v>
      </c>
      <c r="C7" s="41" t="s">
        <v>50</v>
      </c>
      <c r="D7" s="41" t="s">
        <v>51</v>
      </c>
      <c r="E7" s="41" t="s">
        <v>52</v>
      </c>
      <c r="F7" s="41" t="s">
        <v>53</v>
      </c>
      <c r="G7" s="41" t="s">
        <v>54</v>
      </c>
      <c r="H7" s="41" t="s">
        <v>55</v>
      </c>
      <c r="I7" s="41" t="s">
        <v>53</v>
      </c>
      <c r="J7" s="41" t="s">
        <v>1</v>
      </c>
    </row>
    <row r="8" spans="1:10" s="15" customFormat="1" ht="18" customHeight="1">
      <c r="A8" s="42"/>
      <c r="B8" s="42"/>
      <c r="C8" s="42" t="s">
        <v>56</v>
      </c>
      <c r="D8" s="42" t="s">
        <v>57</v>
      </c>
      <c r="E8" s="42" t="s">
        <v>58</v>
      </c>
      <c r="F8" s="42" t="s">
        <v>59</v>
      </c>
      <c r="G8" s="42" t="s">
        <v>60</v>
      </c>
      <c r="H8" s="42" t="s">
        <v>2</v>
      </c>
      <c r="I8" s="42" t="s">
        <v>59</v>
      </c>
      <c r="J8" s="42"/>
    </row>
    <row r="9" spans="1:10" s="18" customFormat="1" ht="18.75" customHeight="1">
      <c r="A9" s="39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  <c r="I9" s="39">
        <v>9</v>
      </c>
      <c r="J9" s="39">
        <v>10</v>
      </c>
    </row>
    <row r="10" spans="1:10" s="19" customFormat="1" ht="24" customHeight="1">
      <c r="A10" s="39">
        <v>1</v>
      </c>
      <c r="B10" s="43" t="s">
        <v>61</v>
      </c>
      <c r="C10" s="39" t="s">
        <v>11</v>
      </c>
      <c r="D10" s="39"/>
      <c r="E10" s="39">
        <v>1</v>
      </c>
      <c r="F10" s="39">
        <f>'გადაზიდ. კალკულაცია'!G10</f>
        <v>7.76</v>
      </c>
      <c r="G10" s="39">
        <v>145</v>
      </c>
      <c r="H10" s="39"/>
      <c r="I10" s="44">
        <f>F10</f>
        <v>7.76</v>
      </c>
      <c r="J10" s="44">
        <f>G10+I10</f>
        <v>152.76</v>
      </c>
    </row>
    <row r="11" spans="1:10" s="19" customFormat="1" ht="24" customHeight="1">
      <c r="A11" s="39">
        <v>3</v>
      </c>
      <c r="B11" s="43" t="s">
        <v>63</v>
      </c>
      <c r="C11" s="39" t="s">
        <v>62</v>
      </c>
      <c r="D11" s="39"/>
      <c r="E11" s="39">
        <v>1.6</v>
      </c>
      <c r="F11" s="39">
        <f>'გადაზიდ. კალკულაცია'!G11</f>
        <v>6.43</v>
      </c>
      <c r="G11" s="39">
        <v>18.4</v>
      </c>
      <c r="H11" s="39"/>
      <c r="I11" s="44">
        <f>E11*F11</f>
        <v>10.288</v>
      </c>
      <c r="J11" s="44">
        <f>G11+I11</f>
        <v>28.688</v>
      </c>
    </row>
    <row r="12" spans="1:10" s="19" customFormat="1" ht="24" customHeight="1">
      <c r="A12" s="39">
        <v>4</v>
      </c>
      <c r="B12" s="43" t="s">
        <v>64</v>
      </c>
      <c r="C12" s="39" t="s">
        <v>62</v>
      </c>
      <c r="D12" s="39"/>
      <c r="E12" s="39">
        <v>1.6</v>
      </c>
      <c r="F12" s="39">
        <f>'გადაზიდ. კალკულაცია'!G11</f>
        <v>6.43</v>
      </c>
      <c r="G12" s="39">
        <v>17.2</v>
      </c>
      <c r="H12" s="39"/>
      <c r="I12" s="44">
        <f>E12*F12</f>
        <v>10.288</v>
      </c>
      <c r="J12" s="44">
        <f>G12+I12</f>
        <v>27.488</v>
      </c>
    </row>
    <row r="13" spans="1:10" ht="24.75" customHeight="1">
      <c r="A13" s="36"/>
      <c r="B13" s="25"/>
      <c r="C13" s="113" t="s">
        <v>65</v>
      </c>
      <c r="D13" s="113"/>
      <c r="E13" s="25"/>
      <c r="F13" s="120" t="s">
        <v>76</v>
      </c>
      <c r="G13" s="120"/>
      <c r="H13" s="120"/>
      <c r="I13" s="120"/>
      <c r="J13" s="120"/>
    </row>
    <row r="14" spans="1:10" ht="6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.7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.7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2.7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2.75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2.7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2.7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2.7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2.7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2.7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34" ht="16.5">
      <c r="A34" s="35" t="s">
        <v>10</v>
      </c>
    </row>
    <row r="65" ht="65.25" customHeight="1"/>
  </sheetData>
  <sheetProtection/>
  <mergeCells count="4">
    <mergeCell ref="B2:J2"/>
    <mergeCell ref="C13:D13"/>
    <mergeCell ref="F13:J13"/>
    <mergeCell ref="B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.625" style="16" customWidth="1"/>
    <col min="2" max="2" width="34.375" style="16" customWidth="1"/>
    <col min="3" max="3" width="14.75390625" style="16" customWidth="1"/>
    <col min="4" max="4" width="15.25390625" style="16" customWidth="1"/>
    <col min="5" max="5" width="16.00390625" style="16" customWidth="1"/>
    <col min="6" max="6" width="18.375" style="16" customWidth="1"/>
    <col min="7" max="7" width="21.125" style="16" customWidth="1"/>
    <col min="8" max="8" width="15.875" style="16" customWidth="1"/>
    <col min="9" max="9" width="12.125" style="16" customWidth="1"/>
    <col min="10" max="10" width="11.00390625" style="16" customWidth="1"/>
    <col min="11" max="16384" width="9.125" style="16" customWidth="1"/>
  </cols>
  <sheetData>
    <row r="1" spans="1:7" ht="13.5">
      <c r="A1" s="25"/>
      <c r="B1" s="25"/>
      <c r="C1" s="25"/>
      <c r="D1" s="25"/>
      <c r="E1" s="25"/>
      <c r="F1" s="25"/>
      <c r="G1" s="25"/>
    </row>
    <row r="2" spans="1:7" ht="16.5">
      <c r="A2" s="25"/>
      <c r="B2" s="113" t="s">
        <v>66</v>
      </c>
      <c r="C2" s="113"/>
      <c r="D2" s="113"/>
      <c r="E2" s="113"/>
      <c r="F2" s="113"/>
      <c r="G2" s="113"/>
    </row>
    <row r="3" spans="1:7" ht="16.5">
      <c r="A3" s="25"/>
      <c r="B3" s="113"/>
      <c r="C3" s="113"/>
      <c r="D3" s="113"/>
      <c r="E3" s="113"/>
      <c r="F3" s="113"/>
      <c r="G3" s="113"/>
    </row>
    <row r="4" spans="1:9" ht="16.5" customHeight="1">
      <c r="A4" s="25"/>
      <c r="B4" s="116" t="s">
        <v>90</v>
      </c>
      <c r="C4" s="116"/>
      <c r="D4" s="116"/>
      <c r="E4" s="116"/>
      <c r="F4" s="116"/>
      <c r="G4" s="116"/>
      <c r="H4" s="46"/>
      <c r="I4" s="46"/>
    </row>
    <row r="5" spans="1:7" ht="13.5">
      <c r="A5" s="25"/>
      <c r="B5" s="25"/>
      <c r="C5" s="25"/>
      <c r="D5" s="25"/>
      <c r="E5" s="25"/>
      <c r="F5" s="25"/>
      <c r="G5" s="25"/>
    </row>
    <row r="6" spans="1:7" ht="16.5">
      <c r="A6" s="121" t="s">
        <v>0</v>
      </c>
      <c r="B6" s="26"/>
      <c r="C6" s="26"/>
      <c r="D6" s="26"/>
      <c r="E6" s="26"/>
      <c r="F6" s="26"/>
      <c r="G6" s="27"/>
    </row>
    <row r="7" spans="1:7" ht="16.5">
      <c r="A7" s="122"/>
      <c r="B7" s="5" t="s">
        <v>67</v>
      </c>
      <c r="C7" s="5" t="s">
        <v>68</v>
      </c>
      <c r="D7" s="5" t="s">
        <v>68</v>
      </c>
      <c r="E7" s="5" t="s">
        <v>68</v>
      </c>
      <c r="F7" s="5" t="s">
        <v>69</v>
      </c>
      <c r="G7" s="28" t="s">
        <v>70</v>
      </c>
    </row>
    <row r="8" spans="1:7" ht="16.5">
      <c r="A8" s="6"/>
      <c r="B8" s="6"/>
      <c r="C8" s="6" t="s">
        <v>71</v>
      </c>
      <c r="D8" s="6" t="s">
        <v>72</v>
      </c>
      <c r="E8" s="6" t="s">
        <v>73</v>
      </c>
      <c r="F8" s="6" t="s">
        <v>2</v>
      </c>
      <c r="G8" s="29" t="s">
        <v>74</v>
      </c>
    </row>
    <row r="9" spans="1:7" ht="16.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</row>
    <row r="10" spans="1:7" s="20" customFormat="1" ht="24" customHeight="1">
      <c r="A10" s="31">
        <v>1</v>
      </c>
      <c r="B10" s="32" t="s">
        <v>61</v>
      </c>
      <c r="C10" s="31"/>
      <c r="D10" s="31">
        <v>10</v>
      </c>
      <c r="E10" s="31">
        <v>5.35</v>
      </c>
      <c r="F10" s="31">
        <v>2.41</v>
      </c>
      <c r="G10" s="31">
        <f>E10+F10</f>
        <v>7.76</v>
      </c>
    </row>
    <row r="11" spans="1:7" s="20" customFormat="1" ht="24" customHeight="1">
      <c r="A11" s="31">
        <v>3</v>
      </c>
      <c r="B11" s="32" t="s">
        <v>75</v>
      </c>
      <c r="C11" s="31"/>
      <c r="D11" s="31">
        <v>10</v>
      </c>
      <c r="E11" s="31">
        <v>5.35</v>
      </c>
      <c r="F11" s="31">
        <v>1.08</v>
      </c>
      <c r="G11" s="31">
        <f>E11+F11</f>
        <v>6.43</v>
      </c>
    </row>
    <row r="12" spans="1:7" ht="16.5">
      <c r="A12" s="33"/>
      <c r="B12" s="34"/>
      <c r="C12" s="33"/>
      <c r="D12" s="33"/>
      <c r="E12" s="33"/>
      <c r="F12" s="33"/>
      <c r="G12" s="33"/>
    </row>
    <row r="13" spans="1:7" ht="16.5">
      <c r="A13" s="25"/>
      <c r="B13" s="25"/>
      <c r="C13" s="35" t="s">
        <v>65</v>
      </c>
      <c r="D13" s="25"/>
      <c r="E13" s="118" t="s">
        <v>76</v>
      </c>
      <c r="F13" s="118"/>
      <c r="G13" s="25"/>
    </row>
    <row r="14" spans="4:6" ht="12.75">
      <c r="D14" s="21"/>
      <c r="E14" s="21"/>
      <c r="F14" s="21"/>
    </row>
    <row r="15" spans="4:6" ht="12.75">
      <c r="D15" s="21"/>
      <c r="E15" s="21"/>
      <c r="F15" s="21"/>
    </row>
    <row r="16" spans="4:6" ht="12.75">
      <c r="D16" s="21"/>
      <c r="E16" s="21"/>
      <c r="F16" s="21"/>
    </row>
    <row r="17" spans="4:6" ht="12.75">
      <c r="D17" s="21"/>
      <c r="E17" s="21"/>
      <c r="F17" s="21"/>
    </row>
    <row r="18" spans="4:6" ht="12.75">
      <c r="D18" s="21"/>
      <c r="E18" s="21"/>
      <c r="F18" s="21"/>
    </row>
    <row r="36" ht="16.5">
      <c r="A36" s="35"/>
    </row>
    <row r="67" ht="65.25" customHeight="1"/>
  </sheetData>
  <sheetProtection/>
  <mergeCells count="5">
    <mergeCell ref="B2:G2"/>
    <mergeCell ref="A6:A7"/>
    <mergeCell ref="E13:F13"/>
    <mergeCell ref="B3:G3"/>
    <mergeCell ref="B4:G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reskhelvachauri5</cp:lastModifiedBy>
  <cp:lastPrinted>2014-08-18T08:49:55Z</cp:lastPrinted>
  <dcterms:created xsi:type="dcterms:W3CDTF">2008-10-11T15:37:04Z</dcterms:created>
  <dcterms:modified xsi:type="dcterms:W3CDTF">2014-09-24T11:11:58Z</dcterms:modified>
  <cp:category/>
  <cp:version/>
  <cp:contentType/>
  <cp:contentStatus/>
</cp:coreProperties>
</file>