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785" yWindow="135" windowWidth="15135" windowHeight="9300" tabRatio="547" activeTab="0"/>
  </bookViews>
  <sheets>
    <sheet name=" №4" sheetId="1" r:id="rId1"/>
  </sheets>
  <definedNames>
    <definedName name="_xlnm.Print_Titles" localSheetId="0">' №4'!$8:$8</definedName>
    <definedName name="_xlnm.Print_Area" localSheetId="0">' №4'!$A$1:$H$58</definedName>
  </definedNames>
  <calcPr fullCalcOnLoad="1"/>
</workbook>
</file>

<file path=xl/sharedStrings.xml><?xml version="1.0" encoding="utf-8"?>
<sst xmlns="http://schemas.openxmlformats.org/spreadsheetml/2006/main" count="158" uniqueCount="83">
  <si>
    <t>Rirebuleba (lari)</t>
  </si>
  <si>
    <t>sabazro</t>
  </si>
  <si>
    <t>srf</t>
  </si>
  <si>
    <t>kac.sT</t>
  </si>
  <si>
    <t>ganzomilebis erTeuli</t>
  </si>
  <si>
    <t>#</t>
  </si>
  <si>
    <t>safuZveli</t>
  </si>
  <si>
    <t>samuSaoTa dasaxeleba</t>
  </si>
  <si>
    <t>raodenoba</t>
  </si>
  <si>
    <t>ganz. erTeulze</t>
  </si>
  <si>
    <t>saproeqto monacemze</t>
  </si>
  <si>
    <t>1</t>
  </si>
  <si>
    <t>kg</t>
  </si>
  <si>
    <t>lari</t>
  </si>
  <si>
    <t>saxarjTaRricxvo Rirebuleba</t>
  </si>
  <si>
    <t>saxarjTaRricxvo mogeba</t>
  </si>
  <si>
    <t xml:space="preserve"> lari</t>
  </si>
  <si>
    <t>sxvadasxva masalebi</t>
  </si>
  <si>
    <t>cali</t>
  </si>
  <si>
    <t>j a m i:</t>
  </si>
  <si>
    <t xml:space="preserve"> j a m i:</t>
  </si>
  <si>
    <t>kv.m</t>
  </si>
  <si>
    <t>sul xarjTaRricxviT</t>
  </si>
  <si>
    <t>zednadebi xarjebi</t>
  </si>
  <si>
    <t>2</t>
  </si>
  <si>
    <t>3</t>
  </si>
  <si>
    <t>grZ.m</t>
  </si>
  <si>
    <t xml:space="preserve"> SromiTi danaxarji</t>
  </si>
  <si>
    <t>komp.</t>
  </si>
  <si>
    <t xml:space="preserve"> SromiTi danaxarji 1,15*2,06</t>
  </si>
  <si>
    <t xml:space="preserve"> manqanebi 1,15*0,015</t>
  </si>
  <si>
    <t>6</t>
  </si>
  <si>
    <t>komp</t>
  </si>
  <si>
    <t>lokalur-resursuli xarjTaRricxva #4</t>
  </si>
  <si>
    <t xml:space="preserve"> SromiTi danaxarji 1,15*0,92</t>
  </si>
  <si>
    <t>gazmomarageba</t>
  </si>
  <si>
    <t>sn da w  IV-2-82 t-8 cx.46-18-7</t>
  </si>
  <si>
    <t xml:space="preserve"> manqanebi</t>
  </si>
  <si>
    <t xml:space="preserve"> kapitalur kedelSi xvrelis mowyoba </t>
  </si>
  <si>
    <t>sn da w IV-2-82 t-3 cx.16-7-6</t>
  </si>
  <si>
    <t xml:space="preserve"> SromiTi danaxarji 1,15*0,331</t>
  </si>
  <si>
    <t>foladis wyalairgamtari mili ф32 mm</t>
  </si>
  <si>
    <t xml:space="preserve">milis samagri </t>
  </si>
  <si>
    <t>sn da w IV-2-82 t-3 cx.16-11-1</t>
  </si>
  <si>
    <t xml:space="preserve"> manqanebi 1,15*0,12</t>
  </si>
  <si>
    <t>sn da w IV-2-82 t-3 cx.16-12-1</t>
  </si>
  <si>
    <t xml:space="preserve"> SromiTi danaxarji 1,15*1,51</t>
  </si>
  <si>
    <t xml:space="preserve"> manqanebi 1,15*0,13</t>
  </si>
  <si>
    <t>sn da w  IV-2-82 t-3 cx.19-12</t>
  </si>
  <si>
    <t>miwiszeda gazsadenis pnevmaturi gamocda</t>
  </si>
  <si>
    <t xml:space="preserve"> SromiTi danaxarji 1,15*0,349</t>
  </si>
  <si>
    <t>sn da w  IV-2-82 t-3 cx.19-5-2</t>
  </si>
  <si>
    <t>gazis mricxvelis dayeneba foladis karadiT</t>
  </si>
  <si>
    <t xml:space="preserve"> SromiTi danaxarji 1,15*7,16</t>
  </si>
  <si>
    <t>manqanebi 1,15*1,78</t>
  </si>
  <si>
    <t>sn da w  IV-2-82 t-2 cx.15-164-8</t>
  </si>
  <si>
    <t xml:space="preserve"> Riad gamavali gazsadenis SeRebva zeTovani saRebaviT</t>
  </si>
  <si>
    <t xml:space="preserve"> SromiTi danaxarji 1,15*0,68</t>
  </si>
  <si>
    <t xml:space="preserve"> manqanebi 1,15*0,0003</t>
  </si>
  <si>
    <t>4.2 - 24</t>
  </si>
  <si>
    <t xml:space="preserve"> saRebavi zeTovani gamxsneliT</t>
  </si>
  <si>
    <t>4.2 - 14</t>
  </si>
  <si>
    <t xml:space="preserve"> olifa</t>
  </si>
  <si>
    <t>sn da w IV-2-82 t-3 cx.16-23-1</t>
  </si>
  <si>
    <t xml:space="preserve">foladis garsacmis mowyoba diametriT _ 70 mm </t>
  </si>
  <si>
    <t>foladis wyalairgamtari mili ф70 mm</t>
  </si>
  <si>
    <t xml:space="preserve">foladis garsacmis mowyoba diametriT _ 32 mm </t>
  </si>
  <si>
    <t xml:space="preserve">miwiszeda Riad gamavali gazsadenis gayvana foladis wyalairgamtari miliT _ diametriT 20 mm  </t>
  </si>
  <si>
    <t>foladis wyalairgamtari mili ф20 mm</t>
  </si>
  <si>
    <t>milsadenze fasonuri nawilebis dayeneba diametriT 20 mm</t>
  </si>
  <si>
    <t>foladis muxli ф20 mm</t>
  </si>
  <si>
    <t>milsadenebze Camketi armaturis dayeneba ф15-20 mm</t>
  </si>
  <si>
    <t>gazis burTuliani onkani ф15 mm</t>
  </si>
  <si>
    <t>gazis burTuliani onkani ф20 mm</t>
  </si>
  <si>
    <r>
      <t xml:space="preserve">gazis mricxeli  </t>
    </r>
    <r>
      <rPr>
        <sz val="10"/>
        <rFont val="Arial"/>
        <family val="2"/>
      </rPr>
      <t>BK-G4</t>
    </r>
    <r>
      <rPr>
        <sz val="10"/>
        <rFont val="AcadNusx"/>
        <family val="0"/>
      </rPr>
      <t>(karadiT)</t>
    </r>
  </si>
  <si>
    <t>2.1 - 29</t>
  </si>
  <si>
    <t>2.1 - 7</t>
  </si>
  <si>
    <t>საბაზრო</t>
  </si>
  <si>
    <t>2.1 - 12</t>
  </si>
  <si>
    <t>6 - 542</t>
  </si>
  <si>
    <t>6 - 204</t>
  </si>
  <si>
    <t>6 - 205</t>
  </si>
  <si>
    <t>q. baTumSi gorgilaZis quCaze mdebare #1 sabavSvo baRis reabilitacia</t>
  </si>
</sst>
</file>

<file path=xl/styles.xml><?xml version="1.0" encoding="utf-8"?>
<styleSheet xmlns="http://schemas.openxmlformats.org/spreadsheetml/2006/main">
  <numFmts count="54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"/>
    <numFmt numFmtId="184" formatCode="0.00000"/>
    <numFmt numFmtId="185" formatCode="[$-FC19]d\ mmmm\ yyyy\ &quot;г.&quot;"/>
    <numFmt numFmtId="186" formatCode="0.0000000"/>
    <numFmt numFmtId="187" formatCode="_-* #,##0.00_l_-;\-* #,##0.00_l_-;_-* &quot;-&quot;??_l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00"/>
    <numFmt numFmtId="194" formatCode="#,##0.0"/>
    <numFmt numFmtId="195" formatCode="0.0%"/>
    <numFmt numFmtId="196" formatCode="#,##0.000"/>
    <numFmt numFmtId="197" formatCode="#,##0.0000"/>
    <numFmt numFmtId="198" formatCode="#,##0.00000"/>
    <numFmt numFmtId="199" formatCode="#,##0.000000"/>
    <numFmt numFmtId="200" formatCode="0.000%"/>
    <numFmt numFmtId="201" formatCode="0.0000%"/>
    <numFmt numFmtId="202" formatCode="0.00000%"/>
    <numFmt numFmtId="203" formatCode="0.000000%"/>
    <numFmt numFmtId="204" formatCode="#,##0.00&quot;р.&quot;"/>
    <numFmt numFmtId="205" formatCode="#,##0.00_р_."/>
    <numFmt numFmtId="206" formatCode="_(* #,##0.000_);_(* \(#,##0.000\);_(* &quot;-&quot;??_);_(@_)"/>
    <numFmt numFmtId="207" formatCode="#,##0_ ;\-#,##0\ "/>
    <numFmt numFmtId="208" formatCode="_(* #,##0.0_);_(* \(#,##0.0\);_(* &quot;-&quot;??_);_(@_)"/>
    <numFmt numFmtId="209" formatCode="_(* #,##0_);_(* \(#,##0\);_(* &quot;-&quot;??_);_(@_)"/>
  </numFmts>
  <fonts count="48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color indexed="10"/>
      <name val="AcadNusx"/>
      <family val="0"/>
    </font>
    <font>
      <sz val="11"/>
      <color indexed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cadNusx"/>
      <family val="0"/>
    </font>
    <font>
      <sz val="11"/>
      <color indexed="14"/>
      <name val="AcadNusx"/>
      <family val="0"/>
    </font>
    <font>
      <sz val="9"/>
      <color indexed="10"/>
      <name val="AcadNusx"/>
      <family val="0"/>
    </font>
    <font>
      <b/>
      <sz val="9"/>
      <name val="AcadNusx"/>
      <family val="0"/>
    </font>
    <font>
      <b/>
      <sz val="11"/>
      <name val="AcadNusx"/>
      <family val="0"/>
    </font>
    <font>
      <b/>
      <sz val="9"/>
      <name val="AcadMtavr"/>
      <family val="0"/>
    </font>
    <font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0" borderId="0">
      <alignment/>
      <protection/>
    </xf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3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9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9" fontId="2" fillId="0" borderId="16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182" fontId="2" fillId="30" borderId="10" xfId="0" applyNumberFormat="1" applyFont="1" applyFill="1" applyBorder="1" applyAlignment="1">
      <alignment horizontal="center" vertical="center"/>
    </xf>
    <xf numFmtId="182" fontId="2" fillId="3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49" fontId="13" fillId="30" borderId="12" xfId="0" applyNumberFormat="1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31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1" fontId="4" fillId="30" borderId="12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49" fontId="4" fillId="30" borderId="1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3" fillId="3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0" fontId="2" fillId="30" borderId="0" xfId="0" applyFont="1" applyFill="1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X58"/>
  <sheetViews>
    <sheetView tabSelected="1" zoomScalePageLayoutView="0" workbookViewId="0" topLeftCell="A40">
      <selection activeCell="H45" sqref="H45"/>
    </sheetView>
  </sheetViews>
  <sheetFormatPr defaultColWidth="9.140625" defaultRowHeight="12.75"/>
  <cols>
    <col min="1" max="1" width="4.57421875" style="10" customWidth="1"/>
    <col min="2" max="2" width="9.140625" style="11" customWidth="1"/>
    <col min="3" max="3" width="42.57421875" style="1" customWidth="1"/>
    <col min="4" max="5" width="6.7109375" style="1" customWidth="1"/>
    <col min="6" max="6" width="8.140625" style="15" customWidth="1"/>
    <col min="7" max="7" width="6.8515625" style="1" customWidth="1"/>
    <col min="8" max="8" width="10.421875" style="8" customWidth="1"/>
    <col min="9" max="9" width="9.140625" style="3" hidden="1" customWidth="1"/>
    <col min="10" max="10" width="11.57421875" style="3" hidden="1" customWidth="1"/>
    <col min="11" max="11" width="9.140625" style="3" hidden="1" customWidth="1"/>
    <col min="12" max="32" width="9.140625" style="3" customWidth="1"/>
    <col min="33" max="16384" width="9.140625" style="1" customWidth="1"/>
  </cols>
  <sheetData>
    <row r="1" spans="1:8" ht="30.75" customHeight="1">
      <c r="A1" s="146" t="s">
        <v>82</v>
      </c>
      <c r="B1" s="146"/>
      <c r="C1" s="146"/>
      <c r="D1" s="146"/>
      <c r="E1" s="146"/>
      <c r="F1" s="146"/>
      <c r="G1" s="146"/>
      <c r="H1" s="146"/>
    </row>
    <row r="2" spans="1:8" ht="18" customHeight="1">
      <c r="A2" s="147" t="s">
        <v>33</v>
      </c>
      <c r="B2" s="147"/>
      <c r="C2" s="147"/>
      <c r="D2" s="147"/>
      <c r="E2" s="147"/>
      <c r="F2" s="147"/>
      <c r="G2" s="147"/>
      <c r="H2" s="147"/>
    </row>
    <row r="3" spans="1:32" s="21" customFormat="1" ht="16.5" customHeight="1">
      <c r="A3" s="146" t="s">
        <v>35</v>
      </c>
      <c r="B3" s="146"/>
      <c r="C3" s="146"/>
      <c r="D3" s="146"/>
      <c r="E3" s="146"/>
      <c r="F3" s="146"/>
      <c r="G3" s="146"/>
      <c r="H3" s="146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</row>
    <row r="4" spans="1:8" ht="14.25" customHeight="1">
      <c r="A4" s="148" t="s">
        <v>14</v>
      </c>
      <c r="B4" s="148"/>
      <c r="C4" s="148"/>
      <c r="D4" s="148"/>
      <c r="E4" s="148"/>
      <c r="F4" s="149">
        <f>H55</f>
        <v>0</v>
      </c>
      <c r="G4" s="149"/>
      <c r="H4" s="83" t="s">
        <v>16</v>
      </c>
    </row>
    <row r="5" spans="1:8" ht="15" customHeight="1" thickBot="1">
      <c r="A5" s="150"/>
      <c r="B5" s="150"/>
      <c r="C5" s="150"/>
      <c r="D5" s="150"/>
      <c r="E5" s="150"/>
      <c r="F5" s="150"/>
      <c r="G5" s="150"/>
      <c r="H5" s="150"/>
    </row>
    <row r="6" spans="1:8" ht="28.5" customHeight="1">
      <c r="A6" s="151" t="s">
        <v>5</v>
      </c>
      <c r="B6" s="153" t="s">
        <v>6</v>
      </c>
      <c r="C6" s="155" t="s">
        <v>7</v>
      </c>
      <c r="D6" s="157" t="s">
        <v>4</v>
      </c>
      <c r="E6" s="159" t="s">
        <v>8</v>
      </c>
      <c r="F6" s="160"/>
      <c r="G6" s="159" t="s">
        <v>0</v>
      </c>
      <c r="H6" s="161"/>
    </row>
    <row r="7" spans="1:8" ht="58.5" customHeight="1">
      <c r="A7" s="152"/>
      <c r="B7" s="154"/>
      <c r="C7" s="156"/>
      <c r="D7" s="158"/>
      <c r="E7" s="9" t="s">
        <v>9</v>
      </c>
      <c r="F7" s="9" t="s">
        <v>10</v>
      </c>
      <c r="G7" s="9" t="s">
        <v>9</v>
      </c>
      <c r="H7" s="13" t="s">
        <v>10</v>
      </c>
    </row>
    <row r="8" spans="1:32" s="5" customFormat="1" ht="14.25" customHeight="1" thickBot="1">
      <c r="A8" s="60" t="s">
        <v>11</v>
      </c>
      <c r="B8" s="61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3">
        <v>8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1:32" s="5" customFormat="1" ht="37.5" customHeight="1" thickTop="1">
      <c r="A9" s="76">
        <v>1</v>
      </c>
      <c r="B9" s="73" t="s">
        <v>36</v>
      </c>
      <c r="C9" s="64" t="s">
        <v>38</v>
      </c>
      <c r="D9" s="64" t="s">
        <v>18</v>
      </c>
      <c r="E9" s="64"/>
      <c r="F9" s="114">
        <v>1</v>
      </c>
      <c r="G9" s="64"/>
      <c r="H9" s="144"/>
      <c r="I9" s="108"/>
      <c r="J9" s="6">
        <f aca="true" t="shared" si="0" ref="J9:J50">H9</f>
        <v>0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</row>
    <row r="10" spans="1:32" s="4" customFormat="1" ht="15.75" customHeight="1">
      <c r="A10" s="56"/>
      <c r="B10" s="54" t="s">
        <v>2</v>
      </c>
      <c r="C10" s="26" t="s">
        <v>27</v>
      </c>
      <c r="D10" s="26" t="s">
        <v>3</v>
      </c>
      <c r="E10" s="26">
        <v>0.317</v>
      </c>
      <c r="F10" s="107">
        <f>F9*E10</f>
        <v>0.317</v>
      </c>
      <c r="G10" s="26"/>
      <c r="H10" s="71"/>
      <c r="I10" s="12"/>
      <c r="J10" s="6">
        <f t="shared" si="0"/>
        <v>0</v>
      </c>
      <c r="K10" s="6">
        <f>H10</f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s="4" customFormat="1" ht="15.75" customHeight="1" thickBot="1">
      <c r="A11" s="59"/>
      <c r="B11" s="31" t="s">
        <v>2</v>
      </c>
      <c r="C11" s="28" t="s">
        <v>37</v>
      </c>
      <c r="D11" s="28" t="s">
        <v>13</v>
      </c>
      <c r="E11" s="115">
        <v>0.0193</v>
      </c>
      <c r="F11" s="90">
        <f>F9*E11</f>
        <v>0.0193</v>
      </c>
      <c r="G11" s="28"/>
      <c r="H11" s="100"/>
      <c r="I11" s="12"/>
      <c r="J11" s="6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50" s="5" customFormat="1" ht="52.5" customHeight="1">
      <c r="A12" s="116" t="s">
        <v>11</v>
      </c>
      <c r="B12" s="105" t="s">
        <v>63</v>
      </c>
      <c r="C12" s="25" t="s">
        <v>64</v>
      </c>
      <c r="D12" s="25" t="s">
        <v>18</v>
      </c>
      <c r="E12" s="111"/>
      <c r="F12" s="113">
        <v>1</v>
      </c>
      <c r="G12" s="25"/>
      <c r="H12" s="145"/>
      <c r="I12" s="47"/>
      <c r="J12" s="6">
        <f t="shared" si="0"/>
        <v>0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s="119" customFormat="1" ht="18" customHeight="1">
      <c r="A13" s="117"/>
      <c r="B13" s="118" t="s">
        <v>2</v>
      </c>
      <c r="C13" s="94" t="s">
        <v>29</v>
      </c>
      <c r="D13" s="29" t="s">
        <v>3</v>
      </c>
      <c r="E13" s="94">
        <f>1.15*2.06</f>
        <v>2.3689999999999998</v>
      </c>
      <c r="F13" s="95">
        <f>F12*E13</f>
        <v>2.3689999999999998</v>
      </c>
      <c r="G13" s="29"/>
      <c r="H13" s="71"/>
      <c r="I13" s="121"/>
      <c r="J13" s="6">
        <f t="shared" si="0"/>
        <v>0</v>
      </c>
      <c r="K13" s="120">
        <f>H13</f>
        <v>0</v>
      </c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</row>
    <row r="14" spans="1:10" s="123" customFormat="1" ht="18" customHeight="1">
      <c r="A14" s="122"/>
      <c r="B14" s="77" t="s">
        <v>75</v>
      </c>
      <c r="C14" s="29" t="s">
        <v>65</v>
      </c>
      <c r="D14" s="29" t="s">
        <v>26</v>
      </c>
      <c r="E14" s="79"/>
      <c r="F14" s="104">
        <v>1</v>
      </c>
      <c r="G14" s="79"/>
      <c r="H14" s="80"/>
      <c r="J14" s="6">
        <f t="shared" si="0"/>
        <v>0</v>
      </c>
    </row>
    <row r="15" spans="1:50" s="125" customFormat="1" ht="18" customHeight="1" thickBot="1">
      <c r="A15" s="124"/>
      <c r="B15" s="106" t="s">
        <v>2</v>
      </c>
      <c r="C15" s="32" t="s">
        <v>17</v>
      </c>
      <c r="D15" s="32" t="s">
        <v>13</v>
      </c>
      <c r="E15" s="106">
        <v>2.11</v>
      </c>
      <c r="F15" s="96">
        <f>F12*E15</f>
        <v>2.11</v>
      </c>
      <c r="G15" s="32"/>
      <c r="H15" s="72"/>
      <c r="I15" s="123"/>
      <c r="J15" s="6">
        <f t="shared" si="0"/>
        <v>0</v>
      </c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</row>
    <row r="16" spans="1:50" s="5" customFormat="1" ht="52.5" customHeight="1">
      <c r="A16" s="116" t="s">
        <v>11</v>
      </c>
      <c r="B16" s="105" t="s">
        <v>63</v>
      </c>
      <c r="C16" s="25" t="s">
        <v>66</v>
      </c>
      <c r="D16" s="25" t="s">
        <v>18</v>
      </c>
      <c r="E16" s="111"/>
      <c r="F16" s="113">
        <v>1</v>
      </c>
      <c r="G16" s="25"/>
      <c r="H16" s="145"/>
      <c r="I16" s="47"/>
      <c r="J16" s="6">
        <f t="shared" si="0"/>
        <v>0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1:50" s="119" customFormat="1" ht="18" customHeight="1">
      <c r="A17" s="117"/>
      <c r="B17" s="118" t="s">
        <v>2</v>
      </c>
      <c r="C17" s="94" t="s">
        <v>29</v>
      </c>
      <c r="D17" s="29" t="s">
        <v>3</v>
      </c>
      <c r="E17" s="94">
        <f>1.15*2.06</f>
        <v>2.3689999999999998</v>
      </c>
      <c r="F17" s="95">
        <f>F16*E17</f>
        <v>2.3689999999999998</v>
      </c>
      <c r="G17" s="29"/>
      <c r="H17" s="71"/>
      <c r="I17" s="121"/>
      <c r="J17" s="6">
        <f t="shared" si="0"/>
        <v>0</v>
      </c>
      <c r="K17" s="120">
        <f>H17</f>
        <v>0</v>
      </c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</row>
    <row r="18" spans="1:10" s="123" customFormat="1" ht="18" customHeight="1">
      <c r="A18" s="122"/>
      <c r="B18" s="77" t="s">
        <v>78</v>
      </c>
      <c r="C18" s="29" t="s">
        <v>41</v>
      </c>
      <c r="D18" s="29" t="s">
        <v>26</v>
      </c>
      <c r="E18" s="79"/>
      <c r="F18" s="104">
        <v>0.5</v>
      </c>
      <c r="G18" s="79"/>
      <c r="H18" s="80"/>
      <c r="J18" s="6">
        <f t="shared" si="0"/>
        <v>0</v>
      </c>
    </row>
    <row r="19" spans="1:50" s="125" customFormat="1" ht="18" customHeight="1" thickBot="1">
      <c r="A19" s="124"/>
      <c r="B19" s="106" t="s">
        <v>2</v>
      </c>
      <c r="C19" s="32" t="s">
        <v>17</v>
      </c>
      <c r="D19" s="32" t="s">
        <v>13</v>
      </c>
      <c r="E19" s="106">
        <v>2.11</v>
      </c>
      <c r="F19" s="96">
        <f>F16*E19</f>
        <v>2.11</v>
      </c>
      <c r="G19" s="32"/>
      <c r="H19" s="72"/>
      <c r="I19" s="123"/>
      <c r="J19" s="6">
        <f t="shared" si="0"/>
        <v>0</v>
      </c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</row>
    <row r="20" spans="1:50" s="5" customFormat="1" ht="52.5" customHeight="1">
      <c r="A20" s="116" t="s">
        <v>11</v>
      </c>
      <c r="B20" s="105" t="s">
        <v>39</v>
      </c>
      <c r="C20" s="25" t="s">
        <v>67</v>
      </c>
      <c r="D20" s="25" t="s">
        <v>26</v>
      </c>
      <c r="E20" s="111"/>
      <c r="F20" s="113">
        <v>26</v>
      </c>
      <c r="G20" s="25"/>
      <c r="H20" s="145"/>
      <c r="I20" s="47"/>
      <c r="J20" s="6">
        <f t="shared" si="0"/>
        <v>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1:50" s="119" customFormat="1" ht="18" customHeight="1">
      <c r="A21" s="117"/>
      <c r="B21" s="118" t="s">
        <v>2</v>
      </c>
      <c r="C21" s="94" t="s">
        <v>40</v>
      </c>
      <c r="D21" s="29" t="s">
        <v>3</v>
      </c>
      <c r="E21" s="94">
        <f>1.15*0.331</f>
        <v>0.38065</v>
      </c>
      <c r="F21" s="95">
        <f>F20*E21</f>
        <v>9.8969</v>
      </c>
      <c r="G21" s="29"/>
      <c r="H21" s="71"/>
      <c r="I21" s="121"/>
      <c r="J21" s="6">
        <f t="shared" si="0"/>
        <v>0</v>
      </c>
      <c r="K21" s="120">
        <f>H21</f>
        <v>0</v>
      </c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</row>
    <row r="22" spans="1:50" s="119" customFormat="1" ht="18" customHeight="1">
      <c r="A22" s="117"/>
      <c r="B22" s="118" t="s">
        <v>2</v>
      </c>
      <c r="C22" s="94" t="s">
        <v>30</v>
      </c>
      <c r="D22" s="29" t="s">
        <v>13</v>
      </c>
      <c r="E22" s="95">
        <f>1.15*0.015</f>
        <v>0.017249999999999998</v>
      </c>
      <c r="F22" s="95">
        <f>F20*E22</f>
        <v>0.44849999999999995</v>
      </c>
      <c r="G22" s="29"/>
      <c r="H22" s="71"/>
      <c r="I22" s="121"/>
      <c r="J22" s="6">
        <f t="shared" si="0"/>
        <v>0</v>
      </c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</row>
    <row r="23" spans="1:10" s="123" customFormat="1" ht="18" customHeight="1">
      <c r="A23" s="122"/>
      <c r="B23" s="77" t="s">
        <v>76</v>
      </c>
      <c r="C23" s="29" t="s">
        <v>68</v>
      </c>
      <c r="D23" s="29" t="s">
        <v>26</v>
      </c>
      <c r="E23" s="79">
        <v>1</v>
      </c>
      <c r="F23" s="104">
        <f>F20*E23</f>
        <v>26</v>
      </c>
      <c r="G23" s="79"/>
      <c r="H23" s="80"/>
      <c r="J23" s="6">
        <f t="shared" si="0"/>
        <v>0</v>
      </c>
    </row>
    <row r="24" spans="1:10" s="123" customFormat="1" ht="18" customHeight="1">
      <c r="A24" s="126"/>
      <c r="B24" s="141" t="s">
        <v>77</v>
      </c>
      <c r="C24" s="74" t="s">
        <v>42</v>
      </c>
      <c r="D24" s="74" t="s">
        <v>18</v>
      </c>
      <c r="E24" s="127"/>
      <c r="F24" s="128">
        <v>8</v>
      </c>
      <c r="G24" s="127"/>
      <c r="H24" s="80"/>
      <c r="J24" s="6">
        <f t="shared" si="0"/>
        <v>0</v>
      </c>
    </row>
    <row r="25" spans="1:50" s="125" customFormat="1" ht="18" customHeight="1" thickBot="1">
      <c r="A25" s="124"/>
      <c r="B25" s="106" t="s">
        <v>2</v>
      </c>
      <c r="C25" s="32" t="s">
        <v>17</v>
      </c>
      <c r="D25" s="32" t="s">
        <v>13</v>
      </c>
      <c r="E25" s="106">
        <v>0.0138</v>
      </c>
      <c r="F25" s="96">
        <f>F20*E25</f>
        <v>0.3588</v>
      </c>
      <c r="G25" s="32"/>
      <c r="H25" s="72"/>
      <c r="I25" s="123"/>
      <c r="J25" s="6">
        <f t="shared" si="0"/>
        <v>0</v>
      </c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</row>
    <row r="26" spans="1:50" s="129" customFormat="1" ht="47.25" customHeight="1">
      <c r="A26" s="51" t="s">
        <v>24</v>
      </c>
      <c r="B26" s="49" t="s">
        <v>43</v>
      </c>
      <c r="C26" s="25" t="s">
        <v>69</v>
      </c>
      <c r="D26" s="52" t="s">
        <v>18</v>
      </c>
      <c r="E26" s="25"/>
      <c r="F26" s="91">
        <v>11</v>
      </c>
      <c r="G26" s="25"/>
      <c r="H26" s="145"/>
      <c r="I26" s="78"/>
      <c r="J26" s="6">
        <f t="shared" si="0"/>
        <v>0</v>
      </c>
      <c r="K26" s="112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</row>
    <row r="27" spans="1:50" s="130" customFormat="1" ht="18" customHeight="1">
      <c r="A27" s="117"/>
      <c r="B27" s="67" t="s">
        <v>2</v>
      </c>
      <c r="C27" s="29" t="s">
        <v>34</v>
      </c>
      <c r="D27" s="29" t="s">
        <v>3</v>
      </c>
      <c r="E27" s="29">
        <f>1.15*0.92</f>
        <v>1.058</v>
      </c>
      <c r="F27" s="93">
        <f>F26*E27</f>
        <v>11.638</v>
      </c>
      <c r="G27" s="29"/>
      <c r="H27" s="71"/>
      <c r="I27" s="123"/>
      <c r="J27" s="6">
        <f t="shared" si="0"/>
        <v>0</v>
      </c>
      <c r="K27" s="138">
        <f>H27</f>
        <v>0</v>
      </c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</row>
    <row r="28" spans="1:50" s="131" customFormat="1" ht="18" customHeight="1">
      <c r="A28" s="117"/>
      <c r="B28" s="67" t="s">
        <v>2</v>
      </c>
      <c r="C28" s="29" t="s">
        <v>44</v>
      </c>
      <c r="D28" s="29" t="s">
        <v>13</v>
      </c>
      <c r="E28" s="69">
        <f>1.15*0.12</f>
        <v>0.13799999999999998</v>
      </c>
      <c r="F28" s="93">
        <f>F26*E28</f>
        <v>1.5179999999999998</v>
      </c>
      <c r="G28" s="29"/>
      <c r="H28" s="71"/>
      <c r="I28" s="121"/>
      <c r="J28" s="6">
        <f t="shared" si="0"/>
        <v>0</v>
      </c>
      <c r="K28" s="103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</row>
    <row r="29" spans="1:10" s="123" customFormat="1" ht="18" customHeight="1">
      <c r="A29" s="122"/>
      <c r="B29" s="67" t="s">
        <v>79</v>
      </c>
      <c r="C29" s="29" t="s">
        <v>70</v>
      </c>
      <c r="D29" s="29" t="s">
        <v>18</v>
      </c>
      <c r="E29" s="79">
        <v>1</v>
      </c>
      <c r="F29" s="82">
        <f>F26*E29</f>
        <v>11</v>
      </c>
      <c r="G29" s="79"/>
      <c r="H29" s="80"/>
      <c r="J29" s="6">
        <f t="shared" si="0"/>
        <v>0</v>
      </c>
    </row>
    <row r="30" spans="1:50" s="131" customFormat="1" ht="18" customHeight="1" thickBot="1">
      <c r="A30" s="124"/>
      <c r="B30" s="68" t="s">
        <v>2</v>
      </c>
      <c r="C30" s="32" t="s">
        <v>17</v>
      </c>
      <c r="D30" s="32" t="s">
        <v>13</v>
      </c>
      <c r="E30" s="32">
        <v>0.07</v>
      </c>
      <c r="F30" s="70">
        <f>F26*E30</f>
        <v>0.77</v>
      </c>
      <c r="G30" s="32"/>
      <c r="H30" s="72"/>
      <c r="I30" s="121"/>
      <c r="J30" s="6">
        <f t="shared" si="0"/>
        <v>0</v>
      </c>
      <c r="K30" s="103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</row>
    <row r="31" spans="1:50" s="129" customFormat="1" ht="48" customHeight="1">
      <c r="A31" s="51" t="s">
        <v>25</v>
      </c>
      <c r="B31" s="49" t="s">
        <v>45</v>
      </c>
      <c r="C31" s="25" t="s">
        <v>71</v>
      </c>
      <c r="D31" s="52" t="s">
        <v>18</v>
      </c>
      <c r="E31" s="25"/>
      <c r="F31" s="91">
        <f>SUM(F34:F35)</f>
        <v>2</v>
      </c>
      <c r="G31" s="25"/>
      <c r="H31" s="145"/>
      <c r="I31" s="78"/>
      <c r="J31" s="6">
        <f t="shared" si="0"/>
        <v>0</v>
      </c>
      <c r="K31" s="112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</row>
    <row r="32" spans="1:50" s="130" customFormat="1" ht="18" customHeight="1">
      <c r="A32" s="117"/>
      <c r="B32" s="67" t="s">
        <v>2</v>
      </c>
      <c r="C32" s="29" t="s">
        <v>46</v>
      </c>
      <c r="D32" s="29" t="s">
        <v>3</v>
      </c>
      <c r="E32" s="29">
        <f>1.15*1.51</f>
        <v>1.7365</v>
      </c>
      <c r="F32" s="69">
        <f>F31*E32</f>
        <v>3.473</v>
      </c>
      <c r="G32" s="29"/>
      <c r="H32" s="71"/>
      <c r="I32" s="123"/>
      <c r="J32" s="6">
        <f t="shared" si="0"/>
        <v>0</v>
      </c>
      <c r="K32" s="138">
        <f>H32</f>
        <v>0</v>
      </c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</row>
    <row r="33" spans="1:50" s="131" customFormat="1" ht="18" customHeight="1">
      <c r="A33" s="117"/>
      <c r="B33" s="67" t="s">
        <v>2</v>
      </c>
      <c r="C33" s="29" t="s">
        <v>47</v>
      </c>
      <c r="D33" s="29" t="s">
        <v>13</v>
      </c>
      <c r="E33" s="69">
        <f>1.15*0.13</f>
        <v>0.1495</v>
      </c>
      <c r="F33" s="69">
        <f>F31*E33</f>
        <v>0.299</v>
      </c>
      <c r="G33" s="29"/>
      <c r="H33" s="71"/>
      <c r="I33" s="121"/>
      <c r="J33" s="6">
        <f t="shared" si="0"/>
        <v>0</v>
      </c>
      <c r="K33" s="103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</row>
    <row r="34" spans="1:10" s="112" customFormat="1" ht="18" customHeight="1">
      <c r="A34" s="122"/>
      <c r="B34" s="67" t="s">
        <v>80</v>
      </c>
      <c r="C34" s="29" t="s">
        <v>72</v>
      </c>
      <c r="D34" s="29" t="s">
        <v>18</v>
      </c>
      <c r="E34" s="79"/>
      <c r="F34" s="58">
        <v>1</v>
      </c>
      <c r="G34" s="29"/>
      <c r="H34" s="80"/>
      <c r="J34" s="6">
        <f t="shared" si="0"/>
        <v>0</v>
      </c>
    </row>
    <row r="35" spans="1:10" s="112" customFormat="1" ht="18" customHeight="1">
      <c r="A35" s="122"/>
      <c r="B35" s="67" t="s">
        <v>81</v>
      </c>
      <c r="C35" s="29" t="s">
        <v>73</v>
      </c>
      <c r="D35" s="29" t="s">
        <v>18</v>
      </c>
      <c r="E35" s="79"/>
      <c r="F35" s="58">
        <v>1</v>
      </c>
      <c r="G35" s="29"/>
      <c r="H35" s="80"/>
      <c r="J35" s="6">
        <f t="shared" si="0"/>
        <v>0</v>
      </c>
    </row>
    <row r="36" spans="1:50" s="131" customFormat="1" ht="18" customHeight="1" thickBot="1">
      <c r="A36" s="117"/>
      <c r="B36" s="68" t="s">
        <v>2</v>
      </c>
      <c r="C36" s="32" t="s">
        <v>17</v>
      </c>
      <c r="D36" s="32" t="s">
        <v>13</v>
      </c>
      <c r="E36" s="32">
        <v>0.07</v>
      </c>
      <c r="F36" s="70">
        <f>F31*E36</f>
        <v>0.14</v>
      </c>
      <c r="G36" s="32"/>
      <c r="H36" s="72"/>
      <c r="I36" s="121"/>
      <c r="J36" s="6">
        <f t="shared" si="0"/>
        <v>0</v>
      </c>
      <c r="K36" s="103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</row>
    <row r="37" spans="1:50" s="4" customFormat="1" ht="36.75" customHeight="1">
      <c r="A37" s="132">
        <v>4</v>
      </c>
      <c r="B37" s="49" t="s">
        <v>48</v>
      </c>
      <c r="C37" s="25" t="s">
        <v>49</v>
      </c>
      <c r="D37" s="25" t="s">
        <v>26</v>
      </c>
      <c r="E37" s="133"/>
      <c r="F37" s="91">
        <f>F20</f>
        <v>26</v>
      </c>
      <c r="G37" s="133"/>
      <c r="H37" s="145"/>
      <c r="I37" s="7"/>
      <c r="J37" s="6">
        <f t="shared" si="0"/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01" customFormat="1" ht="18" customHeight="1">
      <c r="A38" s="117"/>
      <c r="B38" s="99" t="s">
        <v>2</v>
      </c>
      <c r="C38" s="29" t="s">
        <v>50</v>
      </c>
      <c r="D38" s="29" t="s">
        <v>3</v>
      </c>
      <c r="E38" s="29">
        <f>1.15*0.349</f>
        <v>0.40134999999999993</v>
      </c>
      <c r="F38" s="58">
        <f>E38*F37</f>
        <v>10.435099999999998</v>
      </c>
      <c r="G38" s="29"/>
      <c r="H38" s="71"/>
      <c r="I38" s="134"/>
      <c r="J38" s="6">
        <f t="shared" si="0"/>
        <v>0</v>
      </c>
      <c r="K38" s="120">
        <f>H38</f>
        <v>0</v>
      </c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</row>
    <row r="39" spans="1:50" s="101" customFormat="1" ht="18" customHeight="1" thickBot="1">
      <c r="A39" s="124"/>
      <c r="B39" s="102" t="s">
        <v>2</v>
      </c>
      <c r="C39" s="32" t="s">
        <v>17</v>
      </c>
      <c r="D39" s="32" t="s">
        <v>13</v>
      </c>
      <c r="E39" s="32">
        <v>0.0412</v>
      </c>
      <c r="F39" s="109">
        <f>E39*F37</f>
        <v>1.0712</v>
      </c>
      <c r="G39" s="32"/>
      <c r="H39" s="72"/>
      <c r="I39" s="134"/>
      <c r="J39" s="6">
        <f t="shared" si="0"/>
        <v>0</v>
      </c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</row>
    <row r="40" spans="1:50" ht="47.25" customHeight="1">
      <c r="A40" s="48">
        <v>5</v>
      </c>
      <c r="B40" s="49" t="s">
        <v>51</v>
      </c>
      <c r="C40" s="25" t="s">
        <v>52</v>
      </c>
      <c r="D40" s="25" t="s">
        <v>32</v>
      </c>
      <c r="E40" s="25"/>
      <c r="F40" s="91">
        <v>1</v>
      </c>
      <c r="G40" s="25"/>
      <c r="H40" s="145"/>
      <c r="I40" s="7"/>
      <c r="J40" s="6">
        <f t="shared" si="0"/>
        <v>0</v>
      </c>
      <c r="K40" s="97"/>
      <c r="L40" s="97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8" customHeight="1">
      <c r="A41" s="117"/>
      <c r="B41" s="67" t="s">
        <v>2</v>
      </c>
      <c r="C41" s="29" t="s">
        <v>53</v>
      </c>
      <c r="D41" s="29" t="s">
        <v>3</v>
      </c>
      <c r="E41" s="29">
        <f>1.15*7.16</f>
        <v>8.234</v>
      </c>
      <c r="F41" s="69">
        <f>E41*F40</f>
        <v>8.234</v>
      </c>
      <c r="G41" s="29"/>
      <c r="H41" s="71"/>
      <c r="I41" s="57"/>
      <c r="J41" s="6">
        <f t="shared" si="0"/>
        <v>0</v>
      </c>
      <c r="K41" s="7">
        <f>H41</f>
        <v>0</v>
      </c>
      <c r="L41" s="97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8" customHeight="1">
      <c r="A42" s="117"/>
      <c r="B42" s="67" t="s">
        <v>2</v>
      </c>
      <c r="C42" s="29" t="s">
        <v>54</v>
      </c>
      <c r="D42" s="29" t="s">
        <v>13</v>
      </c>
      <c r="E42" s="29">
        <f>1.15*1.78</f>
        <v>2.0469999999999997</v>
      </c>
      <c r="F42" s="69">
        <f>E42*F40</f>
        <v>2.0469999999999997</v>
      </c>
      <c r="G42" s="29"/>
      <c r="H42" s="71"/>
      <c r="I42" s="7"/>
      <c r="J42" s="6">
        <f t="shared" si="0"/>
        <v>0</v>
      </c>
      <c r="K42" s="97"/>
      <c r="L42" s="97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10" s="78" customFormat="1" ht="18" customHeight="1">
      <c r="A43" s="122"/>
      <c r="B43" s="77" t="s">
        <v>1</v>
      </c>
      <c r="C43" s="79" t="s">
        <v>74</v>
      </c>
      <c r="D43" s="79" t="s">
        <v>28</v>
      </c>
      <c r="E43" s="79">
        <v>1</v>
      </c>
      <c r="F43" s="82">
        <f>F40*E43</f>
        <v>1</v>
      </c>
      <c r="G43" s="79"/>
      <c r="H43" s="80"/>
      <c r="J43" s="6">
        <f t="shared" si="0"/>
        <v>0</v>
      </c>
    </row>
    <row r="44" spans="1:50" ht="18" customHeight="1" thickBot="1">
      <c r="A44" s="124"/>
      <c r="B44" s="68" t="s">
        <v>2</v>
      </c>
      <c r="C44" s="32" t="s">
        <v>17</v>
      </c>
      <c r="D44" s="32" t="s">
        <v>13</v>
      </c>
      <c r="E44" s="32">
        <v>1.14</v>
      </c>
      <c r="F44" s="70">
        <f>E44*F40</f>
        <v>1.14</v>
      </c>
      <c r="G44" s="32"/>
      <c r="H44" s="72"/>
      <c r="I44" s="7"/>
      <c r="J44" s="6">
        <f t="shared" si="0"/>
        <v>0</v>
      </c>
      <c r="K44" s="97"/>
      <c r="L44" s="97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27" s="3" customFormat="1" ht="42" customHeight="1">
      <c r="A45" s="51" t="s">
        <v>31</v>
      </c>
      <c r="B45" s="65" t="s">
        <v>55</v>
      </c>
      <c r="C45" s="25" t="s">
        <v>56</v>
      </c>
      <c r="D45" s="25" t="s">
        <v>21</v>
      </c>
      <c r="E45" s="25"/>
      <c r="F45" s="89">
        <v>1.8</v>
      </c>
      <c r="G45" s="25"/>
      <c r="H45" s="142"/>
      <c r="I45" s="8"/>
      <c r="J45" s="6">
        <f t="shared" si="0"/>
        <v>0</v>
      </c>
      <c r="K45" s="135"/>
      <c r="AA45" s="3" t="e">
        <f>#REF!/1.18</f>
        <v>#REF!</v>
      </c>
    </row>
    <row r="46" spans="1:11" s="3" customFormat="1" ht="18" customHeight="1">
      <c r="A46" s="55"/>
      <c r="B46" s="99" t="s">
        <v>2</v>
      </c>
      <c r="C46" s="29" t="s">
        <v>57</v>
      </c>
      <c r="D46" s="29" t="s">
        <v>3</v>
      </c>
      <c r="E46" s="29">
        <f>1.15*0.68</f>
        <v>0.782</v>
      </c>
      <c r="F46" s="69">
        <f>E46*F45</f>
        <v>1.4076000000000002</v>
      </c>
      <c r="G46" s="29"/>
      <c r="H46" s="71"/>
      <c r="I46" s="8"/>
      <c r="J46" s="6">
        <f t="shared" si="0"/>
        <v>0</v>
      </c>
      <c r="K46" s="6">
        <f>H46</f>
        <v>0</v>
      </c>
    </row>
    <row r="47" spans="1:50" s="98" customFormat="1" ht="18" customHeight="1">
      <c r="A47" s="55"/>
      <c r="B47" s="99" t="s">
        <v>2</v>
      </c>
      <c r="C47" s="29" t="s">
        <v>58</v>
      </c>
      <c r="D47" s="29" t="s">
        <v>13</v>
      </c>
      <c r="E47" s="29">
        <f>1.15*0.0003</f>
        <v>0.00034499999999999993</v>
      </c>
      <c r="F47" s="69">
        <f>E47*F45</f>
        <v>0.0006209999999999999</v>
      </c>
      <c r="G47" s="29"/>
      <c r="H47" s="71"/>
      <c r="I47" s="97"/>
      <c r="J47" s="6">
        <f t="shared" si="0"/>
        <v>0</v>
      </c>
      <c r="K47" s="136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</row>
    <row r="48" spans="1:50" ht="18" customHeight="1">
      <c r="A48" s="53"/>
      <c r="B48" s="92" t="s">
        <v>59</v>
      </c>
      <c r="C48" s="29" t="s">
        <v>60</v>
      </c>
      <c r="D48" s="29" t="s">
        <v>12</v>
      </c>
      <c r="E48" s="29">
        <v>0.24600000000000002</v>
      </c>
      <c r="F48" s="69">
        <f>E48*F45</f>
        <v>0.4428</v>
      </c>
      <c r="G48" s="26"/>
      <c r="H48" s="30"/>
      <c r="I48" s="57"/>
      <c r="J48" s="6">
        <f t="shared" si="0"/>
        <v>0</v>
      </c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8" customHeight="1">
      <c r="A49" s="53"/>
      <c r="B49" s="92" t="s">
        <v>61</v>
      </c>
      <c r="C49" s="29" t="s">
        <v>62</v>
      </c>
      <c r="D49" s="29" t="s">
        <v>12</v>
      </c>
      <c r="E49" s="29">
        <v>0.027000000000000003</v>
      </c>
      <c r="F49" s="69">
        <f>E49*F45</f>
        <v>0.048600000000000004</v>
      </c>
      <c r="G49" s="26"/>
      <c r="H49" s="30"/>
      <c r="I49" s="7"/>
      <c r="J49" s="6">
        <f t="shared" si="0"/>
        <v>0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s="98" customFormat="1" ht="18" customHeight="1" thickBot="1">
      <c r="A50" s="50"/>
      <c r="B50" s="102" t="s">
        <v>2</v>
      </c>
      <c r="C50" s="32" t="s">
        <v>17</v>
      </c>
      <c r="D50" s="32" t="s">
        <v>13</v>
      </c>
      <c r="E50" s="32">
        <v>0.0019</v>
      </c>
      <c r="F50" s="70">
        <f>E50*F45</f>
        <v>0.00342</v>
      </c>
      <c r="G50" s="32"/>
      <c r="H50" s="72"/>
      <c r="I50" s="97"/>
      <c r="J50" s="6">
        <f t="shared" si="0"/>
        <v>0</v>
      </c>
      <c r="K50" s="136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</row>
    <row r="51" spans="1:10" ht="24.75" customHeight="1">
      <c r="A51" s="33"/>
      <c r="B51" s="34"/>
      <c r="C51" s="25" t="s">
        <v>20</v>
      </c>
      <c r="D51" s="44" t="s">
        <v>13</v>
      </c>
      <c r="E51" s="44"/>
      <c r="F51" s="43"/>
      <c r="G51" s="44"/>
      <c r="H51" s="35"/>
      <c r="J51" s="139">
        <f>SUM(J9:J50)/2</f>
        <v>0</v>
      </c>
    </row>
    <row r="52" spans="1:8" ht="24.75" customHeight="1">
      <c r="A52" s="86"/>
      <c r="B52" s="81"/>
      <c r="C52" s="36" t="s">
        <v>23</v>
      </c>
      <c r="D52" s="79" t="s">
        <v>13</v>
      </c>
      <c r="E52" s="79"/>
      <c r="F52" s="87">
        <v>0.1</v>
      </c>
      <c r="G52" s="79"/>
      <c r="H52" s="80"/>
    </row>
    <row r="53" spans="1:32" s="42" customFormat="1" ht="24.75" customHeight="1">
      <c r="A53" s="38"/>
      <c r="B53" s="39"/>
      <c r="C53" s="40" t="s">
        <v>19</v>
      </c>
      <c r="D53" s="46" t="s">
        <v>13</v>
      </c>
      <c r="E53" s="46"/>
      <c r="F53" s="46"/>
      <c r="G53" s="46"/>
      <c r="H53" s="41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</row>
    <row r="54" spans="1:8" ht="24.75" customHeight="1">
      <c r="A54" s="37"/>
      <c r="B54" s="27"/>
      <c r="C54" s="26" t="s">
        <v>15</v>
      </c>
      <c r="D54" s="29" t="s">
        <v>13</v>
      </c>
      <c r="E54" s="29"/>
      <c r="F54" s="45">
        <v>0.08</v>
      </c>
      <c r="G54" s="29"/>
      <c r="H54" s="30"/>
    </row>
    <row r="55" spans="1:32" s="4" customFormat="1" ht="24.75" customHeight="1" thickBot="1">
      <c r="A55" s="50"/>
      <c r="B55" s="84"/>
      <c r="C55" s="85" t="s">
        <v>22</v>
      </c>
      <c r="D55" s="88" t="s">
        <v>13</v>
      </c>
      <c r="E55" s="32"/>
      <c r="F55" s="32"/>
      <c r="G55" s="32"/>
      <c r="H55" s="7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s="14" customFormat="1" ht="18.75" customHeight="1">
      <c r="A56" s="17"/>
      <c r="B56" s="18"/>
      <c r="C56" s="16"/>
      <c r="D56" s="19"/>
      <c r="E56" s="19"/>
      <c r="F56" s="19"/>
      <c r="G56" s="19"/>
      <c r="H56" s="2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</row>
    <row r="57" spans="1:32" s="14" customFormat="1" ht="18.75" customHeight="1">
      <c r="A57" s="17"/>
      <c r="B57" s="18"/>
      <c r="C57" s="16"/>
      <c r="D57" s="19"/>
      <c r="E57" s="19"/>
      <c r="F57" s="19"/>
      <c r="G57" s="19"/>
      <c r="H57" s="2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</row>
    <row r="58" spans="1:8" ht="20.25" customHeight="1">
      <c r="A58" s="66"/>
      <c r="B58" s="22"/>
      <c r="C58" s="23"/>
      <c r="D58" s="143"/>
      <c r="E58" s="143"/>
      <c r="F58" s="143"/>
      <c r="G58" s="143"/>
      <c r="H58" s="24"/>
    </row>
  </sheetData>
  <sheetProtection password="CC70" sheet="1"/>
  <mergeCells count="12">
    <mergeCell ref="A6:A7"/>
    <mergeCell ref="B6:B7"/>
    <mergeCell ref="C6:C7"/>
    <mergeCell ref="D6:D7"/>
    <mergeCell ref="E6:F6"/>
    <mergeCell ref="G6:H6"/>
    <mergeCell ref="A1:H1"/>
    <mergeCell ref="A2:H2"/>
    <mergeCell ref="A3:H3"/>
    <mergeCell ref="A4:E4"/>
    <mergeCell ref="F4:G4"/>
    <mergeCell ref="A5:H5"/>
  </mergeCells>
  <printOptions/>
  <pageMargins left="0.67" right="0" top="0.19" bottom="0.3937007874015748" header="0.18" footer="0"/>
  <pageSetup horizontalDpi="600" verticalDpi="600" orientation="portrait" paperSize="9" r:id="rId1"/>
  <headerFooter alignWithMargins="0">
    <oddFooter>&amp;R&amp;8 =&amp;P=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2014-06-14T12:24:38Z</cp:lastPrinted>
  <dcterms:created xsi:type="dcterms:W3CDTF">1996-10-14T23:33:28Z</dcterms:created>
  <dcterms:modified xsi:type="dcterms:W3CDTF">2014-06-14T13:13:19Z</dcterms:modified>
  <cp:category/>
  <cp:version/>
  <cp:contentType/>
  <cp:contentStatus/>
</cp:coreProperties>
</file>