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85" yWindow="135" windowWidth="15135" windowHeight="9300" tabRatio="547" activeTab="0"/>
  </bookViews>
  <sheets>
    <sheet name=" №2" sheetId="1" r:id="rId1"/>
  </sheets>
  <definedNames>
    <definedName name="_xlnm.Print_Titles" localSheetId="0">' №2'!$8:$8</definedName>
    <definedName name="_xlnm.Print_Area" localSheetId="0">' №2'!$A$1:$H$95</definedName>
  </definedNames>
  <calcPr fullCalcOnLoad="1"/>
</workbook>
</file>

<file path=xl/sharedStrings.xml><?xml version="1.0" encoding="utf-8"?>
<sst xmlns="http://schemas.openxmlformats.org/spreadsheetml/2006/main" count="272" uniqueCount="120">
  <si>
    <t>13</t>
  </si>
  <si>
    <t>Rirebuleba (lari)</t>
  </si>
  <si>
    <t>sabazro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</si>
  <si>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</si>
  <si>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</si>
  <si>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</si>
  <si>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</si>
  <si>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</si>
  <si>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</si>
  <si>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</si>
  <si>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</si>
  <si>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</si>
  <si>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</si>
  <si>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kg</t>
  </si>
  <si>
    <t>lari</t>
  </si>
  <si>
    <t>saxarjTaRricxvo Rirebuleba</t>
  </si>
  <si>
    <t>saxarjTaRricxvo mogeba</t>
  </si>
  <si>
    <t xml:space="preserve"> lari</t>
  </si>
  <si>
    <t>kub.m</t>
  </si>
  <si>
    <t>7</t>
  </si>
  <si>
    <t>cali</t>
  </si>
  <si>
    <t>j a m i:</t>
  </si>
  <si>
    <t xml:space="preserve"> j a m i:</t>
  </si>
  <si>
    <t>zednadebi xarjebi</t>
  </si>
  <si>
    <t>2</t>
  </si>
  <si>
    <t>3</t>
  </si>
  <si>
    <t>4</t>
  </si>
  <si>
    <t>5</t>
  </si>
  <si>
    <t>grZ.m</t>
  </si>
  <si>
    <t>gr.m</t>
  </si>
  <si>
    <t xml:space="preserve"> sxvadasxva masala</t>
  </si>
  <si>
    <t>10</t>
  </si>
  <si>
    <t>komp.</t>
  </si>
  <si>
    <t>8</t>
  </si>
  <si>
    <t>11</t>
  </si>
  <si>
    <t>12</t>
  </si>
  <si>
    <t>9</t>
  </si>
  <si>
    <t>lokalur-resursuli xarjTaRricxva #2</t>
  </si>
  <si>
    <t>14</t>
  </si>
  <si>
    <t xml:space="preserve"> manqanebi 1,15*0,02</t>
  </si>
  <si>
    <t>wyali</t>
  </si>
  <si>
    <t>6</t>
  </si>
  <si>
    <t>sul santeqnikuri samuSaoebi</t>
  </si>
  <si>
    <t xml:space="preserve"> SromiTi danaxarji 1,15*1,51</t>
  </si>
  <si>
    <t xml:space="preserve"> manqanebi 1,15*0,13</t>
  </si>
  <si>
    <t>q. baTumSi gorgilaZis quCaze mdebare #1 sabavSvo baRis reabilitacia</t>
  </si>
  <si>
    <t>sn da w  IV-2-82 t-3 cx.16-7-3</t>
  </si>
  <si>
    <t xml:space="preserve"> SromiTi danaxarji 1,15*0,37</t>
  </si>
  <si>
    <t xml:space="preserve"> manqanebi 1,15*0,0136</t>
  </si>
  <si>
    <t>sn da w  IV-2-82 t-3 cx.16-12-1</t>
  </si>
  <si>
    <t>sn da w  IV-2-82 t-3 cx.16-22</t>
  </si>
  <si>
    <t xml:space="preserve"> milsadenebis hidravlikuri gamocda</t>
  </si>
  <si>
    <t xml:space="preserve"> SromiTi danaxarji 1,15*0,0516</t>
  </si>
  <si>
    <t>wyalmomarageba</t>
  </si>
  <si>
    <r>
      <t>mili plastmasis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</si>
  <si>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r>
      <t>fitingi</t>
    </r>
    <r>
      <rPr>
        <sz val="10"/>
        <rFont val="Arial"/>
        <family val="2"/>
      </rPr>
      <t xml:space="preserve"> Dy 20 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</si>
  <si>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</si>
  <si>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t>sn da w  IV-2-82 t-3 cx.17-3-3</t>
  </si>
  <si>
    <t xml:space="preserve"> SromiTi danaxarji 1,15*0,82</t>
  </si>
  <si>
    <t xml:space="preserve"> manqanebi 1,15*0,01</t>
  </si>
  <si>
    <t>Semrevi xelsabanis</t>
  </si>
  <si>
    <t>Semrevi sarecxelas</t>
  </si>
  <si>
    <t>kanalizacia</t>
  </si>
  <si>
    <t>sn da w  IV-2-82 t-3 cx.16-6-1</t>
  </si>
  <si>
    <t>plastmasis sakanalizacio milis gayvana _ diametriT 50 mm</t>
  </si>
  <si>
    <t xml:space="preserve"> SromiTi danaxarji 1,15*0,609</t>
  </si>
  <si>
    <t xml:space="preserve"> manqanebi 1,15*0,0021</t>
  </si>
  <si>
    <t>sakanalizacio plastmasis mili ф50 mm</t>
  </si>
  <si>
    <t>fasonuri nawilebi ф50 mm</t>
  </si>
  <si>
    <t>samagri detalebi</t>
  </si>
  <si>
    <t>sn da w  IV-2-82 t-3 cx.16-6-2</t>
  </si>
  <si>
    <t>igive _ diametriT 100 mm</t>
  </si>
  <si>
    <t xml:space="preserve"> SromiTi danaxarji 1,15*0,583</t>
  </si>
  <si>
    <t xml:space="preserve"> manqanebi 1,15*0,0046</t>
  </si>
  <si>
    <t>sakanalizacio plastmasis mili ф100 mm</t>
  </si>
  <si>
    <t>fasonuri nawilebi ф100 mm</t>
  </si>
  <si>
    <t>sn da w  IV-2-82 t-3 cx.17-1-3</t>
  </si>
  <si>
    <t xml:space="preserve"> xelsabanis dayeneba</t>
  </si>
  <si>
    <t xml:space="preserve"> SromiTi danaxarji 1,15*1,56</t>
  </si>
  <si>
    <t xml:space="preserve"> manqanebi 1,15*0,06</t>
  </si>
  <si>
    <t xml:space="preserve"> xelsabani </t>
  </si>
  <si>
    <t>sn da w  IV-2-82 t-3 cx.17-6-2</t>
  </si>
  <si>
    <t xml:space="preserve"> SromiTi danaxarji 1,15*2,71</t>
  </si>
  <si>
    <t xml:space="preserve"> manqanebi 1,15*0,28</t>
  </si>
  <si>
    <t>sarecxela</t>
  </si>
  <si>
    <t>sn da w  IV-2-82 t-3 cx.17-4-1</t>
  </si>
  <si>
    <t>unitazis dayeneba</t>
  </si>
  <si>
    <t xml:space="preserve"> SromiTi danaxarji 1,15*2,44</t>
  </si>
  <si>
    <t>unitazi</t>
  </si>
  <si>
    <t>sn da w  IV-2-82 t-3 cx.17-1-9</t>
  </si>
  <si>
    <t xml:space="preserve"> trapis dayeneba ф50 mm</t>
  </si>
  <si>
    <t xml:space="preserve"> SromiTi danaxarji 1,15*0,46</t>
  </si>
  <si>
    <t>trapi ф50 mm</t>
  </si>
  <si>
    <t>sabavSvo unitazis dayeneba</t>
  </si>
  <si>
    <t>sabavSvo xelsabanis dayeneba</t>
  </si>
  <si>
    <t xml:space="preserve"> xelsabani sabavSvo</t>
  </si>
  <si>
    <t>unitazi sabavSvo</t>
  </si>
  <si>
    <t>sn da w IV-2-82 t-3 cx.17-9-1</t>
  </si>
  <si>
    <t>eleqtro wyalgamacxeleblis dayeneba moculobiT 80 l</t>
  </si>
  <si>
    <t xml:space="preserve"> SromiTi danaxarji 1,15*8,22</t>
  </si>
  <si>
    <t xml:space="preserve"> manqanebi 1,15*0,31</t>
  </si>
  <si>
    <t>el. gamacxelebeli 80 l</t>
  </si>
  <si>
    <t xml:space="preserve"> uJangavi liTonis organyofilebiani sarecxelas dayeneba</t>
  </si>
  <si>
    <t xml:space="preserve">civi wyalmomaragebis plastmasis milebis gayvana diametriT 20 mm  </t>
  </si>
  <si>
    <t>sn da w  IV-2-82 t-3 cx.17-6-3</t>
  </si>
  <si>
    <t xml:space="preserve"> SromiTi danaxarji 1,15*2,09</t>
  </si>
  <si>
    <t xml:space="preserve"> manqanebi 1,15*0,1</t>
  </si>
  <si>
    <t>sarecxi Cani liTonis sadgami karkasiT</t>
  </si>
  <si>
    <t>WurWlis sarecxi Canebis dayeneba liTonis sadgami karkasiT</t>
  </si>
  <si>
    <t>Semrevi sabavSo xelsabanis</t>
  </si>
  <si>
    <t>Semrevi sarecxi Canis</t>
  </si>
  <si>
    <t>xelsabanis, sarecxelas, Canis Semrevis dayeneba</t>
  </si>
  <si>
    <t xml:space="preserve">milsadenze ventilis dayeneba - Ду20 </t>
  </si>
  <si>
    <t>6 - 151</t>
  </si>
  <si>
    <t>7.1 - 6</t>
  </si>
  <si>
    <t>1.8 - 49</t>
  </si>
  <si>
    <t>2.4 - 1</t>
  </si>
  <si>
    <t>2.4 - 111</t>
  </si>
  <si>
    <t>2.4 - 117</t>
  </si>
  <si>
    <t>Sida civi, cxeli wyalmomarageba da Sida sakanalizacio qseli</t>
  </si>
</sst>
</file>

<file path=xl/styles.xml><?xml version="1.0" encoding="utf-8"?>
<styleSheet xmlns="http://schemas.openxmlformats.org/spreadsheetml/2006/main">
  <numFmts count="5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  <numFmt numFmtId="208" formatCode="_(* #,##0.0_);_(* \(#,##0.0\);_(* &quot;-&quot;??_);_(@_)"/>
    <numFmt numFmtId="209" formatCode="_(* #,##0_);_(* \(#,##0\);_(* &quot;-&quot;??_);_(@_)"/>
  </numFmts>
  <fonts count="49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b/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9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cadNusx"/>
      <family val="0"/>
    </font>
    <font>
      <sz val="10"/>
      <color rgb="FFFF0000"/>
      <name val="AcadNusx"/>
      <family val="0"/>
    </font>
    <font>
      <sz val="9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3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4" fillId="31" borderId="17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2" fontId="4" fillId="31" borderId="14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49" fontId="2" fillId="3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97"/>
  <sheetViews>
    <sheetView tabSelected="1" zoomScalePageLayoutView="0" workbookViewId="0" topLeftCell="A55">
      <selection activeCell="H9" sqref="H9"/>
    </sheetView>
  </sheetViews>
  <sheetFormatPr defaultColWidth="9.140625" defaultRowHeight="12.75"/>
  <cols>
    <col min="1" max="1" width="4.57421875" style="95" customWidth="1"/>
    <col min="2" max="2" width="9.140625" style="94" customWidth="1"/>
    <col min="3" max="3" width="43.00390625" style="89" customWidth="1"/>
    <col min="4" max="5" width="6.7109375" style="89" customWidth="1"/>
    <col min="6" max="6" width="8.00390625" style="89" customWidth="1"/>
    <col min="7" max="7" width="6.8515625" style="89" customWidth="1"/>
    <col min="8" max="8" width="9.8515625" style="90" customWidth="1"/>
    <col min="9" max="12" width="0" style="89" hidden="1" customWidth="1"/>
    <col min="13" max="13" width="11.421875" style="89" bestFit="1" customWidth="1"/>
    <col min="14" max="16384" width="9.140625" style="89" customWidth="1"/>
  </cols>
  <sheetData>
    <row r="1" spans="1:8" s="1" customFormat="1" ht="22.5" customHeight="1">
      <c r="A1" s="125" t="s">
        <v>45</v>
      </c>
      <c r="B1" s="125"/>
      <c r="C1" s="125"/>
      <c r="D1" s="125"/>
      <c r="E1" s="125"/>
      <c r="F1" s="125"/>
      <c r="G1" s="125"/>
      <c r="H1" s="125"/>
    </row>
    <row r="2" spans="1:8" s="1" customFormat="1" ht="16.5" customHeight="1">
      <c r="A2" s="126" t="s">
        <v>37</v>
      </c>
      <c r="B2" s="126"/>
      <c r="C2" s="126"/>
      <c r="D2" s="126"/>
      <c r="E2" s="126"/>
      <c r="F2" s="126"/>
      <c r="G2" s="126"/>
      <c r="H2" s="126"/>
    </row>
    <row r="3" spans="1:8" s="1" customFormat="1" ht="18" customHeight="1">
      <c r="A3" s="125" t="s">
        <v>119</v>
      </c>
      <c r="B3" s="125"/>
      <c r="C3" s="125"/>
      <c r="D3" s="125"/>
      <c r="E3" s="125"/>
      <c r="F3" s="125"/>
      <c r="G3" s="125"/>
      <c r="H3" s="125"/>
    </row>
    <row r="4" spans="1:8" s="1" customFormat="1" ht="14.25" customHeight="1">
      <c r="A4" s="127" t="s">
        <v>15</v>
      </c>
      <c r="B4" s="127"/>
      <c r="C4" s="127"/>
      <c r="D4" s="127"/>
      <c r="E4" s="127"/>
      <c r="F4" s="128">
        <f>H92</f>
        <v>0</v>
      </c>
      <c r="G4" s="128"/>
      <c r="H4" s="72" t="s">
        <v>17</v>
      </c>
    </row>
    <row r="5" spans="1:8" s="1" customFormat="1" ht="15" customHeight="1" thickBot="1">
      <c r="A5" s="129"/>
      <c r="B5" s="129"/>
      <c r="C5" s="129"/>
      <c r="D5" s="129"/>
      <c r="E5" s="129"/>
      <c r="F5" s="129"/>
      <c r="G5" s="129"/>
      <c r="H5" s="129"/>
    </row>
    <row r="6" spans="1:8" s="1" customFormat="1" ht="28.5" customHeight="1">
      <c r="A6" s="130" t="s">
        <v>6</v>
      </c>
      <c r="B6" s="132" t="s">
        <v>7</v>
      </c>
      <c r="C6" s="134" t="s">
        <v>8</v>
      </c>
      <c r="D6" s="136" t="s">
        <v>5</v>
      </c>
      <c r="E6" s="138" t="s">
        <v>9</v>
      </c>
      <c r="F6" s="139"/>
      <c r="G6" s="138" t="s">
        <v>1</v>
      </c>
      <c r="H6" s="140"/>
    </row>
    <row r="7" spans="1:8" s="1" customFormat="1" ht="58.5" customHeight="1">
      <c r="A7" s="131"/>
      <c r="B7" s="133"/>
      <c r="C7" s="135"/>
      <c r="D7" s="137"/>
      <c r="E7" s="7" t="s">
        <v>10</v>
      </c>
      <c r="F7" s="7" t="s">
        <v>11</v>
      </c>
      <c r="G7" s="7" t="s">
        <v>10</v>
      </c>
      <c r="H7" s="10" t="s">
        <v>11</v>
      </c>
    </row>
    <row r="8" spans="1:8" s="5" customFormat="1" ht="14.25" customHeight="1" thickBot="1">
      <c r="A8" s="46" t="s">
        <v>12</v>
      </c>
      <c r="B8" s="47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</row>
    <row r="9" spans="1:8" s="5" customFormat="1" ht="19.5" customHeight="1" thickTop="1">
      <c r="A9" s="106"/>
      <c r="B9" s="107"/>
      <c r="C9" s="108" t="s">
        <v>53</v>
      </c>
      <c r="D9" s="109"/>
      <c r="E9" s="109"/>
      <c r="F9" s="109"/>
      <c r="G9" s="29"/>
      <c r="H9" s="124"/>
    </row>
    <row r="10" spans="1:10" s="5" customFormat="1" ht="51">
      <c r="A10" s="60" t="s">
        <v>12</v>
      </c>
      <c r="B10" s="61" t="s">
        <v>46</v>
      </c>
      <c r="C10" s="50" t="s">
        <v>103</v>
      </c>
      <c r="D10" s="63" t="s">
        <v>28</v>
      </c>
      <c r="E10" s="63"/>
      <c r="F10" s="103">
        <v>95</v>
      </c>
      <c r="G10" s="63"/>
      <c r="H10" s="88"/>
      <c r="J10" s="6">
        <f>H10</f>
        <v>0</v>
      </c>
    </row>
    <row r="11" spans="1:12" s="66" customFormat="1" ht="13.5" customHeight="1">
      <c r="A11" s="43"/>
      <c r="B11" s="16" t="s">
        <v>3</v>
      </c>
      <c r="C11" s="15" t="s">
        <v>47</v>
      </c>
      <c r="D11" s="18" t="s">
        <v>4</v>
      </c>
      <c r="E11" s="18">
        <f>1.15*0.37</f>
        <v>0.4255</v>
      </c>
      <c r="F11" s="58">
        <f>F10*E11</f>
        <v>40.4225</v>
      </c>
      <c r="G11" s="18"/>
      <c r="H11" s="19"/>
      <c r="J11" s="6">
        <f aca="true" t="shared" si="0" ref="J11:J74">H11</f>
        <v>0</v>
      </c>
      <c r="K11" s="83">
        <f>H11</f>
        <v>0</v>
      </c>
      <c r="L11" s="3">
        <f>H11/F10*0.8</f>
        <v>0</v>
      </c>
    </row>
    <row r="12" spans="1:11" s="66" customFormat="1" ht="13.5" customHeight="1">
      <c r="A12" s="43"/>
      <c r="B12" s="16" t="s">
        <v>3</v>
      </c>
      <c r="C12" s="15" t="s">
        <v>48</v>
      </c>
      <c r="D12" s="18" t="s">
        <v>14</v>
      </c>
      <c r="E12" s="80">
        <f>1.15*0.0136</f>
        <v>0.015639999999999998</v>
      </c>
      <c r="F12" s="58">
        <f>F10*E12</f>
        <v>1.4857999999999998</v>
      </c>
      <c r="G12" s="18"/>
      <c r="H12" s="19"/>
      <c r="J12" s="6">
        <f t="shared" si="0"/>
        <v>0</v>
      </c>
      <c r="K12" s="105"/>
    </row>
    <row r="13" spans="1:10" s="67" customFormat="1" ht="13.5" customHeight="1">
      <c r="A13" s="43"/>
      <c r="B13" s="79" t="s">
        <v>116</v>
      </c>
      <c r="C13" s="25" t="s">
        <v>54</v>
      </c>
      <c r="D13" s="68" t="s">
        <v>29</v>
      </c>
      <c r="E13" s="68">
        <v>1</v>
      </c>
      <c r="F13" s="71">
        <f>F10*E13</f>
        <v>95</v>
      </c>
      <c r="G13" s="68"/>
      <c r="H13" s="69"/>
      <c r="J13" s="6">
        <f t="shared" si="0"/>
        <v>0</v>
      </c>
    </row>
    <row r="14" spans="1:10" s="4" customFormat="1" ht="13.5" customHeight="1">
      <c r="A14" s="43"/>
      <c r="B14" s="100" t="s">
        <v>2</v>
      </c>
      <c r="C14" s="15" t="s">
        <v>55</v>
      </c>
      <c r="D14" s="18" t="s">
        <v>20</v>
      </c>
      <c r="E14" s="68"/>
      <c r="F14" s="45">
        <v>55</v>
      </c>
      <c r="G14" s="18"/>
      <c r="H14" s="69"/>
      <c r="J14" s="6">
        <f t="shared" si="0"/>
        <v>0</v>
      </c>
    </row>
    <row r="15" spans="1:11" s="65" customFormat="1" ht="13.5" customHeight="1" thickBot="1">
      <c r="A15" s="37"/>
      <c r="B15" s="84" t="s">
        <v>3</v>
      </c>
      <c r="C15" s="17" t="s">
        <v>30</v>
      </c>
      <c r="D15" s="21" t="s">
        <v>14</v>
      </c>
      <c r="E15" s="21">
        <v>0.0163</v>
      </c>
      <c r="F15" s="59">
        <f>F10*E15</f>
        <v>1.5484999999999998</v>
      </c>
      <c r="G15" s="21"/>
      <c r="H15" s="42"/>
      <c r="J15" s="6">
        <f t="shared" si="0"/>
        <v>0</v>
      </c>
      <c r="K15" s="82"/>
    </row>
    <row r="16" spans="1:11" s="67" customFormat="1" ht="37.5" customHeight="1">
      <c r="A16" s="39" t="s">
        <v>24</v>
      </c>
      <c r="B16" s="36" t="s">
        <v>49</v>
      </c>
      <c r="C16" s="14" t="s">
        <v>112</v>
      </c>
      <c r="D16" s="40" t="s">
        <v>20</v>
      </c>
      <c r="E16" s="40"/>
      <c r="F16" s="51">
        <v>16</v>
      </c>
      <c r="G16" s="40"/>
      <c r="H16" s="88"/>
      <c r="J16" s="6">
        <f t="shared" si="0"/>
        <v>0</v>
      </c>
      <c r="K16" s="97"/>
    </row>
    <row r="17" spans="1:12" s="67" customFormat="1" ht="13.5" customHeight="1">
      <c r="A17" s="43"/>
      <c r="B17" s="16" t="s">
        <v>3</v>
      </c>
      <c r="C17" s="15" t="s">
        <v>43</v>
      </c>
      <c r="D17" s="18" t="s">
        <v>4</v>
      </c>
      <c r="E17" s="18">
        <f>1.15*1.51</f>
        <v>1.7365</v>
      </c>
      <c r="F17" s="58">
        <f>F16*E17</f>
        <v>27.784</v>
      </c>
      <c r="G17" s="18"/>
      <c r="H17" s="19"/>
      <c r="J17" s="6">
        <f t="shared" si="0"/>
        <v>0</v>
      </c>
      <c r="K17" s="102">
        <f>H17</f>
        <v>0</v>
      </c>
      <c r="L17" s="3">
        <f>H17/F16*0.8</f>
        <v>0</v>
      </c>
    </row>
    <row r="18" spans="1:11" s="85" customFormat="1" ht="13.5" customHeight="1">
      <c r="A18" s="43"/>
      <c r="B18" s="16" t="s">
        <v>3</v>
      </c>
      <c r="C18" s="15" t="s">
        <v>44</v>
      </c>
      <c r="D18" s="18" t="s">
        <v>14</v>
      </c>
      <c r="E18" s="57">
        <f>1.15*0.13</f>
        <v>0.1495</v>
      </c>
      <c r="F18" s="58">
        <f>F16*E18</f>
        <v>2.392</v>
      </c>
      <c r="G18" s="18"/>
      <c r="H18" s="19"/>
      <c r="J18" s="6">
        <f t="shared" si="0"/>
        <v>0</v>
      </c>
      <c r="K18" s="86"/>
    </row>
    <row r="19" spans="1:10" s="2" customFormat="1" ht="13.5" customHeight="1">
      <c r="A19" s="53"/>
      <c r="B19" s="55" t="s">
        <v>113</v>
      </c>
      <c r="C19" s="15" t="s">
        <v>56</v>
      </c>
      <c r="D19" s="18" t="s">
        <v>20</v>
      </c>
      <c r="E19" s="68">
        <v>1</v>
      </c>
      <c r="F19" s="45">
        <f>F16*E19</f>
        <v>16</v>
      </c>
      <c r="G19" s="18"/>
      <c r="H19" s="69"/>
      <c r="J19" s="6">
        <f t="shared" si="0"/>
        <v>0</v>
      </c>
    </row>
    <row r="20" spans="1:11" s="85" customFormat="1" ht="13.5" customHeight="1" thickBot="1">
      <c r="A20" s="43"/>
      <c r="B20" s="84" t="s">
        <v>3</v>
      </c>
      <c r="C20" s="17" t="s">
        <v>30</v>
      </c>
      <c r="D20" s="21" t="s">
        <v>14</v>
      </c>
      <c r="E20" s="21">
        <v>0.07</v>
      </c>
      <c r="F20" s="59">
        <f>F16*E20</f>
        <v>1.12</v>
      </c>
      <c r="G20" s="21"/>
      <c r="H20" s="42"/>
      <c r="J20" s="6">
        <f t="shared" si="0"/>
        <v>0</v>
      </c>
      <c r="K20" s="86"/>
    </row>
    <row r="21" spans="1:10" s="65" customFormat="1" ht="37.5" customHeight="1">
      <c r="A21" s="39" t="s">
        <v>25</v>
      </c>
      <c r="B21" s="36" t="s">
        <v>57</v>
      </c>
      <c r="C21" s="14" t="s">
        <v>111</v>
      </c>
      <c r="D21" s="40" t="s">
        <v>20</v>
      </c>
      <c r="E21" s="40"/>
      <c r="F21" s="51">
        <f>SUM(F24:F27)</f>
        <v>10</v>
      </c>
      <c r="G21" s="40"/>
      <c r="H21" s="24"/>
      <c r="J21" s="6">
        <f t="shared" si="0"/>
        <v>0</v>
      </c>
    </row>
    <row r="22" spans="1:12" s="65" customFormat="1" ht="13.5" customHeight="1">
      <c r="A22" s="43"/>
      <c r="B22" s="41" t="s">
        <v>3</v>
      </c>
      <c r="C22" s="15" t="s">
        <v>58</v>
      </c>
      <c r="D22" s="18" t="s">
        <v>4</v>
      </c>
      <c r="E22" s="18">
        <f>1.15*0.82</f>
        <v>0.9429999999999998</v>
      </c>
      <c r="F22" s="58">
        <f>F21*E22</f>
        <v>9.429999999999998</v>
      </c>
      <c r="G22" s="18"/>
      <c r="H22" s="19"/>
      <c r="J22" s="6">
        <f t="shared" si="0"/>
        <v>0</v>
      </c>
      <c r="K22" s="110">
        <f>H22</f>
        <v>0</v>
      </c>
      <c r="L22" s="3">
        <f>H22/F21*0.8</f>
        <v>0</v>
      </c>
    </row>
    <row r="23" spans="1:10" s="66" customFormat="1" ht="13.5" customHeight="1">
      <c r="A23" s="43"/>
      <c r="B23" s="41" t="s">
        <v>3</v>
      </c>
      <c r="C23" s="15" t="s">
        <v>59</v>
      </c>
      <c r="D23" s="18" t="s">
        <v>14</v>
      </c>
      <c r="E23" s="58">
        <f>1.15*0.01</f>
        <v>0.0115</v>
      </c>
      <c r="F23" s="58">
        <f>F21*E23</f>
        <v>0.11499999999999999</v>
      </c>
      <c r="G23" s="18"/>
      <c r="H23" s="19"/>
      <c r="J23" s="6">
        <f t="shared" si="0"/>
        <v>0</v>
      </c>
    </row>
    <row r="24" spans="1:10" s="4" customFormat="1" ht="13.5" customHeight="1">
      <c r="A24" s="53"/>
      <c r="B24" s="55" t="s">
        <v>2</v>
      </c>
      <c r="C24" s="15" t="s">
        <v>60</v>
      </c>
      <c r="D24" s="18" t="s">
        <v>20</v>
      </c>
      <c r="E24" s="68"/>
      <c r="F24" s="45">
        <v>4</v>
      </c>
      <c r="G24" s="18"/>
      <c r="H24" s="69"/>
      <c r="J24" s="6">
        <f t="shared" si="0"/>
        <v>0</v>
      </c>
    </row>
    <row r="25" spans="1:10" s="4" customFormat="1" ht="13.5" customHeight="1">
      <c r="A25" s="87"/>
      <c r="B25" s="55" t="s">
        <v>2</v>
      </c>
      <c r="C25" s="111" t="s">
        <v>109</v>
      </c>
      <c r="D25" s="18"/>
      <c r="E25" s="101"/>
      <c r="F25" s="112">
        <v>2</v>
      </c>
      <c r="G25" s="101"/>
      <c r="H25" s="113"/>
      <c r="J25" s="6">
        <f t="shared" si="0"/>
        <v>0</v>
      </c>
    </row>
    <row r="26" spans="1:10" s="4" customFormat="1" ht="13.5" customHeight="1">
      <c r="A26" s="43"/>
      <c r="B26" s="55" t="s">
        <v>2</v>
      </c>
      <c r="C26" s="15" t="s">
        <v>61</v>
      </c>
      <c r="D26" s="18" t="s">
        <v>20</v>
      </c>
      <c r="E26" s="18"/>
      <c r="F26" s="45">
        <v>2</v>
      </c>
      <c r="G26" s="18"/>
      <c r="H26" s="19"/>
      <c r="J26" s="6">
        <f t="shared" si="0"/>
        <v>0</v>
      </c>
    </row>
    <row r="27" spans="1:10" s="4" customFormat="1" ht="13.5" customHeight="1">
      <c r="A27" s="43"/>
      <c r="B27" s="55" t="s">
        <v>2</v>
      </c>
      <c r="C27" s="15" t="s">
        <v>110</v>
      </c>
      <c r="D27" s="18" t="s">
        <v>20</v>
      </c>
      <c r="E27" s="18"/>
      <c r="F27" s="45">
        <v>2</v>
      </c>
      <c r="G27" s="18"/>
      <c r="H27" s="19"/>
      <c r="J27" s="6">
        <f t="shared" si="0"/>
        <v>0</v>
      </c>
    </row>
    <row r="28" spans="1:10" s="66" customFormat="1" ht="13.5" customHeight="1" thickBot="1">
      <c r="A28" s="37"/>
      <c r="B28" s="20" t="s">
        <v>3</v>
      </c>
      <c r="C28" s="17" t="s">
        <v>30</v>
      </c>
      <c r="D28" s="21" t="s">
        <v>14</v>
      </c>
      <c r="E28" s="21">
        <v>0.07</v>
      </c>
      <c r="F28" s="59">
        <f>F21*E28</f>
        <v>0.7000000000000001</v>
      </c>
      <c r="G28" s="21"/>
      <c r="H28" s="42"/>
      <c r="J28" s="6">
        <f t="shared" si="0"/>
        <v>0</v>
      </c>
    </row>
    <row r="29" spans="1:10" s="65" customFormat="1" ht="51">
      <c r="A29" s="39" t="s">
        <v>26</v>
      </c>
      <c r="B29" s="36" t="s">
        <v>97</v>
      </c>
      <c r="C29" s="14" t="s">
        <v>98</v>
      </c>
      <c r="D29" s="40" t="s">
        <v>32</v>
      </c>
      <c r="E29" s="14"/>
      <c r="F29" s="78">
        <v>2</v>
      </c>
      <c r="G29" s="14"/>
      <c r="H29" s="122"/>
      <c r="J29" s="6">
        <f t="shared" si="0"/>
        <v>0</v>
      </c>
    </row>
    <row r="30" spans="1:11" s="65" customFormat="1" ht="15.75" customHeight="1">
      <c r="A30" s="98"/>
      <c r="B30" s="41" t="s">
        <v>3</v>
      </c>
      <c r="C30" s="15" t="s">
        <v>99</v>
      </c>
      <c r="D30" s="15" t="s">
        <v>4</v>
      </c>
      <c r="E30" s="15">
        <f>1.15*8.22</f>
        <v>9.453</v>
      </c>
      <c r="F30" s="58">
        <f>F29*E30</f>
        <v>18.906</v>
      </c>
      <c r="G30" s="15"/>
      <c r="H30" s="19"/>
      <c r="J30" s="6">
        <f t="shared" si="0"/>
        <v>0</v>
      </c>
      <c r="K30" s="119">
        <f>H30</f>
        <v>0</v>
      </c>
    </row>
    <row r="31" spans="1:10" s="66" customFormat="1" ht="15.75" customHeight="1">
      <c r="A31" s="98"/>
      <c r="B31" s="16" t="s">
        <v>3</v>
      </c>
      <c r="C31" s="15" t="s">
        <v>100</v>
      </c>
      <c r="D31" s="15" t="s">
        <v>14</v>
      </c>
      <c r="E31" s="52">
        <f>1.15*0.31</f>
        <v>0.3565</v>
      </c>
      <c r="F31" s="58">
        <f>F29*E31</f>
        <v>0.713</v>
      </c>
      <c r="G31" s="18"/>
      <c r="H31" s="19"/>
      <c r="J31" s="6">
        <f t="shared" si="0"/>
        <v>0</v>
      </c>
    </row>
    <row r="32" spans="1:10" s="4" customFormat="1" ht="13.5" customHeight="1">
      <c r="A32" s="53"/>
      <c r="B32" s="79" t="s">
        <v>114</v>
      </c>
      <c r="C32" s="15" t="s">
        <v>101</v>
      </c>
      <c r="D32" s="18" t="s">
        <v>20</v>
      </c>
      <c r="E32" s="68">
        <v>1</v>
      </c>
      <c r="F32" s="45">
        <f>F29*E32</f>
        <v>2</v>
      </c>
      <c r="G32" s="18"/>
      <c r="H32" s="69"/>
      <c r="J32" s="6">
        <f t="shared" si="0"/>
        <v>0</v>
      </c>
    </row>
    <row r="33" spans="1:10" s="66" customFormat="1" ht="15.75" customHeight="1" thickBot="1">
      <c r="A33" s="120"/>
      <c r="B33" s="38" t="s">
        <v>3</v>
      </c>
      <c r="C33" s="17" t="s">
        <v>30</v>
      </c>
      <c r="D33" s="17" t="s">
        <v>14</v>
      </c>
      <c r="E33" s="21">
        <v>0.2</v>
      </c>
      <c r="F33" s="59">
        <f>F29*E33</f>
        <v>0.4</v>
      </c>
      <c r="G33" s="21"/>
      <c r="H33" s="42"/>
      <c r="J33" s="6">
        <f t="shared" si="0"/>
        <v>0</v>
      </c>
    </row>
    <row r="34" spans="1:10" s="65" customFormat="1" ht="37.5" customHeight="1">
      <c r="A34" s="39" t="s">
        <v>27</v>
      </c>
      <c r="B34" s="36" t="s">
        <v>50</v>
      </c>
      <c r="C34" s="14" t="s">
        <v>51</v>
      </c>
      <c r="D34" s="40" t="s">
        <v>29</v>
      </c>
      <c r="E34" s="40"/>
      <c r="F34" s="51">
        <f>F10</f>
        <v>95</v>
      </c>
      <c r="G34" s="40"/>
      <c r="H34" s="24"/>
      <c r="J34" s="6">
        <f t="shared" si="0"/>
        <v>0</v>
      </c>
    </row>
    <row r="35" spans="1:12" s="65" customFormat="1" ht="13.5" customHeight="1">
      <c r="A35" s="43"/>
      <c r="B35" s="41" t="s">
        <v>3</v>
      </c>
      <c r="C35" s="15" t="s">
        <v>52</v>
      </c>
      <c r="D35" s="18" t="s">
        <v>4</v>
      </c>
      <c r="E35" s="18">
        <f>1.15*0.0516</f>
        <v>0.05934</v>
      </c>
      <c r="F35" s="58">
        <f>F34*E35</f>
        <v>5.6373</v>
      </c>
      <c r="G35" s="18"/>
      <c r="H35" s="19"/>
      <c r="J35" s="6">
        <f t="shared" si="0"/>
        <v>0</v>
      </c>
      <c r="K35" s="56">
        <f>H35</f>
        <v>0</v>
      </c>
      <c r="L35" s="3">
        <f>H35/F34*0.8</f>
        <v>0</v>
      </c>
    </row>
    <row r="36" spans="1:10" s="4" customFormat="1" ht="13.5" customHeight="1">
      <c r="A36" s="53"/>
      <c r="B36" s="55" t="s">
        <v>2</v>
      </c>
      <c r="C36" s="15" t="s">
        <v>40</v>
      </c>
      <c r="D36" s="18" t="s">
        <v>18</v>
      </c>
      <c r="E36" s="68">
        <v>0.01</v>
      </c>
      <c r="F36" s="58">
        <f>F34*E36</f>
        <v>0.9500000000000001</v>
      </c>
      <c r="G36" s="18"/>
      <c r="H36" s="69"/>
      <c r="J36" s="6">
        <f t="shared" si="0"/>
        <v>0</v>
      </c>
    </row>
    <row r="37" spans="1:10" s="66" customFormat="1" ht="13.5" customHeight="1" thickBot="1">
      <c r="A37" s="37"/>
      <c r="B37" s="20" t="s">
        <v>3</v>
      </c>
      <c r="C37" s="17" t="s">
        <v>30</v>
      </c>
      <c r="D37" s="21" t="s">
        <v>14</v>
      </c>
      <c r="E37" s="21">
        <v>0.0011</v>
      </c>
      <c r="F37" s="59">
        <f>F34*E37</f>
        <v>0.10450000000000001</v>
      </c>
      <c r="G37" s="21"/>
      <c r="H37" s="42"/>
      <c r="J37" s="6">
        <f t="shared" si="0"/>
        <v>0</v>
      </c>
    </row>
    <row r="38" spans="1:10" s="5" customFormat="1" ht="23.25" customHeight="1">
      <c r="A38" s="114"/>
      <c r="B38" s="115"/>
      <c r="C38" s="116" t="s">
        <v>62</v>
      </c>
      <c r="D38" s="117"/>
      <c r="E38" s="117"/>
      <c r="F38" s="117"/>
      <c r="G38" s="40"/>
      <c r="H38" s="24"/>
      <c r="J38" s="6">
        <f t="shared" si="0"/>
        <v>0</v>
      </c>
    </row>
    <row r="39" spans="1:10" s="5" customFormat="1" ht="37.5" customHeight="1">
      <c r="A39" s="60" t="s">
        <v>41</v>
      </c>
      <c r="B39" s="61" t="s">
        <v>63</v>
      </c>
      <c r="C39" s="50" t="s">
        <v>64</v>
      </c>
      <c r="D39" s="63" t="s">
        <v>28</v>
      </c>
      <c r="E39" s="63"/>
      <c r="F39" s="103">
        <v>20</v>
      </c>
      <c r="G39" s="63"/>
      <c r="H39" s="88"/>
      <c r="J39" s="6">
        <f t="shared" si="0"/>
        <v>0</v>
      </c>
    </row>
    <row r="40" spans="1:12" s="66" customFormat="1" ht="13.5" customHeight="1">
      <c r="A40" s="43"/>
      <c r="B40" s="16" t="s">
        <v>3</v>
      </c>
      <c r="C40" s="15" t="s">
        <v>65</v>
      </c>
      <c r="D40" s="18" t="s">
        <v>4</v>
      </c>
      <c r="E40" s="18">
        <f>1.15*0.609</f>
        <v>0.7003499999999999</v>
      </c>
      <c r="F40" s="58">
        <f>F39*E40</f>
        <v>14.006999999999998</v>
      </c>
      <c r="G40" s="18"/>
      <c r="H40" s="19"/>
      <c r="J40" s="6">
        <f t="shared" si="0"/>
        <v>0</v>
      </c>
      <c r="K40" s="83">
        <f>H40</f>
        <v>0</v>
      </c>
      <c r="L40" s="3">
        <f>H40/F39*0.8</f>
        <v>0</v>
      </c>
    </row>
    <row r="41" spans="1:11" s="66" customFormat="1" ht="13.5" customHeight="1">
      <c r="A41" s="43"/>
      <c r="B41" s="16" t="s">
        <v>3</v>
      </c>
      <c r="C41" s="15" t="s">
        <v>66</v>
      </c>
      <c r="D41" s="18" t="s">
        <v>14</v>
      </c>
      <c r="E41" s="80">
        <f>1.15*0.0021</f>
        <v>0.0024149999999999996</v>
      </c>
      <c r="F41" s="58">
        <f>F39*E41</f>
        <v>0.048299999999999996</v>
      </c>
      <c r="G41" s="18"/>
      <c r="H41" s="19"/>
      <c r="J41" s="6">
        <f t="shared" si="0"/>
        <v>0</v>
      </c>
      <c r="K41" s="105"/>
    </row>
    <row r="42" spans="1:10" s="67" customFormat="1" ht="13.5" customHeight="1">
      <c r="A42" s="43"/>
      <c r="B42" s="64" t="s">
        <v>117</v>
      </c>
      <c r="C42" s="25" t="s">
        <v>67</v>
      </c>
      <c r="D42" s="68" t="s">
        <v>29</v>
      </c>
      <c r="E42" s="68">
        <v>1</v>
      </c>
      <c r="F42" s="71">
        <f>F39*E42</f>
        <v>20</v>
      </c>
      <c r="G42" s="68"/>
      <c r="H42" s="69"/>
      <c r="J42" s="6">
        <f t="shared" si="0"/>
        <v>0</v>
      </c>
    </row>
    <row r="43" spans="1:10" s="2" customFormat="1" ht="13.5" customHeight="1">
      <c r="A43" s="43"/>
      <c r="B43" s="55" t="s">
        <v>2</v>
      </c>
      <c r="C43" s="15" t="s">
        <v>68</v>
      </c>
      <c r="D43" s="18" t="s">
        <v>20</v>
      </c>
      <c r="E43" s="68"/>
      <c r="F43" s="45">
        <v>7</v>
      </c>
      <c r="G43" s="18"/>
      <c r="H43" s="69"/>
      <c r="J43" s="6">
        <f t="shared" si="0"/>
        <v>0</v>
      </c>
    </row>
    <row r="44" spans="1:11" s="67" customFormat="1" ht="13.5" customHeight="1">
      <c r="A44" s="43"/>
      <c r="B44" s="16" t="s">
        <v>115</v>
      </c>
      <c r="C44" s="15" t="s">
        <v>69</v>
      </c>
      <c r="D44" s="18" t="s">
        <v>13</v>
      </c>
      <c r="E44" s="18">
        <v>0.14</v>
      </c>
      <c r="F44" s="58">
        <f>F39*E44</f>
        <v>2.8000000000000003</v>
      </c>
      <c r="G44" s="18"/>
      <c r="H44" s="19"/>
      <c r="J44" s="6">
        <f t="shared" si="0"/>
        <v>0</v>
      </c>
      <c r="K44" s="97"/>
    </row>
    <row r="45" spans="1:11" s="65" customFormat="1" ht="13.5" customHeight="1" thickBot="1">
      <c r="A45" s="37"/>
      <c r="B45" s="84" t="s">
        <v>3</v>
      </c>
      <c r="C45" s="17" t="s">
        <v>30</v>
      </c>
      <c r="D45" s="21" t="s">
        <v>14</v>
      </c>
      <c r="E45" s="21">
        <v>0.156</v>
      </c>
      <c r="F45" s="59">
        <f>F39*E45</f>
        <v>3.12</v>
      </c>
      <c r="G45" s="21"/>
      <c r="H45" s="42"/>
      <c r="J45" s="6">
        <f t="shared" si="0"/>
        <v>0</v>
      </c>
      <c r="K45" s="82"/>
    </row>
    <row r="46" spans="1:10" s="5" customFormat="1" ht="28.5" customHeight="1">
      <c r="A46" s="39" t="s">
        <v>19</v>
      </c>
      <c r="B46" s="36" t="s">
        <v>70</v>
      </c>
      <c r="C46" s="14" t="s">
        <v>71</v>
      </c>
      <c r="D46" s="63" t="s">
        <v>28</v>
      </c>
      <c r="E46" s="40"/>
      <c r="F46" s="103">
        <v>15</v>
      </c>
      <c r="G46" s="40"/>
      <c r="H46" s="24"/>
      <c r="J46" s="6">
        <f t="shared" si="0"/>
        <v>0</v>
      </c>
    </row>
    <row r="47" spans="1:12" s="66" customFormat="1" ht="13.5" customHeight="1">
      <c r="A47" s="43"/>
      <c r="B47" s="16" t="s">
        <v>3</v>
      </c>
      <c r="C47" s="15" t="s">
        <v>72</v>
      </c>
      <c r="D47" s="18" t="s">
        <v>4</v>
      </c>
      <c r="E47" s="18">
        <f>1.15*0.583</f>
        <v>0.6704499999999999</v>
      </c>
      <c r="F47" s="58">
        <f>F46*E47</f>
        <v>10.056749999999997</v>
      </c>
      <c r="G47" s="18"/>
      <c r="H47" s="19"/>
      <c r="J47" s="6">
        <f t="shared" si="0"/>
        <v>0</v>
      </c>
      <c r="K47" s="83">
        <f>H47</f>
        <v>0</v>
      </c>
      <c r="L47" s="3">
        <f>H47/F46*0.8</f>
        <v>0</v>
      </c>
    </row>
    <row r="48" spans="1:11" s="66" customFormat="1" ht="13.5" customHeight="1">
      <c r="A48" s="43"/>
      <c r="B48" s="16" t="s">
        <v>3</v>
      </c>
      <c r="C48" s="15" t="s">
        <v>73</v>
      </c>
      <c r="D48" s="18" t="s">
        <v>14</v>
      </c>
      <c r="E48" s="80">
        <f>1.15*0.0046</f>
        <v>0.0052899999999999996</v>
      </c>
      <c r="F48" s="58">
        <f>F46*E48</f>
        <v>0.07934999999999999</v>
      </c>
      <c r="G48" s="18"/>
      <c r="H48" s="19"/>
      <c r="J48" s="6">
        <f t="shared" si="0"/>
        <v>0</v>
      </c>
      <c r="K48" s="105"/>
    </row>
    <row r="49" spans="1:10" s="65" customFormat="1" ht="13.5" customHeight="1">
      <c r="A49" s="43"/>
      <c r="B49" s="64" t="s">
        <v>118</v>
      </c>
      <c r="C49" s="15" t="s">
        <v>74</v>
      </c>
      <c r="D49" s="68" t="s">
        <v>29</v>
      </c>
      <c r="E49" s="68">
        <v>1</v>
      </c>
      <c r="F49" s="71">
        <f>F46*E49</f>
        <v>15</v>
      </c>
      <c r="G49" s="68"/>
      <c r="H49" s="69"/>
      <c r="J49" s="6">
        <f t="shared" si="0"/>
        <v>0</v>
      </c>
    </row>
    <row r="50" spans="1:10" s="4" customFormat="1" ht="13.5" customHeight="1">
      <c r="A50" s="43"/>
      <c r="B50" s="55" t="s">
        <v>2</v>
      </c>
      <c r="C50" s="15" t="s">
        <v>75</v>
      </c>
      <c r="D50" s="18" t="s">
        <v>20</v>
      </c>
      <c r="E50" s="68"/>
      <c r="F50" s="45">
        <v>8</v>
      </c>
      <c r="G50" s="18"/>
      <c r="H50" s="69"/>
      <c r="J50" s="6">
        <f t="shared" si="0"/>
        <v>0</v>
      </c>
    </row>
    <row r="51" spans="1:11" s="65" customFormat="1" ht="13.5" customHeight="1">
      <c r="A51" s="43"/>
      <c r="B51" s="16" t="s">
        <v>115</v>
      </c>
      <c r="C51" s="15" t="s">
        <v>69</v>
      </c>
      <c r="D51" s="18" t="s">
        <v>13</v>
      </c>
      <c r="E51" s="18">
        <v>0.235</v>
      </c>
      <c r="F51" s="58">
        <f>F46*E51</f>
        <v>3.525</v>
      </c>
      <c r="G51" s="18"/>
      <c r="H51" s="19"/>
      <c r="J51" s="6">
        <f t="shared" si="0"/>
        <v>0</v>
      </c>
      <c r="K51" s="82"/>
    </row>
    <row r="52" spans="1:11" s="65" customFormat="1" ht="13.5" customHeight="1" thickBot="1">
      <c r="A52" s="43"/>
      <c r="B52" s="84" t="s">
        <v>3</v>
      </c>
      <c r="C52" s="17" t="s">
        <v>30</v>
      </c>
      <c r="D52" s="21" t="s">
        <v>14</v>
      </c>
      <c r="E52" s="21">
        <v>0.208</v>
      </c>
      <c r="F52" s="59">
        <f>F46*E52</f>
        <v>3.1199999999999997</v>
      </c>
      <c r="G52" s="21"/>
      <c r="H52" s="42"/>
      <c r="J52" s="6">
        <f t="shared" si="0"/>
        <v>0</v>
      </c>
      <c r="K52" s="82"/>
    </row>
    <row r="53" spans="1:11" s="65" customFormat="1" ht="37.5" customHeight="1">
      <c r="A53" s="39" t="s">
        <v>33</v>
      </c>
      <c r="B53" s="36" t="s">
        <v>76</v>
      </c>
      <c r="C53" s="14" t="s">
        <v>94</v>
      </c>
      <c r="D53" s="40" t="s">
        <v>32</v>
      </c>
      <c r="E53" s="40"/>
      <c r="F53" s="51">
        <v>2</v>
      </c>
      <c r="G53" s="40"/>
      <c r="H53" s="88"/>
      <c r="J53" s="6">
        <f t="shared" si="0"/>
        <v>0</v>
      </c>
      <c r="K53" s="82"/>
    </row>
    <row r="54" spans="1:12" s="65" customFormat="1" ht="13.5" customHeight="1">
      <c r="A54" s="43"/>
      <c r="B54" s="16" t="s">
        <v>3</v>
      </c>
      <c r="C54" s="15" t="s">
        <v>78</v>
      </c>
      <c r="D54" s="18" t="s">
        <v>4</v>
      </c>
      <c r="E54" s="18">
        <f>1.15*1.56</f>
        <v>1.7939999999999998</v>
      </c>
      <c r="F54" s="58">
        <f>F53*E54</f>
        <v>3.5879999999999996</v>
      </c>
      <c r="G54" s="18"/>
      <c r="H54" s="19"/>
      <c r="J54" s="6">
        <f t="shared" si="0"/>
        <v>0</v>
      </c>
      <c r="K54" s="83">
        <f>H54</f>
        <v>0</v>
      </c>
      <c r="L54" s="3">
        <f>H54/F53*0.8</f>
        <v>0</v>
      </c>
    </row>
    <row r="55" spans="1:11" s="66" customFormat="1" ht="13.5" customHeight="1">
      <c r="A55" s="43"/>
      <c r="B55" s="16" t="s">
        <v>3</v>
      </c>
      <c r="C55" s="15" t="s">
        <v>79</v>
      </c>
      <c r="D55" s="18" t="s">
        <v>14</v>
      </c>
      <c r="E55" s="58">
        <f>1.15*0.06</f>
        <v>0.06899999999999999</v>
      </c>
      <c r="F55" s="58">
        <f>F53*E55</f>
        <v>0.13799999999999998</v>
      </c>
      <c r="G55" s="18"/>
      <c r="H55" s="19"/>
      <c r="J55" s="6">
        <f t="shared" si="0"/>
        <v>0</v>
      </c>
      <c r="K55" s="105"/>
    </row>
    <row r="56" spans="1:10" s="85" customFormat="1" ht="13.5" customHeight="1">
      <c r="A56" s="53"/>
      <c r="B56" s="118" t="s">
        <v>2</v>
      </c>
      <c r="C56" s="15" t="s">
        <v>95</v>
      </c>
      <c r="D56" s="18" t="s">
        <v>32</v>
      </c>
      <c r="E56" s="18">
        <v>1</v>
      </c>
      <c r="F56" s="45">
        <f>F53*E56</f>
        <v>2</v>
      </c>
      <c r="G56" s="18"/>
      <c r="H56" s="19"/>
      <c r="J56" s="6">
        <f t="shared" si="0"/>
        <v>0</v>
      </c>
    </row>
    <row r="57" spans="1:11" s="66" customFormat="1" ht="13.5" customHeight="1" thickBot="1">
      <c r="A57" s="43"/>
      <c r="B57" s="84" t="s">
        <v>3</v>
      </c>
      <c r="C57" s="17" t="s">
        <v>30</v>
      </c>
      <c r="D57" s="21" t="s">
        <v>14</v>
      </c>
      <c r="E57" s="21">
        <v>0.29</v>
      </c>
      <c r="F57" s="59">
        <f>F53*E57</f>
        <v>0.58</v>
      </c>
      <c r="G57" s="21"/>
      <c r="H57" s="42"/>
      <c r="J57" s="6">
        <f t="shared" si="0"/>
        <v>0</v>
      </c>
      <c r="K57" s="105"/>
    </row>
    <row r="58" spans="1:11" s="65" customFormat="1" ht="37.5" customHeight="1">
      <c r="A58" s="39" t="s">
        <v>36</v>
      </c>
      <c r="B58" s="36" t="s">
        <v>76</v>
      </c>
      <c r="C58" s="14" t="s">
        <v>77</v>
      </c>
      <c r="D58" s="40" t="s">
        <v>32</v>
      </c>
      <c r="E58" s="40"/>
      <c r="F58" s="51">
        <v>4</v>
      </c>
      <c r="G58" s="40"/>
      <c r="H58" s="88"/>
      <c r="J58" s="6">
        <f t="shared" si="0"/>
        <v>0</v>
      </c>
      <c r="K58" s="82"/>
    </row>
    <row r="59" spans="1:12" s="65" customFormat="1" ht="13.5" customHeight="1">
      <c r="A59" s="43"/>
      <c r="B59" s="16" t="s">
        <v>3</v>
      </c>
      <c r="C59" s="15" t="s">
        <v>78</v>
      </c>
      <c r="D59" s="18" t="s">
        <v>4</v>
      </c>
      <c r="E59" s="18">
        <f>1.15*1.56</f>
        <v>1.7939999999999998</v>
      </c>
      <c r="F59" s="58">
        <f>F58*E59</f>
        <v>7.175999999999999</v>
      </c>
      <c r="G59" s="18"/>
      <c r="H59" s="19"/>
      <c r="J59" s="6">
        <f t="shared" si="0"/>
        <v>0</v>
      </c>
      <c r="K59" s="83">
        <f>H59</f>
        <v>0</v>
      </c>
      <c r="L59" s="3">
        <f>H59/F58*0.8</f>
        <v>0</v>
      </c>
    </row>
    <row r="60" spans="1:11" s="66" customFormat="1" ht="13.5" customHeight="1">
      <c r="A60" s="43"/>
      <c r="B60" s="16" t="s">
        <v>3</v>
      </c>
      <c r="C60" s="15" t="s">
        <v>79</v>
      </c>
      <c r="D60" s="18" t="s">
        <v>14</v>
      </c>
      <c r="E60" s="58">
        <f>1.15*0.06</f>
        <v>0.06899999999999999</v>
      </c>
      <c r="F60" s="58">
        <f>F58*E60</f>
        <v>0.27599999999999997</v>
      </c>
      <c r="G60" s="18"/>
      <c r="H60" s="19"/>
      <c r="J60" s="6">
        <f t="shared" si="0"/>
        <v>0</v>
      </c>
      <c r="K60" s="105"/>
    </row>
    <row r="61" spans="1:10" s="85" customFormat="1" ht="13.5" customHeight="1">
      <c r="A61" s="53"/>
      <c r="B61" s="118" t="s">
        <v>2</v>
      </c>
      <c r="C61" s="15" t="s">
        <v>80</v>
      </c>
      <c r="D61" s="18" t="s">
        <v>32</v>
      </c>
      <c r="E61" s="18">
        <v>1</v>
      </c>
      <c r="F61" s="45">
        <f>F58*E61</f>
        <v>4</v>
      </c>
      <c r="G61" s="18"/>
      <c r="H61" s="19"/>
      <c r="J61" s="6">
        <f t="shared" si="0"/>
        <v>0</v>
      </c>
    </row>
    <row r="62" spans="1:11" s="66" customFormat="1" ht="13.5" customHeight="1" thickBot="1">
      <c r="A62" s="43"/>
      <c r="B62" s="84" t="s">
        <v>3</v>
      </c>
      <c r="C62" s="17" t="s">
        <v>30</v>
      </c>
      <c r="D62" s="21" t="s">
        <v>14</v>
      </c>
      <c r="E62" s="21">
        <v>0.29</v>
      </c>
      <c r="F62" s="59">
        <f>F58*E62</f>
        <v>1.16</v>
      </c>
      <c r="G62" s="21"/>
      <c r="H62" s="42"/>
      <c r="J62" s="6">
        <f t="shared" si="0"/>
        <v>0</v>
      </c>
      <c r="K62" s="105"/>
    </row>
    <row r="63" spans="1:10" s="65" customFormat="1" ht="37.5" customHeight="1">
      <c r="A63" s="39" t="s">
        <v>31</v>
      </c>
      <c r="B63" s="36" t="s">
        <v>81</v>
      </c>
      <c r="C63" s="14" t="s">
        <v>108</v>
      </c>
      <c r="D63" s="40" t="s">
        <v>32</v>
      </c>
      <c r="E63" s="14"/>
      <c r="F63" s="78">
        <v>2</v>
      </c>
      <c r="G63" s="14"/>
      <c r="H63" s="88"/>
      <c r="J63" s="6">
        <f t="shared" si="0"/>
        <v>0</v>
      </c>
    </row>
    <row r="64" spans="1:11" s="65" customFormat="1" ht="13.5" customHeight="1">
      <c r="A64" s="43"/>
      <c r="B64" s="41" t="s">
        <v>3</v>
      </c>
      <c r="C64" s="15" t="s">
        <v>82</v>
      </c>
      <c r="D64" s="15" t="s">
        <v>4</v>
      </c>
      <c r="E64" s="15">
        <f>1.15*2.71</f>
        <v>3.1165</v>
      </c>
      <c r="F64" s="58">
        <f>F63*E64</f>
        <v>6.233</v>
      </c>
      <c r="G64" s="15"/>
      <c r="H64" s="19"/>
      <c r="J64" s="6">
        <f t="shared" si="0"/>
        <v>0</v>
      </c>
      <c r="K64" s="83">
        <f>H64</f>
        <v>0</v>
      </c>
    </row>
    <row r="65" spans="1:10" s="66" customFormat="1" ht="13.5" customHeight="1">
      <c r="A65" s="43"/>
      <c r="B65" s="41" t="s">
        <v>3</v>
      </c>
      <c r="C65" s="15" t="s">
        <v>83</v>
      </c>
      <c r="D65" s="15" t="s">
        <v>14</v>
      </c>
      <c r="E65" s="52">
        <f>1.15*0.28</f>
        <v>0.322</v>
      </c>
      <c r="F65" s="58">
        <f>F63*E65</f>
        <v>0.644</v>
      </c>
      <c r="G65" s="18"/>
      <c r="H65" s="19"/>
      <c r="J65" s="6">
        <f t="shared" si="0"/>
        <v>0</v>
      </c>
    </row>
    <row r="66" spans="1:10" s="85" customFormat="1" ht="13.5" customHeight="1">
      <c r="A66" s="53"/>
      <c r="B66" s="118" t="s">
        <v>2</v>
      </c>
      <c r="C66" s="15" t="s">
        <v>107</v>
      </c>
      <c r="D66" s="18" t="s">
        <v>32</v>
      </c>
      <c r="E66" s="18">
        <v>1</v>
      </c>
      <c r="F66" s="45">
        <f>F63*E66</f>
        <v>2</v>
      </c>
      <c r="G66" s="18"/>
      <c r="H66" s="19"/>
      <c r="J66" s="6">
        <f t="shared" si="0"/>
        <v>0</v>
      </c>
    </row>
    <row r="67" spans="1:10" s="66" customFormat="1" ht="13.5" customHeight="1" thickBot="1">
      <c r="A67" s="43"/>
      <c r="B67" s="41" t="s">
        <v>3</v>
      </c>
      <c r="C67" s="17" t="s">
        <v>30</v>
      </c>
      <c r="D67" s="17" t="s">
        <v>14</v>
      </c>
      <c r="E67" s="21">
        <v>0.65</v>
      </c>
      <c r="F67" s="59">
        <f>F63*E67</f>
        <v>1.3</v>
      </c>
      <c r="G67" s="21"/>
      <c r="H67" s="42"/>
      <c r="J67" s="6">
        <f t="shared" si="0"/>
        <v>0</v>
      </c>
    </row>
    <row r="68" spans="1:10" s="65" customFormat="1" ht="37.5" customHeight="1">
      <c r="A68" s="39" t="s">
        <v>34</v>
      </c>
      <c r="B68" s="36" t="s">
        <v>104</v>
      </c>
      <c r="C68" s="14" t="s">
        <v>102</v>
      </c>
      <c r="D68" s="40" t="s">
        <v>32</v>
      </c>
      <c r="E68" s="14"/>
      <c r="F68" s="78">
        <v>2</v>
      </c>
      <c r="G68" s="14"/>
      <c r="H68" s="88"/>
      <c r="J68" s="6">
        <f t="shared" si="0"/>
        <v>0</v>
      </c>
    </row>
    <row r="69" spans="1:11" s="65" customFormat="1" ht="13.5" customHeight="1">
      <c r="A69" s="43"/>
      <c r="B69" s="41" t="s">
        <v>3</v>
      </c>
      <c r="C69" s="15" t="s">
        <v>105</v>
      </c>
      <c r="D69" s="15" t="s">
        <v>4</v>
      </c>
      <c r="E69" s="15">
        <f>1.15*2.09</f>
        <v>2.4034999999999997</v>
      </c>
      <c r="F69" s="58">
        <f>F68*E69</f>
        <v>4.8069999999999995</v>
      </c>
      <c r="G69" s="15"/>
      <c r="H69" s="19"/>
      <c r="J69" s="6">
        <f t="shared" si="0"/>
        <v>0</v>
      </c>
      <c r="K69" s="83">
        <f>H69</f>
        <v>0</v>
      </c>
    </row>
    <row r="70" spans="1:10" s="66" customFormat="1" ht="13.5" customHeight="1">
      <c r="A70" s="43"/>
      <c r="B70" s="41" t="s">
        <v>3</v>
      </c>
      <c r="C70" s="15" t="s">
        <v>106</v>
      </c>
      <c r="D70" s="15" t="s">
        <v>14</v>
      </c>
      <c r="E70" s="52">
        <f>1.15*0.1</f>
        <v>0.11499999999999999</v>
      </c>
      <c r="F70" s="58">
        <f>F68*E70</f>
        <v>0.22999999999999998</v>
      </c>
      <c r="G70" s="18"/>
      <c r="H70" s="19"/>
      <c r="J70" s="6">
        <f t="shared" si="0"/>
        <v>0</v>
      </c>
    </row>
    <row r="71" spans="1:10" s="85" customFormat="1" ht="13.5" customHeight="1">
      <c r="A71" s="53"/>
      <c r="B71" s="81" t="s">
        <v>2</v>
      </c>
      <c r="C71" s="15" t="s">
        <v>84</v>
      </c>
      <c r="D71" s="18" t="s">
        <v>32</v>
      </c>
      <c r="E71" s="18">
        <v>1</v>
      </c>
      <c r="F71" s="45">
        <f>F68*E71</f>
        <v>2</v>
      </c>
      <c r="G71" s="18"/>
      <c r="H71" s="19"/>
      <c r="J71" s="6">
        <f t="shared" si="0"/>
        <v>0</v>
      </c>
    </row>
    <row r="72" spans="1:10" s="66" customFormat="1" ht="13.5" customHeight="1" thickBot="1">
      <c r="A72" s="43"/>
      <c r="B72" s="41" t="s">
        <v>3</v>
      </c>
      <c r="C72" s="17" t="s">
        <v>30</v>
      </c>
      <c r="D72" s="17" t="s">
        <v>14</v>
      </c>
      <c r="E72" s="21">
        <v>0.24</v>
      </c>
      <c r="F72" s="59">
        <f>F68*E72</f>
        <v>0.48</v>
      </c>
      <c r="G72" s="21"/>
      <c r="H72" s="42"/>
      <c r="J72" s="6">
        <f t="shared" si="0"/>
        <v>0</v>
      </c>
    </row>
    <row r="73" spans="1:10" s="65" customFormat="1" ht="36" customHeight="1">
      <c r="A73" s="39" t="s">
        <v>35</v>
      </c>
      <c r="B73" s="36" t="s">
        <v>85</v>
      </c>
      <c r="C73" s="14" t="s">
        <v>86</v>
      </c>
      <c r="D73" s="40" t="s">
        <v>32</v>
      </c>
      <c r="E73" s="14"/>
      <c r="F73" s="78">
        <v>1</v>
      </c>
      <c r="G73" s="14"/>
      <c r="H73" s="122"/>
      <c r="I73" s="6">
        <f>H73</f>
        <v>0</v>
      </c>
      <c r="J73" s="6">
        <f t="shared" si="0"/>
        <v>0</v>
      </c>
    </row>
    <row r="74" spans="1:10" s="65" customFormat="1" ht="13.5" customHeight="1">
      <c r="A74" s="43"/>
      <c r="B74" s="16" t="s">
        <v>3</v>
      </c>
      <c r="C74" s="15" t="s">
        <v>87</v>
      </c>
      <c r="D74" s="15" t="s">
        <v>4</v>
      </c>
      <c r="E74" s="15">
        <f>1.15*2.44</f>
        <v>2.8059999999999996</v>
      </c>
      <c r="F74" s="58">
        <f>F73*E74</f>
        <v>2.8059999999999996</v>
      </c>
      <c r="G74" s="15"/>
      <c r="H74" s="19"/>
      <c r="I74" s="6">
        <f>H74</f>
        <v>0</v>
      </c>
      <c r="J74" s="6">
        <f t="shared" si="0"/>
        <v>0</v>
      </c>
    </row>
    <row r="75" spans="1:10" s="66" customFormat="1" ht="13.5" customHeight="1">
      <c r="A75" s="43"/>
      <c r="B75" s="16" t="s">
        <v>3</v>
      </c>
      <c r="C75" s="15" t="s">
        <v>44</v>
      </c>
      <c r="D75" s="15" t="s">
        <v>14</v>
      </c>
      <c r="E75" s="104">
        <f>1.15*0.13</f>
        <v>0.1495</v>
      </c>
      <c r="F75" s="58">
        <f>F73*E75</f>
        <v>0.1495</v>
      </c>
      <c r="G75" s="18"/>
      <c r="H75" s="19"/>
      <c r="I75" s="6">
        <f>H75</f>
        <v>0</v>
      </c>
      <c r="J75" s="6">
        <f aca="true" t="shared" si="1" ref="J75:J87">H75</f>
        <v>0</v>
      </c>
    </row>
    <row r="76" spans="1:10" s="85" customFormat="1" ht="13.5" customHeight="1">
      <c r="A76" s="53"/>
      <c r="B76" s="118" t="s">
        <v>2</v>
      </c>
      <c r="C76" s="15" t="s">
        <v>88</v>
      </c>
      <c r="D76" s="18" t="s">
        <v>32</v>
      </c>
      <c r="E76" s="18">
        <v>1</v>
      </c>
      <c r="F76" s="45">
        <f>F73*E76</f>
        <v>1</v>
      </c>
      <c r="G76" s="18"/>
      <c r="H76" s="19"/>
      <c r="J76" s="6">
        <f t="shared" si="1"/>
        <v>0</v>
      </c>
    </row>
    <row r="77" spans="1:10" s="66" customFormat="1" ht="13.5" customHeight="1" thickBot="1">
      <c r="A77" s="37"/>
      <c r="B77" s="84" t="s">
        <v>3</v>
      </c>
      <c r="C77" s="17" t="s">
        <v>30</v>
      </c>
      <c r="D77" s="17" t="s">
        <v>14</v>
      </c>
      <c r="E77" s="21">
        <v>0.94</v>
      </c>
      <c r="F77" s="59">
        <f>F73*E77</f>
        <v>0.94</v>
      </c>
      <c r="G77" s="21"/>
      <c r="H77" s="42"/>
      <c r="I77" s="6">
        <f>H77</f>
        <v>0</v>
      </c>
      <c r="J77" s="6">
        <f t="shared" si="1"/>
        <v>0</v>
      </c>
    </row>
    <row r="78" spans="1:10" s="65" customFormat="1" ht="36" customHeight="1">
      <c r="A78" s="39" t="s">
        <v>0</v>
      </c>
      <c r="B78" s="36" t="s">
        <v>85</v>
      </c>
      <c r="C78" s="14" t="s">
        <v>93</v>
      </c>
      <c r="D78" s="40" t="s">
        <v>32</v>
      </c>
      <c r="E78" s="14"/>
      <c r="F78" s="78">
        <v>3</v>
      </c>
      <c r="G78" s="14"/>
      <c r="H78" s="122"/>
      <c r="I78" s="6">
        <f>H78</f>
        <v>0</v>
      </c>
      <c r="J78" s="6">
        <f t="shared" si="1"/>
        <v>0</v>
      </c>
    </row>
    <row r="79" spans="1:10" s="65" customFormat="1" ht="13.5" customHeight="1">
      <c r="A79" s="43"/>
      <c r="B79" s="16" t="s">
        <v>3</v>
      </c>
      <c r="C79" s="15" t="s">
        <v>87</v>
      </c>
      <c r="D79" s="15" t="s">
        <v>4</v>
      </c>
      <c r="E79" s="15">
        <f>1.15*2.44</f>
        <v>2.8059999999999996</v>
      </c>
      <c r="F79" s="58">
        <f>F78*E79</f>
        <v>8.418</v>
      </c>
      <c r="G79" s="15"/>
      <c r="H79" s="19"/>
      <c r="I79" s="6">
        <f>H79</f>
        <v>0</v>
      </c>
      <c r="J79" s="6">
        <f t="shared" si="1"/>
        <v>0</v>
      </c>
    </row>
    <row r="80" spans="1:10" s="66" customFormat="1" ht="13.5" customHeight="1">
      <c r="A80" s="43"/>
      <c r="B80" s="16" t="s">
        <v>3</v>
      </c>
      <c r="C80" s="15" t="s">
        <v>44</v>
      </c>
      <c r="D80" s="15" t="s">
        <v>14</v>
      </c>
      <c r="E80" s="104">
        <f>1.15*0.13</f>
        <v>0.1495</v>
      </c>
      <c r="F80" s="58">
        <f>F78*E80</f>
        <v>0.4485</v>
      </c>
      <c r="G80" s="18"/>
      <c r="H80" s="19"/>
      <c r="I80" s="6">
        <f>H80</f>
        <v>0</v>
      </c>
      <c r="J80" s="6">
        <f t="shared" si="1"/>
        <v>0</v>
      </c>
    </row>
    <row r="81" spans="1:10" s="85" customFormat="1" ht="13.5" customHeight="1">
      <c r="A81" s="53"/>
      <c r="B81" s="118" t="s">
        <v>2</v>
      </c>
      <c r="C81" s="15" t="s">
        <v>96</v>
      </c>
      <c r="D81" s="18" t="s">
        <v>32</v>
      </c>
      <c r="E81" s="18">
        <v>1</v>
      </c>
      <c r="F81" s="45">
        <f>F78*E81</f>
        <v>3</v>
      </c>
      <c r="G81" s="18"/>
      <c r="H81" s="19"/>
      <c r="J81" s="6">
        <f t="shared" si="1"/>
        <v>0</v>
      </c>
    </row>
    <row r="82" spans="1:10" s="66" customFormat="1" ht="13.5" customHeight="1" thickBot="1">
      <c r="A82" s="37"/>
      <c r="B82" s="84" t="s">
        <v>3</v>
      </c>
      <c r="C82" s="17" t="s">
        <v>30</v>
      </c>
      <c r="D82" s="17" t="s">
        <v>14</v>
      </c>
      <c r="E82" s="21">
        <v>0.94</v>
      </c>
      <c r="F82" s="59">
        <f>F78*E82</f>
        <v>2.82</v>
      </c>
      <c r="G82" s="21"/>
      <c r="H82" s="42"/>
      <c r="I82" s="6">
        <f>H82</f>
        <v>0</v>
      </c>
      <c r="J82" s="6">
        <f t="shared" si="1"/>
        <v>0</v>
      </c>
    </row>
    <row r="83" spans="1:11" s="65" customFormat="1" ht="37.5" customHeight="1">
      <c r="A83" s="39" t="s">
        <v>38</v>
      </c>
      <c r="B83" s="36" t="s">
        <v>89</v>
      </c>
      <c r="C83" s="14" t="s">
        <v>90</v>
      </c>
      <c r="D83" s="40" t="s">
        <v>20</v>
      </c>
      <c r="E83" s="40"/>
      <c r="F83" s="51">
        <v>2</v>
      </c>
      <c r="G83" s="40"/>
      <c r="H83" s="24"/>
      <c r="J83" s="6">
        <f t="shared" si="1"/>
        <v>0</v>
      </c>
      <c r="K83" s="82"/>
    </row>
    <row r="84" spans="1:12" s="65" customFormat="1" ht="13.5" customHeight="1">
      <c r="A84" s="43"/>
      <c r="B84" s="16" t="s">
        <v>3</v>
      </c>
      <c r="C84" s="18" t="s">
        <v>91</v>
      </c>
      <c r="D84" s="18" t="s">
        <v>4</v>
      </c>
      <c r="E84" s="18">
        <f>1.15*0.46</f>
        <v>0.529</v>
      </c>
      <c r="F84" s="58">
        <f>F83*E84</f>
        <v>1.058</v>
      </c>
      <c r="G84" s="18"/>
      <c r="H84" s="19"/>
      <c r="J84" s="6">
        <f t="shared" si="1"/>
        <v>0</v>
      </c>
      <c r="K84" s="83">
        <f>H84</f>
        <v>0</v>
      </c>
      <c r="L84" s="3">
        <f>H84/F83*0.8</f>
        <v>0</v>
      </c>
    </row>
    <row r="85" spans="1:11" s="66" customFormat="1" ht="13.5" customHeight="1">
      <c r="A85" s="43"/>
      <c r="B85" s="16" t="s">
        <v>3</v>
      </c>
      <c r="C85" s="15" t="s">
        <v>39</v>
      </c>
      <c r="D85" s="18" t="s">
        <v>14</v>
      </c>
      <c r="E85" s="58">
        <f>1.15*0.02</f>
        <v>0.023</v>
      </c>
      <c r="F85" s="58">
        <f>F83*E85</f>
        <v>0.046</v>
      </c>
      <c r="G85" s="18"/>
      <c r="H85" s="19"/>
      <c r="J85" s="6">
        <f t="shared" si="1"/>
        <v>0</v>
      </c>
      <c r="K85" s="105"/>
    </row>
    <row r="86" spans="1:10" s="85" customFormat="1" ht="13.5" customHeight="1">
      <c r="A86" s="53"/>
      <c r="B86" s="118" t="s">
        <v>2</v>
      </c>
      <c r="C86" s="15" t="s">
        <v>92</v>
      </c>
      <c r="D86" s="18" t="s">
        <v>32</v>
      </c>
      <c r="E86" s="18">
        <v>1</v>
      </c>
      <c r="F86" s="45">
        <f>F83*E86</f>
        <v>2</v>
      </c>
      <c r="G86" s="18"/>
      <c r="H86" s="19"/>
      <c r="J86" s="6">
        <f t="shared" si="1"/>
        <v>0</v>
      </c>
    </row>
    <row r="87" spans="1:11" s="66" customFormat="1" ht="13.5" customHeight="1" thickBot="1">
      <c r="A87" s="37"/>
      <c r="B87" s="84" t="s">
        <v>3</v>
      </c>
      <c r="C87" s="17" t="s">
        <v>30</v>
      </c>
      <c r="D87" s="21" t="s">
        <v>14</v>
      </c>
      <c r="E87" s="21">
        <v>0.11</v>
      </c>
      <c r="F87" s="59">
        <f>F83*E87</f>
        <v>0.22</v>
      </c>
      <c r="G87" s="21"/>
      <c r="H87" s="42"/>
      <c r="J87" s="6">
        <f t="shared" si="1"/>
        <v>0</v>
      </c>
      <c r="K87" s="105"/>
    </row>
    <row r="88" spans="1:10" s="1" customFormat="1" ht="24.75" customHeight="1">
      <c r="A88" s="22"/>
      <c r="B88" s="23"/>
      <c r="C88" s="14" t="s">
        <v>22</v>
      </c>
      <c r="D88" s="33" t="s">
        <v>14</v>
      </c>
      <c r="E88" s="33"/>
      <c r="F88" s="32"/>
      <c r="G88" s="33"/>
      <c r="H88" s="24"/>
      <c r="J88" s="121">
        <f>SUM(J10:J87)/2</f>
        <v>0</v>
      </c>
    </row>
    <row r="89" spans="1:8" s="1" customFormat="1" ht="24.75" customHeight="1">
      <c r="A89" s="75"/>
      <c r="B89" s="70"/>
      <c r="C89" s="25" t="s">
        <v>23</v>
      </c>
      <c r="D89" s="68" t="s">
        <v>14</v>
      </c>
      <c r="E89" s="68"/>
      <c r="F89" s="76">
        <v>0.12</v>
      </c>
      <c r="G89" s="68"/>
      <c r="H89" s="69"/>
    </row>
    <row r="90" spans="1:8" s="31" customFormat="1" ht="24.75" customHeight="1">
      <c r="A90" s="27"/>
      <c r="B90" s="28"/>
      <c r="C90" s="29" t="s">
        <v>21</v>
      </c>
      <c r="D90" s="35" t="s">
        <v>14</v>
      </c>
      <c r="E90" s="35"/>
      <c r="F90" s="35"/>
      <c r="G90" s="35"/>
      <c r="H90" s="30"/>
    </row>
    <row r="91" spans="1:8" s="1" customFormat="1" ht="24.75" customHeight="1">
      <c r="A91" s="26"/>
      <c r="B91" s="16"/>
      <c r="C91" s="15" t="s">
        <v>16</v>
      </c>
      <c r="D91" s="18" t="s">
        <v>14</v>
      </c>
      <c r="E91" s="18"/>
      <c r="F91" s="34">
        <v>0.08</v>
      </c>
      <c r="G91" s="18"/>
      <c r="H91" s="19"/>
    </row>
    <row r="92" spans="1:8" s="4" customFormat="1" ht="24.75" customHeight="1" thickBot="1">
      <c r="A92" s="37"/>
      <c r="B92" s="73"/>
      <c r="C92" s="74" t="s">
        <v>42</v>
      </c>
      <c r="D92" s="77" t="s">
        <v>14</v>
      </c>
      <c r="E92" s="21"/>
      <c r="F92" s="21"/>
      <c r="G92" s="21"/>
      <c r="H92" s="62"/>
    </row>
    <row r="93" spans="1:8" s="1" customFormat="1" ht="18.75" customHeight="1">
      <c r="A93" s="8"/>
      <c r="B93" s="99"/>
      <c r="C93" s="96"/>
      <c r="D93" s="9"/>
      <c r="E93" s="9"/>
      <c r="F93" s="9"/>
      <c r="G93" s="9"/>
      <c r="H93" s="44"/>
    </row>
    <row r="94" spans="1:8" s="1" customFormat="1" ht="18.75" customHeight="1">
      <c r="A94" s="8"/>
      <c r="B94" s="99"/>
      <c r="C94" s="96"/>
      <c r="D94" s="9"/>
      <c r="E94" s="9"/>
      <c r="F94" s="9"/>
      <c r="G94" s="9"/>
      <c r="H94" s="44"/>
    </row>
    <row r="95" spans="1:8" s="1" customFormat="1" ht="20.25" customHeight="1">
      <c r="A95" s="54"/>
      <c r="B95" s="11"/>
      <c r="C95" s="12"/>
      <c r="D95" s="123"/>
      <c r="E95" s="123"/>
      <c r="F95" s="123"/>
      <c r="G95" s="123"/>
      <c r="H95" s="13"/>
    </row>
    <row r="96" spans="1:8" ht="15.75">
      <c r="A96" s="93"/>
      <c r="C96" s="91"/>
      <c r="D96" s="91"/>
      <c r="E96" s="91"/>
      <c r="F96" s="91"/>
      <c r="G96" s="91"/>
      <c r="H96" s="92"/>
    </row>
    <row r="97" spans="3:8" ht="15.75">
      <c r="C97" s="91"/>
      <c r="D97" s="91"/>
      <c r="E97" s="91"/>
      <c r="F97" s="91"/>
      <c r="G97" s="91"/>
      <c r="H97" s="92"/>
    </row>
  </sheetData>
  <sheetProtection password="CC70" sheet="1"/>
  <mergeCells count="12">
    <mergeCell ref="A6:A7"/>
    <mergeCell ref="B6:B7"/>
    <mergeCell ref="C6:C7"/>
    <mergeCell ref="D6:D7"/>
    <mergeCell ref="E6:F6"/>
    <mergeCell ref="G6:H6"/>
    <mergeCell ref="A1:H1"/>
    <mergeCell ref="A2:H2"/>
    <mergeCell ref="A3:H3"/>
    <mergeCell ref="A4:E4"/>
    <mergeCell ref="F4:G4"/>
    <mergeCell ref="A5:H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2014-06-14T12:24:38Z</cp:lastPrinted>
  <dcterms:created xsi:type="dcterms:W3CDTF">1996-10-14T23:33:28Z</dcterms:created>
  <dcterms:modified xsi:type="dcterms:W3CDTF">2014-06-14T13:03:07Z</dcterms:modified>
  <cp:category/>
  <cp:version/>
  <cp:contentType/>
  <cp:contentStatus/>
</cp:coreProperties>
</file>