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9945" tabRatio="962" activeTab="7"/>
  </bookViews>
  <sheets>
    <sheet name="#11" sheetId="1" r:id="rId1"/>
    <sheet name="ელ#11" sheetId="2" r:id="rId2"/>
    <sheet name="#27" sheetId="3" r:id="rId3"/>
    <sheet name="el #27" sheetId="4" r:id="rId4"/>
    <sheet name="#36" sheetId="5" r:id="rId5"/>
    <sheet name="el #36" sheetId="6" r:id="rId6"/>
    <sheet name="#43" sheetId="7" r:id="rId7"/>
    <sheet name="el #43" sheetId="8" r:id="rId8"/>
  </sheets>
  <definedNames/>
  <calcPr fullCalcOnLoad="1"/>
</workbook>
</file>

<file path=xl/sharedStrings.xml><?xml version="1.0" encoding="utf-8"?>
<sst xmlns="http://schemas.openxmlformats.org/spreadsheetml/2006/main" count="704" uniqueCount="104">
  <si>
    <t>#</t>
  </si>
  <si>
    <t>samuSaoebis dasaxeleba</t>
  </si>
  <si>
    <t>ganz.</t>
  </si>
  <si>
    <t>xelfasi</t>
  </si>
  <si>
    <t>masala</t>
  </si>
  <si>
    <t xml:space="preserve">samSeneblo
meqanizmebi da transporti </t>
  </si>
  <si>
    <t>jami</t>
  </si>
  <si>
    <t>1</t>
  </si>
  <si>
    <t>2</t>
  </si>
  <si>
    <t>3</t>
  </si>
  <si>
    <t>6</t>
  </si>
  <si>
    <t>m3</t>
  </si>
  <si>
    <t>zednadebi xarjebi</t>
  </si>
  <si>
    <t>gegmiuri dagroveba</t>
  </si>
  <si>
    <t>m2</t>
  </si>
  <si>
    <t>kg</t>
  </si>
  <si>
    <t>erT.
fasi</t>
  </si>
  <si>
    <t>t</t>
  </si>
  <si>
    <t>raoden.</t>
  </si>
  <si>
    <t>samSeneblo nagvis gatana nagavsayrelze</t>
  </si>
  <si>
    <t>gauTvaliswinebeli xarji</t>
  </si>
  <si>
    <t>samSeneblo nagvis gamotana da datvirTva a/TviTmclelebze xeliT</t>
  </si>
  <si>
    <t>qviSa-cementis xsnari</t>
  </si>
  <si>
    <t>კედლების დამუშავება ფითხით და შეღებვა მაღალი ხარისხის ზეთის  საღებავით</t>
  </si>
  <si>
    <t>წებო-ცემენტი</t>
  </si>
  <si>
    <t>კერამიკული  ფილა (kafeli)</t>
  </si>
  <si>
    <t>მეტლახის ფილა</t>
  </si>
  <si>
    <t>კედლების მოპირკეთება კერამიკული ფილებით (kafeli)</t>
  </si>
  <si>
    <t>კედლის დემონტაჟი</t>
  </si>
  <si>
    <t>მ3</t>
  </si>
  <si>
    <t>fugacementi</t>
  </si>
  <si>
    <t>ტიხრების  წყობა წვრილი საამშენებლო ბლოკით</t>
  </si>
  <si>
    <t>ბლოკი საამშენებლო 10 სმ სისქით</t>
  </si>
  <si>
    <t>ახალი მ.დ.ფ.-ის კარის ბლოკის მოწყობა</t>
  </si>
  <si>
    <t>liTonis karis mowyoba</t>
  </si>
  <si>
    <t>liTonis karis SeRebva</t>
  </si>
  <si>
    <t>კვ.მ</t>
  </si>
  <si>
    <t>ძველი ამორტიზირებული კარის ბლოკის მოხსნა</t>
  </si>
  <si>
    <t>ძველი ამორტიზირებული ფანჯრის ბლოკის მოხსნა</t>
  </si>
  <si>
    <t>c</t>
  </si>
  <si>
    <t>Sida wyal-kanalizacia</t>
  </si>
  <si>
    <t>kanalizaciis milis d=100 montaJi</t>
  </si>
  <si>
    <t>gr/m</t>
  </si>
  <si>
    <t>kanalizaciis milebis fasonuri nawilebi</t>
  </si>
  <si>
    <t>wylis milis fasonuri nawilebi</t>
  </si>
  <si>
    <t>saxuravis SekeTeba</t>
  </si>
  <si>
    <t>arsebuli dazianebuli saizolacio Sris demontaJi</t>
  </si>
  <si>
    <t>bitumis praimeri</t>
  </si>
  <si>
    <t>gazi Txevadi</t>
  </si>
  <si>
    <t>parapetis Tunuqis safaris demontaJi</t>
  </si>
  <si>
    <t>parapetis Tunuqis safaris mowyoba</t>
  </si>
  <si>
    <t>moTuTiebuli Tunuqi 0,5mm</t>
  </si>
  <si>
    <t>dubelis lursmani</t>
  </si>
  <si>
    <t>plastmasis wyalsawreti milebis mowyoba d=100</t>
  </si>
  <si>
    <t>gr.m</t>
  </si>
  <si>
    <t>plastmasis mili d=100</t>
  </si>
  <si>
    <t>milis samagri</t>
  </si>
  <si>
    <t>Sida eleqtrooba</t>
  </si>
  <si>
    <t>Stefselis rozeti</t>
  </si>
  <si>
    <t>CamrTveli erTklaviSa</t>
  </si>
  <si>
    <t>CamrTveli orklaviSa</t>
  </si>
  <si>
    <t>brtyeli gadaxurvis mowyoba saizolacio masaliT (ori fena)</t>
  </si>
  <si>
    <t>zednadebi xarjebi ხელფასიდან</t>
  </si>
  <si>
    <t>kedlidan nalesisა და კაფელის demontaJi</t>
  </si>
  <si>
    <t>შემრევის მონტაჟი</t>
  </si>
  <si>
    <t>იატაკზე ლამინირებული ფილების დაგება პლინტუსების მოწყობით</t>
  </si>
  <si>
    <t>WurWlis sarecxi ჩანის montaJi</t>
  </si>
  <si>
    <t>gaji</t>
  </si>
  <si>
    <t>saizolacio masala (armirebuli minaqsovilis badiT)</t>
  </si>
  <si>
    <t xml:space="preserve">xelsabanis montaJi </t>
  </si>
  <si>
    <t>იატაკიdan metlaxis demontaJi moWimvasTan ერთად</t>
  </si>
  <si>
    <t>q. rusTavSi maCablis q. #21-Si mdebare #11 sabavSvo baga-baRis saremonto samuSaoebis xarjTaRricxva</t>
  </si>
  <si>
    <t>q. rusTavSi maCablis q. #21-Si mdebare #11 sabavSvo baga-baRis Sida eleqtroobis samuSaoebis xarjTaRricxva</t>
  </si>
  <si>
    <t>q. rusTavSi mesxiSvilis IIIg. #4a-Si mdebare #27 sabavSvo baga-baRis saremonto samuSaoebis xarjTaRricxva</t>
  </si>
  <si>
    <t>q. rusTavSi mesxiSvilis IIIg. #4a-Si mdebare #27 sabavSvo baga-baRis Sida eleqtroobis samuSaoebis xarjTaRricxva</t>
  </si>
  <si>
    <t>lari</t>
  </si>
  <si>
    <t>dRg 18%</t>
  </si>
  <si>
    <t>კედლების გალესვა ქვიშა-ცემენტის ხსნარით</t>
  </si>
  <si>
    <t>metaloplastmasis kar-fanjris mowyoba maRali xarisxis 6 sm-iani profilebiT, minapaketiT  (TeTri)</t>
  </si>
  <si>
    <t>samzareuloSi plastmasis Sekiduli Weris mowyoba</t>
  </si>
  <si>
    <t>plastmasis Sekiduli Weri frofilebiT</t>
  </si>
  <si>
    <t>trapis montaJi</t>
  </si>
  <si>
    <t xml:space="preserve">იატაკზე ქვიშა-ცემენტის ხსნარის მოჭიმვის მოწყობა (saS. sisqe 55 mm) </t>
  </si>
  <si>
    <t>იატაკის მოპირკეთება xaoiani  მეტლახის ფილებით</t>
  </si>
  <si>
    <t>komp</t>
  </si>
  <si>
    <t>kopm</t>
  </si>
  <si>
    <t>kanalizaciis plastmasis kanalizaciis milis d=50 montaJi</t>
  </si>
  <si>
    <t>plastmasis wylis milis d=20 montaJi</t>
  </si>
  <si>
    <t>spilenZis el. sadenis 2X2,5 montaJi</t>
  </si>
  <si>
    <t>dasakidi sanaTebis montaJi</t>
  </si>
  <si>
    <t>avt.CamrTvelebis montaJi damcavi CarCo-xufiT</t>
  </si>
  <si>
    <t>samSeneblo nagvis gatana nagavsayrelze (saS. 5 km-ze)</t>
  </si>
  <si>
    <t>duRabi</t>
  </si>
  <si>
    <t>იატაკიdan parketis demontaJi moWimvasTan ერთად</t>
  </si>
  <si>
    <t>sabavSvo unitazis montaJi Camrecxi avziT</t>
  </si>
  <si>
    <t>კედლების გალესვა gajiT</t>
  </si>
  <si>
    <t>TabaSir-muyaos filebiT Weris mowyoba</t>
  </si>
  <si>
    <t>TabaSir-muyaos filebi frofilebiT</t>
  </si>
  <si>
    <t>q. rusTavSi XII m/kr mdebare #36 sabavSvo baga-baRis saremonto samuSaoebis xarjTaRricxva</t>
  </si>
  <si>
    <t>q. rusTavSi XII m/kr mdebare #36 sabavSvo baga-baRis Sida eleqtroobis samuSaoebis xarjTaRricxva</t>
  </si>
  <si>
    <t>q. rusTavSi XIX m/kr mdebare #43 sabavSvo baga-baRis saremonto samuSaoebis xarjTaRricxva</t>
  </si>
  <si>
    <t>q. rusTavSi XIX m/kr mdebare #43 sabavSvo baga-baRis Sida eleqtroobis samuSaoebis xarjTaRricxva</t>
  </si>
  <si>
    <t>იატაკიdan dazianebuli qviSa-cementis  moWimvis demontaJi</t>
  </si>
  <si>
    <t>%</t>
  </si>
</sst>
</file>

<file path=xl/styles.xml><?xml version="1.0" encoding="utf-8"?>
<styleSheet xmlns="http://schemas.openxmlformats.org/spreadsheetml/2006/main">
  <numFmts count="18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;[Red]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cadNusx"/>
      <family val="0"/>
    </font>
    <font>
      <b/>
      <sz val="10"/>
      <name val="AcadNusx"/>
      <family val="0"/>
    </font>
    <font>
      <sz val="11"/>
      <name val="Times New Roman"/>
      <family val="1"/>
    </font>
    <font>
      <sz val="11"/>
      <color indexed="8"/>
      <name val="AcadNusx"/>
      <family val="0"/>
    </font>
    <font>
      <sz val="10"/>
      <color indexed="8"/>
      <name val="AcadNusx"/>
      <family val="0"/>
    </font>
    <font>
      <sz val="10"/>
      <name val="Arial"/>
      <family val="2"/>
    </font>
    <font>
      <b/>
      <sz val="11"/>
      <name val="AcadNusx"/>
      <family val="0"/>
    </font>
    <font>
      <sz val="11"/>
      <name val="AcadNusx"/>
      <family val="0"/>
    </font>
    <font>
      <sz val="10"/>
      <color indexed="10"/>
      <name val="AcadNusx"/>
      <family val="0"/>
    </font>
    <font>
      <b/>
      <sz val="11"/>
      <color indexed="10"/>
      <name val="AcadNusx"/>
      <family val="0"/>
    </font>
    <font>
      <sz val="12"/>
      <color indexed="8"/>
      <name val="Calibri"/>
      <family val="2"/>
    </font>
    <font>
      <sz val="10"/>
      <name val="Arial Cyr"/>
      <family val="2"/>
    </font>
    <font>
      <sz val="10"/>
      <name val="AcadMtav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 applyFont="1" applyAlignment="1">
      <alignment/>
    </xf>
    <xf numFmtId="0" fontId="3" fillId="32" borderId="10" xfId="57" applyNumberFormat="1" applyFont="1" applyFill="1" applyBorder="1" applyAlignment="1" quotePrefix="1">
      <alignment horizontal="center" vertical="center" wrapText="1"/>
      <protection/>
    </xf>
    <xf numFmtId="4" fontId="2" fillId="32" borderId="11" xfId="57" applyNumberFormat="1" applyFont="1" applyFill="1" applyBorder="1" applyAlignment="1">
      <alignment horizontal="center" vertical="center" wrapText="1"/>
      <protection/>
    </xf>
    <xf numFmtId="0" fontId="2" fillId="32" borderId="11" xfId="57" applyNumberFormat="1" applyFont="1" applyFill="1" applyBorder="1" applyAlignment="1">
      <alignment vertical="center" wrapText="1"/>
      <protection/>
    </xf>
    <xf numFmtId="0" fontId="3" fillId="32" borderId="10" xfId="57" applyFont="1" applyFill="1" applyBorder="1" applyAlignment="1" quotePrefix="1">
      <alignment horizontal="center" vertical="center" wrapText="1"/>
      <protection/>
    </xf>
    <xf numFmtId="0" fontId="3" fillId="32" borderId="10" xfId="57" applyFont="1" applyFill="1" applyBorder="1" applyAlignment="1" quotePrefix="1">
      <alignment horizontal="right" wrapText="1"/>
      <protection/>
    </xf>
    <xf numFmtId="49" fontId="3" fillId="32" borderId="10" xfId="57" applyNumberFormat="1" applyFont="1" applyFill="1" applyBorder="1" applyAlignment="1">
      <alignment horizontal="right" wrapText="1"/>
      <protection/>
    </xf>
    <xf numFmtId="1" fontId="3" fillId="32" borderId="10" xfId="57" applyNumberFormat="1" applyFont="1" applyFill="1" applyBorder="1" applyAlignment="1" quotePrefix="1">
      <alignment horizontal="right" wrapText="1"/>
      <protection/>
    </xf>
    <xf numFmtId="0" fontId="3" fillId="32" borderId="10" xfId="57" applyNumberFormat="1" applyFont="1" applyFill="1" applyBorder="1" applyAlignment="1" quotePrefix="1">
      <alignment horizontal="right" wrapText="1"/>
      <protection/>
    </xf>
    <xf numFmtId="2" fontId="2" fillId="32" borderId="11" xfId="57" applyNumberFormat="1" applyFont="1" applyFill="1" applyBorder="1" applyAlignment="1">
      <alignment horizontal="center" vertical="center" wrapText="1"/>
      <protection/>
    </xf>
    <xf numFmtId="0" fontId="5" fillId="32" borderId="0" xfId="0" applyFont="1" applyFill="1" applyAlignment="1">
      <alignment/>
    </xf>
    <xf numFmtId="2" fontId="2" fillId="32" borderId="11" xfId="42" applyNumberFormat="1" applyFont="1" applyFill="1" applyBorder="1" applyAlignment="1">
      <alignment horizontal="center" vertical="center" wrapText="1"/>
    </xf>
    <xf numFmtId="2" fontId="10" fillId="32" borderId="11" xfId="42" applyNumberFormat="1" applyFont="1" applyFill="1" applyBorder="1" applyAlignment="1">
      <alignment horizontal="center" vertical="center" wrapText="1"/>
    </xf>
    <xf numFmtId="2" fontId="2" fillId="32" borderId="11" xfId="42" applyNumberFormat="1" applyFont="1" applyFill="1" applyBorder="1" applyAlignment="1">
      <alignment horizontal="center" vertical="center"/>
    </xf>
    <xf numFmtId="2" fontId="2" fillId="32" borderId="11" xfId="57" applyNumberFormat="1" applyFont="1" applyFill="1" applyBorder="1" applyAlignment="1">
      <alignment vertical="center" wrapText="1"/>
      <protection/>
    </xf>
    <xf numFmtId="1" fontId="3" fillId="32" borderId="11" xfId="57" applyNumberFormat="1" applyFont="1" applyFill="1" applyBorder="1" applyAlignment="1">
      <alignment horizontal="center" vertical="center" wrapText="1"/>
      <protection/>
    </xf>
    <xf numFmtId="0" fontId="5" fillId="32" borderId="0" xfId="0" applyFont="1" applyFill="1" applyAlignment="1">
      <alignment horizontal="center" vertical="center"/>
    </xf>
    <xf numFmtId="172" fontId="2" fillId="32" borderId="11" xfId="57" applyNumberFormat="1" applyFont="1" applyFill="1" applyBorder="1" applyAlignment="1">
      <alignment horizontal="center" vertical="center" wrapText="1"/>
      <protection/>
    </xf>
    <xf numFmtId="0" fontId="6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/>
    </xf>
    <xf numFmtId="49" fontId="2" fillId="32" borderId="11" xfId="57" applyNumberFormat="1" applyFont="1" applyFill="1" applyBorder="1" applyAlignment="1">
      <alignment horizontal="center" wrapText="1"/>
      <protection/>
    </xf>
    <xf numFmtId="2" fontId="2" fillId="32" borderId="11" xfId="57" applyNumberFormat="1" applyFont="1" applyFill="1" applyBorder="1" applyAlignment="1">
      <alignment horizontal="center" wrapText="1"/>
      <protection/>
    </xf>
    <xf numFmtId="0" fontId="2" fillId="32" borderId="11" xfId="57" applyNumberFormat="1" applyFont="1" applyFill="1" applyBorder="1" applyAlignment="1">
      <alignment horizontal="center" wrapText="1"/>
      <protection/>
    </xf>
    <xf numFmtId="0" fontId="8" fillId="32" borderId="11" xfId="57" applyNumberFormat="1" applyFont="1" applyFill="1" applyBorder="1" applyAlignment="1">
      <alignment horizontal="left" vertical="center" wrapText="1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2" fontId="3" fillId="32" borderId="11" xfId="42" applyNumberFormat="1" applyFont="1" applyFill="1" applyBorder="1" applyAlignment="1">
      <alignment horizontal="center" vertical="center"/>
    </xf>
    <xf numFmtId="2" fontId="3" fillId="32" borderId="11" xfId="42" applyNumberFormat="1" applyFont="1" applyFill="1" applyBorder="1" applyAlignment="1">
      <alignment horizontal="center" vertical="center" wrapText="1"/>
    </xf>
    <xf numFmtId="0" fontId="9" fillId="32" borderId="11" xfId="57" applyNumberFormat="1" applyFont="1" applyFill="1" applyBorder="1" applyAlignment="1">
      <alignment horizontal="left" vertical="center" wrapText="1"/>
      <protection/>
    </xf>
    <xf numFmtId="9" fontId="9" fillId="32" borderId="11" xfId="57" applyNumberFormat="1" applyFont="1" applyFill="1" applyBorder="1" applyAlignment="1">
      <alignment horizontal="center" vertical="center" wrapText="1"/>
      <protection/>
    </xf>
    <xf numFmtId="0" fontId="2" fillId="32" borderId="0" xfId="57" applyFont="1" applyFill="1" applyAlignment="1">
      <alignment horizontal="center" vertical="center" wrapText="1"/>
      <protection/>
    </xf>
    <xf numFmtId="0" fontId="2" fillId="32" borderId="0" xfId="57" applyFont="1" applyFill="1" applyAlignment="1">
      <alignment horizontal="left" vertical="center" wrapText="1"/>
      <protection/>
    </xf>
    <xf numFmtId="0" fontId="2" fillId="32" borderId="0" xfId="57" applyFont="1" applyFill="1" applyBorder="1" applyAlignment="1">
      <alignment horizontal="center" vertical="center" wrapText="1"/>
      <protection/>
    </xf>
    <xf numFmtId="0" fontId="2" fillId="32" borderId="0" xfId="57" applyFont="1" applyFill="1" applyAlignment="1">
      <alignment horizontal="right" vertical="center" wrapText="1"/>
      <protection/>
    </xf>
    <xf numFmtId="0" fontId="2" fillId="32" borderId="0" xfId="57" applyFont="1" applyFill="1" applyBorder="1" applyAlignment="1">
      <alignment horizontal="left" vertical="center" wrapText="1"/>
      <protection/>
    </xf>
    <xf numFmtId="2" fontId="2" fillId="32" borderId="0" xfId="0" applyNumberFormat="1" applyFont="1" applyFill="1" applyAlignment="1">
      <alignment horizontal="right" vertical="center" wrapText="1"/>
    </xf>
    <xf numFmtId="2" fontId="3" fillId="32" borderId="11" xfId="57" applyNumberFormat="1" applyFont="1" applyFill="1" applyBorder="1" applyAlignment="1">
      <alignment vertical="center" wrapText="1"/>
      <protection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68" applyFont="1" applyFill="1" applyBorder="1" applyAlignment="1">
      <alignment horizontal="center" vertical="center"/>
      <protection/>
    </xf>
    <xf numFmtId="173" fontId="2" fillId="32" borderId="11" xfId="68" applyNumberFormat="1" applyFont="1" applyFill="1" applyBorder="1" applyAlignment="1">
      <alignment horizontal="center" vertical="center"/>
      <protection/>
    </xf>
    <xf numFmtId="2" fontId="2" fillId="32" borderId="11" xfId="68" applyNumberFormat="1" applyFont="1" applyFill="1" applyBorder="1" applyAlignment="1">
      <alignment horizontal="center" vertical="center"/>
      <protection/>
    </xf>
    <xf numFmtId="0" fontId="3" fillId="32" borderId="0" xfId="0" applyFont="1" applyFill="1" applyAlignment="1">
      <alignment/>
    </xf>
    <xf numFmtId="0" fontId="2" fillId="32" borderId="11" xfId="68" applyNumberFormat="1" applyFont="1" applyFill="1" applyBorder="1" applyAlignment="1">
      <alignment vertical="center"/>
      <protection/>
    </xf>
    <xf numFmtId="0" fontId="2" fillId="32" borderId="11" xfId="68" applyNumberFormat="1" applyFont="1" applyFill="1" applyBorder="1" applyAlignment="1">
      <alignment horizontal="center" vertical="center"/>
      <protection/>
    </xf>
    <xf numFmtId="2" fontId="14" fillId="32" borderId="11" xfId="66" applyNumberFormat="1" applyFont="1" applyFill="1" applyBorder="1" applyAlignment="1">
      <alignment horizontal="center" vertical="center"/>
      <protection/>
    </xf>
    <xf numFmtId="0" fontId="2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2" fillId="32" borderId="11" xfId="0" applyNumberFormat="1" applyFont="1" applyFill="1" applyBorder="1" applyAlignment="1">
      <alignment horizontal="left" vertical="center" wrapText="1"/>
    </xf>
    <xf numFmtId="0" fontId="12" fillId="32" borderId="0" xfId="0" applyFont="1" applyFill="1" applyAlignment="1">
      <alignment vertical="center"/>
    </xf>
    <xf numFmtId="0" fontId="2" fillId="32" borderId="0" xfId="57" applyFont="1" applyFill="1" applyBorder="1" applyAlignment="1">
      <alignment horizontal="right" vertical="center" wrapText="1"/>
      <protection/>
    </xf>
    <xf numFmtId="0" fontId="3" fillId="32" borderId="11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/>
    </xf>
    <xf numFmtId="0" fontId="3" fillId="32" borderId="11" xfId="57" applyNumberFormat="1" applyFont="1" applyFill="1" applyBorder="1" applyAlignment="1">
      <alignment horizontal="center" vertical="center" wrapText="1"/>
      <protection/>
    </xf>
    <xf numFmtId="0" fontId="2" fillId="32" borderId="11" xfId="57" applyNumberFormat="1" applyFont="1" applyFill="1" applyBorder="1" applyAlignment="1">
      <alignment horizontal="center" vertical="center" wrapText="1"/>
      <protection/>
    </xf>
    <xf numFmtId="0" fontId="3" fillId="32" borderId="0" xfId="57" applyFont="1" applyFill="1" applyBorder="1" applyAlignment="1">
      <alignment horizontal="center" vertical="center" wrapText="1"/>
      <protection/>
    </xf>
    <xf numFmtId="1" fontId="3" fillId="32" borderId="10" xfId="57" applyNumberFormat="1" applyFont="1" applyFill="1" applyBorder="1" applyAlignment="1">
      <alignment horizontal="center" vertical="center" wrapText="1"/>
      <protection/>
    </xf>
    <xf numFmtId="0" fontId="2" fillId="32" borderId="10" xfId="57" applyNumberFormat="1" applyFont="1" applyFill="1" applyBorder="1" applyAlignment="1">
      <alignment horizontal="left" vertical="center" wrapText="1"/>
      <protection/>
    </xf>
    <xf numFmtId="1" fontId="3" fillId="32" borderId="10" xfId="57" applyNumberFormat="1" applyFont="1" applyFill="1" applyBorder="1" applyAlignment="1">
      <alignment horizontal="center" vertical="center" wrapText="1"/>
      <protection/>
    </xf>
    <xf numFmtId="1" fontId="3" fillId="32" borderId="12" xfId="57" applyNumberFormat="1" applyFont="1" applyFill="1" applyBorder="1" applyAlignment="1">
      <alignment horizontal="center" vertical="center" wrapText="1"/>
      <protection/>
    </xf>
    <xf numFmtId="1" fontId="3" fillId="32" borderId="13" xfId="57" applyNumberFormat="1" applyFont="1" applyFill="1" applyBorder="1" applyAlignment="1">
      <alignment horizontal="center" vertical="center" wrapText="1"/>
      <protection/>
    </xf>
    <xf numFmtId="2" fontId="2" fillId="32" borderId="10" xfId="57" applyNumberFormat="1" applyFont="1" applyFill="1" applyBorder="1" applyAlignment="1">
      <alignment horizontal="center" vertical="center" wrapText="1"/>
      <protection/>
    </xf>
    <xf numFmtId="2" fontId="2" fillId="32" borderId="12" xfId="57" applyNumberFormat="1" applyFont="1" applyFill="1" applyBorder="1" applyAlignment="1">
      <alignment horizontal="center" vertical="center" wrapText="1"/>
      <protection/>
    </xf>
    <xf numFmtId="0" fontId="2" fillId="32" borderId="14" xfId="57" applyNumberFormat="1" applyFont="1" applyFill="1" applyBorder="1" applyAlignment="1">
      <alignment horizontal="center" vertical="center" wrapText="1"/>
      <protection/>
    </xf>
    <xf numFmtId="0" fontId="2" fillId="32" borderId="15" xfId="57" applyNumberFormat="1" applyFont="1" applyFill="1" applyBorder="1" applyAlignment="1">
      <alignment horizontal="center" vertical="center" wrapText="1"/>
      <protection/>
    </xf>
    <xf numFmtId="0" fontId="8" fillId="32" borderId="0" xfId="0" applyFont="1" applyFill="1" applyAlignment="1">
      <alignment horizontal="center" vertical="center" wrapText="1"/>
    </xf>
    <xf numFmtId="0" fontId="2" fillId="32" borderId="0" xfId="57" applyFont="1" applyFill="1" applyBorder="1" applyAlignment="1">
      <alignment vertical="center" wrapText="1"/>
      <protection/>
    </xf>
    <xf numFmtId="0" fontId="2" fillId="32" borderId="0" xfId="57" applyFont="1" applyFill="1" applyBorder="1" applyAlignment="1">
      <alignment horizontal="right" vertical="center" wrapText="1"/>
      <protection/>
    </xf>
    <xf numFmtId="0" fontId="3" fillId="32" borderId="10" xfId="57" applyNumberFormat="1" applyFont="1" applyFill="1" applyBorder="1" applyAlignment="1">
      <alignment horizontal="center" vertical="center" wrapText="1"/>
      <protection/>
    </xf>
    <xf numFmtId="0" fontId="3" fillId="32" borderId="12" xfId="57" applyNumberFormat="1" applyFont="1" applyFill="1" applyBorder="1" applyAlignment="1">
      <alignment horizontal="center" vertical="center" wrapText="1"/>
      <protection/>
    </xf>
    <xf numFmtId="0" fontId="2" fillId="32" borderId="10" xfId="57" applyFont="1" applyFill="1" applyBorder="1" applyAlignment="1">
      <alignment horizontal="center" vertical="center" wrapText="1"/>
      <protection/>
    </xf>
    <xf numFmtId="0" fontId="2" fillId="32" borderId="12" xfId="57" applyFont="1" applyFill="1" applyBorder="1" applyAlignment="1">
      <alignment horizontal="center" vertical="center" wrapText="1"/>
      <protection/>
    </xf>
    <xf numFmtId="2" fontId="3" fillId="32" borderId="0" xfId="57" applyNumberFormat="1" applyFont="1" applyFill="1" applyBorder="1" applyAlignment="1">
      <alignment horizontal="center" vertical="center" wrapText="1"/>
      <protection/>
    </xf>
    <xf numFmtId="0" fontId="3" fillId="32" borderId="0" xfId="57" applyFont="1" applyFill="1" applyBorder="1" applyAlignment="1">
      <alignment horizontal="center" vertical="center" wrapText="1"/>
      <protection/>
    </xf>
    <xf numFmtId="0" fontId="3" fillId="32" borderId="0" xfId="57" applyFont="1" applyFill="1" applyBorder="1" applyAlignment="1">
      <alignment vertical="center" wrapText="1"/>
      <protection/>
    </xf>
    <xf numFmtId="2" fontId="3" fillId="32" borderId="0" xfId="57" applyNumberFormat="1" applyFont="1" applyFill="1" applyBorder="1" applyAlignment="1">
      <alignment horizontal="right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tadion-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10" xfId="64"/>
    <cellStyle name="Обычный 2" xfId="65"/>
    <cellStyle name="Обычный 7" xfId="66"/>
    <cellStyle name="Обычный_Копия 2 xargtagricxva xanzari" xfId="67"/>
    <cellStyle name="Обычный_Лист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K50"/>
  <sheetViews>
    <sheetView zoomScalePageLayoutView="0" workbookViewId="0" topLeftCell="A28">
      <selection activeCell="H16" sqref="H16"/>
    </sheetView>
  </sheetViews>
  <sheetFormatPr defaultColWidth="9.140625" defaultRowHeight="15"/>
  <cols>
    <col min="1" max="1" width="3.28125" style="18" customWidth="1"/>
    <col min="2" max="2" width="38.28125" style="10" customWidth="1"/>
    <col min="3" max="3" width="8.00390625" style="10" customWidth="1"/>
    <col min="4" max="4" width="10.00390625" style="10" customWidth="1"/>
    <col min="5" max="5" width="8.421875" style="10" customWidth="1"/>
    <col min="6" max="6" width="7.8515625" style="10" customWidth="1"/>
    <col min="7" max="7" width="6.7109375" style="10" customWidth="1"/>
    <col min="8" max="8" width="10.421875" style="10" customWidth="1"/>
    <col min="9" max="9" width="6.421875" style="10" customWidth="1"/>
    <col min="10" max="10" width="9.00390625" style="10" customWidth="1"/>
    <col min="11" max="11" width="7.57421875" style="10" bestFit="1" customWidth="1"/>
    <col min="12" max="16384" width="9.140625" style="10" customWidth="1"/>
  </cols>
  <sheetData>
    <row r="3" spans="2:11" ht="37.5" customHeight="1">
      <c r="B3" s="63" t="s">
        <v>71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.75"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51.75" customHeight="1">
      <c r="A6" s="66" t="s">
        <v>0</v>
      </c>
      <c r="B6" s="66" t="s">
        <v>1</v>
      </c>
      <c r="C6" s="68" t="s">
        <v>2</v>
      </c>
      <c r="D6" s="68" t="s">
        <v>18</v>
      </c>
      <c r="E6" s="61" t="s">
        <v>4</v>
      </c>
      <c r="F6" s="62"/>
      <c r="G6" s="61" t="s">
        <v>3</v>
      </c>
      <c r="H6" s="62"/>
      <c r="I6" s="61" t="s">
        <v>5</v>
      </c>
      <c r="J6" s="62"/>
      <c r="K6" s="59" t="s">
        <v>6</v>
      </c>
    </row>
    <row r="7" spans="1:11" ht="27.75">
      <c r="A7" s="67"/>
      <c r="B7" s="67"/>
      <c r="C7" s="69"/>
      <c r="D7" s="69"/>
      <c r="E7" s="20" t="s">
        <v>16</v>
      </c>
      <c r="F7" s="21" t="s">
        <v>6</v>
      </c>
      <c r="G7" s="22" t="s">
        <v>16</v>
      </c>
      <c r="H7" s="21" t="s">
        <v>6</v>
      </c>
      <c r="I7" s="22" t="s">
        <v>16</v>
      </c>
      <c r="J7" s="21" t="s">
        <v>6</v>
      </c>
      <c r="K7" s="60"/>
    </row>
    <row r="8" spans="1:11" ht="15.75">
      <c r="A8" s="1" t="s">
        <v>7</v>
      </c>
      <c r="B8" s="1" t="s">
        <v>8</v>
      </c>
      <c r="C8" s="4" t="s">
        <v>9</v>
      </c>
      <c r="D8" s="5">
        <v>5</v>
      </c>
      <c r="E8" s="6" t="s">
        <v>10</v>
      </c>
      <c r="F8" s="7">
        <v>7</v>
      </c>
      <c r="G8" s="8">
        <v>8</v>
      </c>
      <c r="H8" s="7">
        <v>9</v>
      </c>
      <c r="I8" s="8">
        <v>10</v>
      </c>
      <c r="J8" s="7">
        <v>11</v>
      </c>
      <c r="K8" s="7">
        <v>12</v>
      </c>
    </row>
    <row r="9" spans="1:11" ht="27">
      <c r="A9" s="15">
        <v>1</v>
      </c>
      <c r="B9" s="14" t="s">
        <v>63</v>
      </c>
      <c r="C9" s="9" t="s">
        <v>14</v>
      </c>
      <c r="D9" s="13">
        <v>62.75</v>
      </c>
      <c r="E9" s="11"/>
      <c r="F9" s="11"/>
      <c r="G9" s="11"/>
      <c r="H9" s="11"/>
      <c r="I9" s="11"/>
      <c r="J9" s="11"/>
      <c r="K9" s="11"/>
    </row>
    <row r="10" spans="1:11" ht="27">
      <c r="A10" s="15">
        <v>2</v>
      </c>
      <c r="B10" s="14" t="s">
        <v>70</v>
      </c>
      <c r="C10" s="9" t="s">
        <v>14</v>
      </c>
      <c r="D10" s="13">
        <v>29.2</v>
      </c>
      <c r="E10" s="11"/>
      <c r="F10" s="11"/>
      <c r="G10" s="11"/>
      <c r="H10" s="11"/>
      <c r="I10" s="12"/>
      <c r="J10" s="11"/>
      <c r="K10" s="11"/>
    </row>
    <row r="11" spans="1:11" s="47" customFormat="1" ht="27">
      <c r="A11" s="15">
        <v>3</v>
      </c>
      <c r="B11" s="14" t="s">
        <v>37</v>
      </c>
      <c r="C11" s="2" t="s">
        <v>36</v>
      </c>
      <c r="D11" s="9">
        <f>D31</f>
        <v>1.8399999999999999</v>
      </c>
      <c r="E11" s="9"/>
      <c r="F11" s="11"/>
      <c r="G11" s="9"/>
      <c r="H11" s="11"/>
      <c r="I11" s="9"/>
      <c r="J11" s="11"/>
      <c r="K11" s="11"/>
    </row>
    <row r="12" spans="1:11" s="47" customFormat="1" ht="27">
      <c r="A12" s="15">
        <v>4</v>
      </c>
      <c r="B12" s="14" t="s">
        <v>38</v>
      </c>
      <c r="C12" s="2" t="s">
        <v>36</v>
      </c>
      <c r="D12" s="9">
        <f>D30</f>
        <v>11.759999999999998</v>
      </c>
      <c r="E12" s="9"/>
      <c r="F12" s="11"/>
      <c r="G12" s="9"/>
      <c r="H12" s="11"/>
      <c r="I12" s="9"/>
      <c r="J12" s="11"/>
      <c r="K12" s="11"/>
    </row>
    <row r="13" spans="1:11" ht="27">
      <c r="A13" s="15">
        <v>5</v>
      </c>
      <c r="B13" s="14" t="s">
        <v>21</v>
      </c>
      <c r="C13" s="2" t="s">
        <v>17</v>
      </c>
      <c r="D13" s="9">
        <f>D9*0.03*2+D10*16/1000+D10*0.04*2+D11*15/1000+D12*15/1000</f>
        <v>6.772199999999999</v>
      </c>
      <c r="E13" s="9"/>
      <c r="F13" s="11"/>
      <c r="G13" s="9"/>
      <c r="H13" s="11"/>
      <c r="I13" s="9"/>
      <c r="J13" s="11"/>
      <c r="K13" s="11"/>
    </row>
    <row r="14" spans="1:11" ht="27">
      <c r="A14" s="15">
        <v>6</v>
      </c>
      <c r="B14" s="14" t="s">
        <v>91</v>
      </c>
      <c r="C14" s="9" t="s">
        <v>17</v>
      </c>
      <c r="D14" s="13">
        <f>D13</f>
        <v>6.772199999999999</v>
      </c>
      <c r="E14" s="11"/>
      <c r="F14" s="11"/>
      <c r="G14" s="11"/>
      <c r="H14" s="11"/>
      <c r="I14" s="11"/>
      <c r="J14" s="11"/>
      <c r="K14" s="11"/>
    </row>
    <row r="15" spans="1:11" ht="27">
      <c r="A15" s="56">
        <v>7</v>
      </c>
      <c r="B15" s="14" t="s">
        <v>77</v>
      </c>
      <c r="C15" s="2" t="s">
        <v>14</v>
      </c>
      <c r="D15" s="9">
        <f>D9</f>
        <v>62.75</v>
      </c>
      <c r="E15" s="9"/>
      <c r="F15" s="11"/>
      <c r="G15" s="9"/>
      <c r="H15" s="11"/>
      <c r="I15" s="9"/>
      <c r="J15" s="11"/>
      <c r="K15" s="11"/>
    </row>
    <row r="16" spans="1:11" ht="15.75">
      <c r="A16" s="58"/>
      <c r="B16" s="14" t="s">
        <v>22</v>
      </c>
      <c r="C16" s="2" t="s">
        <v>11</v>
      </c>
      <c r="D16" s="9">
        <f>D15*0.033</f>
        <v>2.0707500000000003</v>
      </c>
      <c r="E16" s="9"/>
      <c r="F16" s="11"/>
      <c r="G16" s="9"/>
      <c r="H16" s="11"/>
      <c r="I16" s="9"/>
      <c r="J16" s="11"/>
      <c r="K16" s="11"/>
    </row>
    <row r="17" spans="1:11" ht="27">
      <c r="A17" s="56">
        <v>8</v>
      </c>
      <c r="B17" s="14" t="s">
        <v>79</v>
      </c>
      <c r="C17" s="2" t="s">
        <v>14</v>
      </c>
      <c r="D17" s="9">
        <f>D10</f>
        <v>29.2</v>
      </c>
      <c r="E17" s="9"/>
      <c r="F17" s="11"/>
      <c r="G17" s="9"/>
      <c r="H17" s="11"/>
      <c r="I17" s="9"/>
      <c r="J17" s="11"/>
      <c r="K17" s="11"/>
    </row>
    <row r="18" spans="1:11" ht="27">
      <c r="A18" s="58"/>
      <c r="B18" s="14" t="s">
        <v>80</v>
      </c>
      <c r="C18" s="2" t="s">
        <v>14</v>
      </c>
      <c r="D18" s="9">
        <f>D17</f>
        <v>29.2</v>
      </c>
      <c r="E18" s="9"/>
      <c r="F18" s="11"/>
      <c r="G18" s="9"/>
      <c r="H18" s="11"/>
      <c r="I18" s="9"/>
      <c r="J18" s="11"/>
      <c r="K18" s="11"/>
    </row>
    <row r="19" spans="1:11" ht="40.5">
      <c r="A19" s="15">
        <v>9</v>
      </c>
      <c r="B19" s="14" t="s">
        <v>23</v>
      </c>
      <c r="C19" s="2" t="s">
        <v>14</v>
      </c>
      <c r="D19" s="13">
        <f>D15-32.46</f>
        <v>30.29</v>
      </c>
      <c r="E19" s="9"/>
      <c r="F19" s="11"/>
      <c r="G19" s="9"/>
      <c r="H19" s="11"/>
      <c r="I19" s="9"/>
      <c r="J19" s="11"/>
      <c r="K19" s="11"/>
    </row>
    <row r="20" spans="1:11" ht="27">
      <c r="A20" s="56">
        <v>10</v>
      </c>
      <c r="B20" s="14" t="s">
        <v>27</v>
      </c>
      <c r="C20" s="2" t="s">
        <v>14</v>
      </c>
      <c r="D20" s="9">
        <v>32.46</v>
      </c>
      <c r="E20" s="9"/>
      <c r="F20" s="11"/>
      <c r="G20" s="9"/>
      <c r="H20" s="11"/>
      <c r="I20" s="9"/>
      <c r="J20" s="11"/>
      <c r="K20" s="11"/>
    </row>
    <row r="21" spans="1:11" ht="15.75">
      <c r="A21" s="58"/>
      <c r="B21" s="14" t="s">
        <v>25</v>
      </c>
      <c r="C21" s="2" t="s">
        <v>14</v>
      </c>
      <c r="D21" s="9">
        <f>D20*1.03</f>
        <v>33.433800000000005</v>
      </c>
      <c r="E21" s="9"/>
      <c r="F21" s="11"/>
      <c r="G21" s="9"/>
      <c r="H21" s="11"/>
      <c r="I21" s="9"/>
      <c r="J21" s="11"/>
      <c r="K21" s="11"/>
    </row>
    <row r="22" spans="1:11" ht="15.75">
      <c r="A22" s="58"/>
      <c r="B22" s="14" t="s">
        <v>30</v>
      </c>
      <c r="C22" s="2" t="s">
        <v>15</v>
      </c>
      <c r="D22" s="9">
        <f>D20*0.08</f>
        <v>2.5968</v>
      </c>
      <c r="E22" s="9"/>
      <c r="F22" s="11"/>
      <c r="G22" s="9"/>
      <c r="H22" s="11"/>
      <c r="I22" s="9"/>
      <c r="J22" s="11"/>
      <c r="K22" s="11"/>
    </row>
    <row r="23" spans="1:11" ht="15.75">
      <c r="A23" s="57"/>
      <c r="B23" s="14" t="s">
        <v>24</v>
      </c>
      <c r="C23" s="2" t="s">
        <v>15</v>
      </c>
      <c r="D23" s="9">
        <f>D20*6</f>
        <v>194.76</v>
      </c>
      <c r="E23" s="9"/>
      <c r="F23" s="11"/>
      <c r="G23" s="9"/>
      <c r="H23" s="11"/>
      <c r="I23" s="9"/>
      <c r="J23" s="11"/>
      <c r="K23" s="11"/>
    </row>
    <row r="24" spans="1:11" ht="27">
      <c r="A24" s="56">
        <v>11</v>
      </c>
      <c r="B24" s="14" t="s">
        <v>82</v>
      </c>
      <c r="C24" s="2" t="s">
        <v>14</v>
      </c>
      <c r="D24" s="9">
        <f>D10</f>
        <v>29.2</v>
      </c>
      <c r="E24" s="9"/>
      <c r="F24" s="11"/>
      <c r="G24" s="9"/>
      <c r="H24" s="11"/>
      <c r="I24" s="9"/>
      <c r="J24" s="11"/>
      <c r="K24" s="11"/>
    </row>
    <row r="25" spans="1:11" ht="15.75">
      <c r="A25" s="57"/>
      <c r="B25" s="14" t="s">
        <v>22</v>
      </c>
      <c r="C25" s="2" t="s">
        <v>11</v>
      </c>
      <c r="D25" s="17">
        <f>D24*0.055</f>
        <v>1.6059999999999999</v>
      </c>
      <c r="E25" s="9"/>
      <c r="F25" s="11"/>
      <c r="G25" s="9"/>
      <c r="H25" s="11"/>
      <c r="I25" s="9"/>
      <c r="J25" s="11"/>
      <c r="K25" s="11"/>
    </row>
    <row r="26" spans="1:11" ht="27">
      <c r="A26" s="56">
        <v>12</v>
      </c>
      <c r="B26" s="14" t="s">
        <v>83</v>
      </c>
      <c r="C26" s="2" t="s">
        <v>14</v>
      </c>
      <c r="D26" s="9">
        <f>D24</f>
        <v>29.2</v>
      </c>
      <c r="E26" s="9"/>
      <c r="F26" s="11"/>
      <c r="G26" s="9"/>
      <c r="H26" s="11"/>
      <c r="I26" s="9"/>
      <c r="J26" s="11"/>
      <c r="K26" s="11"/>
    </row>
    <row r="27" spans="1:11" ht="15.75">
      <c r="A27" s="58"/>
      <c r="B27" s="14" t="s">
        <v>26</v>
      </c>
      <c r="C27" s="2" t="s">
        <v>14</v>
      </c>
      <c r="D27" s="9">
        <f>D26*1.03</f>
        <v>30.076</v>
      </c>
      <c r="E27" s="9"/>
      <c r="F27" s="11"/>
      <c r="G27" s="9"/>
      <c r="H27" s="11"/>
      <c r="I27" s="9"/>
      <c r="J27" s="11"/>
      <c r="K27" s="11"/>
    </row>
    <row r="28" spans="1:11" ht="15.75">
      <c r="A28" s="58"/>
      <c r="B28" s="14" t="s">
        <v>30</v>
      </c>
      <c r="C28" s="2" t="s">
        <v>15</v>
      </c>
      <c r="D28" s="9">
        <f>D26*0.08</f>
        <v>2.336</v>
      </c>
      <c r="E28" s="9"/>
      <c r="F28" s="11"/>
      <c r="G28" s="9"/>
      <c r="H28" s="11"/>
      <c r="I28" s="9"/>
      <c r="J28" s="11"/>
      <c r="K28" s="11"/>
    </row>
    <row r="29" spans="1:11" ht="15.75">
      <c r="A29" s="57"/>
      <c r="B29" s="14" t="s">
        <v>24</v>
      </c>
      <c r="C29" s="2" t="s">
        <v>15</v>
      </c>
      <c r="D29" s="9">
        <f>D26*6</f>
        <v>175.2</v>
      </c>
      <c r="E29" s="9"/>
      <c r="F29" s="11"/>
      <c r="G29" s="9"/>
      <c r="H29" s="11"/>
      <c r="I29" s="9"/>
      <c r="J29" s="11"/>
      <c r="K29" s="11"/>
    </row>
    <row r="30" spans="1:11" ht="40.5">
      <c r="A30" s="15">
        <v>13</v>
      </c>
      <c r="B30" s="14" t="s">
        <v>78</v>
      </c>
      <c r="C30" s="2" t="s">
        <v>14</v>
      </c>
      <c r="D30" s="9">
        <f>1.4*2.7+1.9*1.4*3</f>
        <v>11.759999999999998</v>
      </c>
      <c r="E30" s="9"/>
      <c r="F30" s="11"/>
      <c r="G30" s="9"/>
      <c r="H30" s="11"/>
      <c r="I30" s="9"/>
      <c r="J30" s="11"/>
      <c r="K30" s="11"/>
    </row>
    <row r="31" spans="1:11" ht="15.75">
      <c r="A31" s="15">
        <v>14</v>
      </c>
      <c r="B31" s="14" t="s">
        <v>33</v>
      </c>
      <c r="C31" s="2" t="s">
        <v>14</v>
      </c>
      <c r="D31" s="9">
        <f>2.3*0.8</f>
        <v>1.8399999999999999</v>
      </c>
      <c r="E31" s="9"/>
      <c r="F31" s="11"/>
      <c r="G31" s="9"/>
      <c r="H31" s="11"/>
      <c r="I31" s="9"/>
      <c r="J31" s="11"/>
      <c r="K31" s="11"/>
    </row>
    <row r="32" spans="1:11" ht="15.75">
      <c r="A32" s="15"/>
      <c r="B32" s="35" t="s">
        <v>40</v>
      </c>
      <c r="C32" s="2"/>
      <c r="D32" s="9"/>
      <c r="E32" s="9"/>
      <c r="F32" s="11"/>
      <c r="G32" s="9"/>
      <c r="H32" s="11"/>
      <c r="I32" s="9"/>
      <c r="J32" s="11"/>
      <c r="K32" s="11"/>
    </row>
    <row r="33" spans="1:11" ht="27">
      <c r="A33" s="15">
        <v>15</v>
      </c>
      <c r="B33" s="14" t="s">
        <v>86</v>
      </c>
      <c r="C33" s="2" t="s">
        <v>42</v>
      </c>
      <c r="D33" s="9">
        <v>7</v>
      </c>
      <c r="E33" s="9"/>
      <c r="F33" s="11"/>
      <c r="G33" s="9"/>
      <c r="H33" s="11"/>
      <c r="I33" s="9"/>
      <c r="J33" s="11"/>
      <c r="K33" s="11"/>
    </row>
    <row r="34" spans="1:11" ht="27">
      <c r="A34" s="15">
        <v>16</v>
      </c>
      <c r="B34" s="14" t="s">
        <v>43</v>
      </c>
      <c r="C34" s="2" t="s">
        <v>84</v>
      </c>
      <c r="D34" s="9">
        <v>1</v>
      </c>
      <c r="E34" s="9"/>
      <c r="F34" s="11"/>
      <c r="G34" s="9"/>
      <c r="H34" s="11"/>
      <c r="I34" s="9"/>
      <c r="J34" s="11"/>
      <c r="K34" s="11"/>
    </row>
    <row r="35" spans="1:11" ht="27">
      <c r="A35" s="15">
        <v>17</v>
      </c>
      <c r="B35" s="14" t="s">
        <v>87</v>
      </c>
      <c r="C35" s="2" t="s">
        <v>42</v>
      </c>
      <c r="D35" s="9">
        <v>8</v>
      </c>
      <c r="E35" s="9"/>
      <c r="F35" s="11"/>
      <c r="G35" s="9"/>
      <c r="H35" s="11"/>
      <c r="I35" s="9"/>
      <c r="J35" s="11"/>
      <c r="K35" s="11"/>
    </row>
    <row r="36" spans="1:11" ht="15.75">
      <c r="A36" s="15">
        <v>18</v>
      </c>
      <c r="B36" s="14" t="s">
        <v>44</v>
      </c>
      <c r="C36" s="2" t="s">
        <v>85</v>
      </c>
      <c r="D36" s="9">
        <v>1</v>
      </c>
      <c r="E36" s="9"/>
      <c r="F36" s="11"/>
      <c r="G36" s="9"/>
      <c r="H36" s="11"/>
      <c r="I36" s="9"/>
      <c r="J36" s="11"/>
      <c r="K36" s="11"/>
    </row>
    <row r="37" spans="1:11" ht="15.75">
      <c r="A37" s="15">
        <v>19</v>
      </c>
      <c r="B37" s="14" t="s">
        <v>66</v>
      </c>
      <c r="C37" s="2" t="s">
        <v>39</v>
      </c>
      <c r="D37" s="9">
        <v>1</v>
      </c>
      <c r="E37" s="9"/>
      <c r="F37" s="11"/>
      <c r="G37" s="9"/>
      <c r="H37" s="11"/>
      <c r="I37" s="9"/>
      <c r="J37" s="11"/>
      <c r="K37" s="11"/>
    </row>
    <row r="38" spans="1:11" ht="15.75">
      <c r="A38" s="15">
        <v>20</v>
      </c>
      <c r="B38" s="14" t="s">
        <v>64</v>
      </c>
      <c r="C38" s="2" t="s">
        <v>39</v>
      </c>
      <c r="D38" s="9">
        <v>2</v>
      </c>
      <c r="E38" s="9"/>
      <c r="F38" s="11"/>
      <c r="G38" s="9"/>
      <c r="H38" s="11"/>
      <c r="I38" s="9"/>
      <c r="J38" s="11"/>
      <c r="K38" s="11"/>
    </row>
    <row r="39" spans="1:11" ht="15.75">
      <c r="A39" s="15">
        <v>21</v>
      </c>
      <c r="B39" s="14" t="s">
        <v>81</v>
      </c>
      <c r="C39" s="2" t="s">
        <v>39</v>
      </c>
      <c r="D39" s="9">
        <v>1</v>
      </c>
      <c r="E39" s="9"/>
      <c r="F39" s="11"/>
      <c r="G39" s="9"/>
      <c r="H39" s="11"/>
      <c r="I39" s="9"/>
      <c r="J39" s="11"/>
      <c r="K39" s="11"/>
    </row>
    <row r="40" spans="1:11" ht="15.75">
      <c r="A40" s="51"/>
      <c r="B40" s="23" t="s">
        <v>6</v>
      </c>
      <c r="C40" s="24"/>
      <c r="D40" s="9"/>
      <c r="E40" s="9"/>
      <c r="F40" s="25"/>
      <c r="G40" s="26"/>
      <c r="H40" s="25"/>
      <c r="I40" s="26"/>
      <c r="J40" s="25"/>
      <c r="K40" s="25"/>
    </row>
    <row r="41" spans="1:11" ht="15.75">
      <c r="A41" s="52"/>
      <c r="B41" s="27" t="s">
        <v>12</v>
      </c>
      <c r="C41" s="28" t="s">
        <v>103</v>
      </c>
      <c r="D41" s="9"/>
      <c r="E41" s="9"/>
      <c r="F41" s="25"/>
      <c r="G41" s="26"/>
      <c r="H41" s="25"/>
      <c r="I41" s="26"/>
      <c r="J41" s="25"/>
      <c r="K41" s="13"/>
    </row>
    <row r="42" spans="1:11" ht="15.75">
      <c r="A42" s="52"/>
      <c r="B42" s="27" t="s">
        <v>6</v>
      </c>
      <c r="C42" s="24"/>
      <c r="D42" s="9"/>
      <c r="E42" s="9"/>
      <c r="F42" s="25"/>
      <c r="G42" s="26"/>
      <c r="H42" s="25"/>
      <c r="I42" s="26"/>
      <c r="J42" s="25"/>
      <c r="K42" s="25"/>
    </row>
    <row r="43" spans="1:11" ht="15.75">
      <c r="A43" s="52"/>
      <c r="B43" s="27" t="s">
        <v>13</v>
      </c>
      <c r="C43" s="28" t="s">
        <v>103</v>
      </c>
      <c r="D43" s="9"/>
      <c r="E43" s="9"/>
      <c r="F43" s="25"/>
      <c r="G43" s="26"/>
      <c r="H43" s="25"/>
      <c r="I43" s="26"/>
      <c r="J43" s="25"/>
      <c r="K43" s="13"/>
    </row>
    <row r="44" spans="1:11" ht="15.75">
      <c r="A44" s="52"/>
      <c r="B44" s="27" t="s">
        <v>6</v>
      </c>
      <c r="C44" s="24"/>
      <c r="D44" s="9"/>
      <c r="E44" s="9"/>
      <c r="F44" s="25"/>
      <c r="G44" s="26"/>
      <c r="H44" s="25"/>
      <c r="I44" s="26"/>
      <c r="J44" s="25"/>
      <c r="K44" s="25"/>
    </row>
    <row r="45" spans="1:11" ht="15.75">
      <c r="A45" s="52"/>
      <c r="B45" s="27" t="s">
        <v>20</v>
      </c>
      <c r="C45" s="28" t="s">
        <v>103</v>
      </c>
      <c r="D45" s="9"/>
      <c r="E45" s="9"/>
      <c r="F45" s="25"/>
      <c r="G45" s="26"/>
      <c r="H45" s="25"/>
      <c r="I45" s="26"/>
      <c r="J45" s="25"/>
      <c r="K45" s="13"/>
    </row>
    <row r="46" spans="1:11" ht="15.75">
      <c r="A46" s="52"/>
      <c r="B46" s="27" t="s">
        <v>6</v>
      </c>
      <c r="C46" s="24"/>
      <c r="D46" s="9"/>
      <c r="E46" s="9"/>
      <c r="F46" s="25"/>
      <c r="G46" s="26"/>
      <c r="H46" s="25"/>
      <c r="I46" s="26"/>
      <c r="J46" s="25"/>
      <c r="K46" s="25"/>
    </row>
    <row r="47" spans="1:11" ht="15.75">
      <c r="A47" s="15"/>
      <c r="B47" s="49" t="s">
        <v>76</v>
      </c>
      <c r="C47" s="2" t="s">
        <v>75</v>
      </c>
      <c r="D47" s="9"/>
      <c r="E47" s="9"/>
      <c r="F47" s="11"/>
      <c r="G47" s="9"/>
      <c r="H47" s="11"/>
      <c r="I47" s="9"/>
      <c r="J47" s="11"/>
      <c r="K47" s="11"/>
    </row>
    <row r="48" spans="1:11" ht="15.75">
      <c r="A48" s="15"/>
      <c r="B48" s="49" t="s">
        <v>6</v>
      </c>
      <c r="C48" s="2" t="s">
        <v>75</v>
      </c>
      <c r="D48" s="9"/>
      <c r="E48" s="9"/>
      <c r="F48" s="11"/>
      <c r="G48" s="9"/>
      <c r="H48" s="11"/>
      <c r="I48" s="9"/>
      <c r="J48" s="11"/>
      <c r="K48" s="26"/>
    </row>
    <row r="49" spans="1:11" ht="15.75">
      <c r="A49" s="64"/>
      <c r="B49" s="64"/>
      <c r="C49" s="31"/>
      <c r="D49" s="31"/>
      <c r="E49" s="31"/>
      <c r="F49" s="31"/>
      <c r="G49" s="65"/>
      <c r="H49" s="65"/>
      <c r="I49" s="65"/>
      <c r="J49" s="65"/>
      <c r="K49" s="65"/>
    </row>
    <row r="50" spans="1:11" ht="15.75">
      <c r="A50" s="31"/>
      <c r="B50" s="33"/>
      <c r="C50" s="31"/>
      <c r="D50" s="31"/>
      <c r="E50" s="31"/>
      <c r="F50" s="31"/>
      <c r="G50" s="48"/>
      <c r="H50" s="34"/>
      <c r="I50" s="34"/>
      <c r="J50" s="34"/>
      <c r="K50" s="34"/>
    </row>
  </sheetData>
  <sheetProtection password="CF7A" sheet="1"/>
  <protectedRanges>
    <protectedRange sqref="E9:K48" name="Range1"/>
  </protectedRanges>
  <mergeCells count="16">
    <mergeCell ref="B3:K3"/>
    <mergeCell ref="A49:B49"/>
    <mergeCell ref="G49:K49"/>
    <mergeCell ref="A6:A7"/>
    <mergeCell ref="B6:B7"/>
    <mergeCell ref="C6:C7"/>
    <mergeCell ref="D6:D7"/>
    <mergeCell ref="E6:F6"/>
    <mergeCell ref="A17:A18"/>
    <mergeCell ref="A20:A23"/>
    <mergeCell ref="A24:A25"/>
    <mergeCell ref="A26:A29"/>
    <mergeCell ref="K6:K7"/>
    <mergeCell ref="A15:A16"/>
    <mergeCell ref="G6:H6"/>
    <mergeCell ref="I6:J6"/>
  </mergeCells>
  <printOptions/>
  <pageMargins left="0.1968503937007874" right="0.11811023622047245" top="0.7480314960629921" bottom="2.18" header="0.31496062992125984" footer="2.1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K24"/>
  <sheetViews>
    <sheetView zoomScalePageLayoutView="0" workbookViewId="0" topLeftCell="A1">
      <selection activeCell="J14" sqref="F14:J20"/>
    </sheetView>
  </sheetViews>
  <sheetFormatPr defaultColWidth="9.140625" defaultRowHeight="15"/>
  <cols>
    <col min="1" max="1" width="3.28125" style="18" customWidth="1"/>
    <col min="2" max="2" width="38.28125" style="10" customWidth="1"/>
    <col min="3" max="3" width="8.00390625" style="10" customWidth="1"/>
    <col min="4" max="4" width="10.00390625" style="10" customWidth="1"/>
    <col min="5" max="5" width="8.421875" style="10" customWidth="1"/>
    <col min="6" max="6" width="7.57421875" style="10" customWidth="1"/>
    <col min="7" max="7" width="8.28125" style="10" customWidth="1"/>
    <col min="8" max="8" width="9.28125" style="10" customWidth="1"/>
    <col min="9" max="9" width="5.140625" style="10" bestFit="1" customWidth="1"/>
    <col min="10" max="10" width="9.7109375" style="10" customWidth="1"/>
    <col min="11" max="11" width="6.421875" style="10" bestFit="1" customWidth="1"/>
    <col min="12" max="16384" width="9.140625" style="10" customWidth="1"/>
  </cols>
  <sheetData>
    <row r="3" spans="2:11" ht="33.75" customHeight="1">
      <c r="B3" s="63" t="s">
        <v>72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.75"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54" customHeight="1">
      <c r="A6" s="66" t="s">
        <v>0</v>
      </c>
      <c r="B6" s="66" t="s">
        <v>1</v>
      </c>
      <c r="C6" s="68" t="s">
        <v>2</v>
      </c>
      <c r="D6" s="68" t="s">
        <v>18</v>
      </c>
      <c r="E6" s="61" t="s">
        <v>4</v>
      </c>
      <c r="F6" s="62"/>
      <c r="G6" s="61" t="s">
        <v>3</v>
      </c>
      <c r="H6" s="62"/>
      <c r="I6" s="61" t="s">
        <v>5</v>
      </c>
      <c r="J6" s="62"/>
      <c r="K6" s="59" t="s">
        <v>6</v>
      </c>
    </row>
    <row r="7" spans="1:11" ht="27.75">
      <c r="A7" s="67"/>
      <c r="B7" s="67"/>
      <c r="C7" s="69"/>
      <c r="D7" s="69"/>
      <c r="E7" s="20" t="s">
        <v>16</v>
      </c>
      <c r="F7" s="21" t="s">
        <v>6</v>
      </c>
      <c r="G7" s="22" t="s">
        <v>16</v>
      </c>
      <c r="H7" s="21" t="s">
        <v>6</v>
      </c>
      <c r="I7" s="22" t="s">
        <v>16</v>
      </c>
      <c r="J7" s="21" t="s">
        <v>6</v>
      </c>
      <c r="K7" s="60"/>
    </row>
    <row r="8" spans="1:11" ht="15.75">
      <c r="A8" s="1" t="s">
        <v>7</v>
      </c>
      <c r="B8" s="1" t="s">
        <v>8</v>
      </c>
      <c r="C8" s="4" t="s">
        <v>9</v>
      </c>
      <c r="D8" s="5">
        <v>5</v>
      </c>
      <c r="E8" s="6" t="s">
        <v>10</v>
      </c>
      <c r="F8" s="7">
        <v>7</v>
      </c>
      <c r="G8" s="8">
        <v>8</v>
      </c>
      <c r="H8" s="7">
        <v>9</v>
      </c>
      <c r="I8" s="8">
        <v>10</v>
      </c>
      <c r="J8" s="7">
        <v>11</v>
      </c>
      <c r="K8" s="7">
        <v>12</v>
      </c>
    </row>
    <row r="9" spans="1:11" ht="15.75">
      <c r="A9" s="15"/>
      <c r="B9" s="35" t="s">
        <v>57</v>
      </c>
      <c r="C9" s="2"/>
      <c r="D9" s="9"/>
      <c r="E9" s="9"/>
      <c r="F9" s="11"/>
      <c r="G9" s="9"/>
      <c r="H9" s="11"/>
      <c r="I9" s="9"/>
      <c r="J9" s="11"/>
      <c r="K9" s="11"/>
    </row>
    <row r="10" spans="1:11" ht="15.75">
      <c r="A10" s="15">
        <v>1</v>
      </c>
      <c r="B10" s="14" t="s">
        <v>88</v>
      </c>
      <c r="C10" s="2" t="s">
        <v>42</v>
      </c>
      <c r="D10" s="9">
        <v>20</v>
      </c>
      <c r="E10" s="9"/>
      <c r="F10" s="11"/>
      <c r="G10" s="9"/>
      <c r="H10" s="11"/>
      <c r="I10" s="9"/>
      <c r="J10" s="11"/>
      <c r="K10" s="11"/>
    </row>
    <row r="11" spans="1:11" ht="15.75">
      <c r="A11" s="15">
        <v>2</v>
      </c>
      <c r="B11" s="46" t="s">
        <v>58</v>
      </c>
      <c r="C11" s="2" t="s">
        <v>39</v>
      </c>
      <c r="D11" s="9">
        <v>1</v>
      </c>
      <c r="E11" s="9"/>
      <c r="F11" s="11"/>
      <c r="G11" s="9"/>
      <c r="H11" s="11"/>
      <c r="I11" s="9"/>
      <c r="J11" s="11"/>
      <c r="K11" s="11"/>
    </row>
    <row r="12" spans="1:11" ht="15.75">
      <c r="A12" s="15">
        <v>3</v>
      </c>
      <c r="B12" s="46" t="s">
        <v>59</v>
      </c>
      <c r="C12" s="2" t="s">
        <v>39</v>
      </c>
      <c r="D12" s="9">
        <v>1</v>
      </c>
      <c r="E12" s="9"/>
      <c r="F12" s="11"/>
      <c r="G12" s="9"/>
      <c r="H12" s="11"/>
      <c r="I12" s="9"/>
      <c r="J12" s="11"/>
      <c r="K12" s="11"/>
    </row>
    <row r="13" spans="1:11" ht="15.75">
      <c r="A13" s="15">
        <v>4</v>
      </c>
      <c r="B13" s="14" t="s">
        <v>89</v>
      </c>
      <c r="C13" s="2" t="s">
        <v>39</v>
      </c>
      <c r="D13" s="9">
        <v>1</v>
      </c>
      <c r="E13" s="9"/>
      <c r="F13" s="11"/>
      <c r="G13" s="9"/>
      <c r="H13" s="11"/>
      <c r="I13" s="9"/>
      <c r="J13" s="11"/>
      <c r="K13" s="11"/>
    </row>
    <row r="14" spans="1:11" ht="27">
      <c r="A14" s="15">
        <v>5</v>
      </c>
      <c r="B14" s="55" t="s">
        <v>90</v>
      </c>
      <c r="C14" s="2" t="s">
        <v>39</v>
      </c>
      <c r="D14" s="9">
        <v>1</v>
      </c>
      <c r="E14" s="9"/>
      <c r="F14" s="11"/>
      <c r="G14" s="9"/>
      <c r="H14" s="11"/>
      <c r="I14" s="9"/>
      <c r="J14" s="11"/>
      <c r="K14" s="11"/>
    </row>
    <row r="15" spans="1:11" ht="15.75">
      <c r="A15" s="51"/>
      <c r="B15" s="23" t="s">
        <v>6</v>
      </c>
      <c r="C15" s="24"/>
      <c r="D15" s="9"/>
      <c r="E15" s="9"/>
      <c r="F15" s="25"/>
      <c r="G15" s="26"/>
      <c r="H15" s="25"/>
      <c r="I15" s="26"/>
      <c r="J15" s="25"/>
      <c r="K15" s="25"/>
    </row>
    <row r="16" spans="1:11" ht="15.75">
      <c r="A16" s="52"/>
      <c r="B16" s="27" t="s">
        <v>62</v>
      </c>
      <c r="C16" s="28" t="s">
        <v>103</v>
      </c>
      <c r="D16" s="9"/>
      <c r="E16" s="9"/>
      <c r="F16" s="25"/>
      <c r="G16" s="26"/>
      <c r="H16" s="25"/>
      <c r="I16" s="26"/>
      <c r="J16" s="25"/>
      <c r="K16" s="13"/>
    </row>
    <row r="17" spans="1:11" ht="15.75">
      <c r="A17" s="52"/>
      <c r="B17" s="27" t="s">
        <v>6</v>
      </c>
      <c r="C17" s="24"/>
      <c r="D17" s="9"/>
      <c r="E17" s="9"/>
      <c r="F17" s="25"/>
      <c r="G17" s="26"/>
      <c r="H17" s="25"/>
      <c r="I17" s="26"/>
      <c r="J17" s="25"/>
      <c r="K17" s="25"/>
    </row>
    <row r="18" spans="1:11" ht="15.75">
      <c r="A18" s="52"/>
      <c r="B18" s="27" t="s">
        <v>13</v>
      </c>
      <c r="C18" s="28" t="s">
        <v>103</v>
      </c>
      <c r="D18" s="9"/>
      <c r="E18" s="9"/>
      <c r="F18" s="25"/>
      <c r="G18" s="26"/>
      <c r="H18" s="25"/>
      <c r="I18" s="26"/>
      <c r="J18" s="25"/>
      <c r="K18" s="13"/>
    </row>
    <row r="19" spans="1:11" ht="15.75">
      <c r="A19" s="52"/>
      <c r="B19" s="27" t="s">
        <v>6</v>
      </c>
      <c r="C19" s="24"/>
      <c r="D19" s="9"/>
      <c r="E19" s="9"/>
      <c r="F19" s="25"/>
      <c r="G19" s="26"/>
      <c r="H19" s="25"/>
      <c r="I19" s="26"/>
      <c r="J19" s="25"/>
      <c r="K19" s="25"/>
    </row>
    <row r="20" spans="1:11" ht="15.75">
      <c r="A20" s="52"/>
      <c r="B20" s="27" t="s">
        <v>20</v>
      </c>
      <c r="C20" s="28" t="s">
        <v>103</v>
      </c>
      <c r="D20" s="9"/>
      <c r="E20" s="9"/>
      <c r="F20" s="25"/>
      <c r="G20" s="26"/>
      <c r="H20" s="25"/>
      <c r="I20" s="26"/>
      <c r="J20" s="25"/>
      <c r="K20" s="13"/>
    </row>
    <row r="21" spans="1:11" ht="15.75">
      <c r="A21" s="52"/>
      <c r="B21" s="27" t="s">
        <v>6</v>
      </c>
      <c r="C21" s="24"/>
      <c r="D21" s="9"/>
      <c r="E21" s="9"/>
      <c r="F21" s="25"/>
      <c r="G21" s="26"/>
      <c r="H21" s="25"/>
      <c r="I21" s="26"/>
      <c r="J21" s="25"/>
      <c r="K21" s="25"/>
    </row>
    <row r="22" spans="1:11" ht="15.75">
      <c r="A22" s="15"/>
      <c r="B22" s="49" t="s">
        <v>76</v>
      </c>
      <c r="C22" s="2" t="s">
        <v>75</v>
      </c>
      <c r="D22" s="9"/>
      <c r="E22" s="9"/>
      <c r="F22" s="11"/>
      <c r="G22" s="9"/>
      <c r="H22" s="11"/>
      <c r="I22" s="9"/>
      <c r="J22" s="11"/>
      <c r="K22" s="11"/>
    </row>
    <row r="23" spans="1:11" ht="15.75">
      <c r="A23" s="15"/>
      <c r="B23" s="49" t="s">
        <v>6</v>
      </c>
      <c r="C23" s="2" t="s">
        <v>75</v>
      </c>
      <c r="D23" s="9"/>
      <c r="E23" s="9"/>
      <c r="F23" s="11"/>
      <c r="G23" s="9"/>
      <c r="H23" s="11"/>
      <c r="I23" s="9"/>
      <c r="J23" s="11"/>
      <c r="K23" s="26"/>
    </row>
    <row r="24" spans="1:11" ht="15.75">
      <c r="A24" s="31"/>
      <c r="B24" s="33"/>
      <c r="C24" s="31"/>
      <c r="D24" s="31"/>
      <c r="E24" s="31"/>
      <c r="F24" s="31"/>
      <c r="G24" s="48"/>
      <c r="H24" s="34"/>
      <c r="I24" s="34"/>
      <c r="J24" s="34"/>
      <c r="K24" s="34"/>
    </row>
  </sheetData>
  <sheetProtection password="CF7A" sheet="1"/>
  <protectedRanges>
    <protectedRange sqref="E10:K23" name="Range1"/>
  </protectedRanges>
  <mergeCells count="9">
    <mergeCell ref="A6:A7"/>
    <mergeCell ref="B6:B7"/>
    <mergeCell ref="C6:C7"/>
    <mergeCell ref="D6:D7"/>
    <mergeCell ref="E6:F6"/>
    <mergeCell ref="B3:K3"/>
    <mergeCell ref="G6:H6"/>
    <mergeCell ref="I6:J6"/>
    <mergeCell ref="K6:K7"/>
  </mergeCells>
  <printOptions/>
  <pageMargins left="0.2362204724409449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K70"/>
  <sheetViews>
    <sheetView zoomScalePageLayoutView="0" workbookViewId="0" topLeftCell="A1">
      <selection activeCell="J13" sqref="F13:J16"/>
    </sheetView>
  </sheetViews>
  <sheetFormatPr defaultColWidth="9.140625" defaultRowHeight="15"/>
  <cols>
    <col min="1" max="1" width="3.28125" style="18" customWidth="1"/>
    <col min="2" max="2" width="38.28125" style="10" customWidth="1"/>
    <col min="3" max="3" width="8.00390625" style="10" customWidth="1"/>
    <col min="4" max="4" width="8.00390625" style="10" bestFit="1" customWidth="1"/>
    <col min="5" max="5" width="5.7109375" style="10" bestFit="1" customWidth="1"/>
    <col min="6" max="6" width="9.7109375" style="10" customWidth="1"/>
    <col min="7" max="7" width="5.140625" style="10" bestFit="1" customWidth="1"/>
    <col min="8" max="8" width="8.57421875" style="10" bestFit="1" customWidth="1"/>
    <col min="9" max="9" width="5.140625" style="10" bestFit="1" customWidth="1"/>
    <col min="10" max="10" width="9.7109375" style="10" customWidth="1"/>
    <col min="11" max="11" width="8.57421875" style="10" bestFit="1" customWidth="1"/>
    <col min="12" max="16384" width="9.140625" style="10" customWidth="1"/>
  </cols>
  <sheetData>
    <row r="3" spans="2:11" ht="34.5" customHeight="1">
      <c r="B3" s="63" t="s">
        <v>73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.75"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s="16" customFormat="1" ht="51.75" customHeight="1">
      <c r="A6" s="66" t="s">
        <v>0</v>
      </c>
      <c r="B6" s="66" t="s">
        <v>1</v>
      </c>
      <c r="C6" s="68" t="s">
        <v>2</v>
      </c>
      <c r="D6" s="68" t="s">
        <v>18</v>
      </c>
      <c r="E6" s="61" t="s">
        <v>4</v>
      </c>
      <c r="F6" s="62"/>
      <c r="G6" s="61" t="s">
        <v>3</v>
      </c>
      <c r="H6" s="62"/>
      <c r="I6" s="61" t="s">
        <v>5</v>
      </c>
      <c r="J6" s="62"/>
      <c r="K6" s="59" t="s">
        <v>6</v>
      </c>
    </row>
    <row r="7" spans="1:11" ht="27.75">
      <c r="A7" s="67"/>
      <c r="B7" s="67"/>
      <c r="C7" s="69"/>
      <c r="D7" s="69"/>
      <c r="E7" s="20" t="s">
        <v>16</v>
      </c>
      <c r="F7" s="21" t="s">
        <v>6</v>
      </c>
      <c r="G7" s="22" t="s">
        <v>16</v>
      </c>
      <c r="H7" s="21" t="s">
        <v>6</v>
      </c>
      <c r="I7" s="22" t="s">
        <v>16</v>
      </c>
      <c r="J7" s="21" t="s">
        <v>6</v>
      </c>
      <c r="K7" s="60"/>
    </row>
    <row r="8" spans="1:11" ht="15.75">
      <c r="A8" s="1" t="s">
        <v>7</v>
      </c>
      <c r="B8" s="1" t="s">
        <v>8</v>
      </c>
      <c r="C8" s="4" t="s">
        <v>9</v>
      </c>
      <c r="D8" s="5">
        <v>5</v>
      </c>
      <c r="E8" s="6" t="s">
        <v>10</v>
      </c>
      <c r="F8" s="7">
        <v>7</v>
      </c>
      <c r="G8" s="8">
        <v>8</v>
      </c>
      <c r="H8" s="7">
        <v>9</v>
      </c>
      <c r="I8" s="8">
        <v>10</v>
      </c>
      <c r="J8" s="7">
        <v>11</v>
      </c>
      <c r="K8" s="7">
        <v>12</v>
      </c>
    </row>
    <row r="9" spans="1:11" ht="27">
      <c r="A9" s="15">
        <v>1</v>
      </c>
      <c r="B9" s="14" t="s">
        <v>63</v>
      </c>
      <c r="C9" s="9" t="s">
        <v>14</v>
      </c>
      <c r="D9" s="13">
        <f>38.73+31.72+45.2+93.45+15.79+97.74+64.86+26.22+42.48+25.8+25.8+42.96+26.22+97.62+47.58</f>
        <v>722.1700000000002</v>
      </c>
      <c r="E9" s="11"/>
      <c r="F9" s="11"/>
      <c r="G9" s="11"/>
      <c r="H9" s="11"/>
      <c r="I9" s="11"/>
      <c r="J9" s="11"/>
      <c r="K9" s="11"/>
    </row>
    <row r="10" spans="1:11" ht="27">
      <c r="A10" s="15">
        <v>2</v>
      </c>
      <c r="B10" s="14" t="s">
        <v>70</v>
      </c>
      <c r="C10" s="9" t="s">
        <v>14</v>
      </c>
      <c r="D10" s="13">
        <f>6.6+36.8+1.7+11.8+9.7+14.1+3.9+3.9+7.4+7.9+4.6+4.6</f>
        <v>113.00000000000001</v>
      </c>
      <c r="E10" s="11"/>
      <c r="F10" s="11"/>
      <c r="G10" s="11"/>
      <c r="H10" s="11"/>
      <c r="I10" s="12"/>
      <c r="J10" s="11"/>
      <c r="K10" s="11"/>
    </row>
    <row r="11" spans="1:11" ht="27">
      <c r="A11" s="15">
        <v>3</v>
      </c>
      <c r="B11" s="14" t="s">
        <v>93</v>
      </c>
      <c r="C11" s="9" t="s">
        <v>14</v>
      </c>
      <c r="D11" s="13">
        <f>9.7+6.6+11.8+36.8+1.7+63.5+28.7+3.9+7.4+4.6+4.6+7.9+3.9+63+14.1-D10</f>
        <v>155.2</v>
      </c>
      <c r="E11" s="11"/>
      <c r="F11" s="11"/>
      <c r="G11" s="11"/>
      <c r="H11" s="11"/>
      <c r="I11" s="12"/>
      <c r="J11" s="11"/>
      <c r="K11" s="11"/>
    </row>
    <row r="12" spans="1:11" s="47" customFormat="1" ht="27">
      <c r="A12" s="15">
        <v>4</v>
      </c>
      <c r="B12" s="14" t="s">
        <v>37</v>
      </c>
      <c r="C12" s="2" t="s">
        <v>36</v>
      </c>
      <c r="D12" s="9">
        <f>D40</f>
        <v>34.725</v>
      </c>
      <c r="E12" s="9"/>
      <c r="F12" s="11"/>
      <c r="G12" s="9"/>
      <c r="H12" s="11"/>
      <c r="I12" s="9"/>
      <c r="J12" s="11"/>
      <c r="K12" s="11"/>
    </row>
    <row r="13" spans="1:11" s="47" customFormat="1" ht="27">
      <c r="A13" s="15">
        <v>5</v>
      </c>
      <c r="B13" s="14" t="s">
        <v>38</v>
      </c>
      <c r="C13" s="2" t="s">
        <v>36</v>
      </c>
      <c r="D13" s="9">
        <f>D39</f>
        <v>66.295</v>
      </c>
      <c r="E13" s="9"/>
      <c r="F13" s="11"/>
      <c r="G13" s="9"/>
      <c r="H13" s="11"/>
      <c r="I13" s="9"/>
      <c r="J13" s="11"/>
      <c r="K13" s="11"/>
    </row>
    <row r="14" spans="1:11" ht="27">
      <c r="A14" s="15">
        <v>6</v>
      </c>
      <c r="B14" s="14" t="s">
        <v>21</v>
      </c>
      <c r="C14" s="2" t="s">
        <v>17</v>
      </c>
      <c r="D14" s="9">
        <f>D9*0.03*2+D10*16/1000+D10*0.04*2+D12*15/1000+D13*15/1000+D11*0.02*0.73+D11*0.04*2</f>
        <v>70.37542</v>
      </c>
      <c r="E14" s="9"/>
      <c r="F14" s="11"/>
      <c r="G14" s="9"/>
      <c r="H14" s="11"/>
      <c r="I14" s="9"/>
      <c r="J14" s="11"/>
      <c r="K14" s="11"/>
    </row>
    <row r="15" spans="1:11" ht="27">
      <c r="A15" s="15">
        <v>7</v>
      </c>
      <c r="B15" s="14" t="s">
        <v>91</v>
      </c>
      <c r="C15" s="9" t="s">
        <v>17</v>
      </c>
      <c r="D15" s="13">
        <f>D14</f>
        <v>70.37542</v>
      </c>
      <c r="E15" s="11"/>
      <c r="F15" s="11"/>
      <c r="G15" s="11"/>
      <c r="H15" s="11"/>
      <c r="I15" s="11"/>
      <c r="J15" s="11"/>
      <c r="K15" s="11"/>
    </row>
    <row r="16" spans="1:11" ht="27">
      <c r="A16" s="56">
        <v>8</v>
      </c>
      <c r="B16" s="14" t="s">
        <v>31</v>
      </c>
      <c r="C16" s="9" t="s">
        <v>14</v>
      </c>
      <c r="D16" s="13">
        <f>17.3</f>
        <v>17.3</v>
      </c>
      <c r="E16" s="11"/>
      <c r="F16" s="11"/>
      <c r="G16" s="11"/>
      <c r="H16" s="11"/>
      <c r="I16" s="11"/>
      <c r="J16" s="11"/>
      <c r="K16" s="11"/>
    </row>
    <row r="17" spans="1:11" ht="15.75">
      <c r="A17" s="58"/>
      <c r="B17" s="14" t="s">
        <v>92</v>
      </c>
      <c r="C17" s="9" t="s">
        <v>11</v>
      </c>
      <c r="D17" s="13">
        <f>D16*0.011</f>
        <v>0.1903</v>
      </c>
      <c r="E17" s="11"/>
      <c r="F17" s="11"/>
      <c r="G17" s="11"/>
      <c r="H17" s="11"/>
      <c r="I17" s="11"/>
      <c r="J17" s="11"/>
      <c r="K17" s="11"/>
    </row>
    <row r="18" spans="1:11" ht="15.75">
      <c r="A18" s="57"/>
      <c r="B18" s="14" t="s">
        <v>32</v>
      </c>
      <c r="C18" s="9" t="s">
        <v>39</v>
      </c>
      <c r="D18" s="13">
        <f>D16*12.5</f>
        <v>216.25</v>
      </c>
      <c r="E18" s="11"/>
      <c r="F18" s="11"/>
      <c r="G18" s="11"/>
      <c r="H18" s="11"/>
      <c r="I18" s="11"/>
      <c r="J18" s="11"/>
      <c r="K18" s="11"/>
    </row>
    <row r="19" spans="1:11" ht="27">
      <c r="A19" s="56">
        <v>9</v>
      </c>
      <c r="B19" s="14" t="s">
        <v>77</v>
      </c>
      <c r="C19" s="2" t="s">
        <v>14</v>
      </c>
      <c r="D19" s="9">
        <f>31.72+93.45+15.79+26.22+42.84+25.8+25.8+42.96+26.22</f>
        <v>330.79999999999995</v>
      </c>
      <c r="E19" s="9"/>
      <c r="F19" s="11"/>
      <c r="G19" s="9"/>
      <c r="H19" s="11"/>
      <c r="I19" s="9"/>
      <c r="J19" s="11"/>
      <c r="K19" s="11"/>
    </row>
    <row r="20" spans="1:11" ht="15.75">
      <c r="A20" s="58"/>
      <c r="B20" s="14" t="s">
        <v>22</v>
      </c>
      <c r="C20" s="2" t="s">
        <v>11</v>
      </c>
      <c r="D20" s="9">
        <f>D19*0.033</f>
        <v>10.9164</v>
      </c>
      <c r="E20" s="9"/>
      <c r="F20" s="11"/>
      <c r="G20" s="9"/>
      <c r="H20" s="11"/>
      <c r="I20" s="9"/>
      <c r="J20" s="11"/>
      <c r="K20" s="11"/>
    </row>
    <row r="21" spans="1:11" ht="15.75">
      <c r="A21" s="56">
        <v>10</v>
      </c>
      <c r="B21" s="14" t="s">
        <v>95</v>
      </c>
      <c r="C21" s="2" t="s">
        <v>14</v>
      </c>
      <c r="D21" s="9">
        <f>D9-D19</f>
        <v>391.37000000000023</v>
      </c>
      <c r="E21" s="9"/>
      <c r="F21" s="11"/>
      <c r="G21" s="9"/>
      <c r="H21" s="11"/>
      <c r="I21" s="9"/>
      <c r="J21" s="11"/>
      <c r="K21" s="11"/>
    </row>
    <row r="22" spans="1:11" ht="15.75">
      <c r="A22" s="58"/>
      <c r="B22" s="14" t="s">
        <v>67</v>
      </c>
      <c r="C22" s="2" t="s">
        <v>15</v>
      </c>
      <c r="D22" s="9">
        <f>D21*37</f>
        <v>14480.690000000008</v>
      </c>
      <c r="E22" s="9"/>
      <c r="F22" s="11"/>
      <c r="G22" s="9"/>
      <c r="H22" s="11"/>
      <c r="I22" s="9"/>
      <c r="J22" s="11"/>
      <c r="K22" s="11"/>
    </row>
    <row r="23" spans="1:11" ht="27">
      <c r="A23" s="56">
        <v>11</v>
      </c>
      <c r="B23" s="14" t="s">
        <v>79</v>
      </c>
      <c r="C23" s="2" t="s">
        <v>14</v>
      </c>
      <c r="D23" s="9">
        <v>98.9</v>
      </c>
      <c r="E23" s="9"/>
      <c r="F23" s="11"/>
      <c r="G23" s="9"/>
      <c r="H23" s="11"/>
      <c r="I23" s="9"/>
      <c r="J23" s="11"/>
      <c r="K23" s="11"/>
    </row>
    <row r="24" spans="1:11" ht="27">
      <c r="A24" s="58"/>
      <c r="B24" s="14" t="s">
        <v>80</v>
      </c>
      <c r="C24" s="2" t="s">
        <v>14</v>
      </c>
      <c r="D24" s="9">
        <f>D23</f>
        <v>98.9</v>
      </c>
      <c r="E24" s="9"/>
      <c r="F24" s="11"/>
      <c r="G24" s="9"/>
      <c r="H24" s="11"/>
      <c r="I24" s="9"/>
      <c r="J24" s="11"/>
      <c r="K24" s="11"/>
    </row>
    <row r="25" spans="1:11" ht="27">
      <c r="A25" s="56">
        <v>12</v>
      </c>
      <c r="B25" s="14" t="s">
        <v>96</v>
      </c>
      <c r="C25" s="2" t="s">
        <v>14</v>
      </c>
      <c r="D25" s="9">
        <f>(D10+D11)-D23</f>
        <v>169.29999999999998</v>
      </c>
      <c r="E25" s="9"/>
      <c r="F25" s="11"/>
      <c r="G25" s="9"/>
      <c r="H25" s="11"/>
      <c r="I25" s="9"/>
      <c r="J25" s="11"/>
      <c r="K25" s="11"/>
    </row>
    <row r="26" spans="1:11" ht="15.75">
      <c r="A26" s="58"/>
      <c r="B26" s="14" t="s">
        <v>97</v>
      </c>
      <c r="C26" s="2" t="s">
        <v>14</v>
      </c>
      <c r="D26" s="9">
        <f>D25</f>
        <v>169.29999999999998</v>
      </c>
      <c r="E26" s="9"/>
      <c r="F26" s="11"/>
      <c r="G26" s="9"/>
      <c r="H26" s="11"/>
      <c r="I26" s="9"/>
      <c r="J26" s="11"/>
      <c r="K26" s="11"/>
    </row>
    <row r="27" spans="1:11" ht="40.5">
      <c r="A27" s="15">
        <v>13</v>
      </c>
      <c r="B27" s="14" t="s">
        <v>23</v>
      </c>
      <c r="C27" s="2" t="s">
        <v>14</v>
      </c>
      <c r="D27" s="13">
        <f>(D19+D21)-D28</f>
        <v>591.9100000000002</v>
      </c>
      <c r="E27" s="9"/>
      <c r="F27" s="11"/>
      <c r="G27" s="9"/>
      <c r="H27" s="11"/>
      <c r="I27" s="9"/>
      <c r="J27" s="11"/>
      <c r="K27" s="11"/>
    </row>
    <row r="28" spans="1:11" ht="27">
      <c r="A28" s="56">
        <v>14</v>
      </c>
      <c r="B28" s="14" t="s">
        <v>27</v>
      </c>
      <c r="C28" s="2" t="s">
        <v>14</v>
      </c>
      <c r="D28" s="9">
        <f>61.56+68.7</f>
        <v>130.26</v>
      </c>
      <c r="E28" s="9"/>
      <c r="F28" s="11"/>
      <c r="G28" s="9"/>
      <c r="H28" s="11"/>
      <c r="I28" s="9"/>
      <c r="J28" s="11"/>
      <c r="K28" s="11"/>
    </row>
    <row r="29" spans="1:11" ht="15.75">
      <c r="A29" s="58"/>
      <c r="B29" s="14" t="s">
        <v>25</v>
      </c>
      <c r="C29" s="2" t="s">
        <v>14</v>
      </c>
      <c r="D29" s="9">
        <f>D28*1.03</f>
        <v>134.1678</v>
      </c>
      <c r="E29" s="9"/>
      <c r="F29" s="11"/>
      <c r="G29" s="9"/>
      <c r="H29" s="11"/>
      <c r="I29" s="9"/>
      <c r="J29" s="11"/>
      <c r="K29" s="11"/>
    </row>
    <row r="30" spans="1:11" ht="15.75">
      <c r="A30" s="58"/>
      <c r="B30" s="14" t="s">
        <v>30</v>
      </c>
      <c r="C30" s="2" t="s">
        <v>15</v>
      </c>
      <c r="D30" s="9">
        <f>D28*0.08</f>
        <v>10.4208</v>
      </c>
      <c r="E30" s="9"/>
      <c r="F30" s="11"/>
      <c r="G30" s="9"/>
      <c r="H30" s="11"/>
      <c r="I30" s="9"/>
      <c r="J30" s="11"/>
      <c r="K30" s="11"/>
    </row>
    <row r="31" spans="1:11" ht="15.75">
      <c r="A31" s="57"/>
      <c r="B31" s="14" t="s">
        <v>24</v>
      </c>
      <c r="C31" s="2" t="s">
        <v>15</v>
      </c>
      <c r="D31" s="9">
        <f>D28*6</f>
        <v>781.56</v>
      </c>
      <c r="E31" s="9"/>
      <c r="F31" s="11"/>
      <c r="G31" s="9"/>
      <c r="H31" s="11"/>
      <c r="I31" s="9"/>
      <c r="J31" s="11"/>
      <c r="K31" s="11"/>
    </row>
    <row r="32" spans="1:11" ht="27">
      <c r="A32" s="56">
        <v>15</v>
      </c>
      <c r="B32" s="14" t="s">
        <v>82</v>
      </c>
      <c r="C32" s="2" t="s">
        <v>14</v>
      </c>
      <c r="D32" s="9">
        <f>D10+D11</f>
        <v>268.2</v>
      </c>
      <c r="E32" s="9"/>
      <c r="F32" s="11"/>
      <c r="G32" s="9"/>
      <c r="H32" s="11"/>
      <c r="I32" s="9"/>
      <c r="J32" s="11"/>
      <c r="K32" s="11"/>
    </row>
    <row r="33" spans="1:11" ht="15.75">
      <c r="A33" s="57"/>
      <c r="B33" s="14" t="s">
        <v>22</v>
      </c>
      <c r="C33" s="2" t="s">
        <v>11</v>
      </c>
      <c r="D33" s="17">
        <f>D32*0.055</f>
        <v>14.751</v>
      </c>
      <c r="E33" s="9"/>
      <c r="F33" s="11"/>
      <c r="G33" s="9"/>
      <c r="H33" s="11"/>
      <c r="I33" s="9"/>
      <c r="J33" s="11"/>
      <c r="K33" s="11"/>
    </row>
    <row r="34" spans="1:11" ht="27">
      <c r="A34" s="56">
        <v>16</v>
      </c>
      <c r="B34" s="14" t="s">
        <v>83</v>
      </c>
      <c r="C34" s="2" t="s">
        <v>14</v>
      </c>
      <c r="D34" s="9">
        <f>D10</f>
        <v>113.00000000000001</v>
      </c>
      <c r="E34" s="9"/>
      <c r="F34" s="11"/>
      <c r="G34" s="9"/>
      <c r="H34" s="11"/>
      <c r="I34" s="9"/>
      <c r="J34" s="11"/>
      <c r="K34" s="11"/>
    </row>
    <row r="35" spans="1:11" ht="15.75">
      <c r="A35" s="58"/>
      <c r="B35" s="14" t="s">
        <v>26</v>
      </c>
      <c r="C35" s="2" t="s">
        <v>14</v>
      </c>
      <c r="D35" s="9">
        <f>D34*1.03</f>
        <v>116.39000000000001</v>
      </c>
      <c r="E35" s="9"/>
      <c r="F35" s="11"/>
      <c r="G35" s="9"/>
      <c r="H35" s="11"/>
      <c r="I35" s="9"/>
      <c r="J35" s="11"/>
      <c r="K35" s="11"/>
    </row>
    <row r="36" spans="1:11" ht="15.75">
      <c r="A36" s="58"/>
      <c r="B36" s="14" t="s">
        <v>30</v>
      </c>
      <c r="C36" s="2" t="s">
        <v>15</v>
      </c>
      <c r="D36" s="9">
        <f>D34*0.08</f>
        <v>9.040000000000001</v>
      </c>
      <c r="E36" s="9"/>
      <c r="F36" s="11"/>
      <c r="G36" s="9"/>
      <c r="H36" s="11"/>
      <c r="I36" s="9"/>
      <c r="J36" s="11"/>
      <c r="K36" s="11"/>
    </row>
    <row r="37" spans="1:11" ht="15.75">
      <c r="A37" s="57"/>
      <c r="B37" s="14" t="s">
        <v>24</v>
      </c>
      <c r="C37" s="2" t="s">
        <v>15</v>
      </c>
      <c r="D37" s="9">
        <f>D34*6</f>
        <v>678.0000000000001</v>
      </c>
      <c r="E37" s="9"/>
      <c r="F37" s="11"/>
      <c r="G37" s="9"/>
      <c r="H37" s="11"/>
      <c r="I37" s="9"/>
      <c r="J37" s="11"/>
      <c r="K37" s="11"/>
    </row>
    <row r="38" spans="1:11" ht="27">
      <c r="A38" s="54">
        <v>17</v>
      </c>
      <c r="B38" s="14" t="s">
        <v>65</v>
      </c>
      <c r="C38" s="2" t="s">
        <v>14</v>
      </c>
      <c r="D38" s="9">
        <f>D11</f>
        <v>155.2</v>
      </c>
      <c r="E38" s="9"/>
      <c r="F38" s="11"/>
      <c r="G38" s="9"/>
      <c r="H38" s="11"/>
      <c r="I38" s="9"/>
      <c r="J38" s="11"/>
      <c r="K38" s="11"/>
    </row>
    <row r="39" spans="1:11" ht="40.5">
      <c r="A39" s="15">
        <v>18</v>
      </c>
      <c r="B39" s="14" t="s">
        <v>78</v>
      </c>
      <c r="C39" s="2" t="s">
        <v>14</v>
      </c>
      <c r="D39" s="9">
        <f>0.7*2*2+1.5*1.8*5+1.4*1.5*2+2.1*1.7*7+2.1*2.15*3+1.45*1*2+2.18*1*2</f>
        <v>66.295</v>
      </c>
      <c r="E39" s="9"/>
      <c r="F39" s="11"/>
      <c r="G39" s="9"/>
      <c r="H39" s="11"/>
      <c r="I39" s="9"/>
      <c r="J39" s="11"/>
      <c r="K39" s="11"/>
    </row>
    <row r="40" spans="1:11" ht="15.75">
      <c r="A40" s="15">
        <v>19</v>
      </c>
      <c r="B40" s="14" t="s">
        <v>33</v>
      </c>
      <c r="C40" s="2" t="s">
        <v>14</v>
      </c>
      <c r="D40" s="9">
        <f>0.8*2*2+0.8*2*1+0.95*2.7*1+0.95*2.4*6+0.95*2.4*6</f>
        <v>34.725</v>
      </c>
      <c r="E40" s="9"/>
      <c r="F40" s="11"/>
      <c r="G40" s="9"/>
      <c r="H40" s="11"/>
      <c r="I40" s="9"/>
      <c r="J40" s="11"/>
      <c r="K40" s="11"/>
    </row>
    <row r="41" spans="1:11" ht="19.5" customHeight="1">
      <c r="A41" s="15">
        <v>20</v>
      </c>
      <c r="B41" s="14" t="s">
        <v>34</v>
      </c>
      <c r="C41" s="2" t="s">
        <v>15</v>
      </c>
      <c r="D41" s="9">
        <f>0.95*2.4*1</f>
        <v>2.28</v>
      </c>
      <c r="E41" s="9"/>
      <c r="F41" s="11"/>
      <c r="G41" s="9"/>
      <c r="H41" s="11"/>
      <c r="I41" s="9"/>
      <c r="J41" s="11"/>
      <c r="K41" s="11"/>
    </row>
    <row r="42" spans="1:11" ht="19.5" customHeight="1">
      <c r="A42" s="15">
        <v>21</v>
      </c>
      <c r="B42" s="14" t="s">
        <v>35</v>
      </c>
      <c r="C42" s="2" t="s">
        <v>15</v>
      </c>
      <c r="D42" s="9">
        <f>D41*2</f>
        <v>4.56</v>
      </c>
      <c r="E42" s="9"/>
      <c r="F42" s="11"/>
      <c r="G42" s="9"/>
      <c r="H42" s="11"/>
      <c r="I42" s="9"/>
      <c r="J42" s="11"/>
      <c r="K42" s="11"/>
    </row>
    <row r="43" spans="1:11" ht="15.75">
      <c r="A43" s="15"/>
      <c r="B43" s="35" t="s">
        <v>40</v>
      </c>
      <c r="C43" s="2"/>
      <c r="D43" s="9"/>
      <c r="E43" s="9"/>
      <c r="F43" s="11"/>
      <c r="G43" s="9"/>
      <c r="H43" s="11"/>
      <c r="I43" s="9"/>
      <c r="J43" s="11"/>
      <c r="K43" s="11"/>
    </row>
    <row r="44" spans="1:11" ht="15.75">
      <c r="A44" s="15">
        <v>22</v>
      </c>
      <c r="B44" s="14" t="s">
        <v>41</v>
      </c>
      <c r="C44" s="2" t="s">
        <v>42</v>
      </c>
      <c r="D44" s="9">
        <f>4</f>
        <v>4</v>
      </c>
      <c r="E44" s="9"/>
      <c r="F44" s="11"/>
      <c r="G44" s="9"/>
      <c r="H44" s="11"/>
      <c r="I44" s="9"/>
      <c r="J44" s="11"/>
      <c r="K44" s="11"/>
    </row>
    <row r="45" spans="1:11" ht="27">
      <c r="A45" s="15">
        <v>23</v>
      </c>
      <c r="B45" s="14" t="s">
        <v>86</v>
      </c>
      <c r="C45" s="2" t="s">
        <v>42</v>
      </c>
      <c r="D45" s="9">
        <f>10+10</f>
        <v>20</v>
      </c>
      <c r="E45" s="9"/>
      <c r="F45" s="11"/>
      <c r="G45" s="9"/>
      <c r="H45" s="11"/>
      <c r="I45" s="9"/>
      <c r="J45" s="11"/>
      <c r="K45" s="11"/>
    </row>
    <row r="46" spans="1:11" ht="27">
      <c r="A46" s="15">
        <v>24</v>
      </c>
      <c r="B46" s="14" t="s">
        <v>43</v>
      </c>
      <c r="C46" s="2" t="s">
        <v>84</v>
      </c>
      <c r="D46" s="9">
        <v>2</v>
      </c>
      <c r="E46" s="9"/>
      <c r="F46" s="11"/>
      <c r="G46" s="9"/>
      <c r="H46" s="11"/>
      <c r="I46" s="9"/>
      <c r="J46" s="11"/>
      <c r="K46" s="11"/>
    </row>
    <row r="47" spans="1:11" ht="27">
      <c r="A47" s="15">
        <v>25</v>
      </c>
      <c r="B47" s="14" t="s">
        <v>87</v>
      </c>
      <c r="C47" s="2" t="s">
        <v>42</v>
      </c>
      <c r="D47" s="9">
        <f>24</f>
        <v>24</v>
      </c>
      <c r="E47" s="9"/>
      <c r="F47" s="11"/>
      <c r="G47" s="9"/>
      <c r="H47" s="11"/>
      <c r="I47" s="9"/>
      <c r="J47" s="11"/>
      <c r="K47" s="11"/>
    </row>
    <row r="48" spans="1:11" ht="15.75">
      <c r="A48" s="15">
        <v>26</v>
      </c>
      <c r="B48" s="14" t="s">
        <v>44</v>
      </c>
      <c r="C48" s="2" t="s">
        <v>85</v>
      </c>
      <c r="D48" s="9">
        <v>1</v>
      </c>
      <c r="E48" s="9"/>
      <c r="F48" s="11"/>
      <c r="G48" s="9"/>
      <c r="H48" s="11"/>
      <c r="I48" s="9"/>
      <c r="J48" s="11"/>
      <c r="K48" s="11"/>
    </row>
    <row r="49" spans="1:11" ht="15.75">
      <c r="A49" s="15">
        <v>27</v>
      </c>
      <c r="B49" s="14" t="s">
        <v>66</v>
      </c>
      <c r="C49" s="2" t="s">
        <v>39</v>
      </c>
      <c r="D49" s="9">
        <v>1</v>
      </c>
      <c r="E49" s="9"/>
      <c r="F49" s="11"/>
      <c r="G49" s="9"/>
      <c r="H49" s="11"/>
      <c r="I49" s="9"/>
      <c r="J49" s="11"/>
      <c r="K49" s="11"/>
    </row>
    <row r="50" spans="1:11" ht="15.75">
      <c r="A50" s="15">
        <v>28</v>
      </c>
      <c r="B50" s="14" t="s">
        <v>64</v>
      </c>
      <c r="C50" s="2" t="s">
        <v>39</v>
      </c>
      <c r="D50" s="9">
        <f>4+3</f>
        <v>7</v>
      </c>
      <c r="E50" s="9"/>
      <c r="F50" s="11"/>
      <c r="G50" s="9"/>
      <c r="H50" s="11"/>
      <c r="I50" s="9"/>
      <c r="J50" s="11"/>
      <c r="K50" s="11"/>
    </row>
    <row r="51" spans="1:11" ht="15.75">
      <c r="A51" s="15">
        <v>29</v>
      </c>
      <c r="B51" s="14" t="s">
        <v>81</v>
      </c>
      <c r="C51" s="2" t="s">
        <v>39</v>
      </c>
      <c r="D51" s="9">
        <v>3</v>
      </c>
      <c r="E51" s="9"/>
      <c r="F51" s="11"/>
      <c r="G51" s="9"/>
      <c r="H51" s="11"/>
      <c r="I51" s="9"/>
      <c r="J51" s="11"/>
      <c r="K51" s="11"/>
    </row>
    <row r="52" spans="1:11" ht="15.75">
      <c r="A52" s="15">
        <v>30</v>
      </c>
      <c r="B52" s="14" t="s">
        <v>69</v>
      </c>
      <c r="C52" s="2" t="s">
        <v>39</v>
      </c>
      <c r="D52" s="9">
        <v>4</v>
      </c>
      <c r="E52" s="9"/>
      <c r="F52" s="11"/>
      <c r="G52" s="9"/>
      <c r="H52" s="11"/>
      <c r="I52" s="9"/>
      <c r="J52" s="11"/>
      <c r="K52" s="11"/>
    </row>
    <row r="53" spans="1:11" ht="27">
      <c r="A53" s="15">
        <v>31</v>
      </c>
      <c r="B53" s="14" t="s">
        <v>94</v>
      </c>
      <c r="C53" s="2" t="s">
        <v>39</v>
      </c>
      <c r="D53" s="9">
        <v>4</v>
      </c>
      <c r="E53" s="9"/>
      <c r="F53" s="11"/>
      <c r="G53" s="9"/>
      <c r="H53" s="11"/>
      <c r="I53" s="9"/>
      <c r="J53" s="11"/>
      <c r="K53" s="11"/>
    </row>
    <row r="54" spans="1:11" ht="15.75">
      <c r="A54" s="51"/>
      <c r="B54" s="23" t="s">
        <v>6</v>
      </c>
      <c r="C54" s="24"/>
      <c r="D54" s="9"/>
      <c r="E54" s="9"/>
      <c r="F54" s="25"/>
      <c r="G54" s="26"/>
      <c r="H54" s="25"/>
      <c r="I54" s="26"/>
      <c r="J54" s="25"/>
      <c r="K54" s="25"/>
    </row>
    <row r="55" spans="1:11" ht="15.75">
      <c r="A55" s="52"/>
      <c r="B55" s="27" t="s">
        <v>12</v>
      </c>
      <c r="C55" s="28" t="s">
        <v>103</v>
      </c>
      <c r="D55" s="9"/>
      <c r="E55" s="9"/>
      <c r="F55" s="25"/>
      <c r="G55" s="26"/>
      <c r="H55" s="25"/>
      <c r="I55" s="26"/>
      <c r="J55" s="25"/>
      <c r="K55" s="13"/>
    </row>
    <row r="56" spans="1:11" ht="15.75">
      <c r="A56" s="52"/>
      <c r="B56" s="27" t="s">
        <v>6</v>
      </c>
      <c r="C56" s="24"/>
      <c r="D56" s="9"/>
      <c r="E56" s="9"/>
      <c r="F56" s="25"/>
      <c r="G56" s="26"/>
      <c r="H56" s="25"/>
      <c r="I56" s="26"/>
      <c r="J56" s="25"/>
      <c r="K56" s="25"/>
    </row>
    <row r="57" spans="1:11" ht="15.75">
      <c r="A57" s="52"/>
      <c r="B57" s="27" t="s">
        <v>13</v>
      </c>
      <c r="C57" s="28" t="s">
        <v>103</v>
      </c>
      <c r="D57" s="9"/>
      <c r="E57" s="9"/>
      <c r="F57" s="25"/>
      <c r="G57" s="26"/>
      <c r="H57" s="25"/>
      <c r="I57" s="26"/>
      <c r="J57" s="25"/>
      <c r="K57" s="13"/>
    </row>
    <row r="58" spans="1:11" ht="15.75">
      <c r="A58" s="52"/>
      <c r="B58" s="27" t="s">
        <v>6</v>
      </c>
      <c r="C58" s="24"/>
      <c r="D58" s="9"/>
      <c r="E58" s="9"/>
      <c r="F58" s="25"/>
      <c r="G58" s="26"/>
      <c r="H58" s="25"/>
      <c r="I58" s="26"/>
      <c r="J58" s="25"/>
      <c r="K58" s="25"/>
    </row>
    <row r="59" spans="1:11" ht="15.75">
      <c r="A59" s="52"/>
      <c r="B59" s="27" t="s">
        <v>20</v>
      </c>
      <c r="C59" s="28" t="s">
        <v>103</v>
      </c>
      <c r="D59" s="9"/>
      <c r="E59" s="9"/>
      <c r="F59" s="25"/>
      <c r="G59" s="26"/>
      <c r="H59" s="25"/>
      <c r="I59" s="26"/>
      <c r="J59" s="25"/>
      <c r="K59" s="13"/>
    </row>
    <row r="60" spans="1:11" ht="15.75">
      <c r="A60" s="52"/>
      <c r="B60" s="27" t="s">
        <v>6</v>
      </c>
      <c r="C60" s="24"/>
      <c r="D60" s="9"/>
      <c r="E60" s="9"/>
      <c r="F60" s="25"/>
      <c r="G60" s="26"/>
      <c r="H60" s="25"/>
      <c r="I60" s="26"/>
      <c r="J60" s="25"/>
      <c r="K60" s="25"/>
    </row>
    <row r="61" spans="1:11" ht="15.75">
      <c r="A61" s="15"/>
      <c r="B61" s="49" t="s">
        <v>76</v>
      </c>
      <c r="C61" s="2" t="s">
        <v>75</v>
      </c>
      <c r="D61" s="9"/>
      <c r="E61" s="9"/>
      <c r="F61" s="11"/>
      <c r="G61" s="9"/>
      <c r="H61" s="11"/>
      <c r="I61" s="9"/>
      <c r="J61" s="11"/>
      <c r="K61" s="11"/>
    </row>
    <row r="62" spans="1:11" ht="15" customHeight="1">
      <c r="A62" s="15"/>
      <c r="B62" s="49" t="s">
        <v>6</v>
      </c>
      <c r="C62" s="2" t="s">
        <v>75</v>
      </c>
      <c r="D62" s="9"/>
      <c r="E62" s="9"/>
      <c r="F62" s="11"/>
      <c r="G62" s="9"/>
      <c r="H62" s="11"/>
      <c r="I62" s="9"/>
      <c r="J62" s="11"/>
      <c r="K62" s="26"/>
    </row>
    <row r="63" spans="2:11" ht="15.75" customHeight="1">
      <c r="B63" s="53"/>
      <c r="C63" s="31"/>
      <c r="D63" s="31"/>
      <c r="E63" s="31"/>
      <c r="F63" s="29"/>
      <c r="G63" s="70"/>
      <c r="H63" s="70"/>
      <c r="I63" s="70"/>
      <c r="J63" s="70"/>
      <c r="K63" s="70"/>
    </row>
    <row r="64" spans="1:11" ht="15" customHeight="1">
      <c r="A64" s="64"/>
      <c r="B64" s="64"/>
      <c r="C64" s="31"/>
      <c r="D64" s="31"/>
      <c r="E64" s="31"/>
      <c r="F64" s="31"/>
      <c r="G64" s="71"/>
      <c r="H64" s="71"/>
      <c r="I64" s="71"/>
      <c r="J64" s="71"/>
      <c r="K64" s="71"/>
    </row>
    <row r="65" spans="1:11" ht="15.75">
      <c r="A65" s="31"/>
      <c r="B65" s="33"/>
      <c r="C65" s="31"/>
      <c r="D65" s="31"/>
      <c r="E65" s="31"/>
      <c r="F65" s="31"/>
      <c r="G65" s="48"/>
      <c r="H65" s="34"/>
      <c r="I65" s="34"/>
      <c r="J65" s="34"/>
      <c r="K65" s="34"/>
    </row>
    <row r="66" spans="6:10" ht="15.75">
      <c r="F66" s="50"/>
      <c r="J66" s="50"/>
    </row>
    <row r="67" spans="1:11" ht="15.75">
      <c r="A67" s="29"/>
      <c r="B67" s="30"/>
      <c r="C67" s="31"/>
      <c r="D67" s="29"/>
      <c r="E67" s="29"/>
      <c r="F67" s="29"/>
      <c r="G67" s="32"/>
      <c r="H67" s="32"/>
      <c r="I67" s="32"/>
      <c r="J67" s="32"/>
      <c r="K67" s="32"/>
    </row>
    <row r="68" spans="1:11" ht="15.75">
      <c r="A68" s="72"/>
      <c r="B68" s="72"/>
      <c r="C68" s="31"/>
      <c r="D68" s="31"/>
      <c r="E68" s="31"/>
      <c r="F68" s="29"/>
      <c r="G68" s="73"/>
      <c r="H68" s="73"/>
      <c r="I68" s="73"/>
      <c r="J68" s="73"/>
      <c r="K68" s="73"/>
    </row>
    <row r="69" spans="1:11" ht="15.75">
      <c r="A69" s="64"/>
      <c r="B69" s="64"/>
      <c r="C69" s="31"/>
      <c r="D69" s="31"/>
      <c r="E69" s="31"/>
      <c r="F69" s="31"/>
      <c r="G69" s="65"/>
      <c r="H69" s="65"/>
      <c r="I69" s="65"/>
      <c r="J69" s="65"/>
      <c r="K69" s="65"/>
    </row>
    <row r="70" spans="1:11" ht="15.75">
      <c r="A70" s="31"/>
      <c r="B70" s="33"/>
      <c r="C70" s="31"/>
      <c r="D70" s="31"/>
      <c r="E70" s="31"/>
      <c r="F70" s="31"/>
      <c r="G70" s="48"/>
      <c r="H70" s="34"/>
      <c r="I70" s="34"/>
      <c r="J70" s="34"/>
      <c r="K70" s="34"/>
    </row>
  </sheetData>
  <sheetProtection password="CF7A" sheet="1"/>
  <protectedRanges>
    <protectedRange sqref="E9:K62" name="Range1"/>
  </protectedRanges>
  <mergeCells count="24">
    <mergeCell ref="A19:A20"/>
    <mergeCell ref="A21:A22"/>
    <mergeCell ref="G6:H6"/>
    <mergeCell ref="I6:J6"/>
    <mergeCell ref="D6:D7"/>
    <mergeCell ref="E6:F6"/>
    <mergeCell ref="K6:K7"/>
    <mergeCell ref="A16:A18"/>
    <mergeCell ref="B3:K3"/>
    <mergeCell ref="A69:B69"/>
    <mergeCell ref="G69:K69"/>
    <mergeCell ref="A68:B68"/>
    <mergeCell ref="G68:K68"/>
    <mergeCell ref="A6:A7"/>
    <mergeCell ref="B6:B7"/>
    <mergeCell ref="C6:C7"/>
    <mergeCell ref="A23:A24"/>
    <mergeCell ref="A25:A26"/>
    <mergeCell ref="G63:K63"/>
    <mergeCell ref="A64:B64"/>
    <mergeCell ref="G64:K64"/>
    <mergeCell ref="A28:A31"/>
    <mergeCell ref="A32:A33"/>
    <mergeCell ref="A34:A37"/>
  </mergeCells>
  <printOptions/>
  <pageMargins left="0.1574803149606299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K27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3.28125" style="18" customWidth="1"/>
    <col min="2" max="2" width="38.28125" style="10" customWidth="1"/>
    <col min="3" max="3" width="8.00390625" style="10" customWidth="1"/>
    <col min="4" max="4" width="10.00390625" style="10" customWidth="1"/>
    <col min="5" max="5" width="7.421875" style="10" customWidth="1"/>
    <col min="6" max="6" width="9.7109375" style="10" customWidth="1"/>
    <col min="7" max="7" width="6.7109375" style="10" customWidth="1"/>
    <col min="8" max="8" width="7.140625" style="10" customWidth="1"/>
    <col min="9" max="9" width="7.57421875" style="10" customWidth="1"/>
    <col min="10" max="10" width="9.7109375" style="10" customWidth="1"/>
    <col min="11" max="11" width="8.28125" style="10" customWidth="1"/>
    <col min="12" max="16384" width="9.140625" style="10" customWidth="1"/>
  </cols>
  <sheetData>
    <row r="3" spans="2:11" ht="35.25" customHeight="1">
      <c r="B3" s="63" t="s">
        <v>74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.75"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54" customHeight="1">
      <c r="A6" s="66" t="s">
        <v>0</v>
      </c>
      <c r="B6" s="66" t="s">
        <v>1</v>
      </c>
      <c r="C6" s="68" t="s">
        <v>2</v>
      </c>
      <c r="D6" s="68" t="s">
        <v>18</v>
      </c>
      <c r="E6" s="61" t="s">
        <v>4</v>
      </c>
      <c r="F6" s="62"/>
      <c r="G6" s="61" t="s">
        <v>3</v>
      </c>
      <c r="H6" s="62"/>
      <c r="I6" s="61" t="s">
        <v>5</v>
      </c>
      <c r="J6" s="62"/>
      <c r="K6" s="59" t="s">
        <v>6</v>
      </c>
    </row>
    <row r="7" spans="1:11" ht="27.75">
      <c r="A7" s="67"/>
      <c r="B7" s="67"/>
      <c r="C7" s="69"/>
      <c r="D7" s="69"/>
      <c r="E7" s="20" t="s">
        <v>16</v>
      </c>
      <c r="F7" s="21" t="s">
        <v>6</v>
      </c>
      <c r="G7" s="22" t="s">
        <v>16</v>
      </c>
      <c r="H7" s="21" t="s">
        <v>6</v>
      </c>
      <c r="I7" s="22" t="s">
        <v>16</v>
      </c>
      <c r="J7" s="21" t="s">
        <v>6</v>
      </c>
      <c r="K7" s="60"/>
    </row>
    <row r="8" spans="1:11" ht="15.75">
      <c r="A8" s="1" t="s">
        <v>7</v>
      </c>
      <c r="B8" s="1" t="s">
        <v>8</v>
      </c>
      <c r="C8" s="4" t="s">
        <v>9</v>
      </c>
      <c r="D8" s="5">
        <v>5</v>
      </c>
      <c r="E8" s="6" t="s">
        <v>10</v>
      </c>
      <c r="F8" s="7">
        <v>7</v>
      </c>
      <c r="G8" s="8">
        <v>8</v>
      </c>
      <c r="H8" s="7">
        <v>9</v>
      </c>
      <c r="I8" s="8">
        <v>10</v>
      </c>
      <c r="J8" s="7">
        <v>11</v>
      </c>
      <c r="K8" s="7">
        <v>12</v>
      </c>
    </row>
    <row r="9" spans="1:11" ht="15.75">
      <c r="A9" s="15"/>
      <c r="B9" s="35" t="s">
        <v>57</v>
      </c>
      <c r="C9" s="2"/>
      <c r="D9" s="9"/>
      <c r="E9" s="9"/>
      <c r="F9" s="11"/>
      <c r="G9" s="9"/>
      <c r="H9" s="11"/>
      <c r="I9" s="9"/>
      <c r="J9" s="11"/>
      <c r="K9" s="11"/>
    </row>
    <row r="10" spans="1:11" ht="15.75">
      <c r="A10" s="15">
        <v>1</v>
      </c>
      <c r="B10" s="14" t="s">
        <v>88</v>
      </c>
      <c r="C10" s="2" t="s">
        <v>42</v>
      </c>
      <c r="D10" s="9">
        <f>30+150</f>
        <v>180</v>
      </c>
      <c r="E10" s="9"/>
      <c r="F10" s="11"/>
      <c r="G10" s="9"/>
      <c r="H10" s="11"/>
      <c r="I10" s="9"/>
      <c r="J10" s="11"/>
      <c r="K10" s="11"/>
    </row>
    <row r="11" spans="1:11" ht="15.75">
      <c r="A11" s="15">
        <v>2</v>
      </c>
      <c r="B11" s="46" t="s">
        <v>58</v>
      </c>
      <c r="C11" s="2" t="s">
        <v>39</v>
      </c>
      <c r="D11" s="9">
        <f>2+2</f>
        <v>4</v>
      </c>
      <c r="E11" s="9"/>
      <c r="F11" s="11"/>
      <c r="G11" s="9"/>
      <c r="H11" s="11"/>
      <c r="I11" s="9"/>
      <c r="J11" s="11"/>
      <c r="K11" s="11"/>
    </row>
    <row r="12" spans="1:11" ht="15.75">
      <c r="A12" s="15">
        <v>3</v>
      </c>
      <c r="B12" s="46" t="s">
        <v>59</v>
      </c>
      <c r="C12" s="2" t="s">
        <v>39</v>
      </c>
      <c r="D12" s="9">
        <f>8</f>
        <v>8</v>
      </c>
      <c r="E12" s="9"/>
      <c r="F12" s="11"/>
      <c r="G12" s="9"/>
      <c r="H12" s="11"/>
      <c r="I12" s="9"/>
      <c r="J12" s="11"/>
      <c r="K12" s="11"/>
    </row>
    <row r="13" spans="1:11" ht="15.75">
      <c r="A13" s="15">
        <v>4</v>
      </c>
      <c r="B13" s="46" t="s">
        <v>60</v>
      </c>
      <c r="C13" s="2" t="s">
        <v>39</v>
      </c>
      <c r="D13" s="9">
        <v>4</v>
      </c>
      <c r="E13" s="9"/>
      <c r="F13" s="11"/>
      <c r="G13" s="9"/>
      <c r="H13" s="11"/>
      <c r="I13" s="9"/>
      <c r="J13" s="11"/>
      <c r="K13" s="11"/>
    </row>
    <row r="14" spans="1:11" ht="15.75">
      <c r="A14" s="15">
        <v>5</v>
      </c>
      <c r="B14" s="14" t="s">
        <v>89</v>
      </c>
      <c r="C14" s="2" t="s">
        <v>39</v>
      </c>
      <c r="D14" s="9">
        <v>11</v>
      </c>
      <c r="E14" s="9"/>
      <c r="F14" s="11"/>
      <c r="G14" s="9"/>
      <c r="H14" s="11"/>
      <c r="I14" s="9"/>
      <c r="J14" s="11"/>
      <c r="K14" s="11"/>
    </row>
    <row r="15" spans="1:11" ht="27">
      <c r="A15" s="15">
        <v>6</v>
      </c>
      <c r="B15" s="55" t="s">
        <v>90</v>
      </c>
      <c r="C15" s="2" t="s">
        <v>39</v>
      </c>
      <c r="D15" s="9">
        <v>3</v>
      </c>
      <c r="E15" s="9"/>
      <c r="F15" s="11"/>
      <c r="G15" s="9"/>
      <c r="H15" s="11"/>
      <c r="I15" s="9"/>
      <c r="J15" s="11"/>
      <c r="K15" s="11"/>
    </row>
    <row r="16" spans="1:11" ht="15.75">
      <c r="A16" s="51"/>
      <c r="B16" s="23" t="s">
        <v>6</v>
      </c>
      <c r="C16" s="24"/>
      <c r="D16" s="9"/>
      <c r="E16" s="9"/>
      <c r="F16" s="25"/>
      <c r="G16" s="26"/>
      <c r="H16" s="25"/>
      <c r="I16" s="26"/>
      <c r="J16" s="25"/>
      <c r="K16" s="25"/>
    </row>
    <row r="17" spans="1:11" ht="15.75">
      <c r="A17" s="52"/>
      <c r="B17" s="27" t="s">
        <v>62</v>
      </c>
      <c r="C17" s="28" t="s">
        <v>103</v>
      </c>
      <c r="D17" s="9"/>
      <c r="E17" s="9"/>
      <c r="F17" s="25"/>
      <c r="G17" s="26"/>
      <c r="H17" s="25"/>
      <c r="I17" s="26"/>
      <c r="J17" s="25"/>
      <c r="K17" s="13"/>
    </row>
    <row r="18" spans="1:11" ht="15.75">
      <c r="A18" s="52"/>
      <c r="B18" s="27" t="s">
        <v>6</v>
      </c>
      <c r="C18" s="24"/>
      <c r="D18" s="9"/>
      <c r="E18" s="9"/>
      <c r="F18" s="25"/>
      <c r="G18" s="26"/>
      <c r="H18" s="25"/>
      <c r="I18" s="26"/>
      <c r="J18" s="25"/>
      <c r="K18" s="25"/>
    </row>
    <row r="19" spans="1:11" ht="15.75">
      <c r="A19" s="52"/>
      <c r="B19" s="27" t="s">
        <v>13</v>
      </c>
      <c r="C19" s="28" t="s">
        <v>103</v>
      </c>
      <c r="D19" s="9"/>
      <c r="E19" s="9"/>
      <c r="F19" s="25"/>
      <c r="G19" s="26"/>
      <c r="H19" s="25"/>
      <c r="I19" s="26"/>
      <c r="J19" s="25"/>
      <c r="K19" s="13"/>
    </row>
    <row r="20" spans="1:11" ht="15.75">
      <c r="A20" s="52"/>
      <c r="B20" s="27" t="s">
        <v>6</v>
      </c>
      <c r="C20" s="24"/>
      <c r="D20" s="9"/>
      <c r="E20" s="9"/>
      <c r="F20" s="25"/>
      <c r="G20" s="26"/>
      <c r="H20" s="25"/>
      <c r="I20" s="26"/>
      <c r="J20" s="25"/>
      <c r="K20" s="25"/>
    </row>
    <row r="21" spans="1:11" ht="15.75">
      <c r="A21" s="52"/>
      <c r="B21" s="27" t="s">
        <v>20</v>
      </c>
      <c r="C21" s="28" t="s">
        <v>103</v>
      </c>
      <c r="D21" s="9"/>
      <c r="E21" s="9"/>
      <c r="F21" s="25"/>
      <c r="G21" s="26"/>
      <c r="H21" s="25"/>
      <c r="I21" s="26"/>
      <c r="J21" s="25"/>
      <c r="K21" s="13"/>
    </row>
    <row r="22" spans="1:11" ht="15.75">
      <c r="A22" s="52"/>
      <c r="B22" s="27" t="s">
        <v>6</v>
      </c>
      <c r="C22" s="24"/>
      <c r="D22" s="9"/>
      <c r="E22" s="9"/>
      <c r="F22" s="25"/>
      <c r="G22" s="26"/>
      <c r="H22" s="25"/>
      <c r="I22" s="26"/>
      <c r="J22" s="25"/>
      <c r="K22" s="25"/>
    </row>
    <row r="23" spans="1:11" ht="15.75">
      <c r="A23" s="15"/>
      <c r="B23" s="49" t="s">
        <v>76</v>
      </c>
      <c r="C23" s="2" t="s">
        <v>75</v>
      </c>
      <c r="D23" s="9"/>
      <c r="E23" s="9"/>
      <c r="F23" s="11"/>
      <c r="G23" s="9"/>
      <c r="H23" s="11"/>
      <c r="I23" s="9"/>
      <c r="J23" s="11"/>
      <c r="K23" s="11"/>
    </row>
    <row r="24" spans="1:11" ht="15.75">
      <c r="A24" s="15"/>
      <c r="B24" s="49" t="s">
        <v>6</v>
      </c>
      <c r="C24" s="2" t="s">
        <v>75</v>
      </c>
      <c r="D24" s="9"/>
      <c r="E24" s="9"/>
      <c r="F24" s="11"/>
      <c r="G24" s="9"/>
      <c r="H24" s="11"/>
      <c r="I24" s="9"/>
      <c r="J24" s="11"/>
      <c r="K24" s="26"/>
    </row>
    <row r="25" spans="1:11" ht="15.75">
      <c r="A25" s="72"/>
      <c r="B25" s="72"/>
      <c r="C25" s="31"/>
      <c r="D25" s="31"/>
      <c r="E25" s="31"/>
      <c r="F25" s="29"/>
      <c r="G25" s="73"/>
      <c r="H25" s="73"/>
      <c r="I25" s="73"/>
      <c r="J25" s="73"/>
      <c r="K25" s="73"/>
    </row>
    <row r="26" spans="1:11" ht="15.75">
      <c r="A26" s="64"/>
      <c r="B26" s="64"/>
      <c r="C26" s="31"/>
      <c r="D26" s="31"/>
      <c r="E26" s="31"/>
      <c r="F26" s="31"/>
      <c r="G26" s="65"/>
      <c r="H26" s="65"/>
      <c r="I26" s="65"/>
      <c r="J26" s="65"/>
      <c r="K26" s="65"/>
    </row>
    <row r="27" spans="1:11" ht="15.75">
      <c r="A27" s="31"/>
      <c r="B27" s="33"/>
      <c r="C27" s="31"/>
      <c r="D27" s="31"/>
      <c r="E27" s="31"/>
      <c r="F27" s="31"/>
      <c r="G27" s="48"/>
      <c r="H27" s="34"/>
      <c r="I27" s="34"/>
      <c r="J27" s="34"/>
      <c r="K27" s="34"/>
    </row>
  </sheetData>
  <sheetProtection password="CF7A" sheet="1"/>
  <protectedRanges>
    <protectedRange sqref="E10:K24" name="Range2"/>
    <protectedRange sqref="E10:K24" name="Range1"/>
  </protectedRanges>
  <mergeCells count="13">
    <mergeCell ref="B3:K3"/>
    <mergeCell ref="E6:F6"/>
    <mergeCell ref="A25:B25"/>
    <mergeCell ref="G25:K25"/>
    <mergeCell ref="A26:B26"/>
    <mergeCell ref="G26:K26"/>
    <mergeCell ref="A6:A7"/>
    <mergeCell ref="B6:B7"/>
    <mergeCell ref="C6:C7"/>
    <mergeCell ref="D6:D7"/>
    <mergeCell ref="G6:H6"/>
    <mergeCell ref="I6:J6"/>
    <mergeCell ref="K6:K7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78"/>
  <sheetViews>
    <sheetView zoomScalePageLayoutView="0" workbookViewId="0" topLeftCell="A22">
      <selection activeCell="I46" sqref="H46:I56"/>
    </sheetView>
  </sheetViews>
  <sheetFormatPr defaultColWidth="9.140625" defaultRowHeight="15"/>
  <cols>
    <col min="1" max="1" width="3.00390625" style="45" bestFit="1" customWidth="1"/>
    <col min="2" max="2" width="41.421875" style="45" customWidth="1"/>
    <col min="3" max="3" width="7.8515625" style="45" customWidth="1"/>
    <col min="4" max="4" width="8.00390625" style="45" bestFit="1" customWidth="1"/>
    <col min="5" max="5" width="5.7109375" style="45" bestFit="1" customWidth="1"/>
    <col min="6" max="6" width="7.421875" style="45" customWidth="1"/>
    <col min="7" max="7" width="6.2812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8.00390625" style="45" customWidth="1"/>
    <col min="12" max="16384" width="9.140625" style="45" customWidth="1"/>
  </cols>
  <sheetData>
    <row r="1" s="10" customFormat="1" ht="15.75">
      <c r="A1" s="18"/>
    </row>
    <row r="2" s="10" customFormat="1" ht="15.75">
      <c r="A2" s="18"/>
    </row>
    <row r="3" spans="1:11" s="10" customFormat="1" ht="33" customHeight="1">
      <c r="A3" s="18"/>
      <c r="B3" s="63" t="s">
        <v>98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s="10" customFormat="1" ht="15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="10" customFormat="1" ht="15.75">
      <c r="A5" s="18"/>
    </row>
    <row r="6" spans="1:11" s="16" customFormat="1" ht="51.75" customHeight="1">
      <c r="A6" s="66" t="s">
        <v>0</v>
      </c>
      <c r="B6" s="66" t="s">
        <v>1</v>
      </c>
      <c r="C6" s="68" t="s">
        <v>2</v>
      </c>
      <c r="D6" s="68" t="s">
        <v>18</v>
      </c>
      <c r="E6" s="61" t="s">
        <v>4</v>
      </c>
      <c r="F6" s="62"/>
      <c r="G6" s="61" t="s">
        <v>3</v>
      </c>
      <c r="H6" s="62"/>
      <c r="I6" s="61" t="s">
        <v>5</v>
      </c>
      <c r="J6" s="62"/>
      <c r="K6" s="59" t="s">
        <v>6</v>
      </c>
    </row>
    <row r="7" spans="1:11" s="10" customFormat="1" ht="27.75">
      <c r="A7" s="67"/>
      <c r="B7" s="67"/>
      <c r="C7" s="69"/>
      <c r="D7" s="69"/>
      <c r="E7" s="20" t="s">
        <v>16</v>
      </c>
      <c r="F7" s="21" t="s">
        <v>6</v>
      </c>
      <c r="G7" s="22" t="s">
        <v>16</v>
      </c>
      <c r="H7" s="21" t="s">
        <v>6</v>
      </c>
      <c r="I7" s="22" t="s">
        <v>16</v>
      </c>
      <c r="J7" s="21" t="s">
        <v>6</v>
      </c>
      <c r="K7" s="60"/>
    </row>
    <row r="8" spans="1:11" s="10" customFormat="1" ht="15.75">
      <c r="A8" s="1" t="s">
        <v>7</v>
      </c>
      <c r="B8" s="1" t="s">
        <v>8</v>
      </c>
      <c r="C8" s="4" t="s">
        <v>9</v>
      </c>
      <c r="D8" s="5">
        <v>5</v>
      </c>
      <c r="E8" s="6" t="s">
        <v>10</v>
      </c>
      <c r="F8" s="7">
        <v>7</v>
      </c>
      <c r="G8" s="8">
        <v>8</v>
      </c>
      <c r="H8" s="7">
        <v>9</v>
      </c>
      <c r="I8" s="8">
        <v>10</v>
      </c>
      <c r="J8" s="7">
        <v>11</v>
      </c>
      <c r="K8" s="7">
        <v>12</v>
      </c>
    </row>
    <row r="9" spans="1:11" s="10" customFormat="1" ht="27">
      <c r="A9" s="15">
        <v>1</v>
      </c>
      <c r="B9" s="14" t="s">
        <v>63</v>
      </c>
      <c r="C9" s="9" t="s">
        <v>14</v>
      </c>
      <c r="D9" s="13">
        <f>43.14+76.32+23.76+29.7+53.58+89.16+30.45+21+48.54+84.48+50.04+26.1+44.4+88.56+24.46+53.58+89.16+30.45+21+48.54+84.48</f>
        <v>1060.9</v>
      </c>
      <c r="E9" s="11"/>
      <c r="F9" s="11"/>
      <c r="G9" s="11"/>
      <c r="H9" s="11"/>
      <c r="I9" s="11"/>
      <c r="J9" s="11"/>
      <c r="K9" s="11"/>
    </row>
    <row r="10" spans="1:11" s="10" customFormat="1" ht="27">
      <c r="A10" s="15">
        <v>2</v>
      </c>
      <c r="B10" s="14" t="s">
        <v>70</v>
      </c>
      <c r="C10" s="9" t="s">
        <v>14</v>
      </c>
      <c r="D10" s="13">
        <f>12+36.4+3.8+6.1+17.6+53.1+5.1+3+12.7+48.4+4.1+13.1+5.1+3.4+12.3</f>
        <v>236.2</v>
      </c>
      <c r="E10" s="11"/>
      <c r="F10" s="11"/>
      <c r="G10" s="11"/>
      <c r="H10" s="11"/>
      <c r="I10" s="12"/>
      <c r="J10" s="11"/>
      <c r="K10" s="11"/>
    </row>
    <row r="11" spans="1:11" s="10" customFormat="1" ht="27">
      <c r="A11" s="15">
        <v>3</v>
      </c>
      <c r="B11" s="14" t="s">
        <v>93</v>
      </c>
      <c r="C11" s="9" t="s">
        <v>14</v>
      </c>
      <c r="D11" s="13">
        <f>12+36.4+3.8+6.1+17.6+53.1+5.1+3+12.7+48.4+14.6+4.1+13.1+52.6+37.4+17.6+53.1+5.1+3.4+12.3+48.3-D10</f>
        <v>223.60000000000002</v>
      </c>
      <c r="E11" s="11"/>
      <c r="F11" s="11"/>
      <c r="G11" s="11"/>
      <c r="H11" s="11"/>
      <c r="I11" s="12"/>
      <c r="J11" s="11"/>
      <c r="K11" s="11"/>
    </row>
    <row r="12" spans="1:11" s="10" customFormat="1" ht="19.5" customHeight="1">
      <c r="A12" s="15">
        <v>4</v>
      </c>
      <c r="B12" s="14" t="s">
        <v>28</v>
      </c>
      <c r="C12" s="2" t="s">
        <v>29</v>
      </c>
      <c r="D12" s="9">
        <f>(154.68)*0.2</f>
        <v>30.936000000000003</v>
      </c>
      <c r="E12" s="9"/>
      <c r="F12" s="11"/>
      <c r="G12" s="9"/>
      <c r="H12" s="11"/>
      <c r="I12" s="9"/>
      <c r="J12" s="11"/>
      <c r="K12" s="11"/>
    </row>
    <row r="13" spans="1:11" s="47" customFormat="1" ht="27">
      <c r="A13" s="15">
        <v>5</v>
      </c>
      <c r="B13" s="14" t="s">
        <v>37</v>
      </c>
      <c r="C13" s="2" t="s">
        <v>36</v>
      </c>
      <c r="D13" s="9">
        <f>D41</f>
        <v>43.305</v>
      </c>
      <c r="E13" s="9"/>
      <c r="F13" s="11"/>
      <c r="G13" s="9"/>
      <c r="H13" s="11"/>
      <c r="I13" s="9"/>
      <c r="J13" s="11"/>
      <c r="K13" s="11"/>
    </row>
    <row r="14" spans="1:11" s="47" customFormat="1" ht="27">
      <c r="A14" s="15">
        <v>6</v>
      </c>
      <c r="B14" s="14" t="s">
        <v>38</v>
      </c>
      <c r="C14" s="2" t="s">
        <v>36</v>
      </c>
      <c r="D14" s="9">
        <f>D40</f>
        <v>88.31500000000001</v>
      </c>
      <c r="E14" s="9"/>
      <c r="F14" s="11"/>
      <c r="G14" s="9"/>
      <c r="H14" s="11"/>
      <c r="I14" s="9"/>
      <c r="J14" s="11"/>
      <c r="K14" s="11"/>
    </row>
    <row r="15" spans="1:11" s="10" customFormat="1" ht="27">
      <c r="A15" s="15">
        <v>7</v>
      </c>
      <c r="B15" s="14" t="s">
        <v>21</v>
      </c>
      <c r="C15" s="2" t="s">
        <v>17</v>
      </c>
      <c r="D15" s="9">
        <f>D9*0.03*2+D10*16/1000+D10*0.04*2+D13*15/1000+D14*15/1000+D11*0.02*0.73+D11*0.04*2+D12*2</f>
        <v>171.32806000000002</v>
      </c>
      <c r="E15" s="9"/>
      <c r="F15" s="11"/>
      <c r="G15" s="9"/>
      <c r="H15" s="11"/>
      <c r="I15" s="9"/>
      <c r="J15" s="11"/>
      <c r="K15" s="11"/>
    </row>
    <row r="16" spans="1:11" s="10" customFormat="1" ht="27">
      <c r="A16" s="15">
        <v>8</v>
      </c>
      <c r="B16" s="14" t="s">
        <v>91</v>
      </c>
      <c r="C16" s="9" t="s">
        <v>17</v>
      </c>
      <c r="D16" s="13">
        <f>D15</f>
        <v>171.32806000000002</v>
      </c>
      <c r="E16" s="11"/>
      <c r="F16" s="11"/>
      <c r="G16" s="11"/>
      <c r="H16" s="11"/>
      <c r="I16" s="11"/>
      <c r="J16" s="11"/>
      <c r="K16" s="11"/>
    </row>
    <row r="17" spans="1:11" s="10" customFormat="1" ht="27">
      <c r="A17" s="56">
        <v>9</v>
      </c>
      <c r="B17" s="14" t="s">
        <v>31</v>
      </c>
      <c r="C17" s="9" t="s">
        <v>14</v>
      </c>
      <c r="D17" s="13">
        <f>31.59+4.5</f>
        <v>36.09</v>
      </c>
      <c r="E17" s="11"/>
      <c r="F17" s="11"/>
      <c r="G17" s="11"/>
      <c r="H17" s="11"/>
      <c r="I17" s="11"/>
      <c r="J17" s="11"/>
      <c r="K17" s="11"/>
    </row>
    <row r="18" spans="1:11" s="10" customFormat="1" ht="15.75">
      <c r="A18" s="58"/>
      <c r="B18" s="14" t="s">
        <v>92</v>
      </c>
      <c r="C18" s="9" t="s">
        <v>11</v>
      </c>
      <c r="D18" s="13">
        <f>D17*0.011</f>
        <v>0.39699</v>
      </c>
      <c r="E18" s="11"/>
      <c r="F18" s="11"/>
      <c r="G18" s="11"/>
      <c r="H18" s="11"/>
      <c r="I18" s="11"/>
      <c r="J18" s="11"/>
      <c r="K18" s="11"/>
    </row>
    <row r="19" spans="1:11" s="10" customFormat="1" ht="15.75">
      <c r="A19" s="57"/>
      <c r="B19" s="14" t="s">
        <v>32</v>
      </c>
      <c r="C19" s="9" t="s">
        <v>39</v>
      </c>
      <c r="D19" s="13">
        <f>D17*12.5</f>
        <v>451.12500000000006</v>
      </c>
      <c r="E19" s="11"/>
      <c r="F19" s="11"/>
      <c r="G19" s="11"/>
      <c r="H19" s="11"/>
      <c r="I19" s="11"/>
      <c r="J19" s="11"/>
      <c r="K19" s="11"/>
    </row>
    <row r="20" spans="1:11" s="10" customFormat="1" ht="27">
      <c r="A20" s="56">
        <v>10</v>
      </c>
      <c r="B20" s="14" t="s">
        <v>77</v>
      </c>
      <c r="C20" s="2" t="s">
        <v>14</v>
      </c>
      <c r="D20" s="9">
        <f>43.14+76.32+23.76+29.7+30.45+21+48.54+26.1+44.4+30.45+21+48.54</f>
        <v>443.4</v>
      </c>
      <c r="E20" s="9"/>
      <c r="F20" s="11"/>
      <c r="G20" s="9"/>
      <c r="H20" s="11"/>
      <c r="I20" s="9"/>
      <c r="J20" s="11"/>
      <c r="K20" s="11"/>
    </row>
    <row r="21" spans="1:11" s="10" customFormat="1" ht="15.75">
      <c r="A21" s="58"/>
      <c r="B21" s="14" t="s">
        <v>22</v>
      </c>
      <c r="C21" s="2" t="s">
        <v>11</v>
      </c>
      <c r="D21" s="9">
        <f>D20*0.033</f>
        <v>14.6322</v>
      </c>
      <c r="E21" s="9"/>
      <c r="F21" s="11"/>
      <c r="G21" s="9"/>
      <c r="H21" s="11"/>
      <c r="I21" s="9"/>
      <c r="J21" s="11"/>
      <c r="K21" s="11"/>
    </row>
    <row r="22" spans="1:11" s="10" customFormat="1" ht="15.75">
      <c r="A22" s="56">
        <v>11</v>
      </c>
      <c r="B22" s="14" t="s">
        <v>95</v>
      </c>
      <c r="C22" s="2" t="s">
        <v>14</v>
      </c>
      <c r="D22" s="9">
        <f>D9-D20</f>
        <v>617.5000000000001</v>
      </c>
      <c r="E22" s="9"/>
      <c r="F22" s="11"/>
      <c r="G22" s="9"/>
      <c r="H22" s="11"/>
      <c r="I22" s="9"/>
      <c r="J22" s="11"/>
      <c r="K22" s="11"/>
    </row>
    <row r="23" spans="1:11" s="10" customFormat="1" ht="15.75">
      <c r="A23" s="58"/>
      <c r="B23" s="14" t="s">
        <v>67</v>
      </c>
      <c r="C23" s="2" t="s">
        <v>15</v>
      </c>
      <c r="D23" s="9">
        <f>D22*37</f>
        <v>22847.500000000004</v>
      </c>
      <c r="E23" s="9"/>
      <c r="F23" s="11"/>
      <c r="G23" s="9"/>
      <c r="H23" s="11"/>
      <c r="I23" s="9"/>
      <c r="J23" s="11"/>
      <c r="K23" s="11"/>
    </row>
    <row r="24" spans="1:11" s="10" customFormat="1" ht="27">
      <c r="A24" s="56">
        <v>12</v>
      </c>
      <c r="B24" s="14" t="s">
        <v>79</v>
      </c>
      <c r="C24" s="2" t="s">
        <v>14</v>
      </c>
      <c r="D24" s="9">
        <f>3.8+6.1+36.4+12+5.1+3+12.7+4.1+13.1+5.1+3.4+12.3</f>
        <v>117.1</v>
      </c>
      <c r="E24" s="9"/>
      <c r="F24" s="11"/>
      <c r="G24" s="9"/>
      <c r="H24" s="11"/>
      <c r="I24" s="9"/>
      <c r="J24" s="11"/>
      <c r="K24" s="11"/>
    </row>
    <row r="25" spans="1:11" s="10" customFormat="1" ht="15.75">
      <c r="A25" s="58"/>
      <c r="B25" s="14" t="s">
        <v>80</v>
      </c>
      <c r="C25" s="2" t="s">
        <v>14</v>
      </c>
      <c r="D25" s="9">
        <f>D24</f>
        <v>117.1</v>
      </c>
      <c r="E25" s="9"/>
      <c r="F25" s="11"/>
      <c r="G25" s="9"/>
      <c r="H25" s="11"/>
      <c r="I25" s="9"/>
      <c r="J25" s="11"/>
      <c r="K25" s="11"/>
    </row>
    <row r="26" spans="1:11" s="10" customFormat="1" ht="15.75">
      <c r="A26" s="56">
        <v>13</v>
      </c>
      <c r="B26" s="14" t="s">
        <v>96</v>
      </c>
      <c r="C26" s="2" t="s">
        <v>14</v>
      </c>
      <c r="D26" s="9">
        <f>(D10+D11)-D24</f>
        <v>342.70000000000005</v>
      </c>
      <c r="E26" s="9"/>
      <c r="F26" s="11"/>
      <c r="G26" s="9"/>
      <c r="H26" s="11"/>
      <c r="I26" s="9"/>
      <c r="J26" s="11"/>
      <c r="K26" s="11"/>
    </row>
    <row r="27" spans="1:11" s="10" customFormat="1" ht="15.75">
      <c r="A27" s="58"/>
      <c r="B27" s="14" t="s">
        <v>97</v>
      </c>
      <c r="C27" s="2" t="s">
        <v>14</v>
      </c>
      <c r="D27" s="9">
        <f>D26</f>
        <v>342.70000000000005</v>
      </c>
      <c r="E27" s="9"/>
      <c r="F27" s="11"/>
      <c r="G27" s="9"/>
      <c r="H27" s="11"/>
      <c r="I27" s="9"/>
      <c r="J27" s="11"/>
      <c r="K27" s="11"/>
    </row>
    <row r="28" spans="1:11" s="10" customFormat="1" ht="40.5">
      <c r="A28" s="15">
        <v>14</v>
      </c>
      <c r="B28" s="14" t="s">
        <v>23</v>
      </c>
      <c r="C28" s="2" t="s">
        <v>14</v>
      </c>
      <c r="D28" s="13">
        <f>(D20+D22)-D29</f>
        <v>865.9200000000001</v>
      </c>
      <c r="E28" s="9"/>
      <c r="F28" s="11"/>
      <c r="G28" s="9"/>
      <c r="H28" s="11"/>
      <c r="I28" s="9"/>
      <c r="J28" s="11"/>
      <c r="K28" s="11"/>
    </row>
    <row r="29" spans="1:11" s="10" customFormat="1" ht="27">
      <c r="A29" s="56">
        <v>15</v>
      </c>
      <c r="B29" s="14" t="s">
        <v>27</v>
      </c>
      <c r="C29" s="2" t="s">
        <v>14</v>
      </c>
      <c r="D29" s="9">
        <f>59.73+50+35.25+50</f>
        <v>194.98</v>
      </c>
      <c r="E29" s="9"/>
      <c r="F29" s="11"/>
      <c r="G29" s="9"/>
      <c r="H29" s="11"/>
      <c r="I29" s="9"/>
      <c r="J29" s="11"/>
      <c r="K29" s="11"/>
    </row>
    <row r="30" spans="1:11" s="10" customFormat="1" ht="15.75">
      <c r="A30" s="58"/>
      <c r="B30" s="14" t="s">
        <v>25</v>
      </c>
      <c r="C30" s="2" t="s">
        <v>14</v>
      </c>
      <c r="D30" s="9">
        <f>D29*1.03</f>
        <v>200.8294</v>
      </c>
      <c r="E30" s="9"/>
      <c r="F30" s="11"/>
      <c r="G30" s="9"/>
      <c r="H30" s="11"/>
      <c r="I30" s="9"/>
      <c r="J30" s="11"/>
      <c r="K30" s="11"/>
    </row>
    <row r="31" spans="1:11" s="10" customFormat="1" ht="15.75">
      <c r="A31" s="58"/>
      <c r="B31" s="14" t="s">
        <v>30</v>
      </c>
      <c r="C31" s="2" t="s">
        <v>15</v>
      </c>
      <c r="D31" s="9">
        <f>D29*0.08</f>
        <v>15.5984</v>
      </c>
      <c r="E31" s="9"/>
      <c r="F31" s="11"/>
      <c r="G31" s="9"/>
      <c r="H31" s="11"/>
      <c r="I31" s="9"/>
      <c r="J31" s="11"/>
      <c r="K31" s="11"/>
    </row>
    <row r="32" spans="1:11" s="10" customFormat="1" ht="15.75">
      <c r="A32" s="57"/>
      <c r="B32" s="14" t="s">
        <v>24</v>
      </c>
      <c r="C32" s="2" t="s">
        <v>15</v>
      </c>
      <c r="D32" s="9">
        <f>D29*6</f>
        <v>1169.8799999999999</v>
      </c>
      <c r="E32" s="9"/>
      <c r="F32" s="11"/>
      <c r="G32" s="9"/>
      <c r="H32" s="11"/>
      <c r="I32" s="9"/>
      <c r="J32" s="11"/>
      <c r="K32" s="11"/>
    </row>
    <row r="33" spans="1:11" s="10" customFormat="1" ht="27">
      <c r="A33" s="56">
        <v>16</v>
      </c>
      <c r="B33" s="14" t="s">
        <v>82</v>
      </c>
      <c r="C33" s="2" t="s">
        <v>14</v>
      </c>
      <c r="D33" s="9">
        <f>D10+D11</f>
        <v>459.8</v>
      </c>
      <c r="E33" s="9"/>
      <c r="F33" s="11"/>
      <c r="G33" s="9"/>
      <c r="H33" s="11"/>
      <c r="I33" s="9"/>
      <c r="J33" s="11"/>
      <c r="K33" s="11"/>
    </row>
    <row r="34" spans="1:11" s="10" customFormat="1" ht="15.75">
      <c r="A34" s="57"/>
      <c r="B34" s="14" t="s">
        <v>22</v>
      </c>
      <c r="C34" s="2" t="s">
        <v>11</v>
      </c>
      <c r="D34" s="17">
        <f>D33*0.055</f>
        <v>25.289</v>
      </c>
      <c r="E34" s="9"/>
      <c r="F34" s="11"/>
      <c r="G34" s="9"/>
      <c r="H34" s="11"/>
      <c r="I34" s="9"/>
      <c r="J34" s="11"/>
      <c r="K34" s="11"/>
    </row>
    <row r="35" spans="1:11" s="10" customFormat="1" ht="27">
      <c r="A35" s="56">
        <v>17</v>
      </c>
      <c r="B35" s="14" t="s">
        <v>83</v>
      </c>
      <c r="C35" s="2" t="s">
        <v>14</v>
      </c>
      <c r="D35" s="9">
        <f>D24</f>
        <v>117.1</v>
      </c>
      <c r="E35" s="9"/>
      <c r="F35" s="11"/>
      <c r="G35" s="9"/>
      <c r="H35" s="11"/>
      <c r="I35" s="9"/>
      <c r="J35" s="11"/>
      <c r="K35" s="11"/>
    </row>
    <row r="36" spans="1:11" s="10" customFormat="1" ht="15.75">
      <c r="A36" s="58"/>
      <c r="B36" s="14" t="s">
        <v>26</v>
      </c>
      <c r="C36" s="2" t="s">
        <v>14</v>
      </c>
      <c r="D36" s="9">
        <f>D35*1.03</f>
        <v>120.613</v>
      </c>
      <c r="E36" s="9"/>
      <c r="F36" s="11"/>
      <c r="G36" s="9"/>
      <c r="H36" s="11"/>
      <c r="I36" s="9"/>
      <c r="J36" s="11"/>
      <c r="K36" s="11"/>
    </row>
    <row r="37" spans="1:11" s="10" customFormat="1" ht="15.75">
      <c r="A37" s="58"/>
      <c r="B37" s="14" t="s">
        <v>30</v>
      </c>
      <c r="C37" s="2" t="s">
        <v>15</v>
      </c>
      <c r="D37" s="9">
        <f>D35*0.08</f>
        <v>9.368</v>
      </c>
      <c r="E37" s="9"/>
      <c r="F37" s="11"/>
      <c r="G37" s="9"/>
      <c r="H37" s="11"/>
      <c r="I37" s="9"/>
      <c r="J37" s="11"/>
      <c r="K37" s="11"/>
    </row>
    <row r="38" spans="1:11" s="10" customFormat="1" ht="15.75">
      <c r="A38" s="57"/>
      <c r="B38" s="14" t="s">
        <v>24</v>
      </c>
      <c r="C38" s="2" t="s">
        <v>15</v>
      </c>
      <c r="D38" s="9">
        <f>D35*6</f>
        <v>702.5999999999999</v>
      </c>
      <c r="E38" s="9"/>
      <c r="F38" s="11"/>
      <c r="G38" s="9"/>
      <c r="H38" s="11"/>
      <c r="I38" s="9"/>
      <c r="J38" s="11"/>
      <c r="K38" s="11"/>
    </row>
    <row r="39" spans="1:11" s="10" customFormat="1" ht="27">
      <c r="A39" s="54">
        <v>18</v>
      </c>
      <c r="B39" s="14" t="s">
        <v>65</v>
      </c>
      <c r="C39" s="2" t="s">
        <v>14</v>
      </c>
      <c r="D39" s="9">
        <f>D33-D35</f>
        <v>342.70000000000005</v>
      </c>
      <c r="E39" s="9"/>
      <c r="F39" s="11"/>
      <c r="G39" s="9"/>
      <c r="H39" s="11"/>
      <c r="I39" s="9"/>
      <c r="J39" s="11"/>
      <c r="K39" s="11"/>
    </row>
    <row r="40" spans="1:11" s="10" customFormat="1" ht="40.5">
      <c r="A40" s="15">
        <v>19</v>
      </c>
      <c r="B40" s="14" t="s">
        <v>78</v>
      </c>
      <c r="C40" s="2" t="s">
        <v>14</v>
      </c>
      <c r="D40" s="9">
        <f>1.75*1.7*29+0.8*2.55*1</f>
        <v>88.31500000000001</v>
      </c>
      <c r="E40" s="9"/>
      <c r="F40" s="11"/>
      <c r="G40" s="9"/>
      <c r="H40" s="11"/>
      <c r="I40" s="9"/>
      <c r="J40" s="11"/>
      <c r="K40" s="11"/>
    </row>
    <row r="41" spans="1:11" s="10" customFormat="1" ht="15.75">
      <c r="A41" s="15">
        <v>20</v>
      </c>
      <c r="B41" s="14" t="s">
        <v>33</v>
      </c>
      <c r="C41" s="2" t="s">
        <v>14</v>
      </c>
      <c r="D41" s="9">
        <f>0.8*2*11+0.85*2.65*7+1.25*2.65*3</f>
        <v>43.305</v>
      </c>
      <c r="E41" s="9"/>
      <c r="F41" s="11"/>
      <c r="G41" s="9"/>
      <c r="H41" s="11"/>
      <c r="I41" s="9"/>
      <c r="J41" s="11"/>
      <c r="K41" s="11"/>
    </row>
    <row r="42" spans="1:11" s="10" customFormat="1" ht="19.5" customHeight="1">
      <c r="A42" s="15">
        <v>21</v>
      </c>
      <c r="B42" s="14" t="s">
        <v>34</v>
      </c>
      <c r="C42" s="2" t="s">
        <v>15</v>
      </c>
      <c r="D42" s="9">
        <f>1.55*2.65*1+0.95*2.65*1</f>
        <v>6.625</v>
      </c>
      <c r="E42" s="9"/>
      <c r="F42" s="11"/>
      <c r="G42" s="9"/>
      <c r="H42" s="11"/>
      <c r="I42" s="9"/>
      <c r="J42" s="11"/>
      <c r="K42" s="11"/>
    </row>
    <row r="43" spans="1:11" s="10" customFormat="1" ht="19.5" customHeight="1">
      <c r="A43" s="15">
        <v>22</v>
      </c>
      <c r="B43" s="14" t="s">
        <v>35</v>
      </c>
      <c r="C43" s="2" t="s">
        <v>15</v>
      </c>
      <c r="D43" s="9">
        <f>D42*2</f>
        <v>13.25</v>
      </c>
      <c r="E43" s="9"/>
      <c r="F43" s="11"/>
      <c r="G43" s="9"/>
      <c r="H43" s="11"/>
      <c r="I43" s="9"/>
      <c r="J43" s="11"/>
      <c r="K43" s="11"/>
    </row>
    <row r="44" spans="1:11" s="10" customFormat="1" ht="19.5" customHeight="1">
      <c r="A44" s="15"/>
      <c r="B44" s="35" t="s">
        <v>45</v>
      </c>
      <c r="C44" s="2"/>
      <c r="D44" s="9"/>
      <c r="E44" s="9"/>
      <c r="F44" s="11"/>
      <c r="G44" s="9"/>
      <c r="H44" s="11"/>
      <c r="I44" s="9"/>
      <c r="J44" s="11"/>
      <c r="K44" s="11"/>
    </row>
    <row r="45" spans="1:11" s="10" customFormat="1" ht="27">
      <c r="A45" s="15">
        <v>23</v>
      </c>
      <c r="B45" s="14" t="s">
        <v>46</v>
      </c>
      <c r="C45" s="2" t="s">
        <v>14</v>
      </c>
      <c r="D45" s="9">
        <f>201.3+183</f>
        <v>384.3</v>
      </c>
      <c r="E45" s="9"/>
      <c r="F45" s="11"/>
      <c r="G45" s="9"/>
      <c r="H45" s="11"/>
      <c r="I45" s="9"/>
      <c r="J45" s="11"/>
      <c r="K45" s="11"/>
    </row>
    <row r="46" spans="1:11" s="10" customFormat="1" ht="15.75">
      <c r="A46" s="15">
        <v>24</v>
      </c>
      <c r="B46" s="14" t="s">
        <v>49</v>
      </c>
      <c r="C46" s="2" t="s">
        <v>14</v>
      </c>
      <c r="D46" s="9">
        <f>15+23.1</f>
        <v>38.1</v>
      </c>
      <c r="E46" s="9"/>
      <c r="F46" s="11"/>
      <c r="G46" s="9"/>
      <c r="H46" s="11"/>
      <c r="I46" s="9"/>
      <c r="J46" s="11"/>
      <c r="K46" s="11"/>
    </row>
    <row r="47" spans="1:11" s="10" customFormat="1" ht="27">
      <c r="A47" s="56">
        <v>25</v>
      </c>
      <c r="B47" s="14" t="s">
        <v>61</v>
      </c>
      <c r="C47" s="2" t="s">
        <v>14</v>
      </c>
      <c r="D47" s="9">
        <f>D45</f>
        <v>384.3</v>
      </c>
      <c r="E47" s="9"/>
      <c r="F47" s="11"/>
      <c r="G47" s="9"/>
      <c r="H47" s="11"/>
      <c r="I47" s="9"/>
      <c r="J47" s="11"/>
      <c r="K47" s="11"/>
    </row>
    <row r="48" spans="1:11" s="10" customFormat="1" ht="27">
      <c r="A48" s="58"/>
      <c r="B48" s="14" t="s">
        <v>68</v>
      </c>
      <c r="C48" s="2" t="s">
        <v>14</v>
      </c>
      <c r="D48" s="9">
        <f>D47*1.12*2</f>
        <v>860.8320000000001</v>
      </c>
      <c r="E48" s="9"/>
      <c r="F48" s="11"/>
      <c r="G48" s="9"/>
      <c r="H48" s="11"/>
      <c r="I48" s="9"/>
      <c r="J48" s="11"/>
      <c r="K48" s="11"/>
    </row>
    <row r="49" spans="1:11" s="40" customFormat="1" ht="19.5" customHeight="1">
      <c r="A49" s="58"/>
      <c r="B49" s="36" t="s">
        <v>47</v>
      </c>
      <c r="C49" s="37" t="s">
        <v>15</v>
      </c>
      <c r="D49" s="38">
        <f>D47*0.5</f>
        <v>192.15</v>
      </c>
      <c r="E49" s="38"/>
      <c r="F49" s="11"/>
      <c r="G49" s="38"/>
      <c r="H49" s="11"/>
      <c r="I49" s="38"/>
      <c r="J49" s="11"/>
      <c r="K49" s="11"/>
    </row>
    <row r="50" spans="1:11" s="44" customFormat="1" ht="19.5" customHeight="1">
      <c r="A50" s="57"/>
      <c r="B50" s="41" t="s">
        <v>48</v>
      </c>
      <c r="C50" s="42" t="s">
        <v>15</v>
      </c>
      <c r="D50" s="39">
        <f>D47*0.2*2</f>
        <v>153.72000000000003</v>
      </c>
      <c r="E50" s="38"/>
      <c r="F50" s="11"/>
      <c r="G50" s="43"/>
      <c r="H50" s="11"/>
      <c r="I50" s="39"/>
      <c r="J50" s="11"/>
      <c r="K50" s="11"/>
    </row>
    <row r="51" spans="1:11" s="10" customFormat="1" ht="15.75">
      <c r="A51" s="56">
        <v>26</v>
      </c>
      <c r="B51" s="14" t="s">
        <v>50</v>
      </c>
      <c r="C51" s="2" t="s">
        <v>14</v>
      </c>
      <c r="D51" s="9">
        <v>21.6</v>
      </c>
      <c r="E51" s="9"/>
      <c r="F51" s="11"/>
      <c r="G51" s="9"/>
      <c r="H51" s="11"/>
      <c r="I51" s="9"/>
      <c r="J51" s="11"/>
      <c r="K51" s="11"/>
    </row>
    <row r="52" spans="1:11" s="10" customFormat="1" ht="15.75">
      <c r="A52" s="58"/>
      <c r="B52" s="14" t="s">
        <v>51</v>
      </c>
      <c r="C52" s="2" t="s">
        <v>14</v>
      </c>
      <c r="D52" s="9">
        <f>D51*1.2</f>
        <v>25.92</v>
      </c>
      <c r="E52" s="9"/>
      <c r="F52" s="11"/>
      <c r="G52" s="9"/>
      <c r="H52" s="11"/>
      <c r="I52" s="9"/>
      <c r="J52" s="11"/>
      <c r="K52" s="11"/>
    </row>
    <row r="53" spans="1:11" s="10" customFormat="1" ht="15.75">
      <c r="A53" s="57"/>
      <c r="B53" s="14" t="s">
        <v>52</v>
      </c>
      <c r="C53" s="2" t="s">
        <v>15</v>
      </c>
      <c r="D53" s="9">
        <f>D51*0.2</f>
        <v>4.32</v>
      </c>
      <c r="E53" s="9"/>
      <c r="F53" s="11"/>
      <c r="G53" s="9"/>
      <c r="H53" s="11"/>
      <c r="I53" s="9"/>
      <c r="J53" s="11"/>
      <c r="K53" s="11"/>
    </row>
    <row r="54" spans="1:11" ht="27">
      <c r="A54" s="56">
        <v>27</v>
      </c>
      <c r="B54" s="3" t="s">
        <v>53</v>
      </c>
      <c r="C54" s="2" t="s">
        <v>54</v>
      </c>
      <c r="D54" s="11">
        <v>14</v>
      </c>
      <c r="E54" s="11"/>
      <c r="F54" s="11"/>
      <c r="G54" s="11"/>
      <c r="H54" s="11"/>
      <c r="I54" s="11"/>
      <c r="J54" s="11"/>
      <c r="K54" s="11"/>
    </row>
    <row r="55" spans="1:11" ht="15">
      <c r="A55" s="58"/>
      <c r="B55" s="3" t="s">
        <v>55</v>
      </c>
      <c r="C55" s="2" t="s">
        <v>54</v>
      </c>
      <c r="D55" s="11">
        <v>14</v>
      </c>
      <c r="E55" s="11"/>
      <c r="F55" s="11"/>
      <c r="G55" s="11"/>
      <c r="H55" s="11"/>
      <c r="I55" s="11"/>
      <c r="J55" s="11"/>
      <c r="K55" s="11"/>
    </row>
    <row r="56" spans="1:11" ht="15">
      <c r="A56" s="57"/>
      <c r="B56" s="3" t="s">
        <v>56</v>
      </c>
      <c r="C56" s="2" t="s">
        <v>39</v>
      </c>
      <c r="D56" s="11">
        <v>7</v>
      </c>
      <c r="E56" s="11"/>
      <c r="F56" s="11"/>
      <c r="G56" s="11"/>
      <c r="H56" s="11"/>
      <c r="I56" s="11"/>
      <c r="J56" s="11"/>
      <c r="K56" s="11"/>
    </row>
    <row r="57" spans="1:11" s="10" customFormat="1" ht="27">
      <c r="A57" s="15">
        <v>28</v>
      </c>
      <c r="B57" s="14" t="s">
        <v>21</v>
      </c>
      <c r="C57" s="2" t="s">
        <v>17</v>
      </c>
      <c r="D57" s="9">
        <f>D45*0.004*1.4+D46*3.5/1000</f>
        <v>2.2854300000000003</v>
      </c>
      <c r="E57" s="9"/>
      <c r="F57" s="11"/>
      <c r="G57" s="9"/>
      <c r="H57" s="11"/>
      <c r="I57" s="9"/>
      <c r="J57" s="11"/>
      <c r="K57" s="11"/>
    </row>
    <row r="58" spans="1:11" s="10" customFormat="1" ht="15.75">
      <c r="A58" s="15">
        <v>29</v>
      </c>
      <c r="B58" s="14" t="s">
        <v>19</v>
      </c>
      <c r="C58" s="9" t="s">
        <v>17</v>
      </c>
      <c r="D58" s="13">
        <f>D57</f>
        <v>2.2854300000000003</v>
      </c>
      <c r="E58" s="11"/>
      <c r="F58" s="11"/>
      <c r="G58" s="11"/>
      <c r="H58" s="11"/>
      <c r="I58" s="11"/>
      <c r="J58" s="11"/>
      <c r="K58" s="11"/>
    </row>
    <row r="59" spans="1:11" s="10" customFormat="1" ht="15.75">
      <c r="A59" s="15"/>
      <c r="B59" s="35" t="s">
        <v>40</v>
      </c>
      <c r="C59" s="2"/>
      <c r="D59" s="9"/>
      <c r="E59" s="9"/>
      <c r="F59" s="11"/>
      <c r="G59" s="9"/>
      <c r="H59" s="11"/>
      <c r="I59" s="9"/>
      <c r="J59" s="11"/>
      <c r="K59" s="11"/>
    </row>
    <row r="60" spans="1:11" s="10" customFormat="1" ht="15.75">
      <c r="A60" s="15">
        <v>30</v>
      </c>
      <c r="B60" s="14" t="s">
        <v>41</v>
      </c>
      <c r="C60" s="2" t="s">
        <v>42</v>
      </c>
      <c r="D60" s="9">
        <f>5+5+5</f>
        <v>15</v>
      </c>
      <c r="E60" s="9"/>
      <c r="F60" s="11"/>
      <c r="G60" s="9"/>
      <c r="H60" s="11"/>
      <c r="I60" s="9"/>
      <c r="J60" s="11"/>
      <c r="K60" s="11"/>
    </row>
    <row r="61" spans="1:11" s="10" customFormat="1" ht="27">
      <c r="A61" s="15">
        <v>31</v>
      </c>
      <c r="B61" s="14" t="s">
        <v>86</v>
      </c>
      <c r="C61" s="2" t="s">
        <v>42</v>
      </c>
      <c r="D61" s="9">
        <f>5+8+10+8</f>
        <v>31</v>
      </c>
      <c r="E61" s="9"/>
      <c r="F61" s="11"/>
      <c r="G61" s="9"/>
      <c r="H61" s="11"/>
      <c r="I61" s="9"/>
      <c r="J61" s="11"/>
      <c r="K61" s="11"/>
    </row>
    <row r="62" spans="1:11" s="10" customFormat="1" ht="27">
      <c r="A62" s="15">
        <v>32</v>
      </c>
      <c r="B62" s="14" t="s">
        <v>43</v>
      </c>
      <c r="C62" s="2" t="s">
        <v>84</v>
      </c>
      <c r="D62" s="9">
        <v>2</v>
      </c>
      <c r="E62" s="9"/>
      <c r="F62" s="11"/>
      <c r="G62" s="9"/>
      <c r="H62" s="11"/>
      <c r="I62" s="9"/>
      <c r="J62" s="11"/>
      <c r="K62" s="11"/>
    </row>
    <row r="63" spans="1:11" s="10" customFormat="1" ht="15.75">
      <c r="A63" s="15">
        <v>33</v>
      </c>
      <c r="B63" s="14" t="s">
        <v>87</v>
      </c>
      <c r="C63" s="2" t="s">
        <v>42</v>
      </c>
      <c r="D63" s="9">
        <f>12+12+12+5</f>
        <v>41</v>
      </c>
      <c r="E63" s="9"/>
      <c r="F63" s="11"/>
      <c r="G63" s="9"/>
      <c r="H63" s="11"/>
      <c r="I63" s="9"/>
      <c r="J63" s="11"/>
      <c r="K63" s="11"/>
    </row>
    <row r="64" spans="1:11" s="10" customFormat="1" ht="15.75">
      <c r="A64" s="15">
        <v>34</v>
      </c>
      <c r="B64" s="14" t="s">
        <v>44</v>
      </c>
      <c r="C64" s="2" t="s">
        <v>85</v>
      </c>
      <c r="D64" s="9">
        <v>1</v>
      </c>
      <c r="E64" s="9"/>
      <c r="F64" s="11"/>
      <c r="G64" s="9"/>
      <c r="H64" s="11"/>
      <c r="I64" s="9"/>
      <c r="J64" s="11"/>
      <c r="K64" s="11"/>
    </row>
    <row r="65" spans="1:11" s="10" customFormat="1" ht="15.75">
      <c r="A65" s="15">
        <v>35</v>
      </c>
      <c r="B65" s="14" t="s">
        <v>66</v>
      </c>
      <c r="C65" s="2" t="s">
        <v>39</v>
      </c>
      <c r="D65" s="9">
        <v>3</v>
      </c>
      <c r="E65" s="9"/>
      <c r="F65" s="11"/>
      <c r="G65" s="9"/>
      <c r="H65" s="11"/>
      <c r="I65" s="9"/>
      <c r="J65" s="11"/>
      <c r="K65" s="11"/>
    </row>
    <row r="66" spans="1:11" s="10" customFormat="1" ht="15.75">
      <c r="A66" s="15">
        <v>36</v>
      </c>
      <c r="B66" s="14" t="s">
        <v>64</v>
      </c>
      <c r="C66" s="2" t="s">
        <v>39</v>
      </c>
      <c r="D66" s="9">
        <f>2+4+4+4</f>
        <v>14</v>
      </c>
      <c r="E66" s="9"/>
      <c r="F66" s="11"/>
      <c r="G66" s="9"/>
      <c r="H66" s="11"/>
      <c r="I66" s="9"/>
      <c r="J66" s="11"/>
      <c r="K66" s="11"/>
    </row>
    <row r="67" spans="1:11" s="10" customFormat="1" ht="15.75">
      <c r="A67" s="15">
        <v>37</v>
      </c>
      <c r="B67" s="14" t="s">
        <v>81</v>
      </c>
      <c r="C67" s="2" t="s">
        <v>39</v>
      </c>
      <c r="D67" s="9">
        <v>4</v>
      </c>
      <c r="E67" s="9"/>
      <c r="F67" s="11"/>
      <c r="G67" s="9"/>
      <c r="H67" s="11"/>
      <c r="I67" s="9"/>
      <c r="J67" s="11"/>
      <c r="K67" s="11"/>
    </row>
    <row r="68" spans="1:11" s="10" customFormat="1" ht="15.75">
      <c r="A68" s="15">
        <v>38</v>
      </c>
      <c r="B68" s="14" t="s">
        <v>69</v>
      </c>
      <c r="C68" s="2" t="s">
        <v>39</v>
      </c>
      <c r="D68" s="9">
        <v>6</v>
      </c>
      <c r="E68" s="9"/>
      <c r="F68" s="11"/>
      <c r="G68" s="9"/>
      <c r="H68" s="11"/>
      <c r="I68" s="9"/>
      <c r="J68" s="11"/>
      <c r="K68" s="11"/>
    </row>
    <row r="69" spans="1:11" s="10" customFormat="1" ht="27">
      <c r="A69" s="15">
        <v>39</v>
      </c>
      <c r="B69" s="14" t="s">
        <v>94</v>
      </c>
      <c r="C69" s="2" t="s">
        <v>39</v>
      </c>
      <c r="D69" s="9">
        <v>8</v>
      </c>
      <c r="E69" s="9"/>
      <c r="F69" s="11"/>
      <c r="G69" s="9"/>
      <c r="H69" s="11"/>
      <c r="I69" s="9"/>
      <c r="J69" s="11"/>
      <c r="K69" s="11"/>
    </row>
    <row r="70" spans="1:11" s="10" customFormat="1" ht="15.75">
      <c r="A70" s="51"/>
      <c r="B70" s="23" t="s">
        <v>6</v>
      </c>
      <c r="C70" s="24"/>
      <c r="D70" s="9"/>
      <c r="E70" s="9"/>
      <c r="F70" s="25"/>
      <c r="G70" s="26"/>
      <c r="H70" s="25"/>
      <c r="I70" s="26"/>
      <c r="J70" s="25"/>
      <c r="K70" s="25"/>
    </row>
    <row r="71" spans="1:11" s="10" customFormat="1" ht="15.75">
      <c r="A71" s="52"/>
      <c r="B71" s="27" t="s">
        <v>12</v>
      </c>
      <c r="C71" s="28" t="s">
        <v>103</v>
      </c>
      <c r="D71" s="9"/>
      <c r="E71" s="9"/>
      <c r="F71" s="25"/>
      <c r="G71" s="26"/>
      <c r="H71" s="25"/>
      <c r="I71" s="26"/>
      <c r="J71" s="25"/>
      <c r="K71" s="13"/>
    </row>
    <row r="72" spans="1:11" s="10" customFormat="1" ht="15.75">
      <c r="A72" s="52"/>
      <c r="B72" s="27" t="s">
        <v>6</v>
      </c>
      <c r="C72" s="24"/>
      <c r="D72" s="9"/>
      <c r="E72" s="9"/>
      <c r="F72" s="25"/>
      <c r="G72" s="26"/>
      <c r="H72" s="25"/>
      <c r="I72" s="26"/>
      <c r="J72" s="25"/>
      <c r="K72" s="25"/>
    </row>
    <row r="73" spans="1:11" s="10" customFormat="1" ht="15.75">
      <c r="A73" s="52"/>
      <c r="B73" s="27" t="s">
        <v>13</v>
      </c>
      <c r="C73" s="28" t="s">
        <v>103</v>
      </c>
      <c r="D73" s="9"/>
      <c r="E73" s="9"/>
      <c r="F73" s="25"/>
      <c r="G73" s="26"/>
      <c r="H73" s="25"/>
      <c r="I73" s="26"/>
      <c r="J73" s="25"/>
      <c r="K73" s="13"/>
    </row>
    <row r="74" spans="1:11" s="10" customFormat="1" ht="15.75">
      <c r="A74" s="52"/>
      <c r="B74" s="27" t="s">
        <v>6</v>
      </c>
      <c r="C74" s="24"/>
      <c r="D74" s="9"/>
      <c r="E74" s="9"/>
      <c r="F74" s="25"/>
      <c r="G74" s="26"/>
      <c r="H74" s="25"/>
      <c r="I74" s="26"/>
      <c r="J74" s="25"/>
      <c r="K74" s="25"/>
    </row>
    <row r="75" spans="1:11" s="10" customFormat="1" ht="15.75">
      <c r="A75" s="52"/>
      <c r="B75" s="27" t="s">
        <v>20</v>
      </c>
      <c r="C75" s="28" t="s">
        <v>103</v>
      </c>
      <c r="D75" s="9"/>
      <c r="E75" s="9"/>
      <c r="F75" s="25"/>
      <c r="G75" s="26"/>
      <c r="H75" s="25"/>
      <c r="I75" s="26"/>
      <c r="J75" s="25"/>
      <c r="K75" s="13"/>
    </row>
    <row r="76" spans="1:11" s="10" customFormat="1" ht="15.75">
      <c r="A76" s="52"/>
      <c r="B76" s="27" t="s">
        <v>6</v>
      </c>
      <c r="C76" s="24"/>
      <c r="D76" s="9"/>
      <c r="E76" s="9"/>
      <c r="F76" s="25"/>
      <c r="G76" s="26"/>
      <c r="H76" s="25"/>
      <c r="I76" s="26"/>
      <c r="J76" s="25"/>
      <c r="K76" s="25"/>
    </row>
    <row r="77" spans="1:11" s="10" customFormat="1" ht="15.75">
      <c r="A77" s="15"/>
      <c r="B77" s="49" t="s">
        <v>76</v>
      </c>
      <c r="C77" s="2" t="s">
        <v>75</v>
      </c>
      <c r="D77" s="9"/>
      <c r="E77" s="9"/>
      <c r="F77" s="11"/>
      <c r="G77" s="9"/>
      <c r="H77" s="11"/>
      <c r="I77" s="9"/>
      <c r="J77" s="11"/>
      <c r="K77" s="11"/>
    </row>
    <row r="78" spans="1:11" s="10" customFormat="1" ht="19.5" customHeight="1">
      <c r="A78" s="15"/>
      <c r="B78" s="49" t="s">
        <v>6</v>
      </c>
      <c r="C78" s="2" t="s">
        <v>75</v>
      </c>
      <c r="D78" s="9"/>
      <c r="E78" s="9"/>
      <c r="F78" s="11"/>
      <c r="G78" s="9"/>
      <c r="H78" s="11"/>
      <c r="I78" s="9"/>
      <c r="J78" s="11"/>
      <c r="K78" s="26"/>
    </row>
  </sheetData>
  <sheetProtection password="CF7A" sheet="1"/>
  <protectedRanges>
    <protectedRange sqref="E9:K78" name="Range1"/>
  </protectedRanges>
  <mergeCells count="20">
    <mergeCell ref="K6:K7"/>
    <mergeCell ref="A26:A27"/>
    <mergeCell ref="A29:A32"/>
    <mergeCell ref="B3:K3"/>
    <mergeCell ref="A6:A7"/>
    <mergeCell ref="B6:B7"/>
    <mergeCell ref="C6:C7"/>
    <mergeCell ref="D6:D7"/>
    <mergeCell ref="E6:F6"/>
    <mergeCell ref="G6:H6"/>
    <mergeCell ref="I6:J6"/>
    <mergeCell ref="A17:A19"/>
    <mergeCell ref="A20:A21"/>
    <mergeCell ref="A22:A23"/>
    <mergeCell ref="A24:A25"/>
    <mergeCell ref="A54:A56"/>
    <mergeCell ref="A33:A34"/>
    <mergeCell ref="A35:A38"/>
    <mergeCell ref="A47:A50"/>
    <mergeCell ref="A51:A5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24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.28125" style="0" customWidth="1"/>
    <col min="2" max="2" width="34.7109375" style="0" customWidth="1"/>
  </cols>
  <sheetData>
    <row r="1" s="10" customFormat="1" ht="15.75">
      <c r="A1" s="18"/>
    </row>
    <row r="2" s="10" customFormat="1" ht="15.75">
      <c r="A2" s="18"/>
    </row>
    <row r="3" spans="1:11" s="10" customFormat="1" ht="31.5" customHeight="1">
      <c r="A3" s="18"/>
      <c r="B3" s="63" t="s">
        <v>99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s="10" customFormat="1" ht="15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="10" customFormat="1" ht="15.75">
      <c r="A5" s="18"/>
    </row>
    <row r="6" spans="1:11" s="10" customFormat="1" ht="54" customHeight="1">
      <c r="A6" s="66" t="s">
        <v>0</v>
      </c>
      <c r="B6" s="66" t="s">
        <v>1</v>
      </c>
      <c r="C6" s="68" t="s">
        <v>2</v>
      </c>
      <c r="D6" s="68" t="s">
        <v>18</v>
      </c>
      <c r="E6" s="61" t="s">
        <v>4</v>
      </c>
      <c r="F6" s="62"/>
      <c r="G6" s="61" t="s">
        <v>3</v>
      </c>
      <c r="H6" s="62"/>
      <c r="I6" s="61" t="s">
        <v>5</v>
      </c>
      <c r="J6" s="62"/>
      <c r="K6" s="59" t="s">
        <v>6</v>
      </c>
    </row>
    <row r="7" spans="1:11" s="10" customFormat="1" ht="27.75">
      <c r="A7" s="67"/>
      <c r="B7" s="67"/>
      <c r="C7" s="69"/>
      <c r="D7" s="69"/>
      <c r="E7" s="20" t="s">
        <v>16</v>
      </c>
      <c r="F7" s="21" t="s">
        <v>6</v>
      </c>
      <c r="G7" s="22" t="s">
        <v>16</v>
      </c>
      <c r="H7" s="21" t="s">
        <v>6</v>
      </c>
      <c r="I7" s="22" t="s">
        <v>16</v>
      </c>
      <c r="J7" s="21" t="s">
        <v>6</v>
      </c>
      <c r="K7" s="60"/>
    </row>
    <row r="8" spans="1:11" s="10" customFormat="1" ht="15.75">
      <c r="A8" s="1" t="s">
        <v>7</v>
      </c>
      <c r="B8" s="1" t="s">
        <v>8</v>
      </c>
      <c r="C8" s="4" t="s">
        <v>9</v>
      </c>
      <c r="D8" s="5">
        <v>5</v>
      </c>
      <c r="E8" s="6" t="s">
        <v>10</v>
      </c>
      <c r="F8" s="7">
        <v>7</v>
      </c>
      <c r="G8" s="8">
        <v>8</v>
      </c>
      <c r="H8" s="7">
        <v>9</v>
      </c>
      <c r="I8" s="8">
        <v>10</v>
      </c>
      <c r="J8" s="7">
        <v>11</v>
      </c>
      <c r="K8" s="7">
        <v>12</v>
      </c>
    </row>
    <row r="9" spans="1:11" s="10" customFormat="1" ht="15.75">
      <c r="A9" s="15"/>
      <c r="B9" s="35" t="s">
        <v>57</v>
      </c>
      <c r="C9" s="2"/>
      <c r="D9" s="9"/>
      <c r="E9" s="9"/>
      <c r="F9" s="11"/>
      <c r="G9" s="9"/>
      <c r="H9" s="11"/>
      <c r="I9" s="9"/>
      <c r="J9" s="11"/>
      <c r="K9" s="11"/>
    </row>
    <row r="10" spans="1:11" s="10" customFormat="1" ht="27">
      <c r="A10" s="15">
        <v>1</v>
      </c>
      <c r="B10" s="14" t="s">
        <v>88</v>
      </c>
      <c r="C10" s="2" t="s">
        <v>42</v>
      </c>
      <c r="D10" s="9">
        <f>40+70+60+70</f>
        <v>240</v>
      </c>
      <c r="E10" s="9"/>
      <c r="F10" s="11"/>
      <c r="G10" s="9"/>
      <c r="H10" s="11"/>
      <c r="I10" s="9"/>
      <c r="J10" s="11"/>
      <c r="K10" s="11"/>
    </row>
    <row r="11" spans="1:11" s="10" customFormat="1" ht="15.75">
      <c r="A11" s="15">
        <v>2</v>
      </c>
      <c r="B11" s="46" t="s">
        <v>58</v>
      </c>
      <c r="C11" s="2" t="s">
        <v>39</v>
      </c>
      <c r="D11" s="9">
        <f>5+4+4+4</f>
        <v>17</v>
      </c>
      <c r="E11" s="9"/>
      <c r="F11" s="11"/>
      <c r="G11" s="9"/>
      <c r="H11" s="11"/>
      <c r="I11" s="9"/>
      <c r="J11" s="11"/>
      <c r="K11" s="11"/>
    </row>
    <row r="12" spans="1:11" s="10" customFormat="1" ht="15.75">
      <c r="A12" s="15">
        <v>3</v>
      </c>
      <c r="B12" s="46" t="s">
        <v>59</v>
      </c>
      <c r="C12" s="2" t="s">
        <v>39</v>
      </c>
      <c r="D12" s="9">
        <f>4+4+3+4</f>
        <v>15</v>
      </c>
      <c r="E12" s="9"/>
      <c r="F12" s="11"/>
      <c r="G12" s="9"/>
      <c r="H12" s="11"/>
      <c r="I12" s="9"/>
      <c r="J12" s="11"/>
      <c r="K12" s="11"/>
    </row>
    <row r="13" spans="1:11" s="10" customFormat="1" ht="15.75">
      <c r="A13" s="15">
        <v>4</v>
      </c>
      <c r="B13" s="46" t="s">
        <v>60</v>
      </c>
      <c r="C13" s="2" t="s">
        <v>39</v>
      </c>
      <c r="D13" s="9">
        <f>2+2+2</f>
        <v>6</v>
      </c>
      <c r="E13" s="9"/>
      <c r="F13" s="11"/>
      <c r="G13" s="9"/>
      <c r="H13" s="11"/>
      <c r="I13" s="9"/>
      <c r="J13" s="11"/>
      <c r="K13" s="11"/>
    </row>
    <row r="14" spans="1:11" s="10" customFormat="1" ht="15.75">
      <c r="A14" s="15">
        <v>5</v>
      </c>
      <c r="B14" s="14" t="s">
        <v>89</v>
      </c>
      <c r="C14" s="2" t="s">
        <v>39</v>
      </c>
      <c r="D14" s="9">
        <f>17+15+17+5</f>
        <v>54</v>
      </c>
      <c r="E14" s="9"/>
      <c r="F14" s="11"/>
      <c r="G14" s="9"/>
      <c r="H14" s="11"/>
      <c r="I14" s="9"/>
      <c r="J14" s="11"/>
      <c r="K14" s="11"/>
    </row>
    <row r="15" spans="1:11" s="10" customFormat="1" ht="27">
      <c r="A15" s="15">
        <v>6</v>
      </c>
      <c r="B15" s="55" t="s">
        <v>90</v>
      </c>
      <c r="C15" s="2" t="s">
        <v>39</v>
      </c>
      <c r="D15" s="9">
        <v>4</v>
      </c>
      <c r="E15" s="9"/>
      <c r="F15" s="11"/>
      <c r="G15" s="9"/>
      <c r="H15" s="11"/>
      <c r="I15" s="9"/>
      <c r="J15" s="11"/>
      <c r="K15" s="11"/>
    </row>
    <row r="16" spans="1:11" s="10" customFormat="1" ht="15.75">
      <c r="A16" s="51"/>
      <c r="B16" s="23" t="s">
        <v>6</v>
      </c>
      <c r="C16" s="24"/>
      <c r="D16" s="9"/>
      <c r="E16" s="9"/>
      <c r="F16" s="25"/>
      <c r="G16" s="26"/>
      <c r="H16" s="25"/>
      <c r="I16" s="26"/>
      <c r="J16" s="25"/>
      <c r="K16" s="25"/>
    </row>
    <row r="17" spans="1:11" s="10" customFormat="1" ht="31.5">
      <c r="A17" s="52"/>
      <c r="B17" s="27" t="s">
        <v>62</v>
      </c>
      <c r="C17" s="28" t="s">
        <v>103</v>
      </c>
      <c r="D17" s="9"/>
      <c r="E17" s="9"/>
      <c r="F17" s="25"/>
      <c r="G17" s="26"/>
      <c r="H17" s="25"/>
      <c r="I17" s="26"/>
      <c r="J17" s="25"/>
      <c r="K17" s="13"/>
    </row>
    <row r="18" spans="1:11" s="10" customFormat="1" ht="15.75">
      <c r="A18" s="52"/>
      <c r="B18" s="27" t="s">
        <v>6</v>
      </c>
      <c r="C18" s="24"/>
      <c r="D18" s="9"/>
      <c r="E18" s="9"/>
      <c r="F18" s="25"/>
      <c r="G18" s="26"/>
      <c r="H18" s="25"/>
      <c r="I18" s="26"/>
      <c r="J18" s="25"/>
      <c r="K18" s="25"/>
    </row>
    <row r="19" spans="1:11" s="10" customFormat="1" ht="15.75">
      <c r="A19" s="52"/>
      <c r="B19" s="27" t="s">
        <v>13</v>
      </c>
      <c r="C19" s="28" t="s">
        <v>103</v>
      </c>
      <c r="D19" s="9"/>
      <c r="E19" s="9"/>
      <c r="F19" s="25"/>
      <c r="G19" s="26"/>
      <c r="H19" s="25"/>
      <c r="I19" s="26"/>
      <c r="J19" s="25"/>
      <c r="K19" s="13"/>
    </row>
    <row r="20" spans="1:11" s="10" customFormat="1" ht="15.75">
      <c r="A20" s="52"/>
      <c r="B20" s="27" t="s">
        <v>6</v>
      </c>
      <c r="C20" s="24"/>
      <c r="D20" s="9"/>
      <c r="E20" s="9"/>
      <c r="F20" s="25"/>
      <c r="G20" s="26"/>
      <c r="H20" s="25"/>
      <c r="I20" s="26"/>
      <c r="J20" s="25"/>
      <c r="K20" s="25"/>
    </row>
    <row r="21" spans="1:11" s="10" customFormat="1" ht="15.75">
      <c r="A21" s="52"/>
      <c r="B21" s="27" t="s">
        <v>20</v>
      </c>
      <c r="C21" s="28" t="s">
        <v>103</v>
      </c>
      <c r="D21" s="9"/>
      <c r="E21" s="9"/>
      <c r="F21" s="25"/>
      <c r="G21" s="26"/>
      <c r="H21" s="25"/>
      <c r="I21" s="26"/>
      <c r="J21" s="25"/>
      <c r="K21" s="13"/>
    </row>
    <row r="22" spans="1:11" s="10" customFormat="1" ht="15.75">
      <c r="A22" s="52"/>
      <c r="B22" s="27" t="s">
        <v>6</v>
      </c>
      <c r="C22" s="24"/>
      <c r="D22" s="9"/>
      <c r="E22" s="9"/>
      <c r="F22" s="25"/>
      <c r="G22" s="26"/>
      <c r="H22" s="25"/>
      <c r="I22" s="26"/>
      <c r="J22" s="25"/>
      <c r="K22" s="25"/>
    </row>
    <row r="23" spans="1:11" s="10" customFormat="1" ht="15.75">
      <c r="A23" s="15"/>
      <c r="B23" s="49" t="s">
        <v>76</v>
      </c>
      <c r="C23" s="2" t="s">
        <v>75</v>
      </c>
      <c r="D23" s="9"/>
      <c r="E23" s="9"/>
      <c r="F23" s="11"/>
      <c r="G23" s="9"/>
      <c r="H23" s="11"/>
      <c r="I23" s="9"/>
      <c r="J23" s="11"/>
      <c r="K23" s="11"/>
    </row>
    <row r="24" spans="1:11" ht="15">
      <c r="A24" s="15"/>
      <c r="B24" s="49" t="s">
        <v>6</v>
      </c>
      <c r="C24" s="2" t="s">
        <v>75</v>
      </c>
      <c r="D24" s="9"/>
      <c r="E24" s="9"/>
      <c r="F24" s="11"/>
      <c r="G24" s="9"/>
      <c r="H24" s="11"/>
      <c r="I24" s="9"/>
      <c r="J24" s="11"/>
      <c r="K24" s="26"/>
    </row>
  </sheetData>
  <sheetProtection password="CF7A" sheet="1"/>
  <protectedRanges>
    <protectedRange sqref="E10:K24" name="Range1"/>
  </protectedRanges>
  <mergeCells count="9">
    <mergeCell ref="B3:K3"/>
    <mergeCell ref="A6:A7"/>
    <mergeCell ref="B6:B7"/>
    <mergeCell ref="C6:C7"/>
    <mergeCell ref="D6:D7"/>
    <mergeCell ref="E6:F6"/>
    <mergeCell ref="G6:H6"/>
    <mergeCell ref="I6:J6"/>
    <mergeCell ref="K6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K7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3.28125" style="18" customWidth="1"/>
    <col min="2" max="2" width="38.28125" style="10" customWidth="1"/>
    <col min="3" max="3" width="6.00390625" style="10" customWidth="1"/>
    <col min="4" max="4" width="7.28125" style="10" customWidth="1"/>
    <col min="5" max="5" width="6.57421875" style="10" customWidth="1"/>
    <col min="6" max="6" width="7.8515625" style="10" customWidth="1"/>
    <col min="7" max="7" width="6.140625" style="10" customWidth="1"/>
    <col min="8" max="8" width="9.421875" style="10" customWidth="1"/>
    <col min="9" max="9" width="7.00390625" style="10" customWidth="1"/>
    <col min="10" max="10" width="9.7109375" style="10" customWidth="1"/>
    <col min="11" max="11" width="8.7109375" style="10" customWidth="1"/>
    <col min="12" max="16384" width="9.140625" style="10" customWidth="1"/>
  </cols>
  <sheetData>
    <row r="3" spans="2:11" ht="35.25" customHeight="1">
      <c r="B3" s="63" t="s">
        <v>100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.7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ht="8.25" customHeight="1"/>
    <row r="6" spans="1:11" ht="38.25" customHeight="1">
      <c r="A6" s="66" t="s">
        <v>0</v>
      </c>
      <c r="B6" s="66" t="s">
        <v>1</v>
      </c>
      <c r="C6" s="68" t="s">
        <v>2</v>
      </c>
      <c r="D6" s="68" t="s">
        <v>18</v>
      </c>
      <c r="E6" s="61" t="s">
        <v>4</v>
      </c>
      <c r="F6" s="62"/>
      <c r="G6" s="61" t="s">
        <v>3</v>
      </c>
      <c r="H6" s="62"/>
      <c r="I6" s="61" t="s">
        <v>5</v>
      </c>
      <c r="J6" s="62"/>
      <c r="K6" s="59" t="s">
        <v>6</v>
      </c>
    </row>
    <row r="7" spans="1:11" ht="27.75">
      <c r="A7" s="67"/>
      <c r="B7" s="67"/>
      <c r="C7" s="69"/>
      <c r="D7" s="69"/>
      <c r="E7" s="20" t="s">
        <v>16</v>
      </c>
      <c r="F7" s="21" t="s">
        <v>6</v>
      </c>
      <c r="G7" s="22" t="s">
        <v>16</v>
      </c>
      <c r="H7" s="21" t="s">
        <v>6</v>
      </c>
      <c r="I7" s="22" t="s">
        <v>16</v>
      </c>
      <c r="J7" s="21" t="s">
        <v>6</v>
      </c>
      <c r="K7" s="60"/>
    </row>
    <row r="8" spans="1:11" ht="15.75">
      <c r="A8" s="1" t="s">
        <v>7</v>
      </c>
      <c r="B8" s="1" t="s">
        <v>8</v>
      </c>
      <c r="C8" s="4" t="s">
        <v>9</v>
      </c>
      <c r="D8" s="5">
        <v>5</v>
      </c>
      <c r="E8" s="6" t="s">
        <v>10</v>
      </c>
      <c r="F8" s="7">
        <v>7</v>
      </c>
      <c r="G8" s="8">
        <v>8</v>
      </c>
      <c r="H8" s="7">
        <v>9</v>
      </c>
      <c r="I8" s="8">
        <v>10</v>
      </c>
      <c r="J8" s="7">
        <v>11</v>
      </c>
      <c r="K8" s="7">
        <v>12</v>
      </c>
    </row>
    <row r="9" spans="1:11" ht="27">
      <c r="A9" s="15">
        <v>1</v>
      </c>
      <c r="B9" s="14" t="s">
        <v>63</v>
      </c>
      <c r="C9" s="9" t="s">
        <v>14</v>
      </c>
      <c r="D9" s="13">
        <f>111.2+35.7+55.26+20.4+32.58+17.49+17.37+86.22+71.76+63.6+20.4+17.7+17.7+31.92+92.77+83.4+54.12+20.4+17.7+17.7+37.5+84.06+92.34+53.46+56.28+85.14+54+53.4+63.6+20.4+17.7+17.7+31.92+92.76+83.4+54.12+20.4+17.7+17.7+37.5+84.06+92.34+53.46+56.28+85.14+54+53.4</f>
        <v>2355.1500000000005</v>
      </c>
      <c r="E9" s="11"/>
      <c r="F9" s="11"/>
      <c r="G9" s="11"/>
      <c r="H9" s="11"/>
      <c r="I9" s="11"/>
      <c r="J9" s="11"/>
      <c r="K9" s="11"/>
    </row>
    <row r="10" spans="1:11" ht="27">
      <c r="A10" s="15">
        <v>2</v>
      </c>
      <c r="B10" s="14" t="s">
        <v>70</v>
      </c>
      <c r="C10" s="9" t="s">
        <v>14</v>
      </c>
      <c r="D10" s="13">
        <f>49.2+8.4+2.9+7.2+2+2+17.8+17.5+30+18.4+17.7+17.8+17.5+30+18.4+17.7</f>
        <v>274.5</v>
      </c>
      <c r="E10" s="11"/>
      <c r="F10" s="11"/>
      <c r="G10" s="11"/>
      <c r="H10" s="11"/>
      <c r="I10" s="12"/>
      <c r="J10" s="11"/>
      <c r="K10" s="11"/>
    </row>
    <row r="11" spans="1:11" ht="27">
      <c r="A11" s="15">
        <v>3</v>
      </c>
      <c r="B11" s="14" t="s">
        <v>102</v>
      </c>
      <c r="C11" s="9" t="s">
        <v>14</v>
      </c>
      <c r="D11" s="13">
        <f>8.4+49.2+48.8+35.8+2+2+7.2+2.9+19.5+25.8+2.9+2.2+2.2+7+50.6+48.3+18.5+2.9+2.2+2.2+9.8+47.7+51.4+17.8+17.5+30+18.4+17.7+25.8+2.9+2.2+2.2+7+50.6+48.3+18.5+2.9+2.2+2.2+9.8+47.7+51.4+17.8+17.5+30+18.4+17.7-D10</f>
        <v>651.5</v>
      </c>
      <c r="E11" s="11"/>
      <c r="F11" s="11"/>
      <c r="G11" s="11"/>
      <c r="H11" s="11"/>
      <c r="I11" s="12"/>
      <c r="J11" s="11"/>
      <c r="K11" s="11"/>
    </row>
    <row r="12" spans="1:11" ht="15.75">
      <c r="A12" s="15">
        <v>4</v>
      </c>
      <c r="B12" s="14" t="s">
        <v>28</v>
      </c>
      <c r="C12" s="2" t="s">
        <v>29</v>
      </c>
      <c r="D12" s="9">
        <f>(41.3)*0.2</f>
        <v>8.26</v>
      </c>
      <c r="E12" s="9"/>
      <c r="F12" s="11"/>
      <c r="G12" s="9"/>
      <c r="H12" s="11"/>
      <c r="I12" s="9"/>
      <c r="J12" s="11"/>
      <c r="K12" s="11"/>
    </row>
    <row r="13" spans="1:11" s="47" customFormat="1" ht="27">
      <c r="A13" s="15">
        <v>5</v>
      </c>
      <c r="B13" s="14" t="s">
        <v>37</v>
      </c>
      <c r="C13" s="2" t="s">
        <v>36</v>
      </c>
      <c r="D13" s="9">
        <f>D41/3</f>
        <v>39.36333333333334</v>
      </c>
      <c r="E13" s="9"/>
      <c r="F13" s="11"/>
      <c r="G13" s="9"/>
      <c r="H13" s="11"/>
      <c r="I13" s="9"/>
      <c r="J13" s="11"/>
      <c r="K13" s="11"/>
    </row>
    <row r="14" spans="1:11" s="47" customFormat="1" ht="27">
      <c r="A14" s="15">
        <v>6</v>
      </c>
      <c r="B14" s="14" t="s">
        <v>38</v>
      </c>
      <c r="C14" s="2" t="s">
        <v>36</v>
      </c>
      <c r="D14" s="9">
        <f>D40/3</f>
        <v>49.18666666666667</v>
      </c>
      <c r="E14" s="9"/>
      <c r="F14" s="11"/>
      <c r="G14" s="9"/>
      <c r="H14" s="11"/>
      <c r="I14" s="9"/>
      <c r="J14" s="11"/>
      <c r="K14" s="11"/>
    </row>
    <row r="15" spans="1:11" ht="27">
      <c r="A15" s="15">
        <v>7</v>
      </c>
      <c r="B15" s="14" t="s">
        <v>21</v>
      </c>
      <c r="C15" s="2" t="s">
        <v>17</v>
      </c>
      <c r="D15" s="9">
        <f>D9*0.03*2+D10*16/1000+D10*0.04*2+D13*15/1000+D14*15/1000+D11*0.02*0.73+D11*0.04*2+D12*2</f>
        <v>247.14115000000004</v>
      </c>
      <c r="E15" s="9"/>
      <c r="F15" s="11"/>
      <c r="G15" s="9"/>
      <c r="H15" s="11"/>
      <c r="I15" s="9"/>
      <c r="J15" s="11"/>
      <c r="K15" s="11"/>
    </row>
    <row r="16" spans="1:11" ht="27">
      <c r="A16" s="15">
        <v>8</v>
      </c>
      <c r="B16" s="14" t="s">
        <v>91</v>
      </c>
      <c r="C16" s="9" t="s">
        <v>17</v>
      </c>
      <c r="D16" s="13">
        <f>D15</f>
        <v>247.14115000000004</v>
      </c>
      <c r="E16" s="11"/>
      <c r="F16" s="11"/>
      <c r="G16" s="11"/>
      <c r="H16" s="11"/>
      <c r="I16" s="11"/>
      <c r="J16" s="11"/>
      <c r="K16" s="11"/>
    </row>
    <row r="17" spans="1:11" ht="27">
      <c r="A17" s="56">
        <v>9</v>
      </c>
      <c r="B17" s="14" t="s">
        <v>31</v>
      </c>
      <c r="C17" s="9" t="s">
        <v>14</v>
      </c>
      <c r="D17" s="13">
        <f>17.13+37.9+37.9</f>
        <v>92.93</v>
      </c>
      <c r="E17" s="11"/>
      <c r="F17" s="11"/>
      <c r="G17" s="11"/>
      <c r="H17" s="11"/>
      <c r="I17" s="11"/>
      <c r="J17" s="11"/>
      <c r="K17" s="11"/>
    </row>
    <row r="18" spans="1:11" ht="15.75">
      <c r="A18" s="58"/>
      <c r="B18" s="14" t="s">
        <v>92</v>
      </c>
      <c r="C18" s="9" t="s">
        <v>11</v>
      </c>
      <c r="D18" s="13">
        <f>D17*0.011</f>
        <v>1.02223</v>
      </c>
      <c r="E18" s="11"/>
      <c r="F18" s="11"/>
      <c r="G18" s="11"/>
      <c r="H18" s="11"/>
      <c r="I18" s="11"/>
      <c r="J18" s="11"/>
      <c r="K18" s="11"/>
    </row>
    <row r="19" spans="1:11" ht="15.75">
      <c r="A19" s="57"/>
      <c r="B19" s="14" t="s">
        <v>32</v>
      </c>
      <c r="C19" s="9" t="s">
        <v>39</v>
      </c>
      <c r="D19" s="13">
        <f>D17*12.5</f>
        <v>1161.625</v>
      </c>
      <c r="E19" s="11"/>
      <c r="F19" s="11"/>
      <c r="G19" s="11"/>
      <c r="H19" s="11"/>
      <c r="I19" s="11"/>
      <c r="J19" s="11"/>
      <c r="K19" s="11"/>
    </row>
    <row r="20" spans="1:11" ht="27">
      <c r="A20" s="56">
        <v>10</v>
      </c>
      <c r="B20" s="14" t="s">
        <v>77</v>
      </c>
      <c r="C20" s="2" t="s">
        <v>14</v>
      </c>
      <c r="D20" s="9">
        <f>112.2+35.7+20.4+32.58+17.49+17.37+20.4+17.7+17.7+31.92+20.4+17.7+17.7+37.5+20.4+17.7+17.7+31.92+20.4+17.7+17.7+37.5</f>
        <v>597.78</v>
      </c>
      <c r="E20" s="9"/>
      <c r="F20" s="11"/>
      <c r="G20" s="9"/>
      <c r="H20" s="11"/>
      <c r="I20" s="9"/>
      <c r="J20" s="11"/>
      <c r="K20" s="11"/>
    </row>
    <row r="21" spans="1:11" ht="15.75">
      <c r="A21" s="58"/>
      <c r="B21" s="14" t="s">
        <v>22</v>
      </c>
      <c r="C21" s="2" t="s">
        <v>11</v>
      </c>
      <c r="D21" s="9">
        <f>D20*0.033</f>
        <v>19.72674</v>
      </c>
      <c r="E21" s="9"/>
      <c r="F21" s="11"/>
      <c r="G21" s="9"/>
      <c r="H21" s="11"/>
      <c r="I21" s="9"/>
      <c r="J21" s="11"/>
      <c r="K21" s="11"/>
    </row>
    <row r="22" spans="1:11" ht="15.75">
      <c r="A22" s="56">
        <v>11</v>
      </c>
      <c r="B22" s="14" t="s">
        <v>95</v>
      </c>
      <c r="C22" s="2" t="s">
        <v>14</v>
      </c>
      <c r="D22" s="9">
        <f>D9-D20</f>
        <v>1757.3700000000006</v>
      </c>
      <c r="E22" s="9"/>
      <c r="F22" s="11"/>
      <c r="G22" s="9"/>
      <c r="H22" s="11"/>
      <c r="I22" s="9"/>
      <c r="J22" s="11"/>
      <c r="K22" s="11"/>
    </row>
    <row r="23" spans="1:11" ht="15.75">
      <c r="A23" s="58"/>
      <c r="B23" s="14" t="s">
        <v>67</v>
      </c>
      <c r="C23" s="2" t="s">
        <v>15</v>
      </c>
      <c r="D23" s="9">
        <f>D22*37</f>
        <v>65022.690000000024</v>
      </c>
      <c r="E23" s="9"/>
      <c r="F23" s="11"/>
      <c r="G23" s="9"/>
      <c r="H23" s="11"/>
      <c r="I23" s="9"/>
      <c r="J23" s="11"/>
      <c r="K23" s="11"/>
    </row>
    <row r="24" spans="1:11" ht="27">
      <c r="A24" s="56">
        <v>12</v>
      </c>
      <c r="B24" s="14" t="s">
        <v>79</v>
      </c>
      <c r="C24" s="2" t="s">
        <v>14</v>
      </c>
      <c r="D24" s="9">
        <f>49.2+8.4+2+2+7.2+2.9+7+2.2+2.2+2.9+2.9+2.2+2.2+9.8+7+2.2+2.2+2.9+2.9+2.2+2.2+9.8</f>
        <v>134.50000000000006</v>
      </c>
      <c r="E24" s="9"/>
      <c r="F24" s="11"/>
      <c r="G24" s="9"/>
      <c r="H24" s="11"/>
      <c r="I24" s="9"/>
      <c r="J24" s="11"/>
      <c r="K24" s="11"/>
    </row>
    <row r="25" spans="1:11" ht="27">
      <c r="A25" s="58"/>
      <c r="B25" s="14" t="s">
        <v>80</v>
      </c>
      <c r="C25" s="2" t="s">
        <v>14</v>
      </c>
      <c r="D25" s="9">
        <f>D24</f>
        <v>134.50000000000006</v>
      </c>
      <c r="E25" s="9"/>
      <c r="F25" s="11"/>
      <c r="G25" s="9"/>
      <c r="H25" s="11"/>
      <c r="I25" s="9"/>
      <c r="J25" s="11"/>
      <c r="K25" s="11"/>
    </row>
    <row r="26" spans="1:11" ht="27">
      <c r="A26" s="56">
        <v>13</v>
      </c>
      <c r="B26" s="14" t="s">
        <v>96</v>
      </c>
      <c r="C26" s="2" t="s">
        <v>14</v>
      </c>
      <c r="D26" s="9">
        <f>(D10+D11)-D24</f>
        <v>791.5</v>
      </c>
      <c r="E26" s="9"/>
      <c r="F26" s="11"/>
      <c r="G26" s="9"/>
      <c r="H26" s="11"/>
      <c r="I26" s="9"/>
      <c r="J26" s="11"/>
      <c r="K26" s="11"/>
    </row>
    <row r="27" spans="1:11" ht="15.75">
      <c r="A27" s="58"/>
      <c r="B27" s="14" t="s">
        <v>97</v>
      </c>
      <c r="C27" s="2" t="s">
        <v>14</v>
      </c>
      <c r="D27" s="9">
        <f>D26</f>
        <v>791.5</v>
      </c>
      <c r="E27" s="9"/>
      <c r="F27" s="11"/>
      <c r="G27" s="9"/>
      <c r="H27" s="11"/>
      <c r="I27" s="9"/>
      <c r="J27" s="11"/>
      <c r="K27" s="11"/>
    </row>
    <row r="28" spans="1:11" ht="40.5">
      <c r="A28" s="15">
        <v>14</v>
      </c>
      <c r="B28" s="14" t="s">
        <v>23</v>
      </c>
      <c r="C28" s="2" t="s">
        <v>14</v>
      </c>
      <c r="D28" s="13">
        <f>(D20+D22)-D29</f>
        <v>2091.8100000000004</v>
      </c>
      <c r="E28" s="9"/>
      <c r="F28" s="11"/>
      <c r="G28" s="9"/>
      <c r="H28" s="11"/>
      <c r="I28" s="9"/>
      <c r="J28" s="11"/>
      <c r="K28" s="11"/>
    </row>
    <row r="29" spans="1:11" ht="27">
      <c r="A29" s="56">
        <v>15</v>
      </c>
      <c r="B29" s="14" t="s">
        <v>27</v>
      </c>
      <c r="C29" s="2" t="s">
        <v>14</v>
      </c>
      <c r="D29" s="9">
        <f>56.1+(6.8+10.86+5.83+5.79)*1.5+(6.8+5.9+5.9+12.5)*1.5*2+(6.8+5.9+10.64)*1.5*2</f>
        <v>263.34000000000003</v>
      </c>
      <c r="E29" s="9"/>
      <c r="F29" s="11"/>
      <c r="G29" s="9"/>
      <c r="H29" s="11"/>
      <c r="I29" s="9"/>
      <c r="J29" s="11"/>
      <c r="K29" s="11"/>
    </row>
    <row r="30" spans="1:11" ht="15.75">
      <c r="A30" s="58"/>
      <c r="B30" s="14" t="s">
        <v>25</v>
      </c>
      <c r="C30" s="2" t="s">
        <v>14</v>
      </c>
      <c r="D30" s="9">
        <f>D29*1.03</f>
        <v>271.2402</v>
      </c>
      <c r="E30" s="9"/>
      <c r="F30" s="11"/>
      <c r="G30" s="9"/>
      <c r="H30" s="11"/>
      <c r="I30" s="9"/>
      <c r="J30" s="11"/>
      <c r="K30" s="11"/>
    </row>
    <row r="31" spans="1:11" ht="15.75">
      <c r="A31" s="58"/>
      <c r="B31" s="14" t="s">
        <v>30</v>
      </c>
      <c r="C31" s="2" t="s">
        <v>15</v>
      </c>
      <c r="D31" s="9">
        <f>D29*0.08</f>
        <v>21.067200000000003</v>
      </c>
      <c r="E31" s="9"/>
      <c r="F31" s="11"/>
      <c r="G31" s="9"/>
      <c r="H31" s="11"/>
      <c r="I31" s="9"/>
      <c r="J31" s="11"/>
      <c r="K31" s="11"/>
    </row>
    <row r="32" spans="1:11" ht="15.75">
      <c r="A32" s="57"/>
      <c r="B32" s="14" t="s">
        <v>24</v>
      </c>
      <c r="C32" s="2" t="s">
        <v>15</v>
      </c>
      <c r="D32" s="9">
        <f>D29*6</f>
        <v>1580.0400000000002</v>
      </c>
      <c r="E32" s="9"/>
      <c r="F32" s="11"/>
      <c r="G32" s="9"/>
      <c r="H32" s="11"/>
      <c r="I32" s="9"/>
      <c r="J32" s="11"/>
      <c r="K32" s="11"/>
    </row>
    <row r="33" spans="1:11" ht="27">
      <c r="A33" s="56">
        <v>16</v>
      </c>
      <c r="B33" s="14" t="s">
        <v>82</v>
      </c>
      <c r="C33" s="2" t="s">
        <v>14</v>
      </c>
      <c r="D33" s="9">
        <f>D10+D11</f>
        <v>926</v>
      </c>
      <c r="E33" s="9"/>
      <c r="F33" s="11"/>
      <c r="G33" s="9"/>
      <c r="H33" s="11"/>
      <c r="I33" s="9"/>
      <c r="J33" s="11"/>
      <c r="K33" s="11"/>
    </row>
    <row r="34" spans="1:11" ht="15.75">
      <c r="A34" s="57"/>
      <c r="B34" s="14" t="s">
        <v>22</v>
      </c>
      <c r="C34" s="2" t="s">
        <v>11</v>
      </c>
      <c r="D34" s="17">
        <f>D33*0.055</f>
        <v>50.93</v>
      </c>
      <c r="E34" s="9"/>
      <c r="F34" s="11"/>
      <c r="G34" s="9"/>
      <c r="H34" s="11"/>
      <c r="I34" s="9"/>
      <c r="J34" s="11"/>
      <c r="K34" s="11"/>
    </row>
    <row r="35" spans="1:11" ht="27">
      <c r="A35" s="56">
        <v>17</v>
      </c>
      <c r="B35" s="14" t="s">
        <v>83</v>
      </c>
      <c r="C35" s="2" t="s">
        <v>14</v>
      </c>
      <c r="D35" s="9">
        <f>49.2+8.4+2+2+7.2+2.9+7+2.2+2.2+2.9+2.9+2.2+2.2+9.8+7+2.2+2.2+2.9+2.9+2.2+2.2+9.8</f>
        <v>134.50000000000006</v>
      </c>
      <c r="E35" s="9"/>
      <c r="F35" s="11"/>
      <c r="G35" s="9"/>
      <c r="H35" s="11"/>
      <c r="I35" s="9"/>
      <c r="J35" s="11"/>
      <c r="K35" s="11"/>
    </row>
    <row r="36" spans="1:11" ht="15.75">
      <c r="A36" s="58"/>
      <c r="B36" s="14" t="s">
        <v>26</v>
      </c>
      <c r="C36" s="2" t="s">
        <v>14</v>
      </c>
      <c r="D36" s="9">
        <f>D35*1.03</f>
        <v>138.53500000000005</v>
      </c>
      <c r="E36" s="9"/>
      <c r="F36" s="11"/>
      <c r="G36" s="9"/>
      <c r="H36" s="11"/>
      <c r="I36" s="9"/>
      <c r="J36" s="11"/>
      <c r="K36" s="11"/>
    </row>
    <row r="37" spans="1:11" ht="15.75">
      <c r="A37" s="58"/>
      <c r="B37" s="14" t="s">
        <v>30</v>
      </c>
      <c r="C37" s="2" t="s">
        <v>15</v>
      </c>
      <c r="D37" s="9">
        <f>D35*0.08</f>
        <v>10.760000000000005</v>
      </c>
      <c r="E37" s="9"/>
      <c r="F37" s="11"/>
      <c r="G37" s="9"/>
      <c r="H37" s="11"/>
      <c r="I37" s="9"/>
      <c r="J37" s="11"/>
      <c r="K37" s="11"/>
    </row>
    <row r="38" spans="1:11" ht="15.75">
      <c r="A38" s="57"/>
      <c r="B38" s="14" t="s">
        <v>24</v>
      </c>
      <c r="C38" s="2" t="s">
        <v>15</v>
      </c>
      <c r="D38" s="9">
        <f>D35*6</f>
        <v>807.0000000000003</v>
      </c>
      <c r="E38" s="9"/>
      <c r="F38" s="11"/>
      <c r="G38" s="9"/>
      <c r="H38" s="11"/>
      <c r="I38" s="9"/>
      <c r="J38" s="11"/>
      <c r="K38" s="11"/>
    </row>
    <row r="39" spans="1:11" ht="27">
      <c r="A39" s="54">
        <v>18</v>
      </c>
      <c r="B39" s="14" t="s">
        <v>65</v>
      </c>
      <c r="C39" s="2" t="s">
        <v>14</v>
      </c>
      <c r="D39" s="9">
        <f>(D10+D11)-D35</f>
        <v>791.5</v>
      </c>
      <c r="E39" s="9"/>
      <c r="F39" s="11"/>
      <c r="G39" s="9"/>
      <c r="H39" s="11"/>
      <c r="I39" s="9"/>
      <c r="J39" s="11"/>
      <c r="K39" s="11"/>
    </row>
    <row r="40" spans="1:11" ht="40.5">
      <c r="A40" s="15">
        <v>19</v>
      </c>
      <c r="B40" s="14" t="s">
        <v>78</v>
      </c>
      <c r="C40" s="2" t="s">
        <v>14</v>
      </c>
      <c r="D40" s="9">
        <f>1.75*1.7*49+1.05*1.7*1</f>
        <v>147.56</v>
      </c>
      <c r="E40" s="9"/>
      <c r="F40" s="11"/>
      <c r="G40" s="9"/>
      <c r="H40" s="11"/>
      <c r="I40" s="9"/>
      <c r="J40" s="11"/>
      <c r="K40" s="11"/>
    </row>
    <row r="41" spans="1:11" ht="15.75">
      <c r="A41" s="15">
        <v>20</v>
      </c>
      <c r="B41" s="14" t="s">
        <v>33</v>
      </c>
      <c r="C41" s="2" t="s">
        <v>14</v>
      </c>
      <c r="D41" s="9">
        <f>0.9*2*1+0.8*2*23+0.85*2.7*10+1.8*2.7*5+1.3*2.7*4+1.75*2.6*4</f>
        <v>118.09</v>
      </c>
      <c r="E41" s="9"/>
      <c r="F41" s="11"/>
      <c r="G41" s="9"/>
      <c r="H41" s="11"/>
      <c r="I41" s="9"/>
      <c r="J41" s="11"/>
      <c r="K41" s="11"/>
    </row>
    <row r="42" spans="1:11" ht="19.5" customHeight="1">
      <c r="A42" s="15">
        <v>21</v>
      </c>
      <c r="B42" s="14" t="s">
        <v>34</v>
      </c>
      <c r="C42" s="2" t="s">
        <v>15</v>
      </c>
      <c r="D42" s="9">
        <f>1*2.65</f>
        <v>2.65</v>
      </c>
      <c r="E42" s="9"/>
      <c r="F42" s="11"/>
      <c r="G42" s="9"/>
      <c r="H42" s="11"/>
      <c r="I42" s="9"/>
      <c r="J42" s="11"/>
      <c r="K42" s="11"/>
    </row>
    <row r="43" spans="1:11" ht="19.5" customHeight="1">
      <c r="A43" s="15">
        <v>22</v>
      </c>
      <c r="B43" s="14" t="s">
        <v>35</v>
      </c>
      <c r="C43" s="2" t="s">
        <v>15</v>
      </c>
      <c r="D43" s="9">
        <f>D42*2</f>
        <v>5.3</v>
      </c>
      <c r="E43" s="9"/>
      <c r="F43" s="11"/>
      <c r="G43" s="9"/>
      <c r="H43" s="11"/>
      <c r="I43" s="9"/>
      <c r="J43" s="11"/>
      <c r="K43" s="11"/>
    </row>
    <row r="44" spans="1:11" ht="19.5" customHeight="1">
      <c r="A44" s="15"/>
      <c r="B44" s="35" t="s">
        <v>45</v>
      </c>
      <c r="C44" s="2"/>
      <c r="D44" s="9"/>
      <c r="E44" s="9"/>
      <c r="F44" s="11"/>
      <c r="G44" s="9"/>
      <c r="H44" s="11"/>
      <c r="I44" s="9"/>
      <c r="J44" s="11"/>
      <c r="K44" s="11"/>
    </row>
    <row r="45" spans="1:11" ht="27">
      <c r="A45" s="15">
        <v>19</v>
      </c>
      <c r="B45" s="14" t="s">
        <v>46</v>
      </c>
      <c r="C45" s="2" t="s">
        <v>14</v>
      </c>
      <c r="D45" s="9">
        <f>494.8</f>
        <v>494.8</v>
      </c>
      <c r="E45" s="9"/>
      <c r="F45" s="11"/>
      <c r="G45" s="9"/>
      <c r="H45" s="11"/>
      <c r="I45" s="9"/>
      <c r="J45" s="11"/>
      <c r="K45" s="11"/>
    </row>
    <row r="46" spans="1:11" ht="15.75">
      <c r="A46" s="15">
        <v>20</v>
      </c>
      <c r="B46" s="14" t="s">
        <v>49</v>
      </c>
      <c r="C46" s="2" t="s">
        <v>14</v>
      </c>
      <c r="D46" s="9">
        <v>55.1</v>
      </c>
      <c r="E46" s="9"/>
      <c r="F46" s="11"/>
      <c r="G46" s="9"/>
      <c r="H46" s="11"/>
      <c r="I46" s="9"/>
      <c r="J46" s="11"/>
      <c r="K46" s="11"/>
    </row>
    <row r="47" spans="1:11" ht="27">
      <c r="A47" s="56">
        <v>21</v>
      </c>
      <c r="B47" s="14" t="s">
        <v>61</v>
      </c>
      <c r="C47" s="2" t="s">
        <v>14</v>
      </c>
      <c r="D47" s="9">
        <f>D45</f>
        <v>494.8</v>
      </c>
      <c r="E47" s="9"/>
      <c r="F47" s="11"/>
      <c r="G47" s="9"/>
      <c r="H47" s="11"/>
      <c r="I47" s="9"/>
      <c r="J47" s="11"/>
      <c r="K47" s="11"/>
    </row>
    <row r="48" spans="1:11" ht="27">
      <c r="A48" s="58"/>
      <c r="B48" s="14" t="s">
        <v>68</v>
      </c>
      <c r="C48" s="2" t="s">
        <v>14</v>
      </c>
      <c r="D48" s="9">
        <f>D47*1.12*2</f>
        <v>1108.352</v>
      </c>
      <c r="E48" s="9"/>
      <c r="F48" s="11"/>
      <c r="G48" s="9"/>
      <c r="H48" s="11"/>
      <c r="I48" s="9"/>
      <c r="J48" s="11"/>
      <c r="K48" s="11"/>
    </row>
    <row r="49" spans="1:11" s="40" customFormat="1" ht="19.5" customHeight="1">
      <c r="A49" s="58"/>
      <c r="B49" s="36" t="s">
        <v>47</v>
      </c>
      <c r="C49" s="37" t="s">
        <v>15</v>
      </c>
      <c r="D49" s="38">
        <f>D47*0.5</f>
        <v>247.4</v>
      </c>
      <c r="E49" s="38"/>
      <c r="F49" s="11"/>
      <c r="G49" s="38"/>
      <c r="H49" s="11"/>
      <c r="I49" s="38"/>
      <c r="J49" s="11"/>
      <c r="K49" s="11"/>
    </row>
    <row r="50" spans="1:11" s="44" customFormat="1" ht="19.5" customHeight="1">
      <c r="A50" s="57"/>
      <c r="B50" s="41" t="s">
        <v>48</v>
      </c>
      <c r="C50" s="42" t="s">
        <v>15</v>
      </c>
      <c r="D50" s="39">
        <f>D47*0.2*2</f>
        <v>197.92000000000002</v>
      </c>
      <c r="E50" s="38"/>
      <c r="F50" s="11"/>
      <c r="G50" s="43"/>
      <c r="H50" s="11"/>
      <c r="I50" s="39"/>
      <c r="J50" s="11"/>
      <c r="K50" s="11"/>
    </row>
    <row r="51" spans="1:11" ht="15.75">
      <c r="A51" s="56">
        <v>22</v>
      </c>
      <c r="B51" s="14" t="s">
        <v>50</v>
      </c>
      <c r="C51" s="2" t="s">
        <v>14</v>
      </c>
      <c r="D51" s="9">
        <f>D46</f>
        <v>55.1</v>
      </c>
      <c r="E51" s="9"/>
      <c r="F51" s="11"/>
      <c r="G51" s="9"/>
      <c r="H51" s="11"/>
      <c r="I51" s="9"/>
      <c r="J51" s="11"/>
      <c r="K51" s="11"/>
    </row>
    <row r="52" spans="1:11" ht="15.75">
      <c r="A52" s="58"/>
      <c r="B52" s="14" t="s">
        <v>51</v>
      </c>
      <c r="C52" s="2" t="s">
        <v>14</v>
      </c>
      <c r="D52" s="9">
        <f>D51*1.2</f>
        <v>66.12</v>
      </c>
      <c r="E52" s="9"/>
      <c r="F52" s="11"/>
      <c r="G52" s="9"/>
      <c r="H52" s="11"/>
      <c r="I52" s="9"/>
      <c r="J52" s="11"/>
      <c r="K52" s="11"/>
    </row>
    <row r="53" spans="1:11" ht="15.75">
      <c r="A53" s="57"/>
      <c r="B53" s="14" t="s">
        <v>52</v>
      </c>
      <c r="C53" s="2" t="s">
        <v>15</v>
      </c>
      <c r="D53" s="9">
        <f>D51*0.2</f>
        <v>11.020000000000001</v>
      </c>
      <c r="E53" s="9"/>
      <c r="F53" s="11"/>
      <c r="G53" s="9"/>
      <c r="H53" s="11"/>
      <c r="I53" s="9"/>
      <c r="J53" s="11"/>
      <c r="K53" s="11"/>
    </row>
    <row r="54" spans="1:11" s="45" customFormat="1" ht="27">
      <c r="A54" s="56">
        <v>23</v>
      </c>
      <c r="B54" s="3" t="s">
        <v>53</v>
      </c>
      <c r="C54" s="2" t="s">
        <v>54</v>
      </c>
      <c r="D54" s="11">
        <f>2*7</f>
        <v>14</v>
      </c>
      <c r="E54" s="11"/>
      <c r="F54" s="11"/>
      <c r="G54" s="11"/>
      <c r="H54" s="11"/>
      <c r="I54" s="11"/>
      <c r="J54" s="11"/>
      <c r="K54" s="11"/>
    </row>
    <row r="55" spans="1:11" s="45" customFormat="1" ht="15">
      <c r="A55" s="58"/>
      <c r="B55" s="3" t="s">
        <v>55</v>
      </c>
      <c r="C55" s="2" t="s">
        <v>54</v>
      </c>
      <c r="D55" s="11">
        <f>D54</f>
        <v>14</v>
      </c>
      <c r="E55" s="11"/>
      <c r="F55" s="11"/>
      <c r="G55" s="11"/>
      <c r="H55" s="11"/>
      <c r="I55" s="11"/>
      <c r="J55" s="11"/>
      <c r="K55" s="11"/>
    </row>
    <row r="56" spans="1:11" s="45" customFormat="1" ht="15">
      <c r="A56" s="57"/>
      <c r="B56" s="3" t="s">
        <v>56</v>
      </c>
      <c r="C56" s="2" t="s">
        <v>39</v>
      </c>
      <c r="D56" s="11">
        <f>D54/2</f>
        <v>7</v>
      </c>
      <c r="E56" s="11"/>
      <c r="F56" s="11"/>
      <c r="G56" s="11"/>
      <c r="H56" s="11"/>
      <c r="I56" s="11"/>
      <c r="J56" s="11"/>
      <c r="K56" s="11"/>
    </row>
    <row r="57" spans="1:11" ht="27">
      <c r="A57" s="15">
        <v>24</v>
      </c>
      <c r="B57" s="14" t="s">
        <v>21</v>
      </c>
      <c r="C57" s="2" t="s">
        <v>17</v>
      </c>
      <c r="D57" s="9">
        <f>D45*0.004*1.4+D46*3.5/1000</f>
        <v>2.96373</v>
      </c>
      <c r="E57" s="9"/>
      <c r="F57" s="11"/>
      <c r="G57" s="9"/>
      <c r="H57" s="11"/>
      <c r="I57" s="9"/>
      <c r="J57" s="11"/>
      <c r="K57" s="11"/>
    </row>
    <row r="58" spans="1:11" ht="27">
      <c r="A58" s="15">
        <v>25</v>
      </c>
      <c r="B58" s="14" t="s">
        <v>19</v>
      </c>
      <c r="C58" s="9" t="s">
        <v>17</v>
      </c>
      <c r="D58" s="13">
        <f>D57</f>
        <v>2.96373</v>
      </c>
      <c r="E58" s="11"/>
      <c r="F58" s="11"/>
      <c r="G58" s="11"/>
      <c r="H58" s="11"/>
      <c r="I58" s="11"/>
      <c r="J58" s="11"/>
      <c r="K58" s="11"/>
    </row>
    <row r="59" spans="1:11" ht="15.75">
      <c r="A59" s="15"/>
      <c r="B59" s="35" t="s">
        <v>40</v>
      </c>
      <c r="C59" s="2"/>
      <c r="D59" s="9"/>
      <c r="E59" s="9"/>
      <c r="F59" s="11"/>
      <c r="G59" s="9"/>
      <c r="H59" s="11"/>
      <c r="I59" s="9"/>
      <c r="J59" s="11"/>
      <c r="K59" s="11"/>
    </row>
    <row r="60" spans="1:11" ht="15.75">
      <c r="A60" s="15">
        <v>23</v>
      </c>
      <c r="B60" s="14" t="s">
        <v>41</v>
      </c>
      <c r="C60" s="2" t="s">
        <v>42</v>
      </c>
      <c r="D60" s="9">
        <f>10+12+12+12+12</f>
        <v>58</v>
      </c>
      <c r="E60" s="9"/>
      <c r="F60" s="11"/>
      <c r="G60" s="9"/>
      <c r="H60" s="11"/>
      <c r="I60" s="9"/>
      <c r="J60" s="11"/>
      <c r="K60" s="11"/>
    </row>
    <row r="61" spans="1:11" ht="27">
      <c r="A61" s="15">
        <v>24</v>
      </c>
      <c r="B61" s="14" t="s">
        <v>86</v>
      </c>
      <c r="C61" s="2" t="s">
        <v>42</v>
      </c>
      <c r="D61" s="9">
        <f>5+4+15+15+15+15</f>
        <v>69</v>
      </c>
      <c r="E61" s="9"/>
      <c r="F61" s="11"/>
      <c r="G61" s="9"/>
      <c r="H61" s="11"/>
      <c r="I61" s="9"/>
      <c r="J61" s="11"/>
      <c r="K61" s="11"/>
    </row>
    <row r="62" spans="1:11" ht="27">
      <c r="A62" s="15">
        <v>25</v>
      </c>
      <c r="B62" s="14" t="s">
        <v>43</v>
      </c>
      <c r="C62" s="2" t="s">
        <v>84</v>
      </c>
      <c r="D62" s="9">
        <v>2</v>
      </c>
      <c r="E62" s="9"/>
      <c r="F62" s="11"/>
      <c r="G62" s="9"/>
      <c r="H62" s="11"/>
      <c r="I62" s="9"/>
      <c r="J62" s="11"/>
      <c r="K62" s="11"/>
    </row>
    <row r="63" spans="1:11" ht="27">
      <c r="A63" s="15">
        <v>26</v>
      </c>
      <c r="B63" s="14" t="s">
        <v>87</v>
      </c>
      <c r="C63" s="2" t="s">
        <v>42</v>
      </c>
      <c r="D63" s="9">
        <f>5+5+5+5+5+5</f>
        <v>30</v>
      </c>
      <c r="E63" s="9"/>
      <c r="F63" s="11"/>
      <c r="G63" s="9"/>
      <c r="H63" s="11"/>
      <c r="I63" s="9"/>
      <c r="J63" s="11"/>
      <c r="K63" s="11"/>
    </row>
    <row r="64" spans="1:11" ht="15.75">
      <c r="A64" s="15">
        <v>27</v>
      </c>
      <c r="B64" s="14" t="s">
        <v>44</v>
      </c>
      <c r="C64" s="2" t="s">
        <v>85</v>
      </c>
      <c r="D64" s="9">
        <v>1</v>
      </c>
      <c r="E64" s="9"/>
      <c r="F64" s="11"/>
      <c r="G64" s="9"/>
      <c r="H64" s="11"/>
      <c r="I64" s="9"/>
      <c r="J64" s="11"/>
      <c r="K64" s="11"/>
    </row>
    <row r="65" spans="1:11" ht="15.75">
      <c r="A65" s="15">
        <v>28</v>
      </c>
      <c r="B65" s="14" t="s">
        <v>66</v>
      </c>
      <c r="C65" s="2" t="s">
        <v>39</v>
      </c>
      <c r="D65" s="9">
        <f>6</f>
        <v>6</v>
      </c>
      <c r="E65" s="9"/>
      <c r="F65" s="11"/>
      <c r="G65" s="9"/>
      <c r="H65" s="11"/>
      <c r="I65" s="9"/>
      <c r="J65" s="11"/>
      <c r="K65" s="11"/>
    </row>
    <row r="66" spans="1:11" ht="15.75">
      <c r="A66" s="15">
        <v>29</v>
      </c>
      <c r="B66" s="14" t="s">
        <v>64</v>
      </c>
      <c r="C66" s="2" t="s">
        <v>39</v>
      </c>
      <c r="D66" s="9">
        <f>2+4+4+4+4</f>
        <v>18</v>
      </c>
      <c r="E66" s="9"/>
      <c r="F66" s="11"/>
      <c r="G66" s="9"/>
      <c r="H66" s="11"/>
      <c r="I66" s="9"/>
      <c r="J66" s="11"/>
      <c r="K66" s="11"/>
    </row>
    <row r="67" spans="1:11" ht="15.75">
      <c r="A67" s="15">
        <v>30</v>
      </c>
      <c r="B67" s="14" t="s">
        <v>81</v>
      </c>
      <c r="C67" s="2" t="s">
        <v>39</v>
      </c>
      <c r="D67" s="9">
        <f>6</f>
        <v>6</v>
      </c>
      <c r="E67" s="9"/>
      <c r="F67" s="11"/>
      <c r="G67" s="9"/>
      <c r="H67" s="11"/>
      <c r="I67" s="9"/>
      <c r="J67" s="11"/>
      <c r="K67" s="11"/>
    </row>
    <row r="68" spans="1:11" ht="15.75">
      <c r="A68" s="15">
        <v>31</v>
      </c>
      <c r="B68" s="14" t="s">
        <v>69</v>
      </c>
      <c r="C68" s="2" t="s">
        <v>39</v>
      </c>
      <c r="D68" s="9">
        <f>10</f>
        <v>10</v>
      </c>
      <c r="E68" s="9"/>
      <c r="F68" s="11"/>
      <c r="G68" s="9"/>
      <c r="H68" s="11"/>
      <c r="I68" s="9"/>
      <c r="J68" s="11"/>
      <c r="K68" s="11"/>
    </row>
    <row r="69" spans="1:11" ht="27">
      <c r="A69" s="15">
        <v>32</v>
      </c>
      <c r="B69" s="14" t="s">
        <v>94</v>
      </c>
      <c r="C69" s="2" t="s">
        <v>39</v>
      </c>
      <c r="D69" s="9">
        <f>10</f>
        <v>10</v>
      </c>
      <c r="E69" s="9"/>
      <c r="F69" s="11"/>
      <c r="G69" s="9"/>
      <c r="H69" s="11"/>
      <c r="I69" s="9"/>
      <c r="J69" s="11"/>
      <c r="K69" s="11"/>
    </row>
    <row r="70" spans="1:11" ht="15.75">
      <c r="A70" s="51"/>
      <c r="B70" s="23" t="s">
        <v>6</v>
      </c>
      <c r="C70" s="24"/>
      <c r="D70" s="9"/>
      <c r="E70" s="9"/>
      <c r="F70" s="25"/>
      <c r="G70" s="26"/>
      <c r="H70" s="25"/>
      <c r="I70" s="26"/>
      <c r="J70" s="25"/>
      <c r="K70" s="25"/>
    </row>
    <row r="71" spans="1:11" ht="15.75">
      <c r="A71" s="52"/>
      <c r="B71" s="27" t="s">
        <v>12</v>
      </c>
      <c r="C71" s="28" t="s">
        <v>103</v>
      </c>
      <c r="D71" s="9"/>
      <c r="E71" s="9"/>
      <c r="F71" s="25"/>
      <c r="G71" s="26"/>
      <c r="H71" s="25"/>
      <c r="I71" s="26"/>
      <c r="J71" s="25"/>
      <c r="K71" s="13"/>
    </row>
    <row r="72" spans="1:11" ht="15.75">
      <c r="A72" s="52"/>
      <c r="B72" s="27" t="s">
        <v>6</v>
      </c>
      <c r="C72" s="24"/>
      <c r="D72" s="9"/>
      <c r="E72" s="9"/>
      <c r="F72" s="25"/>
      <c r="G72" s="26"/>
      <c r="H72" s="25"/>
      <c r="I72" s="26"/>
      <c r="J72" s="25"/>
      <c r="K72" s="25"/>
    </row>
    <row r="73" spans="1:11" ht="15.75">
      <c r="A73" s="52"/>
      <c r="B73" s="27" t="s">
        <v>13</v>
      </c>
      <c r="C73" s="28" t="s">
        <v>103</v>
      </c>
      <c r="D73" s="9"/>
      <c r="E73" s="9"/>
      <c r="F73" s="25"/>
      <c r="G73" s="26"/>
      <c r="H73" s="25"/>
      <c r="I73" s="26"/>
      <c r="J73" s="25"/>
      <c r="K73" s="13"/>
    </row>
    <row r="74" spans="1:11" ht="15.75">
      <c r="A74" s="52"/>
      <c r="B74" s="27" t="s">
        <v>6</v>
      </c>
      <c r="C74" s="24"/>
      <c r="D74" s="9"/>
      <c r="E74" s="9"/>
      <c r="F74" s="25"/>
      <c r="G74" s="26"/>
      <c r="H74" s="25"/>
      <c r="I74" s="26"/>
      <c r="J74" s="25"/>
      <c r="K74" s="25"/>
    </row>
    <row r="75" spans="1:11" ht="15.75">
      <c r="A75" s="52"/>
      <c r="B75" s="27" t="s">
        <v>20</v>
      </c>
      <c r="C75" s="28" t="s">
        <v>103</v>
      </c>
      <c r="D75" s="9"/>
      <c r="E75" s="9"/>
      <c r="F75" s="25"/>
      <c r="G75" s="26"/>
      <c r="H75" s="25"/>
      <c r="I75" s="26"/>
      <c r="J75" s="25"/>
      <c r="K75" s="13"/>
    </row>
    <row r="76" spans="1:11" ht="15.75">
      <c r="A76" s="52"/>
      <c r="B76" s="27" t="s">
        <v>6</v>
      </c>
      <c r="C76" s="24"/>
      <c r="D76" s="9"/>
      <c r="E76" s="9"/>
      <c r="F76" s="25"/>
      <c r="G76" s="26"/>
      <c r="H76" s="25"/>
      <c r="I76" s="26"/>
      <c r="J76" s="25"/>
      <c r="K76" s="25"/>
    </row>
    <row r="77" spans="1:11" ht="15.75">
      <c r="A77" s="15"/>
      <c r="B77" s="49" t="s">
        <v>76</v>
      </c>
      <c r="C77" s="2" t="s">
        <v>75</v>
      </c>
      <c r="D77" s="9"/>
      <c r="E77" s="9"/>
      <c r="F77" s="11"/>
      <c r="G77" s="9"/>
      <c r="H77" s="11"/>
      <c r="I77" s="9"/>
      <c r="J77" s="11"/>
      <c r="K77" s="11"/>
    </row>
    <row r="78" spans="1:11" ht="15.75">
      <c r="A78" s="15"/>
      <c r="B78" s="49" t="s">
        <v>6</v>
      </c>
      <c r="C78" s="2" t="s">
        <v>75</v>
      </c>
      <c r="D78" s="9"/>
      <c r="E78" s="9"/>
      <c r="F78" s="11"/>
      <c r="G78" s="9"/>
      <c r="H78" s="11"/>
      <c r="I78" s="9"/>
      <c r="J78" s="11"/>
      <c r="K78" s="26"/>
    </row>
  </sheetData>
  <sheetProtection password="CF7A" sheet="1"/>
  <protectedRanges>
    <protectedRange sqref="E9:K78" name="Range1"/>
  </protectedRanges>
  <mergeCells count="20">
    <mergeCell ref="A33:A34"/>
    <mergeCell ref="A35:A38"/>
    <mergeCell ref="A47:A50"/>
    <mergeCell ref="A51:A53"/>
    <mergeCell ref="A20:A21"/>
    <mergeCell ref="A6:A7"/>
    <mergeCell ref="B6:B7"/>
    <mergeCell ref="C6:C7"/>
    <mergeCell ref="D6:D7"/>
    <mergeCell ref="A54:A56"/>
    <mergeCell ref="A22:A23"/>
    <mergeCell ref="A24:A25"/>
    <mergeCell ref="A26:A27"/>
    <mergeCell ref="A29:A32"/>
    <mergeCell ref="B3:K3"/>
    <mergeCell ref="G6:H6"/>
    <mergeCell ref="I6:J6"/>
    <mergeCell ref="K6:K7"/>
    <mergeCell ref="A17:A19"/>
    <mergeCell ref="E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K25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3.28125" style="18" customWidth="1"/>
    <col min="2" max="2" width="33.28125" style="10" customWidth="1"/>
    <col min="3" max="3" width="8.00390625" style="10" customWidth="1"/>
    <col min="4" max="4" width="10.00390625" style="10" customWidth="1"/>
    <col min="5" max="5" width="6.421875" style="10" customWidth="1"/>
    <col min="6" max="6" width="9.7109375" style="10" customWidth="1"/>
    <col min="7" max="7" width="7.140625" style="10" customWidth="1"/>
    <col min="8" max="8" width="10.421875" style="10" customWidth="1"/>
    <col min="9" max="9" width="6.28125" style="10" customWidth="1"/>
    <col min="10" max="10" width="9.7109375" style="10" customWidth="1"/>
    <col min="11" max="11" width="10.140625" style="10" customWidth="1"/>
    <col min="12" max="16384" width="9.140625" style="10" customWidth="1"/>
  </cols>
  <sheetData>
    <row r="3" spans="2:11" ht="33" customHeight="1">
      <c r="B3" s="63" t="s">
        <v>101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.75"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54" customHeight="1">
      <c r="A6" s="66" t="s">
        <v>0</v>
      </c>
      <c r="B6" s="66" t="s">
        <v>1</v>
      </c>
      <c r="C6" s="68" t="s">
        <v>2</v>
      </c>
      <c r="D6" s="68" t="s">
        <v>18</v>
      </c>
      <c r="E6" s="61" t="s">
        <v>4</v>
      </c>
      <c r="F6" s="62"/>
      <c r="G6" s="61" t="s">
        <v>3</v>
      </c>
      <c r="H6" s="62"/>
      <c r="I6" s="61" t="s">
        <v>5</v>
      </c>
      <c r="J6" s="62"/>
      <c r="K6" s="59" t="s">
        <v>6</v>
      </c>
    </row>
    <row r="7" spans="1:11" ht="27.75">
      <c r="A7" s="67"/>
      <c r="B7" s="67"/>
      <c r="C7" s="69"/>
      <c r="D7" s="69"/>
      <c r="E7" s="20" t="s">
        <v>16</v>
      </c>
      <c r="F7" s="21" t="s">
        <v>6</v>
      </c>
      <c r="G7" s="22" t="s">
        <v>16</v>
      </c>
      <c r="H7" s="21" t="s">
        <v>6</v>
      </c>
      <c r="I7" s="22" t="s">
        <v>16</v>
      </c>
      <c r="J7" s="21" t="s">
        <v>6</v>
      </c>
      <c r="K7" s="60"/>
    </row>
    <row r="8" spans="1:11" ht="15.75">
      <c r="A8" s="1" t="s">
        <v>7</v>
      </c>
      <c r="B8" s="1" t="s">
        <v>8</v>
      </c>
      <c r="C8" s="4" t="s">
        <v>9</v>
      </c>
      <c r="D8" s="5">
        <v>5</v>
      </c>
      <c r="E8" s="6" t="s">
        <v>10</v>
      </c>
      <c r="F8" s="7">
        <v>7</v>
      </c>
      <c r="G8" s="8">
        <v>8</v>
      </c>
      <c r="H8" s="7">
        <v>9</v>
      </c>
      <c r="I8" s="8">
        <v>10</v>
      </c>
      <c r="J8" s="7">
        <v>11</v>
      </c>
      <c r="K8" s="7">
        <v>12</v>
      </c>
    </row>
    <row r="9" spans="1:11" ht="15.75">
      <c r="A9" s="15"/>
      <c r="B9" s="35" t="s">
        <v>57</v>
      </c>
      <c r="C9" s="2"/>
      <c r="D9" s="9"/>
      <c r="E9" s="9"/>
      <c r="F9" s="11"/>
      <c r="G9" s="9"/>
      <c r="H9" s="11"/>
      <c r="I9" s="9"/>
      <c r="J9" s="11"/>
      <c r="K9" s="11"/>
    </row>
    <row r="10" spans="1:11" ht="27">
      <c r="A10" s="15">
        <v>1</v>
      </c>
      <c r="B10" s="14" t="s">
        <v>88</v>
      </c>
      <c r="C10" s="2" t="s">
        <v>42</v>
      </c>
      <c r="D10" s="9">
        <f>35+80+90+90+60+90+90+60</f>
        <v>595</v>
      </c>
      <c r="E10" s="9"/>
      <c r="F10" s="11"/>
      <c r="G10" s="9"/>
      <c r="H10" s="11"/>
      <c r="I10" s="9"/>
      <c r="J10" s="11"/>
      <c r="K10" s="11"/>
    </row>
    <row r="11" spans="1:11" ht="15.75">
      <c r="A11" s="15">
        <v>2</v>
      </c>
      <c r="B11" s="46" t="s">
        <v>58</v>
      </c>
      <c r="C11" s="2" t="s">
        <v>39</v>
      </c>
      <c r="D11" s="9">
        <f>4+5+4+4+1+4+4+1</f>
        <v>27</v>
      </c>
      <c r="E11" s="9"/>
      <c r="F11" s="11"/>
      <c r="G11" s="9"/>
      <c r="H11" s="11"/>
      <c r="I11" s="9"/>
      <c r="J11" s="11"/>
      <c r="K11" s="11"/>
    </row>
    <row r="12" spans="1:11" ht="15.75">
      <c r="A12" s="15">
        <v>3</v>
      </c>
      <c r="B12" s="46" t="s">
        <v>59</v>
      </c>
      <c r="C12" s="2" t="s">
        <v>39</v>
      </c>
      <c r="D12" s="9">
        <f>4+2+2+4+4+2+3</f>
        <v>21</v>
      </c>
      <c r="E12" s="9"/>
      <c r="F12" s="11"/>
      <c r="G12" s="9"/>
      <c r="H12" s="11"/>
      <c r="I12" s="9"/>
      <c r="J12" s="11"/>
      <c r="K12" s="11"/>
    </row>
    <row r="13" spans="1:11" ht="15.75">
      <c r="A13" s="15">
        <v>4</v>
      </c>
      <c r="B13" s="46" t="s">
        <v>60</v>
      </c>
      <c r="C13" s="2" t="s">
        <v>39</v>
      </c>
      <c r="D13" s="9">
        <f>1+3+3+3+1+3+3+1</f>
        <v>18</v>
      </c>
      <c r="E13" s="9"/>
      <c r="F13" s="11"/>
      <c r="G13" s="9"/>
      <c r="H13" s="11"/>
      <c r="I13" s="9"/>
      <c r="J13" s="11"/>
      <c r="K13" s="11"/>
    </row>
    <row r="14" spans="1:11" ht="15.75">
      <c r="A14" s="15">
        <v>5</v>
      </c>
      <c r="B14" s="14" t="s">
        <v>89</v>
      </c>
      <c r="C14" s="2" t="s">
        <v>39</v>
      </c>
      <c r="D14" s="9">
        <f>7+16+16+7+16+16+14+3</f>
        <v>95</v>
      </c>
      <c r="E14" s="9"/>
      <c r="F14" s="11"/>
      <c r="G14" s="9"/>
      <c r="H14" s="11"/>
      <c r="I14" s="9"/>
      <c r="J14" s="11"/>
      <c r="K14" s="11"/>
    </row>
    <row r="15" spans="1:11" ht="27">
      <c r="A15" s="15">
        <v>6</v>
      </c>
      <c r="B15" s="55" t="s">
        <v>90</v>
      </c>
      <c r="C15" s="2" t="s">
        <v>39</v>
      </c>
      <c r="D15" s="9">
        <f>8</f>
        <v>8</v>
      </c>
      <c r="E15" s="9"/>
      <c r="F15" s="11"/>
      <c r="G15" s="9"/>
      <c r="H15" s="11"/>
      <c r="I15" s="9"/>
      <c r="J15" s="11"/>
      <c r="K15" s="11"/>
    </row>
    <row r="16" spans="1:11" ht="15.75">
      <c r="A16" s="51"/>
      <c r="B16" s="23" t="s">
        <v>6</v>
      </c>
      <c r="C16" s="24"/>
      <c r="D16" s="9"/>
      <c r="E16" s="9"/>
      <c r="F16" s="25"/>
      <c r="G16" s="26"/>
      <c r="H16" s="25"/>
      <c r="I16" s="26"/>
      <c r="J16" s="25"/>
      <c r="K16" s="25"/>
    </row>
    <row r="17" spans="1:11" ht="31.5">
      <c r="A17" s="52"/>
      <c r="B17" s="27" t="s">
        <v>62</v>
      </c>
      <c r="C17" s="28" t="s">
        <v>103</v>
      </c>
      <c r="D17" s="9"/>
      <c r="E17" s="9"/>
      <c r="F17" s="25"/>
      <c r="G17" s="26"/>
      <c r="H17" s="25"/>
      <c r="I17" s="26"/>
      <c r="J17" s="25"/>
      <c r="K17" s="13"/>
    </row>
    <row r="18" spans="1:11" ht="15.75">
      <c r="A18" s="52"/>
      <c r="B18" s="27" t="s">
        <v>6</v>
      </c>
      <c r="C18" s="24"/>
      <c r="D18" s="9"/>
      <c r="E18" s="9"/>
      <c r="F18" s="25"/>
      <c r="G18" s="26"/>
      <c r="H18" s="25"/>
      <c r="I18" s="26"/>
      <c r="J18" s="25"/>
      <c r="K18" s="25"/>
    </row>
    <row r="19" spans="1:11" ht="15.75">
      <c r="A19" s="52"/>
      <c r="B19" s="27" t="s">
        <v>13</v>
      </c>
      <c r="C19" s="28" t="s">
        <v>103</v>
      </c>
      <c r="D19" s="9"/>
      <c r="E19" s="9"/>
      <c r="F19" s="25"/>
      <c r="G19" s="26"/>
      <c r="H19" s="25"/>
      <c r="I19" s="26"/>
      <c r="J19" s="25"/>
      <c r="K19" s="13"/>
    </row>
    <row r="20" spans="1:11" ht="15.75">
      <c r="A20" s="52"/>
      <c r="B20" s="27" t="s">
        <v>6</v>
      </c>
      <c r="C20" s="24"/>
      <c r="D20" s="9"/>
      <c r="E20" s="9"/>
      <c r="F20" s="25"/>
      <c r="G20" s="26"/>
      <c r="H20" s="25"/>
      <c r="I20" s="26"/>
      <c r="J20" s="25"/>
      <c r="K20" s="25"/>
    </row>
    <row r="21" spans="1:11" ht="15.75">
      <c r="A21" s="52"/>
      <c r="B21" s="27" t="s">
        <v>20</v>
      </c>
      <c r="C21" s="28" t="s">
        <v>103</v>
      </c>
      <c r="D21" s="9"/>
      <c r="E21" s="9"/>
      <c r="F21" s="25"/>
      <c r="G21" s="26"/>
      <c r="H21" s="25"/>
      <c r="I21" s="26"/>
      <c r="J21" s="25"/>
      <c r="K21" s="13"/>
    </row>
    <row r="22" spans="1:11" ht="15.75">
      <c r="A22" s="52"/>
      <c r="B22" s="27" t="s">
        <v>6</v>
      </c>
      <c r="C22" s="24"/>
      <c r="D22" s="9"/>
      <c r="E22" s="9"/>
      <c r="F22" s="25"/>
      <c r="G22" s="26"/>
      <c r="H22" s="25"/>
      <c r="I22" s="26"/>
      <c r="J22" s="25"/>
      <c r="K22" s="25"/>
    </row>
    <row r="23" spans="1:11" ht="15.75">
      <c r="A23" s="15"/>
      <c r="B23" s="49" t="s">
        <v>76</v>
      </c>
      <c r="C23" s="2" t="s">
        <v>75</v>
      </c>
      <c r="D23" s="9"/>
      <c r="E23" s="9"/>
      <c r="F23" s="11"/>
      <c r="G23" s="9"/>
      <c r="H23" s="11"/>
      <c r="I23" s="9"/>
      <c r="J23" s="11"/>
      <c r="K23" s="11"/>
    </row>
    <row r="24" spans="1:11" ht="15.75">
      <c r="A24" s="15"/>
      <c r="B24" s="49" t="s">
        <v>6</v>
      </c>
      <c r="C24" s="2" t="s">
        <v>75</v>
      </c>
      <c r="D24" s="9"/>
      <c r="E24" s="9"/>
      <c r="F24" s="11"/>
      <c r="G24" s="9"/>
      <c r="H24" s="11"/>
      <c r="I24" s="9"/>
      <c r="J24" s="11"/>
      <c r="K24" s="26"/>
    </row>
    <row r="25" spans="1:11" ht="15.75">
      <c r="A25" s="31"/>
      <c r="B25" s="33"/>
      <c r="C25" s="31"/>
      <c r="D25" s="31"/>
      <c r="E25" s="31"/>
      <c r="F25" s="31"/>
      <c r="G25" s="48"/>
      <c r="H25" s="34"/>
      <c r="I25" s="34"/>
      <c r="J25" s="34"/>
      <c r="K25" s="34"/>
    </row>
  </sheetData>
  <sheetProtection password="CF7A" sheet="1"/>
  <protectedRanges>
    <protectedRange sqref="E10:K24" name="Range1"/>
  </protectedRanges>
  <mergeCells count="9">
    <mergeCell ref="A6:A7"/>
    <mergeCell ref="B6:B7"/>
    <mergeCell ref="C6:C7"/>
    <mergeCell ref="D6:D7"/>
    <mergeCell ref="E6:F6"/>
    <mergeCell ref="B3:K3"/>
    <mergeCell ref="G6:H6"/>
    <mergeCell ref="I6:J6"/>
    <mergeCell ref="K6:K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Giorgi</cp:lastModifiedBy>
  <cp:lastPrinted>2014-02-05T05:37:21Z</cp:lastPrinted>
  <dcterms:created xsi:type="dcterms:W3CDTF">2011-10-11T06:32:30Z</dcterms:created>
  <dcterms:modified xsi:type="dcterms:W3CDTF">2014-02-07T08:13:27Z</dcterms:modified>
  <cp:category/>
  <cp:version/>
  <cp:contentType/>
  <cp:contentStatus/>
</cp:coreProperties>
</file>