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125" windowWidth="14805" windowHeight="4980" tabRatio="949" activeTab="2"/>
  </bookViews>
  <sheets>
    <sheet name="მოცულობათა უწყისი-2 ახალი" sheetId="75" r:id="rId1"/>
    <sheet name="პიკეტური დათვლის უწყისი" sheetId="74" r:id="rId2"/>
    <sheet name="რესურსები" sheetId="71" r:id="rId3"/>
  </sheets>
  <calcPr calcId="152511"/>
  <fileRecoveryPr autoRecover="0"/>
</workbook>
</file>

<file path=xl/calcChain.xml><?xml version="1.0" encoding="utf-8"?>
<calcChain xmlns="http://schemas.openxmlformats.org/spreadsheetml/2006/main">
  <c r="D54" i="75" l="1"/>
  <c r="L9" i="74" l="1"/>
  <c r="L10" i="74"/>
  <c r="L11" i="74"/>
  <c r="L12" i="74"/>
  <c r="L13" i="74"/>
  <c r="L14" i="74"/>
  <c r="L15" i="74"/>
  <c r="L16" i="74"/>
  <c r="L17" i="74"/>
  <c r="L18" i="74"/>
  <c r="L19" i="74"/>
  <c r="L20" i="74"/>
  <c r="L21" i="74"/>
  <c r="L22" i="74"/>
  <c r="L23" i="74"/>
  <c r="L24" i="74"/>
  <c r="L25" i="74"/>
  <c r="L26" i="74"/>
  <c r="L27" i="74"/>
  <c r="L28" i="74"/>
  <c r="L29" i="74"/>
  <c r="L8" i="74"/>
  <c r="L30" i="74" s="1"/>
  <c r="L31" i="74"/>
  <c r="L32" i="74"/>
  <c r="L33" i="74"/>
  <c r="L34" i="74"/>
  <c r="L35" i="74"/>
  <c r="L36" i="74"/>
  <c r="L37" i="74"/>
  <c r="L38" i="74"/>
  <c r="L39" i="74"/>
  <c r="L40" i="74"/>
  <c r="L41" i="74"/>
  <c r="L42" i="74"/>
  <c r="L43" i="74"/>
  <c r="L44" i="74"/>
  <c r="L45" i="74"/>
  <c r="L46" i="74"/>
  <c r="L47" i="74"/>
  <c r="L48" i="74"/>
  <c r="L49" i="74"/>
  <c r="L50" i="74"/>
  <c r="D65" i="75" l="1"/>
  <c r="D62" i="75"/>
  <c r="D63" i="75" s="1"/>
  <c r="D59" i="75"/>
  <c r="D58" i="75"/>
  <c r="D55" i="75"/>
  <c r="D44" i="75"/>
  <c r="D32" i="75"/>
  <c r="D27" i="75"/>
  <c r="D24" i="75"/>
  <c r="D16" i="75"/>
  <c r="D13" i="75"/>
  <c r="D11" i="75"/>
  <c r="L51" i="74" l="1"/>
  <c r="L52" i="74"/>
  <c r="L53" i="74"/>
  <c r="L54" i="74"/>
  <c r="L55" i="74"/>
  <c r="L56" i="74"/>
  <c r="L57" i="74"/>
  <c r="L58" i="74"/>
  <c r="L59" i="74"/>
  <c r="L60" i="74"/>
  <c r="L61" i="74"/>
  <c r="L62" i="74"/>
  <c r="L63" i="74"/>
  <c r="L64" i="74"/>
  <c r="L65" i="74"/>
  <c r="L66" i="74"/>
  <c r="L67" i="74"/>
  <c r="L68" i="74"/>
  <c r="L69" i="74"/>
  <c r="L70" i="74"/>
  <c r="L71" i="74"/>
  <c r="L72" i="74"/>
  <c r="L73" i="74"/>
  <c r="L74" i="74"/>
  <c r="L75" i="74"/>
  <c r="L76" i="74"/>
  <c r="L77" i="74"/>
  <c r="L78" i="74"/>
  <c r="L79" i="74"/>
  <c r="L80" i="74"/>
  <c r="L81" i="74"/>
  <c r="L82" i="74"/>
  <c r="L83" i="74"/>
  <c r="L84" i="74"/>
  <c r="L85" i="74"/>
  <c r="L86" i="74"/>
  <c r="L87" i="74"/>
  <c r="L88" i="74"/>
  <c r="L89" i="74"/>
  <c r="K9" i="74"/>
  <c r="K10" i="74"/>
  <c r="K11" i="74"/>
  <c r="K12" i="74"/>
  <c r="K13" i="74"/>
  <c r="K14" i="74"/>
  <c r="K15" i="74"/>
  <c r="K16" i="74"/>
  <c r="K17" i="74"/>
  <c r="K18" i="74"/>
  <c r="K19" i="74"/>
  <c r="K20" i="74"/>
  <c r="K21" i="74"/>
  <c r="K22" i="74"/>
  <c r="K23" i="74"/>
  <c r="K24" i="74"/>
  <c r="K25" i="74"/>
  <c r="K26" i="74"/>
  <c r="K27" i="74"/>
  <c r="K28" i="74"/>
  <c r="K29" i="74"/>
  <c r="K31" i="74"/>
  <c r="K32" i="74"/>
  <c r="K33" i="74"/>
  <c r="K34" i="74"/>
  <c r="K35" i="74"/>
  <c r="K36" i="74"/>
  <c r="K37" i="74"/>
  <c r="K38" i="74"/>
  <c r="K39" i="74"/>
  <c r="K40" i="74"/>
  <c r="K41" i="74"/>
  <c r="K42" i="74"/>
  <c r="K43" i="74"/>
  <c r="K44" i="74"/>
  <c r="K45" i="74"/>
  <c r="K46" i="74"/>
  <c r="K47" i="74"/>
  <c r="K48" i="74"/>
  <c r="K49" i="74"/>
  <c r="K50" i="74"/>
  <c r="K51" i="74"/>
  <c r="K52" i="74"/>
  <c r="K53" i="74"/>
  <c r="K54" i="74"/>
  <c r="K55" i="74"/>
  <c r="K56" i="74"/>
  <c r="K57" i="74"/>
  <c r="K58" i="74"/>
  <c r="K59" i="74"/>
  <c r="K60" i="74"/>
  <c r="K61" i="74"/>
  <c r="K62" i="74"/>
  <c r="K63" i="74"/>
  <c r="K64" i="74"/>
  <c r="K65" i="74"/>
  <c r="K66" i="74"/>
  <c r="K67" i="74"/>
  <c r="K68" i="74"/>
  <c r="K69" i="74"/>
  <c r="K70" i="74"/>
  <c r="K71" i="74"/>
  <c r="K72" i="74"/>
  <c r="K73" i="74"/>
  <c r="K74" i="74"/>
  <c r="K75" i="74"/>
  <c r="K76" i="74"/>
  <c r="K77" i="74"/>
  <c r="K78" i="74"/>
  <c r="K79" i="74"/>
  <c r="K80" i="74"/>
  <c r="K81" i="74"/>
  <c r="K82" i="74"/>
  <c r="K83" i="74"/>
  <c r="K84" i="74"/>
  <c r="K85" i="74"/>
  <c r="K86" i="74"/>
  <c r="K87" i="74"/>
  <c r="K88" i="74"/>
  <c r="K89" i="74"/>
  <c r="K8" i="74"/>
  <c r="E9" i="74"/>
  <c r="L90" i="74" l="1"/>
  <c r="L91" i="74" s="1"/>
  <c r="F9" i="74"/>
  <c r="J9" i="74"/>
  <c r="H9" i="74"/>
  <c r="E8" i="74"/>
  <c r="E19" i="74"/>
  <c r="E20" i="74"/>
  <c r="E21" i="74"/>
  <c r="E22" i="74"/>
  <c r="E23" i="74"/>
  <c r="E24" i="74"/>
  <c r="E25" i="74"/>
  <c r="E26" i="74"/>
  <c r="E27" i="74"/>
  <c r="E28" i="74"/>
  <c r="E29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53" i="74"/>
  <c r="E54" i="74"/>
  <c r="E55" i="74"/>
  <c r="E56" i="74"/>
  <c r="E57" i="74"/>
  <c r="E58" i="74"/>
  <c r="E59" i="74"/>
  <c r="E60" i="74"/>
  <c r="E61" i="74"/>
  <c r="E62" i="74"/>
  <c r="E63" i="74"/>
  <c r="E64" i="74"/>
  <c r="E65" i="74"/>
  <c r="E66" i="74"/>
  <c r="E67" i="74"/>
  <c r="E68" i="74"/>
  <c r="E69" i="74"/>
  <c r="E70" i="74"/>
  <c r="E71" i="74"/>
  <c r="E72" i="74"/>
  <c r="E73" i="74"/>
  <c r="E74" i="74"/>
  <c r="E75" i="74"/>
  <c r="E76" i="74"/>
  <c r="E77" i="74"/>
  <c r="E78" i="74"/>
  <c r="E79" i="74"/>
  <c r="E80" i="74"/>
  <c r="E81" i="74"/>
  <c r="E82" i="74"/>
  <c r="E83" i="74"/>
  <c r="E84" i="74"/>
  <c r="E85" i="74"/>
  <c r="E86" i="74"/>
  <c r="E87" i="74"/>
  <c r="E88" i="74"/>
  <c r="E89" i="74"/>
  <c r="E18" i="74"/>
  <c r="H87" i="74" l="1"/>
  <c r="J87" i="74"/>
  <c r="F87" i="74"/>
  <c r="H83" i="74"/>
  <c r="F83" i="74"/>
  <c r="J83" i="74"/>
  <c r="H79" i="74"/>
  <c r="J79" i="74"/>
  <c r="F79" i="74"/>
  <c r="H75" i="74"/>
  <c r="J75" i="74"/>
  <c r="F75" i="74"/>
  <c r="H71" i="74"/>
  <c r="J71" i="74"/>
  <c r="F71" i="74"/>
  <c r="H67" i="74"/>
  <c r="F67" i="74"/>
  <c r="J67" i="74"/>
  <c r="H63" i="74"/>
  <c r="F63" i="74"/>
  <c r="J63" i="74"/>
  <c r="H59" i="74"/>
  <c r="J59" i="74"/>
  <c r="F59" i="74"/>
  <c r="H55" i="74"/>
  <c r="J55" i="74"/>
  <c r="F55" i="74"/>
  <c r="H51" i="74"/>
  <c r="F51" i="74"/>
  <c r="J51" i="74"/>
  <c r="H47" i="74"/>
  <c r="F47" i="74"/>
  <c r="J47" i="74"/>
  <c r="H43" i="74"/>
  <c r="J43" i="74"/>
  <c r="F43" i="74"/>
  <c r="H39" i="74"/>
  <c r="J39" i="74"/>
  <c r="F39" i="74"/>
  <c r="H35" i="74"/>
  <c r="F35" i="74"/>
  <c r="J35" i="74"/>
  <c r="H31" i="74"/>
  <c r="F31" i="74"/>
  <c r="J31" i="74"/>
  <c r="H26" i="74"/>
  <c r="J26" i="74"/>
  <c r="F26" i="74"/>
  <c r="H22" i="74"/>
  <c r="J22" i="74"/>
  <c r="F22" i="74"/>
  <c r="F8" i="74"/>
  <c r="J8" i="74"/>
  <c r="H8" i="74"/>
  <c r="H18" i="74"/>
  <c r="F18" i="74"/>
  <c r="J18" i="74"/>
  <c r="F86" i="74"/>
  <c r="J86" i="74"/>
  <c r="H86" i="74"/>
  <c r="F82" i="74"/>
  <c r="J82" i="74"/>
  <c r="H82" i="74"/>
  <c r="F78" i="74"/>
  <c r="J78" i="74"/>
  <c r="H78" i="74"/>
  <c r="F74" i="74"/>
  <c r="J74" i="74"/>
  <c r="H74" i="74"/>
  <c r="G70" i="74"/>
  <c r="I70" i="74" s="1"/>
  <c r="F70" i="74"/>
  <c r="J70" i="74"/>
  <c r="H70" i="74"/>
  <c r="F66" i="74"/>
  <c r="J66" i="74"/>
  <c r="H66" i="74"/>
  <c r="F62" i="74"/>
  <c r="J62" i="74"/>
  <c r="H62" i="74"/>
  <c r="F58" i="74"/>
  <c r="J58" i="74"/>
  <c r="H58" i="74"/>
  <c r="G54" i="74"/>
  <c r="I54" i="74" s="1"/>
  <c r="F54" i="74"/>
  <c r="J54" i="74"/>
  <c r="H54" i="74"/>
  <c r="F50" i="74"/>
  <c r="J50" i="74"/>
  <c r="H50" i="74"/>
  <c r="F46" i="74"/>
  <c r="J46" i="74"/>
  <c r="H46" i="74"/>
  <c r="F42" i="74"/>
  <c r="J42" i="74"/>
  <c r="H42" i="74"/>
  <c r="G38" i="74"/>
  <c r="I38" i="74" s="1"/>
  <c r="F38" i="74"/>
  <c r="J38" i="74"/>
  <c r="H38" i="74"/>
  <c r="F34" i="74"/>
  <c r="J34" i="74"/>
  <c r="H34" i="74"/>
  <c r="F29" i="74"/>
  <c r="J29" i="74"/>
  <c r="H29" i="74"/>
  <c r="F25" i="74"/>
  <c r="J25" i="74"/>
  <c r="H25" i="74"/>
  <c r="G21" i="74"/>
  <c r="I21" i="74" s="1"/>
  <c r="F21" i="74"/>
  <c r="J21" i="74"/>
  <c r="H21" i="74"/>
  <c r="G89" i="74"/>
  <c r="I89" i="74" s="1"/>
  <c r="J89" i="74"/>
  <c r="H89" i="74"/>
  <c r="F89" i="74"/>
  <c r="G85" i="74"/>
  <c r="I85" i="74" s="1"/>
  <c r="J85" i="74"/>
  <c r="H85" i="74"/>
  <c r="F85" i="74"/>
  <c r="G81" i="74"/>
  <c r="I81" i="74" s="1"/>
  <c r="J81" i="74"/>
  <c r="F81" i="74"/>
  <c r="H81" i="74"/>
  <c r="G77" i="74"/>
  <c r="I77" i="74" s="1"/>
  <c r="J77" i="74"/>
  <c r="F77" i="74"/>
  <c r="H77" i="74"/>
  <c r="G73" i="74"/>
  <c r="I73" i="74" s="1"/>
  <c r="J73" i="74"/>
  <c r="H73" i="74"/>
  <c r="F73" i="74"/>
  <c r="G69" i="74"/>
  <c r="I69" i="74" s="1"/>
  <c r="J69" i="74"/>
  <c r="H69" i="74"/>
  <c r="F69" i="74"/>
  <c r="G65" i="74"/>
  <c r="I65" i="74" s="1"/>
  <c r="J65" i="74"/>
  <c r="H65" i="74"/>
  <c r="F65" i="74"/>
  <c r="G61" i="74"/>
  <c r="I61" i="74" s="1"/>
  <c r="J61" i="74"/>
  <c r="F61" i="74"/>
  <c r="H61" i="74"/>
  <c r="G57" i="74"/>
  <c r="I57" i="74" s="1"/>
  <c r="J57" i="74"/>
  <c r="H57" i="74"/>
  <c r="F57" i="74"/>
  <c r="G53" i="74"/>
  <c r="I53" i="74" s="1"/>
  <c r="J53" i="74"/>
  <c r="H53" i="74"/>
  <c r="F53" i="74"/>
  <c r="G49" i="74"/>
  <c r="I49" i="74" s="1"/>
  <c r="J49" i="74"/>
  <c r="H49" i="74"/>
  <c r="F49" i="74"/>
  <c r="G45" i="74"/>
  <c r="I45" i="74" s="1"/>
  <c r="J45" i="74"/>
  <c r="F45" i="74"/>
  <c r="H45" i="74"/>
  <c r="G41" i="74"/>
  <c r="I41" i="74" s="1"/>
  <c r="J41" i="74"/>
  <c r="H41" i="74"/>
  <c r="F41" i="74"/>
  <c r="G37" i="74"/>
  <c r="I37" i="74" s="1"/>
  <c r="J37" i="74"/>
  <c r="H37" i="74"/>
  <c r="F37" i="74"/>
  <c r="G33" i="74"/>
  <c r="I33" i="74" s="1"/>
  <c r="J33" i="74"/>
  <c r="H33" i="74"/>
  <c r="F33" i="74"/>
  <c r="G28" i="74"/>
  <c r="I28" i="74" s="1"/>
  <c r="J28" i="74"/>
  <c r="F28" i="74"/>
  <c r="H28" i="74"/>
  <c r="G24" i="74"/>
  <c r="I24" i="74" s="1"/>
  <c r="J24" i="74"/>
  <c r="H24" i="74"/>
  <c r="F24" i="74"/>
  <c r="G20" i="74"/>
  <c r="I20" i="74" s="1"/>
  <c r="J20" i="74"/>
  <c r="H20" i="74"/>
  <c r="F20" i="74"/>
  <c r="J88" i="74"/>
  <c r="F88" i="74"/>
  <c r="H88" i="74"/>
  <c r="H84" i="74"/>
  <c r="F84" i="74"/>
  <c r="J84" i="74"/>
  <c r="J80" i="74"/>
  <c r="H80" i="74"/>
  <c r="F80" i="74"/>
  <c r="J76" i="74"/>
  <c r="F76" i="74"/>
  <c r="H76" i="74"/>
  <c r="J72" i="74"/>
  <c r="F72" i="74"/>
  <c r="H72" i="74"/>
  <c r="H68" i="74"/>
  <c r="F68" i="74"/>
  <c r="J68" i="74"/>
  <c r="J64" i="74"/>
  <c r="H64" i="74"/>
  <c r="F64" i="74"/>
  <c r="H60" i="74"/>
  <c r="F60" i="74"/>
  <c r="J60" i="74"/>
  <c r="H56" i="74"/>
  <c r="J56" i="74"/>
  <c r="F56" i="74"/>
  <c r="H52" i="74"/>
  <c r="J52" i="74"/>
  <c r="F52" i="74"/>
  <c r="H48" i="74"/>
  <c r="J48" i="74"/>
  <c r="F48" i="74"/>
  <c r="H44" i="74"/>
  <c r="J44" i="74"/>
  <c r="F44" i="74"/>
  <c r="H40" i="74"/>
  <c r="J40" i="74"/>
  <c r="F40" i="74"/>
  <c r="H36" i="74"/>
  <c r="F36" i="74"/>
  <c r="J36" i="74"/>
  <c r="H32" i="74"/>
  <c r="J32" i="74"/>
  <c r="F32" i="74"/>
  <c r="H27" i="74"/>
  <c r="F27" i="74"/>
  <c r="J27" i="74"/>
  <c r="H23" i="74"/>
  <c r="J23" i="74"/>
  <c r="F23" i="74"/>
  <c r="H19" i="74"/>
  <c r="F19" i="74"/>
  <c r="J19" i="74"/>
  <c r="G86" i="74"/>
  <c r="I86" i="74" s="1"/>
  <c r="G75" i="74"/>
  <c r="I75" i="74" s="1"/>
  <c r="G43" i="74"/>
  <c r="I43" i="74" s="1"/>
  <c r="G59" i="74"/>
  <c r="I59" i="74" s="1"/>
  <c r="G26" i="74"/>
  <c r="I26" i="74" s="1"/>
  <c r="G64" i="74"/>
  <c r="I64" i="74" s="1"/>
  <c r="G32" i="74"/>
  <c r="I32" i="74" s="1"/>
  <c r="G88" i="74"/>
  <c r="I88" i="74" s="1"/>
  <c r="G83" i="74"/>
  <c r="I83" i="74" s="1"/>
  <c r="G78" i="74"/>
  <c r="I78" i="74" s="1"/>
  <c r="G72" i="74"/>
  <c r="I72" i="74" s="1"/>
  <c r="G67" i="74"/>
  <c r="I67" i="74" s="1"/>
  <c r="G62" i="74"/>
  <c r="I62" i="74" s="1"/>
  <c r="G56" i="74"/>
  <c r="I56" i="74" s="1"/>
  <c r="G51" i="74"/>
  <c r="I51" i="74" s="1"/>
  <c r="G46" i="74"/>
  <c r="I46" i="74" s="1"/>
  <c r="G40" i="74"/>
  <c r="I40" i="74" s="1"/>
  <c r="G35" i="74"/>
  <c r="I35" i="74" s="1"/>
  <c r="G29" i="74"/>
  <c r="I29" i="74" s="1"/>
  <c r="G23" i="74"/>
  <c r="I23" i="74" s="1"/>
  <c r="G18" i="74"/>
  <c r="I18" i="74" s="1"/>
  <c r="G87" i="74"/>
  <c r="I87" i="74" s="1"/>
  <c r="G82" i="74"/>
  <c r="I82" i="74" s="1"/>
  <c r="G76" i="74"/>
  <c r="I76" i="74" s="1"/>
  <c r="G71" i="74"/>
  <c r="I71" i="74" s="1"/>
  <c r="G66" i="74"/>
  <c r="I66" i="74" s="1"/>
  <c r="G60" i="74"/>
  <c r="I60" i="74" s="1"/>
  <c r="G55" i="74"/>
  <c r="I55" i="74" s="1"/>
  <c r="G50" i="74"/>
  <c r="I50" i="74" s="1"/>
  <c r="G44" i="74"/>
  <c r="I44" i="74" s="1"/>
  <c r="G39" i="74"/>
  <c r="I39" i="74" s="1"/>
  <c r="G34" i="74"/>
  <c r="I34" i="74" s="1"/>
  <c r="G27" i="74"/>
  <c r="I27" i="74" s="1"/>
  <c r="G22" i="74"/>
  <c r="I22" i="74" s="1"/>
  <c r="G80" i="74"/>
  <c r="I80" i="74" s="1"/>
  <c r="G48" i="74"/>
  <c r="I48" i="74" s="1"/>
  <c r="G84" i="74"/>
  <c r="I84" i="74" s="1"/>
  <c r="G79" i="74"/>
  <c r="I79" i="74" s="1"/>
  <c r="G74" i="74"/>
  <c r="I74" i="74" s="1"/>
  <c r="G68" i="74"/>
  <c r="I68" i="74" s="1"/>
  <c r="G63" i="74"/>
  <c r="I63" i="74" s="1"/>
  <c r="G58" i="74"/>
  <c r="I58" i="74" s="1"/>
  <c r="G52" i="74"/>
  <c r="I52" i="74" s="1"/>
  <c r="G47" i="74"/>
  <c r="I47" i="74" s="1"/>
  <c r="G42" i="74"/>
  <c r="I42" i="74" s="1"/>
  <c r="G36" i="74"/>
  <c r="I36" i="74" s="1"/>
  <c r="G31" i="74"/>
  <c r="I31" i="74" s="1"/>
  <c r="G25" i="74"/>
  <c r="I25" i="74" s="1"/>
  <c r="G19" i="74"/>
  <c r="I19" i="74" s="1"/>
  <c r="E17" i="74"/>
  <c r="E16" i="74"/>
  <c r="E15" i="74"/>
  <c r="E14" i="74"/>
  <c r="E13" i="74"/>
  <c r="E12" i="74"/>
  <c r="E11" i="74"/>
  <c r="E10" i="74"/>
  <c r="J12" i="74" l="1"/>
  <c r="F12" i="74"/>
  <c r="H12" i="74"/>
  <c r="J16" i="74"/>
  <c r="H16" i="74"/>
  <c r="F16" i="74"/>
  <c r="F13" i="74"/>
  <c r="J13" i="74"/>
  <c r="H13" i="74"/>
  <c r="F17" i="74"/>
  <c r="J17" i="74"/>
  <c r="H17" i="74"/>
  <c r="H10" i="74"/>
  <c r="J10" i="74"/>
  <c r="F10" i="74"/>
  <c r="H14" i="74"/>
  <c r="F14" i="74"/>
  <c r="J14" i="74"/>
  <c r="G11" i="74"/>
  <c r="I11" i="74" s="1"/>
  <c r="H11" i="74"/>
  <c r="J11" i="74"/>
  <c r="F11" i="74"/>
  <c r="G15" i="74"/>
  <c r="I15" i="74" s="1"/>
  <c r="H15" i="74"/>
  <c r="J15" i="74"/>
  <c r="F15" i="74"/>
  <c r="E91" i="74"/>
  <c r="G17" i="74"/>
  <c r="I17" i="74" s="1"/>
  <c r="G9" i="74"/>
  <c r="I9" i="74" s="1"/>
  <c r="G10" i="74"/>
  <c r="I10" i="74" s="1"/>
  <c r="G13" i="74"/>
  <c r="I13" i="74" s="1"/>
  <c r="G14" i="74"/>
  <c r="I14" i="74" s="1"/>
  <c r="G8" i="74"/>
  <c r="I8" i="74" s="1"/>
  <c r="G12" i="74"/>
  <c r="I12" i="74" s="1"/>
  <c r="G16" i="74"/>
  <c r="I16" i="74" s="1"/>
  <c r="J91" i="74" l="1"/>
  <c r="I91" i="74"/>
  <c r="K91" i="74"/>
  <c r="F91" i="74"/>
  <c r="H91" i="74"/>
  <c r="G91" i="74"/>
</calcChain>
</file>

<file path=xl/sharedStrings.xml><?xml version="1.0" encoding="utf-8"?>
<sst xmlns="http://schemas.openxmlformats.org/spreadsheetml/2006/main" count="490" uniqueCount="310">
  <si>
    <t>#</t>
  </si>
  <si>
    <t>სამუშაოთა და დანახარჯების          დასახელება</t>
  </si>
  <si>
    <t>განზ.</t>
  </si>
  <si>
    <t>გ.წოწკოლაური</t>
  </si>
  <si>
    <t>ტონა</t>
  </si>
  <si>
    <t>მ/კბ</t>
  </si>
  <si>
    <t>მ</t>
  </si>
  <si>
    <t>1000  მ/კბ</t>
  </si>
  <si>
    <t>მ/კვ</t>
  </si>
  <si>
    <t>კგ</t>
  </si>
  <si>
    <t xml:space="preserve">დუშეთის მუნიციპალიტეტის სოფელ ჩანადირებიდან სოფელ მლაშეში მისასვლელი საავტომობილო გზის მოასფალტება. </t>
  </si>
  <si>
    <t>1 ჰა</t>
  </si>
  <si>
    <t>1000 მ/კბ</t>
  </si>
  <si>
    <t>მოგროვილი ინერტული მასის დატვირთვა ავტოთვითმცლელზე ექსკავატორით</t>
  </si>
  <si>
    <t>სოფ. მლაშეში გზის გაყოლებით არსებული ხევის კალაპოტის გაწმენდა გადავსებულ წერტილებში. ჩამონატანი მასის ამოღება ექსკავატორით ავტოთვითმცლელზე დატვირთვით</t>
  </si>
  <si>
    <t>გრუნტის საბოლოო დამუშავება ხელით (ძირის მოსწორება გაბიონების ქვეშ)</t>
  </si>
  <si>
    <t>მ/კბ გაბიონი</t>
  </si>
  <si>
    <t>ცალი</t>
  </si>
  <si>
    <t>1 კმ.</t>
  </si>
  <si>
    <t>10 მ/კბ</t>
  </si>
  <si>
    <t>2-ნაწილი</t>
  </si>
  <si>
    <t>1000 მ/კვ  საფარი</t>
  </si>
  <si>
    <t>გზის საფარის ქვედა (1-ლი) ფენის მოწყობა მსხვილმარცვლოვანი ფოროვანი ცხელი ასფალტბეტონით სისქით 5,0 სმ. (სიგანით 5,0 მ.)</t>
  </si>
  <si>
    <t xml:space="preserve">100 მ/კბ </t>
  </si>
  <si>
    <t>აგრეთვე ხელით მექანიზმებისათვის მიუდგომელ ადგილებში</t>
  </si>
  <si>
    <t>კიუვეტებიდან ამოღებული  გრუნტის  დატვირთვა ავტოთვითმცლელზე ხელით</t>
  </si>
  <si>
    <t>მასის გატანა ავტოთვითმცლელით ნაყარში (1,0 კმ-დე.) (510*1,7)</t>
  </si>
  <si>
    <t>გრუნტის და ნაგვის დატვირთვა ავტოთვითმცლელზე ექსკავატორით</t>
  </si>
  <si>
    <t xml:space="preserve">გრუნტის და ნაგვის გატანა ავტოთვითმცლელით ნაყარში (2-კმ-ზე.) (250*1,5)         </t>
  </si>
  <si>
    <t>100 მ/კბ</t>
  </si>
  <si>
    <t xml:space="preserve">გზის ნაპირდამცავი გაბიონების მოწყობა  მოთუთიებული გალვანიზირებული მავთულბადის კალათებით, მავთულის სისქე 2,7 მმ. უჯრედით 8*10 სმ/კვ; ქვის ჩაწყობით. </t>
  </si>
  <si>
    <t>გრუნტის დატკეპნა სატკეპნით</t>
  </si>
  <si>
    <t>ქვიშა-ხრეშოვანი ნარევის ტრანსპორტირება  სამშენებლო მოედნამდე (58,56*1,6)</t>
  </si>
  <si>
    <t>ზემო აღნიშნულ უბნებში გრუნტის საბოლოო დამუშავება ხელით (ძირის მოსწორება, გრუნტის ავტოთვითმცლელზე დატვირთვით)</t>
  </si>
  <si>
    <t xml:space="preserve"> გრუნტის გატანა ავტოთვითმცლელით ნაყარში (2,0 კმ.) (68*1,5)</t>
  </si>
  <si>
    <t>წყალგადამყვანი ლითონის მილების ქვეშ საფუძვლის (საფენის) მოწყობა ქვიშა-ხრეშოვანი ნარევით (ფენის სისქე-10 სმ. დატკეპნით) (115,0*0,7*0,1)</t>
  </si>
  <si>
    <t>10 მ/კბ        საფუძველი</t>
  </si>
  <si>
    <t>წყალგადამყვანი ლითონის მილების ჩაწყობა-მზა საფუძველზე (დ-325 მმ.)</t>
  </si>
  <si>
    <t>კმ.</t>
  </si>
  <si>
    <t>ლითონის წყალგადამყვანი მილების ნორმალური ბითუმ-რეზინის ანტიკოროზიული იზოლაცია</t>
  </si>
  <si>
    <t>ტ</t>
  </si>
  <si>
    <t>მინაქსოვილი</t>
  </si>
  <si>
    <t>წყალგადამყვანი მილების გვერდების ამოვსება ქვიშა-ხრეშოვანი ნარევით და მილების თავზე დაყრით დასაყრელი ფენის სისქე საშ. 12 სმ. (დატკეპნით)</t>
  </si>
  <si>
    <t xml:space="preserve">მილხიდის, ლითონის მილის მოწყობა-მზა საფუძველზე  </t>
  </si>
  <si>
    <t>ლითონის მილის  ტრანსპორტირება სამშ. მოედნამდე</t>
  </si>
  <si>
    <t>ლითონის მილის ნორმალური ანტიკოროზიული იზოლაცია ბითუმ-რეზინის მასტიკით</t>
  </si>
  <si>
    <t xml:space="preserve">მილ-ხიდის სათავისების მოწყობა მონოლითური  რკ.ბეტონის </t>
  </si>
  <si>
    <t>100 მ/კვ ფართი</t>
  </si>
  <si>
    <t>მილხიდის სათავისების კედლების ჰიდროიზოლაცია ბითუმის მასტიკით</t>
  </si>
  <si>
    <t>100 მ/კბ      კონსტრ</t>
  </si>
  <si>
    <t>გადასასვლელ ბოგირებზე რკ. ბეტონის ღარებზე ლითონის ცხაურების მოწყობა (62,0*0,54=33,5 მ/კვ)</t>
  </si>
  <si>
    <t>1 ტონა   კონსტრ</t>
  </si>
  <si>
    <t>ელექტროდი</t>
  </si>
  <si>
    <t>ლითონის ცხაურების შეღებვა ანტიკოროზიული საღებავით</t>
  </si>
  <si>
    <t>100 მ/კვ</t>
  </si>
  <si>
    <t>ბოგირების კედლების გარეთ შევსება ქვიშა-ხრეშოვანი ნარევით (დატკეპნით)</t>
  </si>
  <si>
    <t>ქვიშა-ხრეშოვანი ნარევის ტრანსპორტირება სამშ. მოედნამდე (49,5*1,6)</t>
  </si>
  <si>
    <t>100 მ/კბ ახალი მასალა</t>
  </si>
  <si>
    <t>ბიტუმის ტრანსპორტირება ავტობიტუმმზიდით სამშ. მოედნამდე (17,89*1,58)</t>
  </si>
  <si>
    <t>ქვიშა-ხრეშოვანი ნარევის ტრანსპორტირება სამშ. მოედნამდე (451*1,60)</t>
  </si>
  <si>
    <t>გზის გვერდულების, საფარის მოწყობა ქვიშა-ხრეშოვანი ნარევით ფენის სისქე საშ. 12 სმ. პროფილირებით და დატკეპნით</t>
  </si>
  <si>
    <r>
      <rPr>
        <sz val="10"/>
        <rFont val="AcadNusx"/>
      </rPr>
      <t xml:space="preserve">1000       </t>
    </r>
    <r>
      <rPr>
        <sz val="9"/>
        <rFont val="AcadNusx"/>
      </rPr>
      <t xml:space="preserve"> მ/კბ  </t>
    </r>
  </si>
  <si>
    <t>კიუვეტებიდან ჭარბი გრუნტის (დასახლებულ პუნქტებში) დატვირთვა ავტოთვითმცლელზე ექსკავატორით</t>
  </si>
  <si>
    <r>
      <rPr>
        <sz val="10"/>
        <rFont val="AcadNusx"/>
      </rPr>
      <t>1000</t>
    </r>
    <r>
      <rPr>
        <sz val="9"/>
        <rFont val="AcadNusx"/>
      </rPr>
      <t xml:space="preserve"> მ/კბ</t>
    </r>
  </si>
  <si>
    <r>
      <rPr>
        <sz val="10"/>
        <rFont val="AcadNusx"/>
      </rPr>
      <t>100</t>
    </r>
    <r>
      <rPr>
        <sz val="9"/>
        <rFont val="AcadNusx"/>
      </rPr>
      <t xml:space="preserve">                       მ / კბ</t>
    </r>
  </si>
  <si>
    <t xml:space="preserve">გრუნტის  გატანა ავტოთვითმცლელით  ყრილში                 </t>
  </si>
  <si>
    <t>არსებული დაზიანებული ასფალტბეტონის საფარის მოხსნა (სისქე საშ 7 სმ.) მექანიზმებით (მასის მოგროვებით)</t>
  </si>
  <si>
    <t>მოხსნილი მასის დატვირთვა ავტოთვითმცლელზე ექსკავატორით</t>
  </si>
  <si>
    <t xml:space="preserve">მოხსნილი მასის გატანა ნაყარში ავტოთვითმცლელით           </t>
  </si>
  <si>
    <t xml:space="preserve">გზის ვაკისის წიინასწარი დაგეგმარება მექანზმებით (პროფილირებით, საპროექტო ნიშნულებზე.) </t>
  </si>
  <si>
    <t>1000 მ/კვ ფართი</t>
  </si>
  <si>
    <t>საფუძვლის ქვედა ფენის ზედაპირის დამუშავება თხევადი ბითუმის მოსხმით ავტოგუდრონატორით 0,70 ლ/მ.კვ;  (პკ.0+00-დან პკ. 81+00-ის ჩათვლით) (20,250*0,7)</t>
  </si>
  <si>
    <t>საფუძვლის ზედა ღორღის ფენის ზედაპირის დამუშავება თხევადი ბითუმის მოსხმით ავტოგუდრონატორით 0,7 ლ/მ.კვ; (20250,0*0,7)</t>
  </si>
  <si>
    <t xml:space="preserve">ბიტუმის ტრანსპორტირება ავტობიტუმმზიდით სამშ. მოედნამდე (17,89*1,58)=28,27 </t>
  </si>
  <si>
    <r>
      <rPr>
        <sz val="10"/>
        <rFont val="AcadNusx"/>
      </rPr>
      <t>100</t>
    </r>
    <r>
      <rPr>
        <sz val="9"/>
        <rFont val="AcadNusx"/>
      </rPr>
      <t xml:space="preserve">                       მ/კბ            კონსტრ</t>
    </r>
  </si>
  <si>
    <t>1000          მ/კბ</t>
  </si>
  <si>
    <t>დატკეპნილ გრუნტზე ქვიშა-ხრეშოვანი ნარევის ფენის მოწყობა (ფენის სისქე 20 სმ.) დატკეპნით.</t>
  </si>
  <si>
    <t>გადასასვლელი ბოგირების კედლების ჰიდროიზოლაცია ბითუმის მასტიკით</t>
  </si>
  <si>
    <t>100                 მ/კბ</t>
  </si>
  <si>
    <t>ამოღებული მასის გატანა ავტოთვითმცლელით ნაყარში                      (1,0 კმ-დე.) (300*1,6)</t>
  </si>
  <si>
    <r>
      <t xml:space="preserve">გზის ვაკისის გაყოლებით გაწმენდა ნაგვისგან და ადგილ-ადგილ გზის  გაგანიერება ბულდოზერით                             (მასის მოგროვებით </t>
    </r>
    <r>
      <rPr>
        <b/>
        <sz val="10"/>
        <color rgb="FFFF0000"/>
        <rFont val="AcadNusx"/>
      </rPr>
      <t/>
    </r>
  </si>
  <si>
    <r>
      <t>არმატურა დ-14 A</t>
    </r>
    <r>
      <rPr>
        <sz val="10"/>
        <rFont val="Cambria"/>
        <family val="1"/>
        <charset val="204"/>
        <scheme val="major"/>
      </rPr>
      <t>A-III</t>
    </r>
  </si>
  <si>
    <r>
      <t>არმატურა დ-10 A</t>
    </r>
    <r>
      <rPr>
        <sz val="10"/>
        <rFont val="Cambria"/>
        <family val="1"/>
        <charset val="204"/>
        <scheme val="major"/>
      </rPr>
      <t>A</t>
    </r>
    <r>
      <rPr>
        <sz val="10"/>
        <rFont val="AcadNusx"/>
      </rPr>
      <t xml:space="preserve">-III                  </t>
    </r>
  </si>
  <si>
    <r>
      <t>არმატურა დ-8AA</t>
    </r>
    <r>
      <rPr>
        <sz val="10"/>
        <rFont val="Cambria"/>
        <family val="1"/>
        <charset val="204"/>
        <scheme val="major"/>
      </rPr>
      <t>A</t>
    </r>
    <r>
      <rPr>
        <sz val="10"/>
        <rFont val="AcadNusx"/>
      </rPr>
      <t xml:space="preserve">-I </t>
    </r>
  </si>
  <si>
    <t xml:space="preserve">100           მ/კბ                კონსტრ. </t>
  </si>
  <si>
    <t>არსებული დაზიანებული ასფალტბეტონის საფარის მოხსნა ხელით (მექნიზმებისათვის მიუდგომელ ადგილებში) (მასის მოგროვებით)</t>
  </si>
  <si>
    <t>გზის საფარის ზედა ფენის (ასფალტბეტონის) ზედაპირის დამუშავება თხევადი ბითუმის მოსხმით ავტოგუდრონატორით 0,35 ლ/მ.კვ; (20250*0,35)=ტ.</t>
  </si>
  <si>
    <t xml:space="preserve">კიუვეტების გაწმენდა-აღდგენა ავტოგრეიდერით </t>
  </si>
  <si>
    <t>ასფალტის საფარის გამაგრება ბეტონის "კბილის" მოწყობით (პკ. 0+00-ზე) სიგრძით-15მ. კვეთით 0,3*0,3 (მ.)</t>
  </si>
  <si>
    <t>რაოდ.</t>
  </si>
  <si>
    <t>სამუშაოთა მოცულობების უწყისი</t>
  </si>
  <si>
    <t>ადგილ-ადგილ</t>
  </si>
  <si>
    <t>ნაყარში</t>
  </si>
  <si>
    <t>კარიერიდან (25 კმ.)</t>
  </si>
  <si>
    <t>(50 კმ.)</t>
  </si>
  <si>
    <t>(40 კმ.)</t>
  </si>
  <si>
    <t>მასალების დასახელება</t>
  </si>
  <si>
    <t>გაბიონის კალათი (მოთუთიებული მავთულბადის) ზომით   (2*4*0,3) (მ.)</t>
  </si>
  <si>
    <t>9,0</t>
  </si>
  <si>
    <t>აგრეთვე ზომით (1,5*1,0*1,0) (მ.)</t>
  </si>
  <si>
    <t>აგრეთვე ზომით (1,0*1,0*1,0) (მ.)</t>
  </si>
  <si>
    <t>58,0</t>
  </si>
  <si>
    <t>3,0</t>
  </si>
  <si>
    <t>სამონტაჟო მავთული მოთუთიებული (2,2 მმ.)</t>
  </si>
  <si>
    <t>ქვა (ყორე)</t>
  </si>
  <si>
    <t>67,2</t>
  </si>
  <si>
    <t>115,36</t>
  </si>
  <si>
    <t>წყალგადამყვანი ლითონის მილები დ-325*4</t>
  </si>
  <si>
    <t>მილხიდი (ლითონის მილი დ-530*12)</t>
  </si>
  <si>
    <r>
      <t>არმატურა დ-16 A</t>
    </r>
    <r>
      <rPr>
        <sz val="10"/>
        <rFont val="Cambria"/>
        <family val="1"/>
        <charset val="204"/>
        <scheme val="major"/>
      </rPr>
      <t>A-III</t>
    </r>
    <r>
      <rPr>
        <sz val="10"/>
        <rFont val="AcadNusx"/>
      </rPr>
      <t xml:space="preserve">       </t>
    </r>
  </si>
  <si>
    <r>
      <t>არმატურა დ-28 A</t>
    </r>
    <r>
      <rPr>
        <sz val="10"/>
        <rFont val="Cambria"/>
        <family val="1"/>
        <charset val="204"/>
        <scheme val="major"/>
      </rPr>
      <t>A-III</t>
    </r>
    <r>
      <rPr>
        <sz val="10"/>
        <rFont val="AcadNusx"/>
      </rPr>
      <t xml:space="preserve">       </t>
    </r>
  </si>
  <si>
    <r>
      <t>არმატურა დ-18 A</t>
    </r>
    <r>
      <rPr>
        <sz val="10"/>
        <rFont val="Cambria"/>
        <family val="1"/>
        <charset val="204"/>
        <scheme val="major"/>
      </rPr>
      <t>A-III</t>
    </r>
    <r>
      <rPr>
        <sz val="10"/>
        <rFont val="AcadNusx"/>
      </rPr>
      <t xml:space="preserve">       </t>
    </r>
  </si>
  <si>
    <t>ლითონის კუთხოვანა 70*70*7</t>
  </si>
  <si>
    <t>167,4</t>
  </si>
  <si>
    <t>496,0</t>
  </si>
  <si>
    <t>30,0</t>
  </si>
  <si>
    <t>422,0</t>
  </si>
  <si>
    <t>606,0</t>
  </si>
  <si>
    <t>452,0</t>
  </si>
  <si>
    <t>130,0</t>
  </si>
  <si>
    <t>42,0</t>
  </si>
  <si>
    <t>8,41</t>
  </si>
  <si>
    <t>ანტიკოროზიული საღებავი</t>
  </si>
  <si>
    <t>ბეტონი ბმ-300</t>
  </si>
  <si>
    <t>24,26</t>
  </si>
  <si>
    <t>ყალიბის ფარი (ფიცრის)</t>
  </si>
  <si>
    <t>11,23</t>
  </si>
  <si>
    <t>ფიცარი სისქით 25-32 მმ. III ხარისხის.</t>
  </si>
  <si>
    <t>1,74</t>
  </si>
  <si>
    <t>ფიცარი სისქით 40 მმ. II ხარისხის.</t>
  </si>
  <si>
    <t>ფიცარი სისქით 40 მმ. III ხარისხის.</t>
  </si>
  <si>
    <t>0,12</t>
  </si>
  <si>
    <t>1,38</t>
  </si>
  <si>
    <t>ბითუმ-რეზინის მასტიკა</t>
  </si>
  <si>
    <t>0,949</t>
  </si>
  <si>
    <t>164,6</t>
  </si>
  <si>
    <t>მინარუბეროიდი</t>
  </si>
  <si>
    <t>18,81</t>
  </si>
  <si>
    <t>თხევადი ბითუმი</t>
  </si>
  <si>
    <t>2551,5</t>
  </si>
  <si>
    <t>303,8</t>
  </si>
  <si>
    <t>36,50</t>
  </si>
  <si>
    <t>2355,08</t>
  </si>
  <si>
    <t>1427,63</t>
  </si>
  <si>
    <t>5</t>
  </si>
  <si>
    <t>წყალგადამყვანი მილების გვერდების ამოვსებისათვის ქვიშა-ხრეშოვანი ნარევის ტრანსპორტირება სამშ. მოედნამდე       (25,0 კმ.) (60,5*1,6)</t>
  </si>
  <si>
    <t>ღორღის ტრანსპორტირება სამშ. მოედნამდე           (2551,5+303,8)=2855,3*1,60</t>
  </si>
  <si>
    <t>ასფალტbetonis  ტრანსპორტირება სამშ. მოედნამდე (2355+1427)</t>
  </si>
  <si>
    <t>საგზაო სამოსის მოწყობის პიკეტური დათვლის უწყისი</t>
  </si>
  <si>
    <t>adgilmdebareoba</t>
  </si>
  <si>
    <t>მონაკვეთის სიგრძე, 
მ</t>
  </si>
  <si>
    <t>საფარი</t>
  </si>
  <si>
    <t>საფუძველი</t>
  </si>
  <si>
    <t>მისაყრელი 
გვერდულები</t>
  </si>
  <si>
    <t>შენიშვნა</t>
  </si>
  <si>
    <t>საპროექტო კილომეტრი</t>
  </si>
  <si>
    <t>პკ+
დან</t>
  </si>
  <si>
    <t>პკ+
მდე</t>
  </si>
  <si>
    <t>0+00</t>
  </si>
  <si>
    <t>სულ :</t>
  </si>
  <si>
    <t>2 +00</t>
  </si>
  <si>
    <t>3 +00</t>
  </si>
  <si>
    <t>1 +00</t>
  </si>
  <si>
    <t>4 +00</t>
  </si>
  <si>
    <t>5 +00</t>
  </si>
  <si>
    <t>6 +00</t>
  </si>
  <si>
    <t>7 +00</t>
  </si>
  <si>
    <t>8 +00</t>
  </si>
  <si>
    <t>9 +00</t>
  </si>
  <si>
    <t>10 +00</t>
  </si>
  <si>
    <t>11 +00</t>
  </si>
  <si>
    <t>12 +00</t>
  </si>
  <si>
    <t>13 +00</t>
  </si>
  <si>
    <t>14 +00</t>
  </si>
  <si>
    <t>15 +00</t>
  </si>
  <si>
    <t>16 +00</t>
  </si>
  <si>
    <t>17 +00</t>
  </si>
  <si>
    <t>18 +00</t>
  </si>
  <si>
    <t>19 +00</t>
  </si>
  <si>
    <t>20 +00</t>
  </si>
  <si>
    <t>21 +00</t>
  </si>
  <si>
    <t>22 +00</t>
  </si>
  <si>
    <t>23 +00</t>
  </si>
  <si>
    <t>24 +00</t>
  </si>
  <si>
    <t>25 +00</t>
  </si>
  <si>
    <t>26 +00</t>
  </si>
  <si>
    <t>27 +00</t>
  </si>
  <si>
    <t>28 +00</t>
  </si>
  <si>
    <t>29 +00</t>
  </si>
  <si>
    <t>30 +00</t>
  </si>
  <si>
    <t>31 +00</t>
  </si>
  <si>
    <t>32 +00</t>
  </si>
  <si>
    <t>33 +00</t>
  </si>
  <si>
    <t>34 +00</t>
  </si>
  <si>
    <t>35 +00</t>
  </si>
  <si>
    <t>36 +00</t>
  </si>
  <si>
    <t>37 +00</t>
  </si>
  <si>
    <t>38 +00</t>
  </si>
  <si>
    <t>39 +00</t>
  </si>
  <si>
    <t>40 +00</t>
  </si>
  <si>
    <t>შენიშნვა</t>
  </si>
  <si>
    <t>ქვიშა-ხრეშოვანი ნარევის ტრანსპორტირება სამშ. მოედნამდე (972,0*1,60)</t>
  </si>
  <si>
    <t>ბეტონის ტრანსპორტირება სამშენებლო მოედნამდე</t>
  </si>
  <si>
    <t>მატერიალური რესურსების ამოკრება.</t>
  </si>
  <si>
    <t>ქვიშა-ხრეშოვანი ნარევი</t>
  </si>
  <si>
    <t>5821,73</t>
  </si>
  <si>
    <t>ღორღი (ფრაქცია  (40-60)</t>
  </si>
  <si>
    <t>ღორღი (ფრაქცია  (10-20)</t>
  </si>
  <si>
    <t xml:space="preserve">პკ. 2+50 -დან პკ. 11+00-ის ფარგლებში </t>
  </si>
  <si>
    <t>არსებული ხევის კალაპოტი</t>
  </si>
  <si>
    <t>პკ.0+15-დან პკ.0+31-მდე -16,0 გრძ.მ;პკ0+75-დან პკ. 0+95-მდე  სიგრძით-20,0 მ;</t>
  </si>
  <si>
    <t>კარიერიდან 20 კმ-ზე.</t>
  </si>
  <si>
    <t xml:space="preserve"> ( სოფ. მლაშეში პკ.1+75-ზე-8,0 მ; პკ.2+60-12 მ;     პკ.3+10-8,0 მ; ტურბაზის დასახლებასთან პკ.25+5-8,0 მ; პკ.26+80 -8,0 მ; პკ.27+80-6,0მ; პკ.29+50, ორ ადგილას 6*2 მ; პკ 31+75-12მ; სოფ. ჩანადირებში (მარჯვნივ) პკ37+90-7,0 გრძ.მ; პკ 38+20 -7,0 მ; პკ38+30 -7,0 მ; პკ 38+67 -7,0 მ; პკ39+00 -7,0 მ; ჩანადირებში მარცხნივ პკ39+60 -10,0 მ; პკ 39+20 -6,0 მ; პკ 38+95 -6,0 მ; პკ 38+60 -10,0 მ; პკ 37+95 -6,0 მ; პკ 37+80 -14,0 მ; პკ 37+70 -6,0 მ; პკ 37+45 10,0 მ; სულ: 177,0 მ. (177*0,5*0,7) მ/კბ</t>
  </si>
  <si>
    <t>"----------------------------"</t>
  </si>
  <si>
    <t>"__________________"</t>
  </si>
  <si>
    <t>"_________________"</t>
  </si>
  <si>
    <t>"_____________________"</t>
  </si>
  <si>
    <t>კარიერიდან (25 კმ-ზე.)</t>
  </si>
  <si>
    <t>პკ 32+65-ზე</t>
  </si>
  <si>
    <t>პკ 37+40 -10 გრძ.მ; პკ 37+70 -6,0 მ; პკ37+90 -20,0 მ; პკ 38+60 -10,0 მ; პკ 39+20 -6,0 მ; პკ 39+60 -10,0 მ.)              სულ-62,0 მ.</t>
  </si>
  <si>
    <t>პკ 12+00 -დან პკ. 40+50</t>
  </si>
  <si>
    <t xml:space="preserve">პკ. 0+00 -დან პკ. 12+00-ის ჩათვლით </t>
  </si>
  <si>
    <t xml:space="preserve">პკ. 0+00 -დან პკ. 40+50   </t>
  </si>
  <si>
    <t xml:space="preserve">პკ. 0+00 -დან პკ. 40+50-ის ჩათვლით </t>
  </si>
  <si>
    <t xml:space="preserve">(პკ. 0+00 -დან პკ. 40+50) </t>
  </si>
  <si>
    <r>
      <rPr>
        <sz val="10"/>
        <rFont val="AcadNusx"/>
      </rPr>
      <t>1000</t>
    </r>
    <r>
      <rPr>
        <sz val="9"/>
        <rFont val="AcadNusx"/>
      </rPr>
      <t xml:space="preserve"> მ/კვ გვერდული </t>
    </r>
  </si>
  <si>
    <t>პკ 32+00 -დან პკ 33+70 -მდე</t>
  </si>
  <si>
    <t>(25 კმ.)</t>
  </si>
  <si>
    <t>(2 კმ.)</t>
  </si>
  <si>
    <t>(პკ. 0+00-ზე) სიგრძით-15მ. კვეთით 0,3*0,3 (მ.)</t>
  </si>
  <si>
    <t xml:space="preserve"> (პკ. 0+00 დან პკ 10+50 -მდე.)</t>
  </si>
  <si>
    <t>(30 კმ.)</t>
  </si>
  <si>
    <t>0+50</t>
  </si>
  <si>
    <t>0 +50</t>
  </si>
  <si>
    <t>1 +50</t>
  </si>
  <si>
    <t>2+00</t>
  </si>
  <si>
    <t>2 +50</t>
  </si>
  <si>
    <t>3 +50</t>
  </si>
  <si>
    <t>4+00</t>
  </si>
  <si>
    <t>4 +50</t>
  </si>
  <si>
    <t>5 +50</t>
  </si>
  <si>
    <t>6 +50</t>
  </si>
  <si>
    <t>7 +50</t>
  </si>
  <si>
    <t>8 +50</t>
  </si>
  <si>
    <t>9 +50</t>
  </si>
  <si>
    <t>10 +50</t>
  </si>
  <si>
    <t>11 +50</t>
  </si>
  <si>
    <t>12 +50</t>
  </si>
  <si>
    <t>13 +50</t>
  </si>
  <si>
    <t>14 +50</t>
  </si>
  <si>
    <t>15 +50</t>
  </si>
  <si>
    <t>16 +50</t>
  </si>
  <si>
    <t>17+50</t>
  </si>
  <si>
    <t>17 +50</t>
  </si>
  <si>
    <t>18 +50</t>
  </si>
  <si>
    <t>19 +50</t>
  </si>
  <si>
    <t>20 +50</t>
  </si>
  <si>
    <t>21 +50</t>
  </si>
  <si>
    <t>22 +50</t>
  </si>
  <si>
    <t>23 +50</t>
  </si>
  <si>
    <t>24 +50</t>
  </si>
  <si>
    <t>24+50</t>
  </si>
  <si>
    <t>25 +50</t>
  </si>
  <si>
    <t>26 +50</t>
  </si>
  <si>
    <t>27 +50</t>
  </si>
  <si>
    <t>28 +50</t>
  </si>
  <si>
    <t>29 +50</t>
  </si>
  <si>
    <t>30 +50</t>
  </si>
  <si>
    <t>31 +50</t>
  </si>
  <si>
    <t>32 +50</t>
  </si>
  <si>
    <t>33 +50</t>
  </si>
  <si>
    <t>34 +50</t>
  </si>
  <si>
    <t>35 +50</t>
  </si>
  <si>
    <t>36 +50</t>
  </si>
  <si>
    <t>37 +50</t>
  </si>
  <si>
    <t>38 +50</t>
  </si>
  <si>
    <t>39 +50</t>
  </si>
  <si>
    <t>40 +50</t>
  </si>
  <si>
    <r>
      <t>ასფალტბეტონი წვრილმარცვლოვანი                   (</t>
    </r>
    <r>
      <rPr>
        <b/>
        <sz val="11"/>
        <rFont val="AcadNusx"/>
      </rPr>
      <t>0-20</t>
    </r>
    <r>
      <rPr>
        <sz val="10"/>
        <rFont val="AcadNusx"/>
      </rPr>
      <t xml:space="preserve"> მმ. ღორღის შემავსებელზე.)</t>
    </r>
  </si>
  <si>
    <r>
      <t>ასფალტბეტონი მსხვილმარცვლოვანი                     (</t>
    </r>
    <r>
      <rPr>
        <b/>
        <sz val="11"/>
        <rFont val="AcadNusx"/>
      </rPr>
      <t>0-30</t>
    </r>
    <r>
      <rPr>
        <sz val="10"/>
        <rFont val="AcadNusx"/>
      </rPr>
      <t xml:space="preserve"> მმ. ღორღის შემავსებელზე.)</t>
    </r>
  </si>
  <si>
    <t>საფუძვლის ქვედა ფენაზე ნელად შეკვრადი ბიტუმის ემულსიის მოსხმა  (1მ2-ზე 700გრ.)
ტ</t>
  </si>
  <si>
    <t>გვერდულების (ასფალტის ნაპირსამაგრის) ოწყობა მონოლითური ბეტონით სისქით საშ. 12 სმ. სიგანით საშ 0,5 მ. (ს. მლაშის დასახლებულ ნაწილში პკ. 0+00 დან პკ 10+50 -მდე.)</t>
  </si>
  <si>
    <t>1000 მ/კვ გვერდული</t>
  </si>
  <si>
    <t>ბეტონი (ბმ-250)</t>
  </si>
  <si>
    <r>
      <t xml:space="preserve">არმატურა დ-6 </t>
    </r>
    <r>
      <rPr>
        <sz val="10"/>
        <rFont val="Cambria"/>
        <family val="1"/>
        <charset val="204"/>
        <scheme val="major"/>
      </rPr>
      <t>A-I</t>
    </r>
  </si>
  <si>
    <t>m/kb</t>
  </si>
  <si>
    <t>m.</t>
  </si>
  <si>
    <t>გაბიონების კედლების ამოვსება  (გრუნტის უკუჩაყრა) ექსკავატორით   (გზიs მხარეს)</t>
  </si>
  <si>
    <t>ქვიშა-ხრეშოვანი ნარევის ტრანსპორტირება სამშ. მოედნამდე (4148,0*1,55)</t>
  </si>
  <si>
    <r>
      <t>ზედა ფენა- წვრილმარცვლოვანი მკვრივი ღორღოვანი, ა/ბეტონის ცხელი ნარევი,    ტიპი ,,Б",    მარკა II,
სისქით 3 სმ.
მ</t>
    </r>
    <r>
      <rPr>
        <vertAlign val="superscript"/>
        <sz val="9"/>
        <rFont val="AcadNusx"/>
      </rPr>
      <t xml:space="preserve">2                   </t>
    </r>
    <r>
      <rPr>
        <b/>
        <vertAlign val="superscript"/>
        <sz val="9"/>
        <rFont val="AcadNusx"/>
      </rPr>
      <t>(ღორღის ფრაქცია 0-20 მმ.)</t>
    </r>
  </si>
  <si>
    <r>
      <t>საფარის ქვედა ფენაზე ნელად შეკვრადი ბიტუმის ემულსიის მოსხმა            1მ</t>
    </r>
    <r>
      <rPr>
        <vertAlign val="superscript"/>
        <sz val="9"/>
        <rFont val="AcadNusx"/>
      </rPr>
      <t>2</t>
    </r>
    <r>
      <rPr>
        <sz val="9"/>
        <rFont val="AcadNusx"/>
      </rPr>
      <t>-ზე 350გრ.
ტ</t>
    </r>
  </si>
  <si>
    <r>
      <t>ქვედა ფენა- მსხვილმარცვლოვანი ფოროვანი, ა/ბეტონის ცხელი ნარევი
სისქით    5 სმ.მ</t>
    </r>
    <r>
      <rPr>
        <vertAlign val="superscript"/>
        <sz val="9"/>
        <rFont val="AcadNusx"/>
      </rPr>
      <t xml:space="preserve">2                </t>
    </r>
    <r>
      <rPr>
        <b/>
        <vertAlign val="superscript"/>
        <sz val="9"/>
        <rFont val="AcadNusx"/>
      </rPr>
      <t>(ღორღის ფრაქცია  0-30 მმ.)</t>
    </r>
  </si>
  <si>
    <r>
      <t>საფუძვლის ზედა ფენაზე ნელად შეკვრადი ბიტუმის ემულსიის მოსხმა  1მ</t>
    </r>
    <r>
      <rPr>
        <vertAlign val="superscript"/>
        <sz val="9"/>
        <rFont val="AcadNusx"/>
      </rPr>
      <t>2</t>
    </r>
    <r>
      <rPr>
        <sz val="9"/>
        <rFont val="AcadNusx"/>
      </rPr>
      <t>-ზე 700გრ.
ტ</t>
    </r>
  </si>
  <si>
    <r>
      <t xml:space="preserve">საფუძვლის zედა ფენის მოწყობა ფრაქციული ღორღით       </t>
    </r>
    <r>
      <rPr>
        <b/>
        <sz val="9"/>
        <rFont val="AcadNusx"/>
      </rPr>
      <t>(20-40მმ)          (40-60მმ.)</t>
    </r>
    <r>
      <rPr>
        <sz val="9"/>
        <rFont val="AcadNusx"/>
      </rPr>
      <t xml:space="preserve">
სისქით           10 სმ.
მ</t>
    </r>
    <r>
      <rPr>
        <vertAlign val="superscript"/>
        <sz val="9"/>
        <rFont val="AcadNusx"/>
      </rPr>
      <t>3</t>
    </r>
  </si>
  <si>
    <r>
      <t>საფუძვლის ქვედა ფენის მოწყობა ქვიშა–ხრეშოვანი ნარევით 
სისქით   (12 სმ.)
მ</t>
    </r>
    <r>
      <rPr>
        <vertAlign val="superscript"/>
        <sz val="9"/>
        <rFont val="AcadNusx"/>
      </rPr>
      <t>3</t>
    </r>
  </si>
  <si>
    <r>
      <t>მისაყრელი გვერდულების მოწყობა ქვიშა–ხრეშოვანი ნარევით                           სისქით  (12 სმ) 
მ</t>
    </r>
    <r>
      <rPr>
        <vertAlign val="superscript"/>
        <sz val="9"/>
        <rFont val="AcadNusx"/>
      </rPr>
      <t>3</t>
    </r>
  </si>
  <si>
    <r>
      <t xml:space="preserve"> ნ</t>
    </r>
    <r>
      <rPr>
        <u/>
        <sz val="9"/>
        <rFont val="AcadNusx"/>
      </rPr>
      <t>აწილი -</t>
    </r>
    <r>
      <rPr>
        <sz val="9"/>
        <rFont val="AcadNusx"/>
      </rPr>
      <t>1                                                გზის გაყოლებით წვრილი ხეების და ბუჩქნარისაგან გასუფთავება</t>
    </r>
  </si>
  <si>
    <t>პკ. 2+50 -დან პკ. 11+00-ის ფარგლებში (სამლაშეში) გზის გაყოლებით (მარჯვენა მხარეს) არსებული ჩამონატანი მასისგან გაწმენდა-მოგროვება ავტოგრეიდერით</t>
  </si>
  <si>
    <t>გზის ვაკისის ნაპირსამაგრი გაბიონების ქვეშ საფუძვლის მომზადება ექსკავატორით (მასის ადგილზე დაყრით) პკ.0+15-დან პკ.0+31-მდე -16,0 გრძ.მ; და პკ0+75-დან პკ. 0+95-მდე  სიგრძით-20,0 მ;</t>
  </si>
  <si>
    <t>ქვის ტრანსპორტირება კარიერიდან სამშენებლო მოედნამდე) (115,0 მ/კბ)</t>
  </si>
  <si>
    <r>
      <t>კერზო ეზოებში შესასვლელების და გზებზე გადასასვლელებზე წყალგამტარის  მოსაწყობად  ქვაბულის (არხის,) გათხრა ექსკავატორით ავტოთვითმცლელზე დატვირთვით ( სოფ. მლაშეში პკ.1+75-ზე-8,0 მ; პკ.2+60-12 მ;     პკ.3+10-8,0 მ; ტურბაზის დასახლებასთან პკ.25+5-8,0 მ; პკ</t>
    </r>
    <r>
      <rPr>
        <u/>
        <sz val="9"/>
        <rFont val="AcadNusx"/>
      </rPr>
      <t xml:space="preserve">.26+80 </t>
    </r>
    <r>
      <rPr>
        <sz val="9"/>
        <rFont val="AcadNusx"/>
      </rPr>
      <t xml:space="preserve">-8,0 მ; პკ.27+80-6,0მ; პკ.29+50, ორ ადგილას 6*2 მ; პკ 31+75-12მ; სოფ. ჩანადირებში (მარჯვნივ) პკ37+90-7,0 გრძ.მ; პკ 38+20 -7,0 მ; პკ38+30 -7,0 მ; პკ 38+67 -7,0 მ; პკ39+00 -7,0 მ; ჩანადირებში მარცხნივ პკ39+60 -10,0 მ; პკ 39+20 -6,0 მ; პკ 38+95 -6,0 მ; პკ 38+60 -10,0 მ; პკ </t>
    </r>
    <r>
      <rPr>
        <u/>
        <sz val="9"/>
        <rFont val="AcadNusx"/>
      </rPr>
      <t xml:space="preserve">37+95 </t>
    </r>
    <r>
      <rPr>
        <sz val="9"/>
        <rFont val="AcadNusx"/>
      </rPr>
      <t>-6,0 მ; პკ 37+80 -14,0 მ; პკ 37+70 -6,0 მ; პკ 37+45 10,0 მ; სულ: 177,0 მ. (177*0,5*0,7) მ/კბ</t>
    </r>
  </si>
  <si>
    <t>პკ 32+65-ზე მილ-ხიდის (ლითონის მილის) და რკ. ბეტონის სათავისების ქვეშ საფუძვლის მოწყობა ქვიშა-ხრეშოვანი ნარევით ფენის სისქე-15 სმ. (დატკეპნით)</t>
  </si>
  <si>
    <t>100 მ/კბ კონსტრ.</t>
  </si>
  <si>
    <r>
      <t>ს. ჩანადირებში შიდა გზების გადაკვეთაში (გზაჯვარედინებზე) ბოგირების მოწყობა მონოლითური რკ. ბეტონის ღარების ("ლატოკების") სახით, შიდა კვეთით 0,4*0,4 (მ.) კედლების და ძირის სისქე 0,2 მ. (გზის მარცხენა მხარეს, პკ 37+40 -10 გრძ.მ; პკ 37+70 -6,0 მ; პკ</t>
    </r>
    <r>
      <rPr>
        <u/>
        <sz val="9"/>
        <rFont val="AcadNusx"/>
      </rPr>
      <t>37+90</t>
    </r>
    <r>
      <rPr>
        <sz val="9"/>
        <rFont val="AcadNusx"/>
      </rPr>
      <t xml:space="preserve"> -20,0 მ; პკ 38+60 -10,0 მ; პკ 39+20 -6,0 მ; პკ 39+60 -10,0 მ.)              სულ-62,0 მ.</t>
    </r>
  </si>
  <si>
    <t>პკ. 0+00 -დან პკ. 12+00-ის ჩათვლით გზის არსებული ხრეშის საფარის გაფხვიერება მექანიზმებით</t>
  </si>
  <si>
    <t>გზის საფარის ქვეშ საფუძვლის ქვედა ფენის მოწყობა ქვიშა-ხრეშოვანი ნარევით                         (ფენის სისქე-12 სმ.)  (პკ. 0+00 -დან პკ. 40+50)         (4050,0*7,0*0,12)</t>
  </si>
  <si>
    <t xml:space="preserve">გზის საფუძვლის ზედა ფენის მოწყობა ფრაქციული ღორღით (ფენის სისქე 10 სმ.) (პკ. 0+00 -დან პკ. 40+50) </t>
  </si>
  <si>
    <t>1000       მ/კვ საფუძველი</t>
  </si>
  <si>
    <r>
      <t>გზის საფარის ზედა (me-2-რე) ფენის მოწყობა წვრილმარცვლოვანი მკვრივი ღორღოვანი (tipi " Б</t>
    </r>
    <r>
      <rPr>
        <sz val="9"/>
        <rFont val="Cambria"/>
        <family val="1"/>
        <charset val="204"/>
        <scheme val="major"/>
      </rPr>
      <t xml:space="preserve"> " )  ცხელი ასფალტბეტონით ფენის სისქით 3,0 სმ. </t>
    </r>
  </si>
  <si>
    <t xml:space="preserve">პკ 32+00 -დან პკ 33+70 -მდე (170,0 გრძ/მ) ყრილის მოწყობა (ქვიშა-ხრეშოვანი ნარევით gzis დონის აწევა)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</si>
</sst>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8"/>
      <name val="AcadNusx"/>
    </font>
    <font>
      <b/>
      <sz val="12"/>
      <color theme="1"/>
      <name val="Calibri"/>
      <family val="2"/>
      <charset val="204"/>
      <scheme val="minor"/>
    </font>
    <font>
      <sz val="10"/>
      <name val="AcadNusx"/>
    </font>
    <font>
      <sz val="9"/>
      <name val="AcadNusx"/>
    </font>
    <font>
      <sz val="10"/>
      <name val="Calibri"/>
      <family val="2"/>
      <scheme val="minor"/>
    </font>
    <font>
      <u/>
      <sz val="9"/>
      <name val="AcadNusx"/>
    </font>
    <font>
      <sz val="9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FF0000"/>
      <name val="AcadNusx"/>
    </font>
    <font>
      <sz val="10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9"/>
      <name val="AcadNusx"/>
    </font>
    <font>
      <sz val="9"/>
      <name val="Cambria"/>
      <family val="1"/>
      <charset val="204"/>
      <scheme val="major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theme="1"/>
      <name val="AcadMtavr"/>
    </font>
    <font>
      <sz val="10"/>
      <color theme="1"/>
      <name val="AcadNusx"/>
    </font>
    <font>
      <sz val="8"/>
      <color rgb="FF000000"/>
      <name val="AcadNusx"/>
    </font>
    <font>
      <b/>
      <sz val="12"/>
      <color theme="1"/>
      <name val="AcadNusx"/>
    </font>
    <font>
      <sz val="14"/>
      <color theme="1"/>
      <name val="AcadNusx"/>
    </font>
    <font>
      <b/>
      <sz val="9"/>
      <color theme="1"/>
      <name val="AcadNusx"/>
    </font>
    <font>
      <b/>
      <u/>
      <sz val="14"/>
      <color theme="1"/>
      <name val="AcadNusx"/>
    </font>
    <font>
      <b/>
      <sz val="8"/>
      <color theme="1"/>
      <name val="AcadNusx"/>
    </font>
    <font>
      <vertAlign val="superscript"/>
      <sz val="9"/>
      <name val="AcadNusx"/>
    </font>
    <font>
      <sz val="11"/>
      <color theme="1"/>
      <name val="Calibri"/>
      <family val="2"/>
      <charset val="204"/>
      <scheme val="minor"/>
    </font>
    <font>
      <b/>
      <vertAlign val="superscript"/>
      <sz val="9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50">
    <xf numFmtId="0" fontId="0" fillId="0" borderId="0" xfId="0"/>
    <xf numFmtId="0" fontId="0" fillId="0" borderId="1" xfId="0" applyBorder="1" applyAlignment="1">
      <alignment horizontal="center" vertical="center"/>
    </xf>
    <xf numFmtId="0" fontId="6" fillId="0" borderId="0" xfId="0" applyFont="1" applyFill="1"/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" fontId="0" fillId="0" borderId="0" xfId="0" applyNumberFormat="1"/>
    <xf numFmtId="0" fontId="6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18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/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2" borderId="0" xfId="0" applyFont="1" applyFill="1" applyAlignment="1">
      <alignment wrapText="1"/>
    </xf>
    <xf numFmtId="0" fontId="0" fillId="2" borderId="0" xfId="0" applyFill="1"/>
    <xf numFmtId="0" fontId="12" fillId="0" borderId="23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2" fontId="3" fillId="0" borderId="25" xfId="0" applyNumberFormat="1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7" fontId="0" fillId="0" borderId="3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2" fontId="0" fillId="3" borderId="19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73" zoomScale="106" zoomScaleNormal="106" workbookViewId="0">
      <selection activeCell="B82" sqref="B82"/>
    </sheetView>
  </sheetViews>
  <sheetFormatPr defaultColWidth="9.140625" defaultRowHeight="12.75" x14ac:dyDescent="0.2"/>
  <cols>
    <col min="1" max="1" width="3" style="31" customWidth="1"/>
    <col min="2" max="2" width="38" style="14" customWidth="1"/>
    <col min="3" max="3" width="9" style="14" customWidth="1"/>
    <col min="4" max="4" width="10.5703125" style="15" customWidth="1"/>
    <col min="5" max="5" width="26.5703125" style="14" customWidth="1"/>
    <col min="6" max="6" width="10.28515625" style="2" customWidth="1"/>
    <col min="7" max="16384" width="9.140625" style="2"/>
  </cols>
  <sheetData>
    <row r="1" spans="1:11" ht="28.5" customHeight="1" x14ac:dyDescent="0.25">
      <c r="A1" s="29"/>
      <c r="B1" s="118"/>
      <c r="C1" s="118"/>
      <c r="D1" s="118"/>
      <c r="E1" s="118"/>
      <c r="F1" s="5"/>
      <c r="G1" s="5"/>
      <c r="H1" s="5"/>
      <c r="I1" s="6"/>
      <c r="J1" s="6"/>
      <c r="K1" s="6"/>
    </row>
    <row r="2" spans="1:11" ht="13.5" x14ac:dyDescent="0.25">
      <c r="A2" s="29"/>
      <c r="B2" s="111" t="s">
        <v>90</v>
      </c>
      <c r="C2" s="111"/>
      <c r="D2" s="111"/>
      <c r="E2" s="24"/>
      <c r="F2" s="5"/>
      <c r="G2" s="5"/>
      <c r="H2" s="5"/>
      <c r="I2" s="6"/>
      <c r="J2" s="6"/>
      <c r="K2" s="6"/>
    </row>
    <row r="3" spans="1:11" ht="13.5" x14ac:dyDescent="0.25">
      <c r="A3" s="107"/>
      <c r="B3" s="101"/>
      <c r="C3" s="107"/>
      <c r="D3" s="107"/>
      <c r="E3" s="101"/>
      <c r="F3" s="5"/>
      <c r="G3" s="5"/>
      <c r="H3" s="5"/>
      <c r="I3" s="6"/>
      <c r="J3" s="6"/>
      <c r="K3" s="6"/>
    </row>
    <row r="4" spans="1:11" ht="18" customHeight="1" x14ac:dyDescent="0.2">
      <c r="A4" s="119" t="s">
        <v>0</v>
      </c>
      <c r="B4" s="115" t="s">
        <v>1</v>
      </c>
      <c r="C4" s="122" t="s">
        <v>2</v>
      </c>
      <c r="D4" s="112" t="s">
        <v>89</v>
      </c>
      <c r="E4" s="115" t="s">
        <v>200</v>
      </c>
      <c r="F4" s="102"/>
      <c r="G4" s="7"/>
      <c r="H4" s="8"/>
      <c r="I4" s="8"/>
      <c r="J4" s="8"/>
      <c r="K4" s="8"/>
    </row>
    <row r="5" spans="1:11" ht="30.75" customHeight="1" x14ac:dyDescent="0.2">
      <c r="A5" s="120"/>
      <c r="B5" s="116"/>
      <c r="C5" s="123"/>
      <c r="D5" s="113"/>
      <c r="E5" s="116"/>
      <c r="F5" s="8"/>
      <c r="G5" s="8"/>
      <c r="H5" s="8"/>
      <c r="I5" s="8"/>
      <c r="J5" s="8"/>
      <c r="K5" s="8"/>
    </row>
    <row r="6" spans="1:11" ht="13.5" x14ac:dyDescent="0.2">
      <c r="A6" s="121"/>
      <c r="B6" s="117"/>
      <c r="C6" s="124"/>
      <c r="D6" s="114"/>
      <c r="E6" s="117"/>
      <c r="F6" s="8"/>
      <c r="G6" s="8"/>
      <c r="H6" s="8"/>
      <c r="I6" s="8"/>
      <c r="J6" s="8"/>
      <c r="K6" s="103"/>
    </row>
    <row r="7" spans="1:11" s="9" customFormat="1" ht="13.5" x14ac:dyDescent="0.25">
      <c r="A7" s="26">
        <v>1</v>
      </c>
      <c r="B7" s="21">
        <v>2</v>
      </c>
      <c r="C7" s="21">
        <v>3</v>
      </c>
      <c r="D7" s="92">
        <v>4</v>
      </c>
      <c r="E7" s="21">
        <v>5</v>
      </c>
      <c r="F7" s="8"/>
      <c r="G7" s="8"/>
      <c r="H7" s="8"/>
      <c r="I7" s="8"/>
      <c r="J7" s="8"/>
      <c r="K7" s="3"/>
    </row>
    <row r="8" spans="1:11" s="9" customFormat="1" ht="50.25" customHeight="1" x14ac:dyDescent="0.25">
      <c r="A8" s="89">
        <v>1</v>
      </c>
      <c r="B8" s="93" t="s">
        <v>296</v>
      </c>
      <c r="C8" s="21" t="s">
        <v>11</v>
      </c>
      <c r="D8" s="11">
        <v>0.4</v>
      </c>
      <c r="E8" s="21" t="s">
        <v>91</v>
      </c>
      <c r="F8" s="8"/>
      <c r="G8" s="8"/>
      <c r="H8" s="8"/>
      <c r="I8" s="8"/>
      <c r="J8" s="8"/>
      <c r="K8" s="3"/>
    </row>
    <row r="9" spans="1:11" s="9" customFormat="1" ht="73.5" customHeight="1" x14ac:dyDescent="0.25">
      <c r="A9" s="89">
        <v>2</v>
      </c>
      <c r="B9" s="93" t="s">
        <v>297</v>
      </c>
      <c r="C9" s="21" t="s">
        <v>12</v>
      </c>
      <c r="D9" s="12">
        <v>0.51</v>
      </c>
      <c r="E9" s="21" t="s">
        <v>208</v>
      </c>
      <c r="F9" s="8"/>
      <c r="G9" s="8"/>
      <c r="H9" s="8"/>
      <c r="I9" s="8"/>
      <c r="J9" s="8"/>
      <c r="K9" s="3"/>
    </row>
    <row r="10" spans="1:11" s="9" customFormat="1" ht="48" customHeight="1" x14ac:dyDescent="0.25">
      <c r="A10" s="89">
        <v>3</v>
      </c>
      <c r="B10" s="93" t="s">
        <v>13</v>
      </c>
      <c r="C10" s="21" t="s">
        <v>7</v>
      </c>
      <c r="D10" s="12">
        <v>0.51</v>
      </c>
      <c r="E10" s="21" t="s">
        <v>208</v>
      </c>
      <c r="F10" s="8"/>
      <c r="G10" s="8"/>
      <c r="H10" s="8"/>
      <c r="I10" s="8"/>
      <c r="J10" s="8"/>
      <c r="K10" s="3"/>
    </row>
    <row r="11" spans="1:11" s="9" customFormat="1" ht="38.25" customHeight="1" x14ac:dyDescent="0.25">
      <c r="A11" s="89">
        <v>4</v>
      </c>
      <c r="B11" s="93" t="s">
        <v>26</v>
      </c>
      <c r="C11" s="21" t="s">
        <v>4</v>
      </c>
      <c r="D11" s="13">
        <f>510*1.7</f>
        <v>867</v>
      </c>
      <c r="E11" s="21" t="s">
        <v>92</v>
      </c>
      <c r="F11" s="8"/>
      <c r="G11" s="8"/>
      <c r="H11" s="8"/>
      <c r="I11" s="8"/>
      <c r="J11" s="8"/>
      <c r="K11" s="3"/>
    </row>
    <row r="12" spans="1:11" s="9" customFormat="1" ht="78" customHeight="1" x14ac:dyDescent="0.25">
      <c r="A12" s="89">
        <v>5</v>
      </c>
      <c r="B12" s="93" t="s">
        <v>14</v>
      </c>
      <c r="C12" s="21" t="s">
        <v>12</v>
      </c>
      <c r="D12" s="11">
        <v>0.3</v>
      </c>
      <c r="E12" s="21" t="s">
        <v>209</v>
      </c>
      <c r="F12" s="8"/>
      <c r="G12" s="8"/>
      <c r="H12" s="8"/>
      <c r="I12" s="8"/>
      <c r="J12" s="8"/>
      <c r="K12" s="3"/>
    </row>
    <row r="13" spans="1:11" s="9" customFormat="1" ht="48" customHeight="1" x14ac:dyDescent="0.25">
      <c r="A13" s="89">
        <v>6</v>
      </c>
      <c r="B13" s="93" t="s">
        <v>79</v>
      </c>
      <c r="C13" s="21" t="s">
        <v>4</v>
      </c>
      <c r="D13" s="13">
        <f>300*1.6</f>
        <v>480</v>
      </c>
      <c r="E13" s="21" t="s">
        <v>92</v>
      </c>
      <c r="F13" s="8"/>
      <c r="G13" s="8"/>
      <c r="H13" s="8"/>
      <c r="I13" s="8"/>
      <c r="J13" s="8"/>
      <c r="K13" s="3"/>
    </row>
    <row r="14" spans="1:11" s="9" customFormat="1" ht="60" customHeight="1" x14ac:dyDescent="0.25">
      <c r="A14" s="89">
        <v>7</v>
      </c>
      <c r="B14" s="93" t="s">
        <v>80</v>
      </c>
      <c r="C14" s="21" t="s">
        <v>12</v>
      </c>
      <c r="D14" s="92">
        <v>0.25</v>
      </c>
      <c r="E14" s="21" t="s">
        <v>91</v>
      </c>
      <c r="F14" s="8"/>
      <c r="G14" s="8"/>
      <c r="H14" s="8"/>
      <c r="I14" s="8"/>
      <c r="J14" s="8"/>
      <c r="K14" s="3"/>
    </row>
    <row r="15" spans="1:11" s="9" customFormat="1" ht="35.25" customHeight="1" x14ac:dyDescent="0.25">
      <c r="A15" s="89">
        <v>8</v>
      </c>
      <c r="B15" s="93" t="s">
        <v>27</v>
      </c>
      <c r="C15" s="21" t="s">
        <v>12</v>
      </c>
      <c r="D15" s="12">
        <v>0.25</v>
      </c>
      <c r="E15" s="21" t="s">
        <v>91</v>
      </c>
      <c r="F15" s="8"/>
      <c r="G15" s="8"/>
      <c r="H15" s="8"/>
      <c r="I15" s="8"/>
      <c r="J15" s="8"/>
      <c r="K15" s="3"/>
    </row>
    <row r="16" spans="1:11" s="9" customFormat="1" ht="45" customHeight="1" x14ac:dyDescent="0.25">
      <c r="A16" s="89">
        <v>9</v>
      </c>
      <c r="B16" s="93" t="s">
        <v>28</v>
      </c>
      <c r="C16" s="21" t="s">
        <v>4</v>
      </c>
      <c r="D16" s="13">
        <f>250*1.5</f>
        <v>375</v>
      </c>
      <c r="E16" s="94" t="s">
        <v>92</v>
      </c>
      <c r="F16" s="8"/>
      <c r="G16" s="8"/>
      <c r="H16" s="8"/>
      <c r="I16" s="8"/>
      <c r="J16" s="8"/>
      <c r="K16" s="3"/>
    </row>
    <row r="17" spans="1:11" s="9" customFormat="1" ht="87.75" customHeight="1" x14ac:dyDescent="0.25">
      <c r="A17" s="89">
        <v>10</v>
      </c>
      <c r="B17" s="93" t="s">
        <v>298</v>
      </c>
      <c r="C17" s="21" t="s">
        <v>75</v>
      </c>
      <c r="D17" s="12">
        <v>0.12</v>
      </c>
      <c r="E17" s="21" t="s">
        <v>210</v>
      </c>
      <c r="F17" s="8"/>
      <c r="G17" s="8"/>
      <c r="H17" s="8"/>
      <c r="I17" s="8"/>
      <c r="J17" s="8"/>
      <c r="K17" s="3"/>
    </row>
    <row r="18" spans="1:11" s="9" customFormat="1" ht="54" customHeight="1" x14ac:dyDescent="0.25">
      <c r="A18" s="89">
        <v>11</v>
      </c>
      <c r="B18" s="93" t="s">
        <v>15</v>
      </c>
      <c r="C18" s="21" t="s">
        <v>29</v>
      </c>
      <c r="D18" s="11">
        <v>0.12</v>
      </c>
      <c r="E18" s="21" t="s">
        <v>210</v>
      </c>
      <c r="F18" s="8"/>
      <c r="G18" s="8"/>
      <c r="H18" s="8"/>
      <c r="I18" s="8"/>
      <c r="J18" s="8"/>
      <c r="K18" s="3"/>
    </row>
    <row r="19" spans="1:11" s="9" customFormat="1" ht="75.75" customHeight="1" x14ac:dyDescent="0.25">
      <c r="A19" s="89">
        <v>12</v>
      </c>
      <c r="B19" s="93" t="s">
        <v>30</v>
      </c>
      <c r="C19" s="21" t="s">
        <v>16</v>
      </c>
      <c r="D19" s="13">
        <v>112</v>
      </c>
      <c r="E19" s="21" t="s">
        <v>210</v>
      </c>
      <c r="F19" s="8"/>
      <c r="G19" s="8"/>
      <c r="H19" s="8"/>
      <c r="I19" s="8"/>
      <c r="J19" s="8"/>
      <c r="K19" s="3"/>
    </row>
    <row r="20" spans="1:11" s="9" customFormat="1" ht="25.5" x14ac:dyDescent="0.25">
      <c r="A20" s="89">
        <v>13</v>
      </c>
      <c r="B20" s="93" t="s">
        <v>299</v>
      </c>
      <c r="C20" s="21" t="s">
        <v>4</v>
      </c>
      <c r="D20" s="13">
        <v>202</v>
      </c>
      <c r="E20" s="21" t="s">
        <v>211</v>
      </c>
      <c r="F20" s="8"/>
      <c r="G20" s="8"/>
      <c r="H20" s="8"/>
      <c r="I20" s="8"/>
      <c r="J20" s="8"/>
      <c r="K20" s="3"/>
    </row>
    <row r="21" spans="1:11" s="9" customFormat="1" ht="45.6" customHeight="1" x14ac:dyDescent="0.25">
      <c r="A21" s="89">
        <v>14</v>
      </c>
      <c r="B21" s="93" t="s">
        <v>287</v>
      </c>
      <c r="C21" s="21" t="s">
        <v>12</v>
      </c>
      <c r="D21" s="12">
        <v>0.11</v>
      </c>
      <c r="E21" s="21" t="s">
        <v>210</v>
      </c>
      <c r="F21" s="8"/>
      <c r="G21" s="8"/>
      <c r="H21" s="8"/>
      <c r="I21" s="8"/>
      <c r="J21" s="8"/>
      <c r="K21" s="3"/>
    </row>
    <row r="22" spans="1:11" s="9" customFormat="1" ht="54" customHeight="1" x14ac:dyDescent="0.25">
      <c r="A22" s="89">
        <v>15</v>
      </c>
      <c r="B22" s="104" t="s">
        <v>31</v>
      </c>
      <c r="C22" s="21" t="s">
        <v>12</v>
      </c>
      <c r="D22" s="12">
        <v>0.11</v>
      </c>
      <c r="E22" s="21" t="s">
        <v>210</v>
      </c>
      <c r="F22" s="8"/>
      <c r="G22" s="8"/>
      <c r="H22" s="8"/>
      <c r="I22" s="8"/>
      <c r="J22" s="8"/>
      <c r="K22" s="3"/>
    </row>
    <row r="23" spans="1:11" s="9" customFormat="1" ht="49.5" customHeight="1" x14ac:dyDescent="0.25">
      <c r="A23" s="89">
        <v>16</v>
      </c>
      <c r="B23" s="93" t="s">
        <v>76</v>
      </c>
      <c r="C23" s="91" t="s">
        <v>23</v>
      </c>
      <c r="D23" s="92">
        <v>0.48</v>
      </c>
      <c r="E23" s="21" t="s">
        <v>210</v>
      </c>
      <c r="F23" s="8"/>
      <c r="G23" s="8"/>
      <c r="H23" s="8"/>
      <c r="I23" s="8"/>
      <c r="J23" s="8"/>
      <c r="K23" s="3"/>
    </row>
    <row r="24" spans="1:11" s="9" customFormat="1" ht="46.5" customHeight="1" x14ac:dyDescent="0.25">
      <c r="A24" s="89">
        <v>17</v>
      </c>
      <c r="B24" s="93" t="s">
        <v>32</v>
      </c>
      <c r="C24" s="21" t="s">
        <v>4</v>
      </c>
      <c r="D24" s="11">
        <f>58.56*1.6</f>
        <v>93.696000000000012</v>
      </c>
      <c r="E24" s="21"/>
      <c r="F24" s="8"/>
      <c r="G24" s="8"/>
      <c r="H24" s="8"/>
      <c r="I24" s="8"/>
      <c r="J24" s="8"/>
      <c r="K24" s="3"/>
    </row>
    <row r="25" spans="1:11" s="9" customFormat="1" ht="216.75" x14ac:dyDescent="0.25">
      <c r="A25" s="26">
        <v>18</v>
      </c>
      <c r="B25" s="93" t="s">
        <v>300</v>
      </c>
      <c r="C25" s="21" t="s">
        <v>12</v>
      </c>
      <c r="D25" s="92">
        <v>6.2E-2</v>
      </c>
      <c r="E25" s="21" t="s">
        <v>212</v>
      </c>
      <c r="F25" s="8"/>
      <c r="G25" s="8"/>
      <c r="H25" s="8"/>
      <c r="I25" s="8"/>
      <c r="J25" s="8"/>
      <c r="K25" s="3"/>
    </row>
    <row r="26" spans="1:11" s="9" customFormat="1" ht="60" customHeight="1" x14ac:dyDescent="0.25">
      <c r="A26" s="89">
        <v>19</v>
      </c>
      <c r="B26" s="93" t="s">
        <v>33</v>
      </c>
      <c r="C26" s="21" t="s">
        <v>5</v>
      </c>
      <c r="D26" s="13">
        <v>6</v>
      </c>
      <c r="E26" s="21" t="s">
        <v>213</v>
      </c>
      <c r="F26" s="8"/>
      <c r="G26" s="8"/>
      <c r="H26" s="8"/>
      <c r="I26" s="8"/>
      <c r="J26" s="8"/>
      <c r="K26" s="3"/>
    </row>
    <row r="27" spans="1:11" s="9" customFormat="1" ht="25.5" x14ac:dyDescent="0.25">
      <c r="A27" s="89">
        <v>20</v>
      </c>
      <c r="B27" s="93" t="s">
        <v>34</v>
      </c>
      <c r="C27" s="21" t="s">
        <v>4</v>
      </c>
      <c r="D27" s="13">
        <f>68*1.5</f>
        <v>102</v>
      </c>
      <c r="E27" s="94" t="s">
        <v>92</v>
      </c>
      <c r="F27" s="8"/>
      <c r="G27" s="8"/>
      <c r="H27" s="8"/>
      <c r="I27" s="8"/>
      <c r="J27" s="8"/>
      <c r="K27" s="3"/>
    </row>
    <row r="28" spans="1:11" s="9" customFormat="1" ht="213.75" customHeight="1" x14ac:dyDescent="0.25">
      <c r="A28" s="89">
        <v>21</v>
      </c>
      <c r="B28" s="93" t="s">
        <v>35</v>
      </c>
      <c r="C28" s="21" t="s">
        <v>36</v>
      </c>
      <c r="D28" s="11">
        <v>0.8</v>
      </c>
      <c r="E28" s="21" t="s">
        <v>212</v>
      </c>
      <c r="F28" s="8"/>
      <c r="G28" s="8"/>
      <c r="H28" s="8"/>
      <c r="I28" s="8"/>
      <c r="J28" s="8"/>
      <c r="K28" s="3"/>
    </row>
    <row r="29" spans="1:11" s="9" customFormat="1" ht="33" customHeight="1" x14ac:dyDescent="0.25">
      <c r="A29" s="89">
        <v>22</v>
      </c>
      <c r="B29" s="93" t="s">
        <v>37</v>
      </c>
      <c r="C29" s="21" t="s">
        <v>38</v>
      </c>
      <c r="D29" s="92">
        <v>0.115</v>
      </c>
      <c r="E29" s="21" t="s">
        <v>214</v>
      </c>
      <c r="F29" s="8"/>
      <c r="G29" s="8"/>
      <c r="H29" s="8"/>
      <c r="I29" s="8"/>
      <c r="J29" s="8"/>
      <c r="K29" s="3"/>
    </row>
    <row r="30" spans="1:11" s="9" customFormat="1" ht="46.5" customHeight="1" x14ac:dyDescent="0.25">
      <c r="A30" s="89">
        <v>23</v>
      </c>
      <c r="B30" s="93" t="s">
        <v>39</v>
      </c>
      <c r="C30" s="21" t="s">
        <v>18</v>
      </c>
      <c r="D30" s="92">
        <v>0.115</v>
      </c>
      <c r="E30" s="105" t="s">
        <v>215</v>
      </c>
      <c r="F30" s="8"/>
      <c r="G30" s="8"/>
      <c r="H30" s="8"/>
      <c r="I30" s="8"/>
      <c r="J30" s="8"/>
      <c r="K30" s="3"/>
    </row>
    <row r="31" spans="1:11" s="9" customFormat="1" ht="61.5" customHeight="1" x14ac:dyDescent="0.25">
      <c r="A31" s="89">
        <v>24</v>
      </c>
      <c r="B31" s="93" t="s">
        <v>42</v>
      </c>
      <c r="C31" s="21" t="s">
        <v>19</v>
      </c>
      <c r="D31" s="11">
        <v>5.5</v>
      </c>
      <c r="E31" s="21" t="s">
        <v>216</v>
      </c>
      <c r="F31" s="8"/>
      <c r="G31" s="8"/>
      <c r="H31" s="8"/>
      <c r="I31" s="8"/>
      <c r="J31" s="8"/>
      <c r="K31" s="3"/>
    </row>
    <row r="32" spans="1:11" s="9" customFormat="1" ht="59.25" customHeight="1" x14ac:dyDescent="0.25">
      <c r="A32" s="90">
        <v>25</v>
      </c>
      <c r="B32" s="93" t="s">
        <v>145</v>
      </c>
      <c r="C32" s="21" t="s">
        <v>4</v>
      </c>
      <c r="D32" s="11">
        <f>60.5*1.6</f>
        <v>96.800000000000011</v>
      </c>
      <c r="E32" s="94" t="s">
        <v>217</v>
      </c>
      <c r="F32" s="8"/>
      <c r="G32" s="8"/>
      <c r="H32" s="8"/>
      <c r="I32" s="8"/>
      <c r="J32" s="8"/>
      <c r="K32" s="3"/>
    </row>
    <row r="33" spans="1:11" s="9" customFormat="1" ht="73.5" customHeight="1" x14ac:dyDescent="0.25">
      <c r="A33" s="89">
        <v>26</v>
      </c>
      <c r="B33" s="93" t="s">
        <v>301</v>
      </c>
      <c r="C33" s="21" t="s">
        <v>19</v>
      </c>
      <c r="D33" s="92">
        <v>0.27</v>
      </c>
      <c r="E33" s="94" t="s">
        <v>218</v>
      </c>
      <c r="F33" s="8"/>
      <c r="G33" s="8"/>
      <c r="H33" s="8"/>
      <c r="I33" s="8"/>
      <c r="J33" s="8"/>
      <c r="K33" s="3"/>
    </row>
    <row r="34" spans="1:11" s="9" customFormat="1" ht="33" customHeight="1" x14ac:dyDescent="0.25">
      <c r="A34" s="89">
        <v>27</v>
      </c>
      <c r="B34" s="93" t="s">
        <v>43</v>
      </c>
      <c r="C34" s="21" t="s">
        <v>38</v>
      </c>
      <c r="D34" s="92">
        <v>8.9999999999999993E-3</v>
      </c>
      <c r="E34" s="94" t="s">
        <v>218</v>
      </c>
      <c r="F34" s="8"/>
      <c r="G34" s="8"/>
      <c r="H34" s="8"/>
      <c r="I34" s="8"/>
      <c r="J34" s="8"/>
      <c r="K34" s="3"/>
    </row>
    <row r="35" spans="1:11" s="9" customFormat="1" ht="25.5" x14ac:dyDescent="0.25">
      <c r="A35" s="89">
        <v>28</v>
      </c>
      <c r="B35" s="93" t="s">
        <v>44</v>
      </c>
      <c r="C35" s="21" t="s">
        <v>4</v>
      </c>
      <c r="D35" s="11">
        <v>1.38</v>
      </c>
      <c r="E35" s="94" t="s">
        <v>218</v>
      </c>
      <c r="F35" s="8"/>
      <c r="G35" s="8"/>
      <c r="H35" s="8"/>
      <c r="I35" s="8"/>
      <c r="J35" s="8"/>
      <c r="K35" s="3"/>
    </row>
    <row r="36" spans="1:11" s="9" customFormat="1" ht="38.25" x14ac:dyDescent="0.25">
      <c r="A36" s="89">
        <v>29</v>
      </c>
      <c r="B36" s="93" t="s">
        <v>45</v>
      </c>
      <c r="C36" s="21" t="s">
        <v>18</v>
      </c>
      <c r="D36" s="12">
        <v>8.9999999999999993E-3</v>
      </c>
      <c r="E36" s="94" t="s">
        <v>218</v>
      </c>
      <c r="F36" s="8"/>
      <c r="G36" s="8"/>
      <c r="H36" s="8"/>
      <c r="I36" s="8"/>
      <c r="J36" s="8"/>
      <c r="K36" s="3"/>
    </row>
    <row r="37" spans="1:11" s="9" customFormat="1" ht="32.25" customHeight="1" x14ac:dyDescent="0.25">
      <c r="A37" s="89">
        <v>30</v>
      </c>
      <c r="B37" s="93" t="s">
        <v>46</v>
      </c>
      <c r="C37" s="21" t="s">
        <v>302</v>
      </c>
      <c r="D37" s="12">
        <v>3.9E-2</v>
      </c>
      <c r="E37" s="94" t="s">
        <v>218</v>
      </c>
      <c r="F37" s="8"/>
      <c r="G37" s="8"/>
      <c r="H37" s="8"/>
      <c r="I37" s="8"/>
      <c r="J37" s="8"/>
      <c r="K37" s="3"/>
    </row>
    <row r="38" spans="1:11" s="9" customFormat="1" ht="33" customHeight="1" x14ac:dyDescent="0.25">
      <c r="A38" s="89">
        <v>31</v>
      </c>
      <c r="B38" s="93" t="s">
        <v>48</v>
      </c>
      <c r="C38" s="21" t="s">
        <v>47</v>
      </c>
      <c r="D38" s="92">
        <v>0.25</v>
      </c>
      <c r="E38" s="94" t="s">
        <v>218</v>
      </c>
      <c r="F38" s="8"/>
      <c r="G38" s="8"/>
      <c r="H38" s="8"/>
      <c r="I38" s="8"/>
      <c r="J38" s="8"/>
      <c r="K38" s="3"/>
    </row>
    <row r="39" spans="1:11" s="9" customFormat="1" ht="114.75" x14ac:dyDescent="0.25">
      <c r="A39" s="89">
        <v>32</v>
      </c>
      <c r="B39" s="93" t="s">
        <v>303</v>
      </c>
      <c r="C39" s="21" t="s">
        <v>49</v>
      </c>
      <c r="D39" s="11">
        <v>0.2</v>
      </c>
      <c r="E39" s="21" t="s">
        <v>219</v>
      </c>
      <c r="F39" s="8"/>
      <c r="G39" s="8"/>
      <c r="H39" s="8"/>
      <c r="I39" s="8"/>
      <c r="J39" s="8"/>
      <c r="K39" s="3"/>
    </row>
    <row r="40" spans="1:11" s="9" customFormat="1" ht="71.25" customHeight="1" x14ac:dyDescent="0.25">
      <c r="A40" s="26">
        <v>33</v>
      </c>
      <c r="B40" s="93" t="s">
        <v>77</v>
      </c>
      <c r="C40" s="21" t="s">
        <v>47</v>
      </c>
      <c r="D40" s="92">
        <v>0.99</v>
      </c>
      <c r="E40" s="21" t="s">
        <v>219</v>
      </c>
      <c r="F40" s="8"/>
      <c r="G40" s="8"/>
      <c r="H40" s="8"/>
      <c r="I40" s="8"/>
      <c r="J40" s="8"/>
      <c r="K40" s="3"/>
    </row>
    <row r="41" spans="1:11" s="9" customFormat="1" ht="75" customHeight="1" x14ac:dyDescent="0.25">
      <c r="A41" s="26">
        <v>34</v>
      </c>
      <c r="B41" s="93" t="s">
        <v>50</v>
      </c>
      <c r="C41" s="21" t="s">
        <v>51</v>
      </c>
      <c r="D41" s="92">
        <v>2.7610000000000001</v>
      </c>
      <c r="E41" s="21" t="s">
        <v>219</v>
      </c>
      <c r="F41" s="8"/>
      <c r="G41" s="8"/>
      <c r="H41" s="8"/>
      <c r="I41" s="8"/>
      <c r="J41" s="8"/>
      <c r="K41" s="3"/>
    </row>
    <row r="42" spans="1:11" s="9" customFormat="1" ht="90.6" customHeight="1" x14ac:dyDescent="0.25">
      <c r="A42" s="26">
        <v>35</v>
      </c>
      <c r="B42" s="93" t="s">
        <v>53</v>
      </c>
      <c r="C42" s="21" t="s">
        <v>54</v>
      </c>
      <c r="D42" s="92">
        <v>0.33500000000000002</v>
      </c>
      <c r="E42" s="21" t="s">
        <v>219</v>
      </c>
      <c r="F42" s="8"/>
      <c r="G42" s="8"/>
      <c r="H42" s="8"/>
      <c r="I42" s="8"/>
      <c r="J42" s="8"/>
      <c r="K42" s="3"/>
    </row>
    <row r="43" spans="1:11" s="9" customFormat="1" ht="77.25" customHeight="1" x14ac:dyDescent="0.25">
      <c r="A43" s="89">
        <v>36</v>
      </c>
      <c r="B43" s="93" t="s">
        <v>55</v>
      </c>
      <c r="C43" s="21" t="s">
        <v>19</v>
      </c>
      <c r="D43" s="13">
        <v>4.5</v>
      </c>
      <c r="E43" s="21" t="s">
        <v>219</v>
      </c>
      <c r="F43" s="8"/>
      <c r="G43" s="8"/>
      <c r="H43" s="8"/>
      <c r="I43" s="8"/>
      <c r="J43" s="8"/>
      <c r="K43" s="3"/>
    </row>
    <row r="44" spans="1:11" s="9" customFormat="1" ht="25.5" x14ac:dyDescent="0.25">
      <c r="A44" s="89">
        <v>37</v>
      </c>
      <c r="B44" s="93" t="s">
        <v>56</v>
      </c>
      <c r="C44" s="21" t="s">
        <v>4</v>
      </c>
      <c r="D44" s="11">
        <f>49.5*1.6</f>
        <v>79.2</v>
      </c>
      <c r="E44" s="21" t="s">
        <v>217</v>
      </c>
      <c r="F44" s="8"/>
      <c r="G44" s="8"/>
      <c r="H44" s="8"/>
      <c r="I44" s="8"/>
      <c r="J44" s="8"/>
      <c r="K44" s="3"/>
    </row>
    <row r="45" spans="1:11" s="9" customFormat="1" ht="18" customHeight="1" x14ac:dyDescent="0.25">
      <c r="A45" s="89"/>
      <c r="B45" s="108"/>
      <c r="C45" s="21"/>
      <c r="D45" s="92"/>
      <c r="E45" s="94"/>
      <c r="F45" s="8"/>
      <c r="G45" s="8"/>
      <c r="H45" s="8"/>
      <c r="I45" s="8"/>
      <c r="J45" s="8"/>
      <c r="K45" s="3"/>
    </row>
    <row r="46" spans="1:11" s="9" customFormat="1" ht="19.5" customHeight="1" x14ac:dyDescent="0.25">
      <c r="A46" s="89"/>
      <c r="B46" s="108" t="s">
        <v>20</v>
      </c>
      <c r="C46" s="21"/>
      <c r="D46" s="92"/>
      <c r="E46" s="21"/>
      <c r="F46" s="109"/>
      <c r="G46" s="8"/>
      <c r="H46" s="8"/>
      <c r="I46" s="8"/>
      <c r="J46" s="8"/>
      <c r="K46" s="3"/>
    </row>
    <row r="47" spans="1:11" s="9" customFormat="1" ht="59.25" customHeight="1" x14ac:dyDescent="0.25">
      <c r="A47" s="89">
        <v>1</v>
      </c>
      <c r="B47" s="93" t="s">
        <v>66</v>
      </c>
      <c r="C47" s="21" t="s">
        <v>84</v>
      </c>
      <c r="D47" s="11">
        <v>9.9700000000000006</v>
      </c>
      <c r="E47" s="21" t="s">
        <v>220</v>
      </c>
      <c r="F47" s="8"/>
      <c r="G47" s="8"/>
      <c r="H47" s="8"/>
      <c r="I47" s="8"/>
      <c r="J47" s="8"/>
      <c r="K47" s="3"/>
    </row>
    <row r="48" spans="1:11" s="9" customFormat="1" ht="58.5" customHeight="1" x14ac:dyDescent="0.25">
      <c r="A48" s="89">
        <v>2</v>
      </c>
      <c r="B48" s="93" t="s">
        <v>85</v>
      </c>
      <c r="C48" s="21" t="s">
        <v>23</v>
      </c>
      <c r="D48" s="11">
        <v>0.9</v>
      </c>
      <c r="E48" s="21" t="s">
        <v>220</v>
      </c>
      <c r="F48" s="8"/>
      <c r="G48" s="8"/>
      <c r="H48" s="8"/>
      <c r="I48" s="8"/>
      <c r="J48" s="8"/>
      <c r="K48" s="3"/>
    </row>
    <row r="49" spans="1:11" s="9" customFormat="1" ht="32.25" customHeight="1" x14ac:dyDescent="0.25">
      <c r="A49" s="89">
        <v>3</v>
      </c>
      <c r="B49" s="93" t="s">
        <v>67</v>
      </c>
      <c r="C49" s="21" t="s">
        <v>12</v>
      </c>
      <c r="D49" s="92">
        <v>0.997</v>
      </c>
      <c r="E49" s="21" t="s">
        <v>220</v>
      </c>
      <c r="F49" s="8"/>
      <c r="G49" s="8"/>
      <c r="H49" s="8"/>
      <c r="I49" s="8"/>
      <c r="J49" s="8"/>
      <c r="K49" s="3"/>
    </row>
    <row r="50" spans="1:11" s="9" customFormat="1" ht="25.5" x14ac:dyDescent="0.25">
      <c r="A50" s="89">
        <v>4</v>
      </c>
      <c r="B50" s="93" t="s">
        <v>68</v>
      </c>
      <c r="C50" s="21" t="s">
        <v>4</v>
      </c>
      <c r="D50" s="13">
        <v>1595</v>
      </c>
      <c r="E50" s="21" t="s">
        <v>220</v>
      </c>
      <c r="F50" s="8"/>
      <c r="G50" s="8"/>
      <c r="H50" s="8"/>
      <c r="I50" s="8"/>
      <c r="J50" s="8"/>
      <c r="K50" s="3"/>
    </row>
    <row r="51" spans="1:11" s="9" customFormat="1" ht="50.25" customHeight="1" x14ac:dyDescent="0.25">
      <c r="A51" s="89">
        <v>5</v>
      </c>
      <c r="B51" s="21" t="s">
        <v>304</v>
      </c>
      <c r="C51" s="21" t="s">
        <v>78</v>
      </c>
      <c r="D51" s="11">
        <v>4.2</v>
      </c>
      <c r="E51" s="21" t="s">
        <v>221</v>
      </c>
      <c r="F51" s="8"/>
      <c r="G51" s="8"/>
      <c r="H51" s="8"/>
      <c r="I51" s="8"/>
      <c r="J51" s="8"/>
      <c r="K51" s="3"/>
    </row>
    <row r="52" spans="1:11" s="9" customFormat="1" ht="50.25" customHeight="1" x14ac:dyDescent="0.25">
      <c r="A52" s="89">
        <v>6</v>
      </c>
      <c r="B52" s="93" t="s">
        <v>69</v>
      </c>
      <c r="C52" s="21" t="s">
        <v>70</v>
      </c>
      <c r="D52" s="12">
        <v>20.25</v>
      </c>
      <c r="E52" s="21" t="s">
        <v>223</v>
      </c>
      <c r="F52" s="8"/>
      <c r="G52" s="8"/>
      <c r="H52" s="8"/>
      <c r="I52" s="8"/>
      <c r="J52" s="8"/>
      <c r="K52" s="3"/>
    </row>
    <row r="53" spans="1:11" s="9" customFormat="1" ht="87" customHeight="1" x14ac:dyDescent="0.25">
      <c r="A53" s="89">
        <v>7</v>
      </c>
      <c r="B53" s="93" t="s">
        <v>305</v>
      </c>
      <c r="C53" s="10" t="s">
        <v>57</v>
      </c>
      <c r="D53" s="13">
        <v>34</v>
      </c>
      <c r="E53" s="21" t="s">
        <v>222</v>
      </c>
      <c r="F53" s="8"/>
      <c r="G53" s="8"/>
      <c r="H53" s="8"/>
      <c r="I53" s="8"/>
      <c r="J53" s="8"/>
      <c r="K53" s="3"/>
    </row>
    <row r="54" spans="1:11" s="9" customFormat="1" ht="46.5" customHeight="1" x14ac:dyDescent="0.25">
      <c r="A54" s="89">
        <v>8</v>
      </c>
      <c r="B54" s="93" t="s">
        <v>288</v>
      </c>
      <c r="C54" s="21" t="s">
        <v>4</v>
      </c>
      <c r="D54" s="13">
        <f>4148*1.55</f>
        <v>6429.4000000000005</v>
      </c>
      <c r="E54" s="21" t="s">
        <v>93</v>
      </c>
      <c r="F54" s="8"/>
      <c r="G54" s="8"/>
      <c r="H54" s="8"/>
      <c r="I54" s="8"/>
      <c r="J54" s="8"/>
      <c r="K54" s="3"/>
    </row>
    <row r="55" spans="1:11" s="9" customFormat="1" ht="73.5" customHeight="1" x14ac:dyDescent="0.25">
      <c r="A55" s="89">
        <v>9</v>
      </c>
      <c r="B55" s="93" t="s">
        <v>71</v>
      </c>
      <c r="C55" s="21" t="s">
        <v>40</v>
      </c>
      <c r="D55" s="12">
        <f>20.25*0.7</f>
        <v>14.174999999999999</v>
      </c>
      <c r="E55" s="21" t="s">
        <v>222</v>
      </c>
      <c r="F55" s="8"/>
      <c r="G55" s="8"/>
      <c r="H55" s="8"/>
      <c r="I55" s="8"/>
      <c r="J55" s="8"/>
      <c r="K55" s="3"/>
    </row>
    <row r="56" spans="1:11" s="9" customFormat="1" ht="38.25" x14ac:dyDescent="0.25">
      <c r="A56" s="89">
        <v>10</v>
      </c>
      <c r="B56" s="93" t="s">
        <v>58</v>
      </c>
      <c r="C56" s="21" t="s">
        <v>4</v>
      </c>
      <c r="D56" s="11">
        <v>14.6</v>
      </c>
      <c r="E56" s="21" t="s">
        <v>94</v>
      </c>
      <c r="F56" s="8"/>
      <c r="G56" s="8"/>
      <c r="H56" s="8"/>
      <c r="I56" s="8"/>
      <c r="J56" s="8"/>
      <c r="K56" s="3"/>
    </row>
    <row r="57" spans="1:11" s="9" customFormat="1" ht="51" x14ac:dyDescent="0.25">
      <c r="A57" s="89">
        <v>11</v>
      </c>
      <c r="B57" s="93" t="s">
        <v>306</v>
      </c>
      <c r="C57" s="21" t="s">
        <v>307</v>
      </c>
      <c r="D57" s="11">
        <v>20.25</v>
      </c>
      <c r="E57" s="21" t="s">
        <v>224</v>
      </c>
      <c r="F57" s="8"/>
      <c r="G57" s="8"/>
      <c r="H57" s="8"/>
      <c r="I57" s="8"/>
      <c r="J57" s="8"/>
      <c r="K57" s="3"/>
    </row>
    <row r="58" spans="1:11" s="9" customFormat="1" ht="44.25" customHeight="1" x14ac:dyDescent="0.25">
      <c r="A58" s="90">
        <v>12</v>
      </c>
      <c r="B58" s="93" t="s">
        <v>146</v>
      </c>
      <c r="C58" s="21" t="s">
        <v>4</v>
      </c>
      <c r="D58" s="13">
        <f>2855.3*1.6</f>
        <v>4568.4800000000005</v>
      </c>
      <c r="E58" s="21" t="s">
        <v>93</v>
      </c>
      <c r="F58" s="8"/>
      <c r="G58" s="8"/>
      <c r="H58" s="8"/>
      <c r="I58" s="8"/>
      <c r="J58" s="8"/>
      <c r="K58" s="3"/>
    </row>
    <row r="59" spans="1:11" s="9" customFormat="1" ht="51" x14ac:dyDescent="0.25">
      <c r="A59" s="89">
        <v>13</v>
      </c>
      <c r="B59" s="32" t="s">
        <v>72</v>
      </c>
      <c r="C59" s="21" t="s">
        <v>4</v>
      </c>
      <c r="D59" s="12">
        <f>20.25*0.7</f>
        <v>14.174999999999999</v>
      </c>
      <c r="E59" s="21" t="s">
        <v>224</v>
      </c>
      <c r="F59" s="8"/>
      <c r="G59" s="8"/>
      <c r="H59" s="8"/>
      <c r="I59" s="8"/>
      <c r="J59" s="8"/>
      <c r="K59" s="3"/>
    </row>
    <row r="60" spans="1:11" s="9" customFormat="1" ht="60" customHeight="1" x14ac:dyDescent="0.25">
      <c r="A60" s="26">
        <v>14</v>
      </c>
      <c r="B60" s="93" t="s">
        <v>73</v>
      </c>
      <c r="C60" s="21" t="s">
        <v>4</v>
      </c>
      <c r="D60" s="13">
        <v>14.6</v>
      </c>
      <c r="E60" s="21" t="s">
        <v>94</v>
      </c>
      <c r="F60" s="8"/>
      <c r="G60" s="8"/>
      <c r="H60" s="8"/>
      <c r="I60" s="8"/>
      <c r="J60" s="8"/>
      <c r="K60" s="3"/>
    </row>
    <row r="61" spans="1:11" s="9" customFormat="1" ht="60" customHeight="1" x14ac:dyDescent="0.25">
      <c r="A61" s="89">
        <v>15</v>
      </c>
      <c r="B61" s="93" t="s">
        <v>22</v>
      </c>
      <c r="C61" s="21" t="s">
        <v>21</v>
      </c>
      <c r="D61" s="12">
        <v>20.25</v>
      </c>
      <c r="E61" s="21" t="s">
        <v>224</v>
      </c>
      <c r="F61" s="8"/>
      <c r="G61" s="8"/>
      <c r="H61" s="8"/>
      <c r="I61" s="8"/>
      <c r="J61" s="8"/>
      <c r="K61" s="3"/>
    </row>
    <row r="62" spans="1:11" s="9" customFormat="1" ht="75" customHeight="1" x14ac:dyDescent="0.25">
      <c r="A62" s="89">
        <v>16</v>
      </c>
      <c r="B62" s="93" t="s">
        <v>86</v>
      </c>
      <c r="C62" s="21" t="s">
        <v>4</v>
      </c>
      <c r="D62" s="106">
        <f>20.25*0.35</f>
        <v>7.0874999999999995</v>
      </c>
      <c r="E62" s="21" t="s">
        <v>224</v>
      </c>
      <c r="F62" s="8"/>
      <c r="G62" s="8"/>
      <c r="H62" s="8"/>
      <c r="I62" s="8"/>
      <c r="J62" s="8"/>
      <c r="K62" s="3"/>
    </row>
    <row r="63" spans="1:11" s="9" customFormat="1" ht="67.150000000000006" customHeight="1" x14ac:dyDescent="0.25">
      <c r="A63" s="26">
        <v>17</v>
      </c>
      <c r="B63" s="93" t="s">
        <v>58</v>
      </c>
      <c r="C63" s="21" t="s">
        <v>4</v>
      </c>
      <c r="D63" s="11">
        <f>D62*1.03</f>
        <v>7.3001249999999995</v>
      </c>
      <c r="E63" s="21" t="s">
        <v>94</v>
      </c>
      <c r="F63" s="8"/>
      <c r="G63" s="8"/>
      <c r="H63" s="8"/>
      <c r="I63" s="8"/>
      <c r="J63" s="8"/>
      <c r="K63" s="3"/>
    </row>
    <row r="64" spans="1:11" s="9" customFormat="1" ht="61.5" customHeight="1" x14ac:dyDescent="0.25">
      <c r="A64" s="89">
        <v>18</v>
      </c>
      <c r="B64" s="93" t="s">
        <v>308</v>
      </c>
      <c r="C64" s="21" t="s">
        <v>21</v>
      </c>
      <c r="D64" s="11">
        <v>20.25</v>
      </c>
      <c r="E64" s="21" t="s">
        <v>224</v>
      </c>
      <c r="F64" s="8"/>
      <c r="G64" s="8"/>
      <c r="H64" s="8"/>
      <c r="I64" s="8"/>
      <c r="J64" s="8"/>
      <c r="K64" s="3"/>
    </row>
    <row r="65" spans="1:11" s="9" customFormat="1" ht="36" customHeight="1" x14ac:dyDescent="0.25">
      <c r="A65" s="89">
        <v>19</v>
      </c>
      <c r="B65" s="93" t="s">
        <v>147</v>
      </c>
      <c r="C65" s="21" t="s">
        <v>4</v>
      </c>
      <c r="D65" s="13">
        <f>1427*2.65</f>
        <v>3781.5499999999997</v>
      </c>
      <c r="E65" s="21" t="s">
        <v>95</v>
      </c>
      <c r="F65" s="8"/>
      <c r="G65" s="8"/>
      <c r="H65" s="8"/>
      <c r="I65" s="8"/>
      <c r="J65" s="8"/>
      <c r="K65" s="3"/>
    </row>
    <row r="66" spans="1:11" s="9" customFormat="1" ht="46.5" customHeight="1" x14ac:dyDescent="0.25">
      <c r="A66" s="89">
        <v>20</v>
      </c>
      <c r="B66" s="93" t="s">
        <v>309</v>
      </c>
      <c r="C66" s="21" t="s">
        <v>23</v>
      </c>
      <c r="D66" s="11">
        <v>3.7</v>
      </c>
      <c r="E66" s="21" t="s">
        <v>226</v>
      </c>
      <c r="F66" s="8"/>
      <c r="G66" s="8"/>
      <c r="H66" s="8"/>
      <c r="I66" s="8"/>
      <c r="J66" s="8"/>
      <c r="K66" s="3"/>
    </row>
    <row r="67" spans="1:11" s="9" customFormat="1" ht="46.5" customHeight="1" x14ac:dyDescent="0.25">
      <c r="A67" s="89">
        <v>21</v>
      </c>
      <c r="B67" s="93" t="s">
        <v>59</v>
      </c>
      <c r="C67" s="21" t="s">
        <v>4</v>
      </c>
      <c r="D67" s="11">
        <v>699.05</v>
      </c>
      <c r="E67" s="21" t="s">
        <v>227</v>
      </c>
      <c r="F67" s="8"/>
      <c r="G67" s="8"/>
      <c r="H67" s="8"/>
      <c r="I67" s="8"/>
      <c r="J67" s="8"/>
      <c r="K67" s="3"/>
    </row>
    <row r="68" spans="1:11" s="9" customFormat="1" ht="60" customHeight="1" x14ac:dyDescent="0.25">
      <c r="A68" s="89">
        <v>22</v>
      </c>
      <c r="B68" s="93" t="s">
        <v>60</v>
      </c>
      <c r="C68" s="21" t="s">
        <v>225</v>
      </c>
      <c r="D68" s="11">
        <v>7.05</v>
      </c>
      <c r="E68" s="21" t="s">
        <v>224</v>
      </c>
      <c r="F68" s="8"/>
      <c r="G68" s="8"/>
      <c r="H68" s="8"/>
      <c r="I68" s="8"/>
      <c r="J68" s="8"/>
      <c r="K68" s="3"/>
    </row>
    <row r="69" spans="1:11" s="9" customFormat="1" ht="47.25" customHeight="1" x14ac:dyDescent="0.25">
      <c r="A69" s="89">
        <v>23</v>
      </c>
      <c r="B69" s="93" t="s">
        <v>201</v>
      </c>
      <c r="C69" s="21" t="s">
        <v>4</v>
      </c>
      <c r="D69" s="13">
        <v>1506.6</v>
      </c>
      <c r="E69" s="21" t="s">
        <v>227</v>
      </c>
      <c r="F69" s="8"/>
      <c r="G69" s="8"/>
      <c r="H69" s="8"/>
      <c r="I69" s="8"/>
      <c r="J69" s="8"/>
      <c r="K69" s="3"/>
    </row>
    <row r="70" spans="1:11" s="9" customFormat="1" ht="31.5" customHeight="1" x14ac:dyDescent="0.25">
      <c r="A70" s="89">
        <v>24</v>
      </c>
      <c r="B70" s="93" t="s">
        <v>87</v>
      </c>
      <c r="C70" s="21" t="s">
        <v>61</v>
      </c>
      <c r="D70" s="12">
        <v>0.89</v>
      </c>
      <c r="E70" s="21" t="s">
        <v>224</v>
      </c>
      <c r="F70" s="8"/>
      <c r="G70" s="8"/>
      <c r="H70" s="8"/>
      <c r="I70" s="8"/>
      <c r="J70" s="8"/>
      <c r="K70" s="3"/>
    </row>
    <row r="71" spans="1:11" s="9" customFormat="1" ht="32.25" customHeight="1" x14ac:dyDescent="0.25">
      <c r="A71" s="89">
        <v>25</v>
      </c>
      <c r="B71" s="93" t="s">
        <v>24</v>
      </c>
      <c r="C71" s="21" t="s">
        <v>5</v>
      </c>
      <c r="D71" s="13">
        <v>36</v>
      </c>
      <c r="E71" s="21"/>
      <c r="F71" s="8"/>
      <c r="G71" s="8"/>
      <c r="H71" s="8"/>
      <c r="I71" s="8"/>
      <c r="J71" s="8"/>
      <c r="K71" s="3"/>
    </row>
    <row r="72" spans="1:11" s="9" customFormat="1" ht="46.5" customHeight="1" x14ac:dyDescent="0.25">
      <c r="A72" s="89">
        <v>26</v>
      </c>
      <c r="B72" s="93" t="s">
        <v>62</v>
      </c>
      <c r="C72" s="21" t="s">
        <v>63</v>
      </c>
      <c r="D72" s="11">
        <v>0.35</v>
      </c>
      <c r="E72" s="21"/>
      <c r="F72" s="8"/>
      <c r="G72" s="8"/>
      <c r="H72" s="8"/>
      <c r="I72" s="8"/>
      <c r="J72" s="8"/>
      <c r="K72" s="3"/>
    </row>
    <row r="73" spans="1:11" s="9" customFormat="1" ht="26.25" x14ac:dyDescent="0.25">
      <c r="A73" s="89">
        <v>27</v>
      </c>
      <c r="B73" s="93" t="s">
        <v>25</v>
      </c>
      <c r="C73" s="21" t="s">
        <v>64</v>
      </c>
      <c r="D73" s="11">
        <v>0.36</v>
      </c>
      <c r="E73" s="21"/>
      <c r="F73" s="8"/>
      <c r="G73" s="8"/>
      <c r="H73" s="8"/>
      <c r="I73" s="8"/>
      <c r="J73" s="8"/>
      <c r="K73" s="3"/>
    </row>
    <row r="74" spans="1:11" s="9" customFormat="1" ht="25.5" x14ac:dyDescent="0.25">
      <c r="A74" s="89">
        <v>28</v>
      </c>
      <c r="B74" s="93" t="s">
        <v>65</v>
      </c>
      <c r="C74" s="21" t="s">
        <v>4</v>
      </c>
      <c r="D74" s="13">
        <v>490</v>
      </c>
      <c r="E74" s="94" t="s">
        <v>228</v>
      </c>
      <c r="F74" s="8"/>
      <c r="G74" s="8"/>
      <c r="H74" s="8"/>
      <c r="I74" s="8"/>
      <c r="J74" s="8"/>
      <c r="K74" s="3"/>
    </row>
    <row r="75" spans="1:11" s="9" customFormat="1" ht="47.25" customHeight="1" x14ac:dyDescent="0.25">
      <c r="A75" s="89">
        <v>29</v>
      </c>
      <c r="B75" s="93" t="s">
        <v>88</v>
      </c>
      <c r="C75" s="21" t="s">
        <v>74</v>
      </c>
      <c r="D75" s="106">
        <v>1.35E-2</v>
      </c>
      <c r="E75" s="94" t="s">
        <v>229</v>
      </c>
      <c r="F75" s="8"/>
      <c r="G75" s="8"/>
      <c r="H75" s="8"/>
      <c r="I75" s="8"/>
      <c r="J75" s="8"/>
      <c r="K75" s="3"/>
    </row>
    <row r="76" spans="1:11" s="9" customFormat="1" ht="74.25" customHeight="1" x14ac:dyDescent="0.25">
      <c r="A76" s="89">
        <v>30</v>
      </c>
      <c r="B76" s="32" t="s">
        <v>281</v>
      </c>
      <c r="C76" s="21" t="s">
        <v>282</v>
      </c>
      <c r="D76" s="12">
        <v>1.05</v>
      </c>
      <c r="E76" s="94" t="s">
        <v>230</v>
      </c>
      <c r="F76" s="8"/>
      <c r="G76" s="8"/>
      <c r="H76" s="8"/>
      <c r="I76" s="8"/>
      <c r="J76" s="8"/>
      <c r="K76" s="3"/>
    </row>
    <row r="77" spans="1:11" s="9" customFormat="1" ht="39" customHeight="1" x14ac:dyDescent="0.25">
      <c r="A77" s="110">
        <v>31</v>
      </c>
      <c r="B77" s="93" t="s">
        <v>202</v>
      </c>
      <c r="C77" s="21" t="s">
        <v>4</v>
      </c>
      <c r="D77" s="13">
        <v>258</v>
      </c>
      <c r="E77" s="94" t="s">
        <v>231</v>
      </c>
      <c r="F77" s="8"/>
      <c r="G77" s="8"/>
      <c r="H77" s="8"/>
      <c r="I77" s="8"/>
      <c r="J77" s="8"/>
      <c r="K77" s="3"/>
    </row>
  </sheetData>
  <mergeCells count="7">
    <mergeCell ref="B2:D2"/>
    <mergeCell ref="D4:D6"/>
    <mergeCell ref="E4:E6"/>
    <mergeCell ref="B1:E1"/>
    <mergeCell ref="A4:A6"/>
    <mergeCell ref="B4:B6"/>
    <mergeCell ref="C4:C6"/>
  </mergeCells>
  <pageMargins left="0.7" right="0.2" top="0.31" bottom="0.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5"/>
  <sheetViews>
    <sheetView topLeftCell="A49" zoomScale="106" zoomScaleNormal="106" workbookViewId="0">
      <selection activeCell="J6" sqref="J6"/>
    </sheetView>
  </sheetViews>
  <sheetFormatPr defaultRowHeight="15" x14ac:dyDescent="0.25"/>
  <cols>
    <col min="1" max="1" width="3.28515625" customWidth="1"/>
    <col min="2" max="2" width="7.85546875" customWidth="1"/>
    <col min="3" max="3" width="8.140625" customWidth="1"/>
    <col min="4" max="4" width="6.85546875" customWidth="1"/>
    <col min="5" max="5" width="12.42578125" customWidth="1"/>
    <col min="6" max="6" width="13.140625" customWidth="1"/>
    <col min="7" max="7" width="10.5703125" customWidth="1"/>
    <col min="8" max="8" width="12" customWidth="1"/>
    <col min="9" max="10" width="11.85546875" customWidth="1"/>
    <col min="11" max="11" width="10.7109375" customWidth="1"/>
    <col min="12" max="12" width="9.7109375" customWidth="1"/>
    <col min="258" max="258" width="5.85546875" customWidth="1"/>
    <col min="261" max="261" width="8.42578125" customWidth="1"/>
    <col min="262" max="264" width="26.140625" customWidth="1"/>
    <col min="265" max="266" width="26.42578125" customWidth="1"/>
    <col min="267" max="267" width="22" customWidth="1"/>
    <col min="268" max="268" width="24.85546875" customWidth="1"/>
    <col min="514" max="514" width="5.85546875" customWidth="1"/>
    <col min="517" max="517" width="8.42578125" customWidth="1"/>
    <col min="518" max="520" width="26.140625" customWidth="1"/>
    <col min="521" max="522" width="26.42578125" customWidth="1"/>
    <col min="523" max="523" width="22" customWidth="1"/>
    <col min="524" max="524" width="24.85546875" customWidth="1"/>
    <col min="770" max="770" width="5.85546875" customWidth="1"/>
    <col min="773" max="773" width="8.42578125" customWidth="1"/>
    <col min="774" max="776" width="26.140625" customWidth="1"/>
    <col min="777" max="778" width="26.42578125" customWidth="1"/>
    <col min="779" max="779" width="22" customWidth="1"/>
    <col min="780" max="780" width="24.85546875" customWidth="1"/>
    <col min="1026" max="1026" width="5.85546875" customWidth="1"/>
    <col min="1029" max="1029" width="8.42578125" customWidth="1"/>
    <col min="1030" max="1032" width="26.140625" customWidth="1"/>
    <col min="1033" max="1034" width="26.42578125" customWidth="1"/>
    <col min="1035" max="1035" width="22" customWidth="1"/>
    <col min="1036" max="1036" width="24.85546875" customWidth="1"/>
    <col min="1282" max="1282" width="5.85546875" customWidth="1"/>
    <col min="1285" max="1285" width="8.42578125" customWidth="1"/>
    <col min="1286" max="1288" width="26.140625" customWidth="1"/>
    <col min="1289" max="1290" width="26.42578125" customWidth="1"/>
    <col min="1291" max="1291" width="22" customWidth="1"/>
    <col min="1292" max="1292" width="24.85546875" customWidth="1"/>
    <col min="1538" max="1538" width="5.85546875" customWidth="1"/>
    <col min="1541" max="1541" width="8.42578125" customWidth="1"/>
    <col min="1542" max="1544" width="26.140625" customWidth="1"/>
    <col min="1545" max="1546" width="26.42578125" customWidth="1"/>
    <col min="1547" max="1547" width="22" customWidth="1"/>
    <col min="1548" max="1548" width="24.85546875" customWidth="1"/>
    <col min="1794" max="1794" width="5.85546875" customWidth="1"/>
    <col min="1797" max="1797" width="8.42578125" customWidth="1"/>
    <col min="1798" max="1800" width="26.140625" customWidth="1"/>
    <col min="1801" max="1802" width="26.42578125" customWidth="1"/>
    <col min="1803" max="1803" width="22" customWidth="1"/>
    <col min="1804" max="1804" width="24.85546875" customWidth="1"/>
    <col min="2050" max="2050" width="5.85546875" customWidth="1"/>
    <col min="2053" max="2053" width="8.42578125" customWidth="1"/>
    <col min="2054" max="2056" width="26.140625" customWidth="1"/>
    <col min="2057" max="2058" width="26.42578125" customWidth="1"/>
    <col min="2059" max="2059" width="22" customWidth="1"/>
    <col min="2060" max="2060" width="24.85546875" customWidth="1"/>
    <col min="2306" max="2306" width="5.85546875" customWidth="1"/>
    <col min="2309" max="2309" width="8.42578125" customWidth="1"/>
    <col min="2310" max="2312" width="26.140625" customWidth="1"/>
    <col min="2313" max="2314" width="26.42578125" customWidth="1"/>
    <col min="2315" max="2315" width="22" customWidth="1"/>
    <col min="2316" max="2316" width="24.85546875" customWidth="1"/>
    <col min="2562" max="2562" width="5.85546875" customWidth="1"/>
    <col min="2565" max="2565" width="8.42578125" customWidth="1"/>
    <col min="2566" max="2568" width="26.140625" customWidth="1"/>
    <col min="2569" max="2570" width="26.42578125" customWidth="1"/>
    <col min="2571" max="2571" width="22" customWidth="1"/>
    <col min="2572" max="2572" width="24.85546875" customWidth="1"/>
    <col min="2818" max="2818" width="5.85546875" customWidth="1"/>
    <col min="2821" max="2821" width="8.42578125" customWidth="1"/>
    <col min="2822" max="2824" width="26.140625" customWidth="1"/>
    <col min="2825" max="2826" width="26.42578125" customWidth="1"/>
    <col min="2827" max="2827" width="22" customWidth="1"/>
    <col min="2828" max="2828" width="24.85546875" customWidth="1"/>
    <col min="3074" max="3074" width="5.85546875" customWidth="1"/>
    <col min="3077" max="3077" width="8.42578125" customWidth="1"/>
    <col min="3078" max="3080" width="26.140625" customWidth="1"/>
    <col min="3081" max="3082" width="26.42578125" customWidth="1"/>
    <col min="3083" max="3083" width="22" customWidth="1"/>
    <col min="3084" max="3084" width="24.85546875" customWidth="1"/>
    <col min="3330" max="3330" width="5.85546875" customWidth="1"/>
    <col min="3333" max="3333" width="8.42578125" customWidth="1"/>
    <col min="3334" max="3336" width="26.140625" customWidth="1"/>
    <col min="3337" max="3338" width="26.42578125" customWidth="1"/>
    <col min="3339" max="3339" width="22" customWidth="1"/>
    <col min="3340" max="3340" width="24.85546875" customWidth="1"/>
    <col min="3586" max="3586" width="5.85546875" customWidth="1"/>
    <col min="3589" max="3589" width="8.42578125" customWidth="1"/>
    <col min="3590" max="3592" width="26.140625" customWidth="1"/>
    <col min="3593" max="3594" width="26.42578125" customWidth="1"/>
    <col min="3595" max="3595" width="22" customWidth="1"/>
    <col min="3596" max="3596" width="24.85546875" customWidth="1"/>
    <col min="3842" max="3842" width="5.85546875" customWidth="1"/>
    <col min="3845" max="3845" width="8.42578125" customWidth="1"/>
    <col min="3846" max="3848" width="26.140625" customWidth="1"/>
    <col min="3849" max="3850" width="26.42578125" customWidth="1"/>
    <col min="3851" max="3851" width="22" customWidth="1"/>
    <col min="3852" max="3852" width="24.85546875" customWidth="1"/>
    <col min="4098" max="4098" width="5.85546875" customWidth="1"/>
    <col min="4101" max="4101" width="8.42578125" customWidth="1"/>
    <col min="4102" max="4104" width="26.140625" customWidth="1"/>
    <col min="4105" max="4106" width="26.42578125" customWidth="1"/>
    <col min="4107" max="4107" width="22" customWidth="1"/>
    <col min="4108" max="4108" width="24.85546875" customWidth="1"/>
    <col min="4354" max="4354" width="5.85546875" customWidth="1"/>
    <col min="4357" max="4357" width="8.42578125" customWidth="1"/>
    <col min="4358" max="4360" width="26.140625" customWidth="1"/>
    <col min="4361" max="4362" width="26.42578125" customWidth="1"/>
    <col min="4363" max="4363" width="22" customWidth="1"/>
    <col min="4364" max="4364" width="24.85546875" customWidth="1"/>
    <col min="4610" max="4610" width="5.85546875" customWidth="1"/>
    <col min="4613" max="4613" width="8.42578125" customWidth="1"/>
    <col min="4614" max="4616" width="26.140625" customWidth="1"/>
    <col min="4617" max="4618" width="26.42578125" customWidth="1"/>
    <col min="4619" max="4619" width="22" customWidth="1"/>
    <col min="4620" max="4620" width="24.85546875" customWidth="1"/>
    <col min="4866" max="4866" width="5.85546875" customWidth="1"/>
    <col min="4869" max="4869" width="8.42578125" customWidth="1"/>
    <col min="4870" max="4872" width="26.140625" customWidth="1"/>
    <col min="4873" max="4874" width="26.42578125" customWidth="1"/>
    <col min="4875" max="4875" width="22" customWidth="1"/>
    <col min="4876" max="4876" width="24.85546875" customWidth="1"/>
    <col min="5122" max="5122" width="5.85546875" customWidth="1"/>
    <col min="5125" max="5125" width="8.42578125" customWidth="1"/>
    <col min="5126" max="5128" width="26.140625" customWidth="1"/>
    <col min="5129" max="5130" width="26.42578125" customWidth="1"/>
    <col min="5131" max="5131" width="22" customWidth="1"/>
    <col min="5132" max="5132" width="24.85546875" customWidth="1"/>
    <col min="5378" max="5378" width="5.85546875" customWidth="1"/>
    <col min="5381" max="5381" width="8.42578125" customWidth="1"/>
    <col min="5382" max="5384" width="26.140625" customWidth="1"/>
    <col min="5385" max="5386" width="26.42578125" customWidth="1"/>
    <col min="5387" max="5387" width="22" customWidth="1"/>
    <col min="5388" max="5388" width="24.85546875" customWidth="1"/>
    <col min="5634" max="5634" width="5.85546875" customWidth="1"/>
    <col min="5637" max="5637" width="8.42578125" customWidth="1"/>
    <col min="5638" max="5640" width="26.140625" customWidth="1"/>
    <col min="5641" max="5642" width="26.42578125" customWidth="1"/>
    <col min="5643" max="5643" width="22" customWidth="1"/>
    <col min="5644" max="5644" width="24.85546875" customWidth="1"/>
    <col min="5890" max="5890" width="5.85546875" customWidth="1"/>
    <col min="5893" max="5893" width="8.42578125" customWidth="1"/>
    <col min="5894" max="5896" width="26.140625" customWidth="1"/>
    <col min="5897" max="5898" width="26.42578125" customWidth="1"/>
    <col min="5899" max="5899" width="22" customWidth="1"/>
    <col min="5900" max="5900" width="24.85546875" customWidth="1"/>
    <col min="6146" max="6146" width="5.85546875" customWidth="1"/>
    <col min="6149" max="6149" width="8.42578125" customWidth="1"/>
    <col min="6150" max="6152" width="26.140625" customWidth="1"/>
    <col min="6153" max="6154" width="26.42578125" customWidth="1"/>
    <col min="6155" max="6155" width="22" customWidth="1"/>
    <col min="6156" max="6156" width="24.85546875" customWidth="1"/>
    <col min="6402" max="6402" width="5.85546875" customWidth="1"/>
    <col min="6405" max="6405" width="8.42578125" customWidth="1"/>
    <col min="6406" max="6408" width="26.140625" customWidth="1"/>
    <col min="6409" max="6410" width="26.42578125" customWidth="1"/>
    <col min="6411" max="6411" width="22" customWidth="1"/>
    <col min="6412" max="6412" width="24.85546875" customWidth="1"/>
    <col min="6658" max="6658" width="5.85546875" customWidth="1"/>
    <col min="6661" max="6661" width="8.42578125" customWidth="1"/>
    <col min="6662" max="6664" width="26.140625" customWidth="1"/>
    <col min="6665" max="6666" width="26.42578125" customWidth="1"/>
    <col min="6667" max="6667" width="22" customWidth="1"/>
    <col min="6668" max="6668" width="24.85546875" customWidth="1"/>
    <col min="6914" max="6914" width="5.85546875" customWidth="1"/>
    <col min="6917" max="6917" width="8.42578125" customWidth="1"/>
    <col min="6918" max="6920" width="26.140625" customWidth="1"/>
    <col min="6921" max="6922" width="26.42578125" customWidth="1"/>
    <col min="6923" max="6923" width="22" customWidth="1"/>
    <col min="6924" max="6924" width="24.85546875" customWidth="1"/>
    <col min="7170" max="7170" width="5.85546875" customWidth="1"/>
    <col min="7173" max="7173" width="8.42578125" customWidth="1"/>
    <col min="7174" max="7176" width="26.140625" customWidth="1"/>
    <col min="7177" max="7178" width="26.42578125" customWidth="1"/>
    <col min="7179" max="7179" width="22" customWidth="1"/>
    <col min="7180" max="7180" width="24.85546875" customWidth="1"/>
    <col min="7426" max="7426" width="5.85546875" customWidth="1"/>
    <col min="7429" max="7429" width="8.42578125" customWidth="1"/>
    <col min="7430" max="7432" width="26.140625" customWidth="1"/>
    <col min="7433" max="7434" width="26.42578125" customWidth="1"/>
    <col min="7435" max="7435" width="22" customWidth="1"/>
    <col min="7436" max="7436" width="24.85546875" customWidth="1"/>
    <col min="7682" max="7682" width="5.85546875" customWidth="1"/>
    <col min="7685" max="7685" width="8.42578125" customWidth="1"/>
    <col min="7686" max="7688" width="26.140625" customWidth="1"/>
    <col min="7689" max="7690" width="26.42578125" customWidth="1"/>
    <col min="7691" max="7691" width="22" customWidth="1"/>
    <col min="7692" max="7692" width="24.85546875" customWidth="1"/>
    <col min="7938" max="7938" width="5.85546875" customWidth="1"/>
    <col min="7941" max="7941" width="8.42578125" customWidth="1"/>
    <col min="7942" max="7944" width="26.140625" customWidth="1"/>
    <col min="7945" max="7946" width="26.42578125" customWidth="1"/>
    <col min="7947" max="7947" width="22" customWidth="1"/>
    <col min="7948" max="7948" width="24.85546875" customWidth="1"/>
    <col min="8194" max="8194" width="5.85546875" customWidth="1"/>
    <col min="8197" max="8197" width="8.42578125" customWidth="1"/>
    <col min="8198" max="8200" width="26.140625" customWidth="1"/>
    <col min="8201" max="8202" width="26.42578125" customWidth="1"/>
    <col min="8203" max="8203" width="22" customWidth="1"/>
    <col min="8204" max="8204" width="24.85546875" customWidth="1"/>
    <col min="8450" max="8450" width="5.85546875" customWidth="1"/>
    <col min="8453" max="8453" width="8.42578125" customWidth="1"/>
    <col min="8454" max="8456" width="26.140625" customWidth="1"/>
    <col min="8457" max="8458" width="26.42578125" customWidth="1"/>
    <col min="8459" max="8459" width="22" customWidth="1"/>
    <col min="8460" max="8460" width="24.85546875" customWidth="1"/>
    <col min="8706" max="8706" width="5.85546875" customWidth="1"/>
    <col min="8709" max="8709" width="8.42578125" customWidth="1"/>
    <col min="8710" max="8712" width="26.140625" customWidth="1"/>
    <col min="8713" max="8714" width="26.42578125" customWidth="1"/>
    <col min="8715" max="8715" width="22" customWidth="1"/>
    <col min="8716" max="8716" width="24.85546875" customWidth="1"/>
    <col min="8962" max="8962" width="5.85546875" customWidth="1"/>
    <col min="8965" max="8965" width="8.42578125" customWidth="1"/>
    <col min="8966" max="8968" width="26.140625" customWidth="1"/>
    <col min="8969" max="8970" width="26.42578125" customWidth="1"/>
    <col min="8971" max="8971" width="22" customWidth="1"/>
    <col min="8972" max="8972" width="24.85546875" customWidth="1"/>
    <col min="9218" max="9218" width="5.85546875" customWidth="1"/>
    <col min="9221" max="9221" width="8.42578125" customWidth="1"/>
    <col min="9222" max="9224" width="26.140625" customWidth="1"/>
    <col min="9225" max="9226" width="26.42578125" customWidth="1"/>
    <col min="9227" max="9227" width="22" customWidth="1"/>
    <col min="9228" max="9228" width="24.85546875" customWidth="1"/>
    <col min="9474" max="9474" width="5.85546875" customWidth="1"/>
    <col min="9477" max="9477" width="8.42578125" customWidth="1"/>
    <col min="9478" max="9480" width="26.140625" customWidth="1"/>
    <col min="9481" max="9482" width="26.42578125" customWidth="1"/>
    <col min="9483" max="9483" width="22" customWidth="1"/>
    <col min="9484" max="9484" width="24.85546875" customWidth="1"/>
    <col min="9730" max="9730" width="5.85546875" customWidth="1"/>
    <col min="9733" max="9733" width="8.42578125" customWidth="1"/>
    <col min="9734" max="9736" width="26.140625" customWidth="1"/>
    <col min="9737" max="9738" width="26.42578125" customWidth="1"/>
    <col min="9739" max="9739" width="22" customWidth="1"/>
    <col min="9740" max="9740" width="24.85546875" customWidth="1"/>
    <col min="9986" max="9986" width="5.85546875" customWidth="1"/>
    <col min="9989" max="9989" width="8.42578125" customWidth="1"/>
    <col min="9990" max="9992" width="26.140625" customWidth="1"/>
    <col min="9993" max="9994" width="26.42578125" customWidth="1"/>
    <col min="9995" max="9995" width="22" customWidth="1"/>
    <col min="9996" max="9996" width="24.85546875" customWidth="1"/>
    <col min="10242" max="10242" width="5.85546875" customWidth="1"/>
    <col min="10245" max="10245" width="8.42578125" customWidth="1"/>
    <col min="10246" max="10248" width="26.140625" customWidth="1"/>
    <col min="10249" max="10250" width="26.42578125" customWidth="1"/>
    <col min="10251" max="10251" width="22" customWidth="1"/>
    <col min="10252" max="10252" width="24.85546875" customWidth="1"/>
    <col min="10498" max="10498" width="5.85546875" customWidth="1"/>
    <col min="10501" max="10501" width="8.42578125" customWidth="1"/>
    <col min="10502" max="10504" width="26.140625" customWidth="1"/>
    <col min="10505" max="10506" width="26.42578125" customWidth="1"/>
    <col min="10507" max="10507" width="22" customWidth="1"/>
    <col min="10508" max="10508" width="24.85546875" customWidth="1"/>
    <col min="10754" max="10754" width="5.85546875" customWidth="1"/>
    <col min="10757" max="10757" width="8.42578125" customWidth="1"/>
    <col min="10758" max="10760" width="26.140625" customWidth="1"/>
    <col min="10761" max="10762" width="26.42578125" customWidth="1"/>
    <col min="10763" max="10763" width="22" customWidth="1"/>
    <col min="10764" max="10764" width="24.85546875" customWidth="1"/>
    <col min="11010" max="11010" width="5.85546875" customWidth="1"/>
    <col min="11013" max="11013" width="8.42578125" customWidth="1"/>
    <col min="11014" max="11016" width="26.140625" customWidth="1"/>
    <col min="11017" max="11018" width="26.42578125" customWidth="1"/>
    <col min="11019" max="11019" width="22" customWidth="1"/>
    <col min="11020" max="11020" width="24.85546875" customWidth="1"/>
    <col min="11266" max="11266" width="5.85546875" customWidth="1"/>
    <col min="11269" max="11269" width="8.42578125" customWidth="1"/>
    <col min="11270" max="11272" width="26.140625" customWidth="1"/>
    <col min="11273" max="11274" width="26.42578125" customWidth="1"/>
    <col min="11275" max="11275" width="22" customWidth="1"/>
    <col min="11276" max="11276" width="24.85546875" customWidth="1"/>
    <col min="11522" max="11522" width="5.85546875" customWidth="1"/>
    <col min="11525" max="11525" width="8.42578125" customWidth="1"/>
    <col min="11526" max="11528" width="26.140625" customWidth="1"/>
    <col min="11529" max="11530" width="26.42578125" customWidth="1"/>
    <col min="11531" max="11531" width="22" customWidth="1"/>
    <col min="11532" max="11532" width="24.85546875" customWidth="1"/>
    <col min="11778" max="11778" width="5.85546875" customWidth="1"/>
    <col min="11781" max="11781" width="8.42578125" customWidth="1"/>
    <col min="11782" max="11784" width="26.140625" customWidth="1"/>
    <col min="11785" max="11786" width="26.42578125" customWidth="1"/>
    <col min="11787" max="11787" width="22" customWidth="1"/>
    <col min="11788" max="11788" width="24.85546875" customWidth="1"/>
    <col min="12034" max="12034" width="5.85546875" customWidth="1"/>
    <col min="12037" max="12037" width="8.42578125" customWidth="1"/>
    <col min="12038" max="12040" width="26.140625" customWidth="1"/>
    <col min="12041" max="12042" width="26.42578125" customWidth="1"/>
    <col min="12043" max="12043" width="22" customWidth="1"/>
    <col min="12044" max="12044" width="24.85546875" customWidth="1"/>
    <col min="12290" max="12290" width="5.85546875" customWidth="1"/>
    <col min="12293" max="12293" width="8.42578125" customWidth="1"/>
    <col min="12294" max="12296" width="26.140625" customWidth="1"/>
    <col min="12297" max="12298" width="26.42578125" customWidth="1"/>
    <col min="12299" max="12299" width="22" customWidth="1"/>
    <col min="12300" max="12300" width="24.85546875" customWidth="1"/>
    <col min="12546" max="12546" width="5.85546875" customWidth="1"/>
    <col min="12549" max="12549" width="8.42578125" customWidth="1"/>
    <col min="12550" max="12552" width="26.140625" customWidth="1"/>
    <col min="12553" max="12554" width="26.42578125" customWidth="1"/>
    <col min="12555" max="12555" width="22" customWidth="1"/>
    <col min="12556" max="12556" width="24.85546875" customWidth="1"/>
    <col min="12802" max="12802" width="5.85546875" customWidth="1"/>
    <col min="12805" max="12805" width="8.42578125" customWidth="1"/>
    <col min="12806" max="12808" width="26.140625" customWidth="1"/>
    <col min="12809" max="12810" width="26.42578125" customWidth="1"/>
    <col min="12811" max="12811" width="22" customWidth="1"/>
    <col min="12812" max="12812" width="24.85546875" customWidth="1"/>
    <col min="13058" max="13058" width="5.85546875" customWidth="1"/>
    <col min="13061" max="13061" width="8.42578125" customWidth="1"/>
    <col min="13062" max="13064" width="26.140625" customWidth="1"/>
    <col min="13065" max="13066" width="26.42578125" customWidth="1"/>
    <col min="13067" max="13067" width="22" customWidth="1"/>
    <col min="13068" max="13068" width="24.85546875" customWidth="1"/>
    <col min="13314" max="13314" width="5.85546875" customWidth="1"/>
    <col min="13317" max="13317" width="8.42578125" customWidth="1"/>
    <col min="13318" max="13320" width="26.140625" customWidth="1"/>
    <col min="13321" max="13322" width="26.42578125" customWidth="1"/>
    <col min="13323" max="13323" width="22" customWidth="1"/>
    <col min="13324" max="13324" width="24.85546875" customWidth="1"/>
    <col min="13570" max="13570" width="5.85546875" customWidth="1"/>
    <col min="13573" max="13573" width="8.42578125" customWidth="1"/>
    <col min="13574" max="13576" width="26.140625" customWidth="1"/>
    <col min="13577" max="13578" width="26.42578125" customWidth="1"/>
    <col min="13579" max="13579" width="22" customWidth="1"/>
    <col min="13580" max="13580" width="24.85546875" customWidth="1"/>
    <col min="13826" max="13826" width="5.85546875" customWidth="1"/>
    <col min="13829" max="13829" width="8.42578125" customWidth="1"/>
    <col min="13830" max="13832" width="26.140625" customWidth="1"/>
    <col min="13833" max="13834" width="26.42578125" customWidth="1"/>
    <col min="13835" max="13835" width="22" customWidth="1"/>
    <col min="13836" max="13836" width="24.85546875" customWidth="1"/>
    <col min="14082" max="14082" width="5.85546875" customWidth="1"/>
    <col min="14085" max="14085" width="8.42578125" customWidth="1"/>
    <col min="14086" max="14088" width="26.140625" customWidth="1"/>
    <col min="14089" max="14090" width="26.42578125" customWidth="1"/>
    <col min="14091" max="14091" width="22" customWidth="1"/>
    <col min="14092" max="14092" width="24.85546875" customWidth="1"/>
    <col min="14338" max="14338" width="5.85546875" customWidth="1"/>
    <col min="14341" max="14341" width="8.42578125" customWidth="1"/>
    <col min="14342" max="14344" width="26.140625" customWidth="1"/>
    <col min="14345" max="14346" width="26.42578125" customWidth="1"/>
    <col min="14347" max="14347" width="22" customWidth="1"/>
    <col min="14348" max="14348" width="24.85546875" customWidth="1"/>
    <col min="14594" max="14594" width="5.85546875" customWidth="1"/>
    <col min="14597" max="14597" width="8.42578125" customWidth="1"/>
    <col min="14598" max="14600" width="26.140625" customWidth="1"/>
    <col min="14601" max="14602" width="26.42578125" customWidth="1"/>
    <col min="14603" max="14603" width="22" customWidth="1"/>
    <col min="14604" max="14604" width="24.85546875" customWidth="1"/>
    <col min="14850" max="14850" width="5.85546875" customWidth="1"/>
    <col min="14853" max="14853" width="8.42578125" customWidth="1"/>
    <col min="14854" max="14856" width="26.140625" customWidth="1"/>
    <col min="14857" max="14858" width="26.42578125" customWidth="1"/>
    <col min="14859" max="14859" width="22" customWidth="1"/>
    <col min="14860" max="14860" width="24.85546875" customWidth="1"/>
    <col min="15106" max="15106" width="5.85546875" customWidth="1"/>
    <col min="15109" max="15109" width="8.42578125" customWidth="1"/>
    <col min="15110" max="15112" width="26.140625" customWidth="1"/>
    <col min="15113" max="15114" width="26.42578125" customWidth="1"/>
    <col min="15115" max="15115" width="22" customWidth="1"/>
    <col min="15116" max="15116" width="24.85546875" customWidth="1"/>
    <col min="15362" max="15362" width="5.85546875" customWidth="1"/>
    <col min="15365" max="15365" width="8.42578125" customWidth="1"/>
    <col min="15366" max="15368" width="26.140625" customWidth="1"/>
    <col min="15369" max="15370" width="26.42578125" customWidth="1"/>
    <col min="15371" max="15371" width="22" customWidth="1"/>
    <col min="15372" max="15372" width="24.85546875" customWidth="1"/>
    <col min="15618" max="15618" width="5.85546875" customWidth="1"/>
    <col min="15621" max="15621" width="8.42578125" customWidth="1"/>
    <col min="15622" max="15624" width="26.140625" customWidth="1"/>
    <col min="15625" max="15626" width="26.42578125" customWidth="1"/>
    <col min="15627" max="15627" width="22" customWidth="1"/>
    <col min="15628" max="15628" width="24.85546875" customWidth="1"/>
    <col min="15874" max="15874" width="5.85546875" customWidth="1"/>
    <col min="15877" max="15877" width="8.42578125" customWidth="1"/>
    <col min="15878" max="15880" width="26.140625" customWidth="1"/>
    <col min="15881" max="15882" width="26.42578125" customWidth="1"/>
    <col min="15883" max="15883" width="22" customWidth="1"/>
    <col min="15884" max="15884" width="24.85546875" customWidth="1"/>
    <col min="16130" max="16130" width="5.85546875" customWidth="1"/>
    <col min="16133" max="16133" width="8.42578125" customWidth="1"/>
    <col min="16134" max="16136" width="26.140625" customWidth="1"/>
    <col min="16137" max="16138" width="26.42578125" customWidth="1"/>
    <col min="16139" max="16139" width="22" customWidth="1"/>
    <col min="16140" max="16140" width="24.85546875" customWidth="1"/>
  </cols>
  <sheetData>
    <row r="2" spans="1:14" ht="21" x14ac:dyDescent="0.4">
      <c r="A2" s="125" t="s">
        <v>148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4" ht="49.5" customHeight="1" x14ac:dyDescent="0.4">
      <c r="A3" s="136"/>
      <c r="B3" s="136"/>
      <c r="C3" s="137" t="s">
        <v>10</v>
      </c>
      <c r="D3" s="137"/>
      <c r="E3" s="137"/>
      <c r="F3" s="137"/>
      <c r="G3" s="137"/>
      <c r="H3" s="137"/>
      <c r="I3" s="137"/>
      <c r="J3" s="137"/>
      <c r="K3" s="137"/>
      <c r="L3" s="137"/>
      <c r="M3" s="64"/>
    </row>
    <row r="4" spans="1:14" ht="15.75" thickBot="1" x14ac:dyDescent="0.3">
      <c r="A4" s="34"/>
      <c r="B4" s="34"/>
    </row>
    <row r="5" spans="1:14" ht="45" x14ac:dyDescent="0.25">
      <c r="A5" s="126" t="s">
        <v>149</v>
      </c>
      <c r="B5" s="127"/>
      <c r="C5" s="127"/>
      <c r="D5" s="128" t="s">
        <v>150</v>
      </c>
      <c r="E5" s="130" t="s">
        <v>151</v>
      </c>
      <c r="F5" s="131"/>
      <c r="G5" s="131"/>
      <c r="H5" s="131"/>
      <c r="I5" s="130" t="s">
        <v>152</v>
      </c>
      <c r="J5" s="131"/>
      <c r="K5" s="132"/>
      <c r="L5" s="71" t="s">
        <v>153</v>
      </c>
      <c r="M5" s="133" t="s">
        <v>154</v>
      </c>
    </row>
    <row r="6" spans="1:14" ht="181.9" customHeight="1" x14ac:dyDescent="0.25">
      <c r="A6" s="35" t="s">
        <v>155</v>
      </c>
      <c r="B6" s="36" t="s">
        <v>156</v>
      </c>
      <c r="C6" s="36" t="s">
        <v>157</v>
      </c>
      <c r="D6" s="129"/>
      <c r="E6" s="72" t="s">
        <v>289</v>
      </c>
      <c r="F6" s="95" t="s">
        <v>290</v>
      </c>
      <c r="G6" s="95" t="s">
        <v>291</v>
      </c>
      <c r="H6" s="96" t="s">
        <v>292</v>
      </c>
      <c r="I6" s="97" t="s">
        <v>293</v>
      </c>
      <c r="J6" s="98" t="s">
        <v>280</v>
      </c>
      <c r="K6" s="99" t="s">
        <v>294</v>
      </c>
      <c r="L6" s="100" t="s">
        <v>295</v>
      </c>
      <c r="M6" s="134"/>
      <c r="N6" s="37"/>
    </row>
    <row r="7" spans="1:14" s="33" customFormat="1" x14ac:dyDescent="0.25">
      <c r="A7" s="38">
        <v>1</v>
      </c>
      <c r="B7" s="39">
        <v>2</v>
      </c>
      <c r="C7" s="39">
        <v>3</v>
      </c>
      <c r="D7" s="40">
        <v>4</v>
      </c>
      <c r="E7" s="41">
        <v>5</v>
      </c>
      <c r="F7" s="39">
        <v>6</v>
      </c>
      <c r="G7" s="39">
        <v>7</v>
      </c>
      <c r="H7" s="40">
        <v>8</v>
      </c>
      <c r="I7" s="38">
        <v>9</v>
      </c>
      <c r="J7" s="67">
        <v>10</v>
      </c>
      <c r="K7" s="42">
        <v>11</v>
      </c>
      <c r="L7" s="43">
        <v>12</v>
      </c>
      <c r="M7" s="44">
        <v>13</v>
      </c>
    </row>
    <row r="8" spans="1:14" x14ac:dyDescent="0.25">
      <c r="A8" s="45">
        <v>1</v>
      </c>
      <c r="B8" s="74" t="s">
        <v>158</v>
      </c>
      <c r="C8" s="1" t="s">
        <v>232</v>
      </c>
      <c r="D8" s="46">
        <v>50</v>
      </c>
      <c r="E8" s="47">
        <f>D8*5</f>
        <v>250</v>
      </c>
      <c r="F8" s="65">
        <f>E8*0.00035*1.03</f>
        <v>9.0124999999999997E-2</v>
      </c>
      <c r="G8" s="48">
        <f>E8</f>
        <v>250</v>
      </c>
      <c r="H8" s="66">
        <f>E8*0.0007*1.03</f>
        <v>0.18024999999999999</v>
      </c>
      <c r="I8" s="49">
        <f>G8*0.1*1.41</f>
        <v>35.25</v>
      </c>
      <c r="J8" s="69">
        <f>E8*0.0007*1.03</f>
        <v>0.18024999999999999</v>
      </c>
      <c r="K8" s="50">
        <f>(D8*7)*0.12*1.22</f>
        <v>51.24</v>
      </c>
      <c r="L8" s="51">
        <f>D8*1*0.12*1.24</f>
        <v>7.4399999999999995</v>
      </c>
      <c r="M8" s="138"/>
      <c r="N8" s="52"/>
    </row>
    <row r="9" spans="1:14" x14ac:dyDescent="0.25">
      <c r="A9" s="45">
        <v>1</v>
      </c>
      <c r="B9" s="1" t="s">
        <v>233</v>
      </c>
      <c r="C9" s="75" t="s">
        <v>162</v>
      </c>
      <c r="D9" s="46">
        <v>50</v>
      </c>
      <c r="E9" s="47">
        <f t="shared" ref="E9:E73" si="0">D9*5</f>
        <v>250</v>
      </c>
      <c r="F9" s="65">
        <f t="shared" ref="F9:F73" si="1">E9*0.00035*1.03</f>
        <v>9.0124999999999997E-2</v>
      </c>
      <c r="G9" s="48">
        <f t="shared" ref="G9:G73" si="2">E9</f>
        <v>250</v>
      </c>
      <c r="H9" s="66">
        <f t="shared" ref="H9:H73" si="3">E9*0.0007*1.03</f>
        <v>0.18024999999999999</v>
      </c>
      <c r="I9" s="49">
        <f t="shared" ref="I9:I73" si="4">G9*0.1*1.41</f>
        <v>35.25</v>
      </c>
      <c r="J9" s="69">
        <f t="shared" ref="J9:J73" si="5">E9*0.0007*1.03</f>
        <v>0.18024999999999999</v>
      </c>
      <c r="K9" s="50">
        <f t="shared" ref="K9:K73" si="6">(D9*7)*0.12*1.22</f>
        <v>51.24</v>
      </c>
      <c r="L9" s="51">
        <f t="shared" ref="L9:L29" si="7">D9*1*0.12*1.24</f>
        <v>7.4399999999999995</v>
      </c>
      <c r="M9" s="138"/>
      <c r="N9" s="52"/>
    </row>
    <row r="10" spans="1:14" ht="15" customHeight="1" x14ac:dyDescent="0.25">
      <c r="A10" s="45">
        <v>1</v>
      </c>
      <c r="B10" s="74" t="s">
        <v>162</v>
      </c>
      <c r="C10" s="1" t="s">
        <v>234</v>
      </c>
      <c r="D10" s="46">
        <v>50</v>
      </c>
      <c r="E10" s="47">
        <f t="shared" si="0"/>
        <v>250</v>
      </c>
      <c r="F10" s="65">
        <f t="shared" si="1"/>
        <v>9.0124999999999997E-2</v>
      </c>
      <c r="G10" s="48">
        <f t="shared" si="2"/>
        <v>250</v>
      </c>
      <c r="H10" s="66">
        <f t="shared" si="3"/>
        <v>0.18024999999999999</v>
      </c>
      <c r="I10" s="49">
        <f t="shared" si="4"/>
        <v>35.25</v>
      </c>
      <c r="J10" s="69">
        <f t="shared" si="5"/>
        <v>0.18024999999999999</v>
      </c>
      <c r="K10" s="50">
        <f t="shared" si="6"/>
        <v>51.24</v>
      </c>
      <c r="L10" s="51">
        <f t="shared" si="7"/>
        <v>7.4399999999999995</v>
      </c>
      <c r="M10" s="138"/>
      <c r="N10" s="52"/>
    </row>
    <row r="11" spans="1:14" s="54" customFormat="1" ht="15" customHeight="1" x14ac:dyDescent="0.25">
      <c r="A11" s="45">
        <v>1</v>
      </c>
      <c r="B11" s="1" t="s">
        <v>234</v>
      </c>
      <c r="C11" s="1" t="s">
        <v>160</v>
      </c>
      <c r="D11" s="46">
        <v>50</v>
      </c>
      <c r="E11" s="47">
        <f t="shared" si="0"/>
        <v>250</v>
      </c>
      <c r="F11" s="65">
        <f t="shared" si="1"/>
        <v>9.0124999999999997E-2</v>
      </c>
      <c r="G11" s="48">
        <f t="shared" si="2"/>
        <v>250</v>
      </c>
      <c r="H11" s="66">
        <f t="shared" si="3"/>
        <v>0.18024999999999999</v>
      </c>
      <c r="I11" s="49">
        <f t="shared" si="4"/>
        <v>35.25</v>
      </c>
      <c r="J11" s="69">
        <f t="shared" si="5"/>
        <v>0.18024999999999999</v>
      </c>
      <c r="K11" s="50">
        <f t="shared" si="6"/>
        <v>51.24</v>
      </c>
      <c r="L11" s="51">
        <f t="shared" si="7"/>
        <v>7.4399999999999995</v>
      </c>
      <c r="M11" s="138"/>
      <c r="N11" s="53"/>
    </row>
    <row r="12" spans="1:14" s="54" customFormat="1" ht="15" customHeight="1" x14ac:dyDescent="0.25">
      <c r="A12" s="45">
        <v>1</v>
      </c>
      <c r="B12" s="74" t="s">
        <v>235</v>
      </c>
      <c r="C12" s="1" t="s">
        <v>236</v>
      </c>
      <c r="D12" s="46">
        <v>50</v>
      </c>
      <c r="E12" s="47">
        <f t="shared" si="0"/>
        <v>250</v>
      </c>
      <c r="F12" s="65">
        <f t="shared" si="1"/>
        <v>9.0124999999999997E-2</v>
      </c>
      <c r="G12" s="48">
        <f t="shared" si="2"/>
        <v>250</v>
      </c>
      <c r="H12" s="66">
        <f t="shared" si="3"/>
        <v>0.18024999999999999</v>
      </c>
      <c r="I12" s="49">
        <f t="shared" si="4"/>
        <v>35.25</v>
      </c>
      <c r="J12" s="69">
        <f t="shared" si="5"/>
        <v>0.18024999999999999</v>
      </c>
      <c r="K12" s="50">
        <f t="shared" si="6"/>
        <v>51.24</v>
      </c>
      <c r="L12" s="51">
        <f t="shared" si="7"/>
        <v>7.4399999999999995</v>
      </c>
      <c r="M12" s="138"/>
      <c r="N12" s="53"/>
    </row>
    <row r="13" spans="1:14" ht="16.5" customHeight="1" x14ac:dyDescent="0.25">
      <c r="A13" s="45">
        <v>1</v>
      </c>
      <c r="B13" s="1" t="s">
        <v>236</v>
      </c>
      <c r="C13" s="1" t="s">
        <v>161</v>
      </c>
      <c r="D13" s="46">
        <v>50</v>
      </c>
      <c r="E13" s="47">
        <f t="shared" si="0"/>
        <v>250</v>
      </c>
      <c r="F13" s="65">
        <f t="shared" si="1"/>
        <v>9.0124999999999997E-2</v>
      </c>
      <c r="G13" s="48">
        <f t="shared" si="2"/>
        <v>250</v>
      </c>
      <c r="H13" s="66">
        <f t="shared" si="3"/>
        <v>0.18024999999999999</v>
      </c>
      <c r="I13" s="49">
        <f t="shared" si="4"/>
        <v>35.25</v>
      </c>
      <c r="J13" s="69">
        <f t="shared" si="5"/>
        <v>0.18024999999999999</v>
      </c>
      <c r="K13" s="50">
        <f t="shared" si="6"/>
        <v>51.24</v>
      </c>
      <c r="L13" s="51">
        <f t="shared" si="7"/>
        <v>7.4399999999999995</v>
      </c>
      <c r="M13" s="138"/>
      <c r="N13" s="52"/>
    </row>
    <row r="14" spans="1:14" ht="15" customHeight="1" x14ac:dyDescent="0.25">
      <c r="A14" s="45">
        <v>1</v>
      </c>
      <c r="B14" s="74" t="s">
        <v>161</v>
      </c>
      <c r="C14" s="1" t="s">
        <v>237</v>
      </c>
      <c r="D14" s="46">
        <v>50</v>
      </c>
      <c r="E14" s="47">
        <f t="shared" si="0"/>
        <v>250</v>
      </c>
      <c r="F14" s="65">
        <f t="shared" si="1"/>
        <v>9.0124999999999997E-2</v>
      </c>
      <c r="G14" s="48">
        <f t="shared" si="2"/>
        <v>250</v>
      </c>
      <c r="H14" s="66">
        <f t="shared" si="3"/>
        <v>0.18024999999999999</v>
      </c>
      <c r="I14" s="49">
        <f t="shared" si="4"/>
        <v>35.25</v>
      </c>
      <c r="J14" s="69">
        <f t="shared" si="5"/>
        <v>0.18024999999999999</v>
      </c>
      <c r="K14" s="50">
        <f t="shared" si="6"/>
        <v>51.24</v>
      </c>
      <c r="L14" s="51">
        <f t="shared" si="7"/>
        <v>7.4399999999999995</v>
      </c>
      <c r="M14" s="138"/>
      <c r="N14" s="52"/>
    </row>
    <row r="15" spans="1:14" ht="15" customHeight="1" x14ac:dyDescent="0.25">
      <c r="A15" s="45">
        <v>1</v>
      </c>
      <c r="B15" s="1" t="s">
        <v>237</v>
      </c>
      <c r="C15" s="1" t="s">
        <v>238</v>
      </c>
      <c r="D15" s="46">
        <v>50</v>
      </c>
      <c r="E15" s="47">
        <f t="shared" si="0"/>
        <v>250</v>
      </c>
      <c r="F15" s="65">
        <f t="shared" si="1"/>
        <v>9.0124999999999997E-2</v>
      </c>
      <c r="G15" s="48">
        <f t="shared" si="2"/>
        <v>250</v>
      </c>
      <c r="H15" s="66">
        <f t="shared" si="3"/>
        <v>0.18024999999999999</v>
      </c>
      <c r="I15" s="49">
        <f t="shared" si="4"/>
        <v>35.25</v>
      </c>
      <c r="J15" s="69">
        <f t="shared" si="5"/>
        <v>0.18024999999999999</v>
      </c>
      <c r="K15" s="50">
        <f t="shared" si="6"/>
        <v>51.24</v>
      </c>
      <c r="L15" s="51">
        <f t="shared" si="7"/>
        <v>7.4399999999999995</v>
      </c>
      <c r="M15" s="138"/>
      <c r="N15" s="52"/>
    </row>
    <row r="16" spans="1:14" ht="15" customHeight="1" x14ac:dyDescent="0.25">
      <c r="A16" s="45">
        <v>1</v>
      </c>
      <c r="B16" s="74" t="s">
        <v>163</v>
      </c>
      <c r="C16" s="1" t="s">
        <v>239</v>
      </c>
      <c r="D16" s="46">
        <v>50</v>
      </c>
      <c r="E16" s="47">
        <f t="shared" si="0"/>
        <v>250</v>
      </c>
      <c r="F16" s="65">
        <f t="shared" si="1"/>
        <v>9.0124999999999997E-2</v>
      </c>
      <c r="G16" s="48">
        <f t="shared" si="2"/>
        <v>250</v>
      </c>
      <c r="H16" s="66">
        <f t="shared" si="3"/>
        <v>0.18024999999999999</v>
      </c>
      <c r="I16" s="49">
        <f t="shared" si="4"/>
        <v>35.25</v>
      </c>
      <c r="J16" s="69">
        <f t="shared" si="5"/>
        <v>0.18024999999999999</v>
      </c>
      <c r="K16" s="50">
        <f t="shared" si="6"/>
        <v>51.24</v>
      </c>
      <c r="L16" s="51">
        <f t="shared" si="7"/>
        <v>7.4399999999999995</v>
      </c>
      <c r="M16" s="138"/>
      <c r="N16" s="52"/>
    </row>
    <row r="17" spans="1:14" ht="15" customHeight="1" x14ac:dyDescent="0.25">
      <c r="A17" s="45">
        <v>1</v>
      </c>
      <c r="B17" s="1" t="s">
        <v>239</v>
      </c>
      <c r="C17" s="1" t="s">
        <v>164</v>
      </c>
      <c r="D17" s="46">
        <v>50</v>
      </c>
      <c r="E17" s="47">
        <f t="shared" si="0"/>
        <v>250</v>
      </c>
      <c r="F17" s="65">
        <f t="shared" si="1"/>
        <v>9.0124999999999997E-2</v>
      </c>
      <c r="G17" s="48">
        <f t="shared" si="2"/>
        <v>250</v>
      </c>
      <c r="H17" s="66">
        <f t="shared" si="3"/>
        <v>0.18024999999999999</v>
      </c>
      <c r="I17" s="49">
        <f t="shared" si="4"/>
        <v>35.25</v>
      </c>
      <c r="J17" s="69">
        <f t="shared" si="5"/>
        <v>0.18024999999999999</v>
      </c>
      <c r="K17" s="50">
        <f t="shared" si="6"/>
        <v>51.24</v>
      </c>
      <c r="L17" s="51">
        <f t="shared" si="7"/>
        <v>7.4399999999999995</v>
      </c>
      <c r="M17" s="138"/>
      <c r="N17" s="52"/>
    </row>
    <row r="18" spans="1:14" ht="15" customHeight="1" x14ac:dyDescent="0.25">
      <c r="A18" s="45">
        <v>1</v>
      </c>
      <c r="B18" s="74" t="s">
        <v>164</v>
      </c>
      <c r="C18" s="1" t="s">
        <v>240</v>
      </c>
      <c r="D18" s="46">
        <v>50</v>
      </c>
      <c r="E18" s="47">
        <f t="shared" si="0"/>
        <v>250</v>
      </c>
      <c r="F18" s="65">
        <f t="shared" si="1"/>
        <v>9.0124999999999997E-2</v>
      </c>
      <c r="G18" s="48">
        <f t="shared" si="2"/>
        <v>250</v>
      </c>
      <c r="H18" s="66">
        <f t="shared" si="3"/>
        <v>0.18024999999999999</v>
      </c>
      <c r="I18" s="49">
        <f t="shared" si="4"/>
        <v>35.25</v>
      </c>
      <c r="J18" s="69">
        <f t="shared" si="5"/>
        <v>0.18024999999999999</v>
      </c>
      <c r="K18" s="50">
        <f t="shared" si="6"/>
        <v>51.24</v>
      </c>
      <c r="L18" s="51">
        <f t="shared" si="7"/>
        <v>7.4399999999999995</v>
      </c>
      <c r="M18" s="138"/>
      <c r="N18" s="52"/>
    </row>
    <row r="19" spans="1:14" ht="15" customHeight="1" x14ac:dyDescent="0.25">
      <c r="A19" s="45">
        <v>1</v>
      </c>
      <c r="B19" s="1" t="s">
        <v>240</v>
      </c>
      <c r="C19" s="1" t="s">
        <v>165</v>
      </c>
      <c r="D19" s="46">
        <v>50</v>
      </c>
      <c r="E19" s="47">
        <f t="shared" si="0"/>
        <v>250</v>
      </c>
      <c r="F19" s="65">
        <f t="shared" si="1"/>
        <v>9.0124999999999997E-2</v>
      </c>
      <c r="G19" s="48">
        <f t="shared" si="2"/>
        <v>250</v>
      </c>
      <c r="H19" s="66">
        <f t="shared" si="3"/>
        <v>0.18024999999999999</v>
      </c>
      <c r="I19" s="49">
        <f t="shared" si="4"/>
        <v>35.25</v>
      </c>
      <c r="J19" s="69">
        <f t="shared" si="5"/>
        <v>0.18024999999999999</v>
      </c>
      <c r="K19" s="50">
        <f t="shared" si="6"/>
        <v>51.24</v>
      </c>
      <c r="L19" s="51">
        <f t="shared" si="7"/>
        <v>7.4399999999999995</v>
      </c>
      <c r="M19" s="139"/>
      <c r="N19" s="52"/>
    </row>
    <row r="20" spans="1:14" ht="15" customHeight="1" x14ac:dyDescent="0.25">
      <c r="A20" s="45">
        <v>1</v>
      </c>
      <c r="B20" s="74" t="s">
        <v>165</v>
      </c>
      <c r="C20" s="1" t="s">
        <v>241</v>
      </c>
      <c r="D20" s="46">
        <v>50</v>
      </c>
      <c r="E20" s="47">
        <f t="shared" si="0"/>
        <v>250</v>
      </c>
      <c r="F20" s="65">
        <f t="shared" si="1"/>
        <v>9.0124999999999997E-2</v>
      </c>
      <c r="G20" s="48">
        <f t="shared" si="2"/>
        <v>250</v>
      </c>
      <c r="H20" s="66">
        <f t="shared" si="3"/>
        <v>0.18024999999999999</v>
      </c>
      <c r="I20" s="49">
        <f t="shared" si="4"/>
        <v>35.25</v>
      </c>
      <c r="J20" s="69">
        <f t="shared" si="5"/>
        <v>0.18024999999999999</v>
      </c>
      <c r="K20" s="50">
        <f t="shared" si="6"/>
        <v>51.24</v>
      </c>
      <c r="L20" s="51">
        <f t="shared" si="7"/>
        <v>7.4399999999999995</v>
      </c>
      <c r="M20" s="139"/>
      <c r="N20" s="52"/>
    </row>
    <row r="21" spans="1:14" ht="15" customHeight="1" x14ac:dyDescent="0.25">
      <c r="A21" s="45">
        <v>1</v>
      </c>
      <c r="B21" s="1" t="s">
        <v>241</v>
      </c>
      <c r="C21" s="1" t="s">
        <v>166</v>
      </c>
      <c r="D21" s="46">
        <v>50</v>
      </c>
      <c r="E21" s="47">
        <f t="shared" si="0"/>
        <v>250</v>
      </c>
      <c r="F21" s="65">
        <f t="shared" si="1"/>
        <v>9.0124999999999997E-2</v>
      </c>
      <c r="G21" s="48">
        <f t="shared" si="2"/>
        <v>250</v>
      </c>
      <c r="H21" s="66">
        <f t="shared" si="3"/>
        <v>0.18024999999999999</v>
      </c>
      <c r="I21" s="49">
        <f t="shared" si="4"/>
        <v>35.25</v>
      </c>
      <c r="J21" s="69">
        <f t="shared" si="5"/>
        <v>0.18024999999999999</v>
      </c>
      <c r="K21" s="50">
        <f t="shared" si="6"/>
        <v>51.24</v>
      </c>
      <c r="L21" s="51">
        <f t="shared" si="7"/>
        <v>7.4399999999999995</v>
      </c>
      <c r="M21" s="139"/>
      <c r="N21" s="52"/>
    </row>
    <row r="22" spans="1:14" ht="15" customHeight="1" x14ac:dyDescent="0.25">
      <c r="A22" s="45">
        <v>1</v>
      </c>
      <c r="B22" s="74" t="s">
        <v>166</v>
      </c>
      <c r="C22" s="1" t="s">
        <v>242</v>
      </c>
      <c r="D22" s="46">
        <v>50</v>
      </c>
      <c r="E22" s="47">
        <f t="shared" si="0"/>
        <v>250</v>
      </c>
      <c r="F22" s="65">
        <f t="shared" si="1"/>
        <v>9.0124999999999997E-2</v>
      </c>
      <c r="G22" s="48">
        <f t="shared" si="2"/>
        <v>250</v>
      </c>
      <c r="H22" s="66">
        <f t="shared" si="3"/>
        <v>0.18024999999999999</v>
      </c>
      <c r="I22" s="49">
        <f t="shared" si="4"/>
        <v>35.25</v>
      </c>
      <c r="J22" s="69">
        <f t="shared" si="5"/>
        <v>0.18024999999999999</v>
      </c>
      <c r="K22" s="50">
        <f t="shared" si="6"/>
        <v>51.24</v>
      </c>
      <c r="L22" s="51">
        <f t="shared" si="7"/>
        <v>7.4399999999999995</v>
      </c>
      <c r="M22" s="139"/>
      <c r="N22" s="52"/>
    </row>
    <row r="23" spans="1:14" ht="15" customHeight="1" x14ac:dyDescent="0.25">
      <c r="A23" s="45">
        <v>1</v>
      </c>
      <c r="B23" s="75" t="s">
        <v>242</v>
      </c>
      <c r="C23" s="1" t="s">
        <v>167</v>
      </c>
      <c r="D23" s="46">
        <v>50</v>
      </c>
      <c r="E23" s="47">
        <f t="shared" si="0"/>
        <v>250</v>
      </c>
      <c r="F23" s="65">
        <f t="shared" si="1"/>
        <v>9.0124999999999997E-2</v>
      </c>
      <c r="G23" s="48">
        <f t="shared" si="2"/>
        <v>250</v>
      </c>
      <c r="H23" s="66">
        <f t="shared" si="3"/>
        <v>0.18024999999999999</v>
      </c>
      <c r="I23" s="49">
        <f t="shared" si="4"/>
        <v>35.25</v>
      </c>
      <c r="J23" s="69">
        <f t="shared" si="5"/>
        <v>0.18024999999999999</v>
      </c>
      <c r="K23" s="50">
        <f t="shared" si="6"/>
        <v>51.24</v>
      </c>
      <c r="L23" s="51">
        <f t="shared" si="7"/>
        <v>7.4399999999999995</v>
      </c>
      <c r="M23" s="139"/>
      <c r="N23" s="52"/>
    </row>
    <row r="24" spans="1:14" ht="15" customHeight="1" x14ac:dyDescent="0.25">
      <c r="A24" s="45">
        <v>1</v>
      </c>
      <c r="B24" s="74" t="s">
        <v>167</v>
      </c>
      <c r="C24" s="1" t="s">
        <v>243</v>
      </c>
      <c r="D24" s="46">
        <v>50</v>
      </c>
      <c r="E24" s="47">
        <f t="shared" si="0"/>
        <v>250</v>
      </c>
      <c r="F24" s="65">
        <f t="shared" si="1"/>
        <v>9.0124999999999997E-2</v>
      </c>
      <c r="G24" s="48">
        <f t="shared" si="2"/>
        <v>250</v>
      </c>
      <c r="H24" s="66">
        <f t="shared" si="3"/>
        <v>0.18024999999999999</v>
      </c>
      <c r="I24" s="49">
        <f t="shared" si="4"/>
        <v>35.25</v>
      </c>
      <c r="J24" s="69">
        <f t="shared" si="5"/>
        <v>0.18024999999999999</v>
      </c>
      <c r="K24" s="50">
        <f t="shared" si="6"/>
        <v>51.24</v>
      </c>
      <c r="L24" s="51">
        <f t="shared" si="7"/>
        <v>7.4399999999999995</v>
      </c>
      <c r="M24" s="139"/>
      <c r="N24" s="52"/>
    </row>
    <row r="25" spans="1:14" ht="15" customHeight="1" x14ac:dyDescent="0.25">
      <c r="A25" s="45">
        <v>1</v>
      </c>
      <c r="B25" s="1" t="s">
        <v>243</v>
      </c>
      <c r="C25" s="1" t="s">
        <v>168</v>
      </c>
      <c r="D25" s="46">
        <v>50</v>
      </c>
      <c r="E25" s="47">
        <f t="shared" si="0"/>
        <v>250</v>
      </c>
      <c r="F25" s="65">
        <f t="shared" si="1"/>
        <v>9.0124999999999997E-2</v>
      </c>
      <c r="G25" s="48">
        <f t="shared" si="2"/>
        <v>250</v>
      </c>
      <c r="H25" s="66">
        <f t="shared" si="3"/>
        <v>0.18024999999999999</v>
      </c>
      <c r="I25" s="49">
        <f t="shared" si="4"/>
        <v>35.25</v>
      </c>
      <c r="J25" s="69">
        <f t="shared" si="5"/>
        <v>0.18024999999999999</v>
      </c>
      <c r="K25" s="50">
        <f t="shared" si="6"/>
        <v>51.24</v>
      </c>
      <c r="L25" s="51">
        <f t="shared" si="7"/>
        <v>7.4399999999999995</v>
      </c>
      <c r="M25" s="139"/>
      <c r="N25" s="52"/>
    </row>
    <row r="26" spans="1:14" ht="15" customHeight="1" x14ac:dyDescent="0.25">
      <c r="A26" s="45">
        <v>1</v>
      </c>
      <c r="B26" s="74" t="s">
        <v>168</v>
      </c>
      <c r="C26" s="1" t="s">
        <v>244</v>
      </c>
      <c r="D26" s="46">
        <v>50</v>
      </c>
      <c r="E26" s="47">
        <f t="shared" si="0"/>
        <v>250</v>
      </c>
      <c r="F26" s="65">
        <f t="shared" si="1"/>
        <v>9.0124999999999997E-2</v>
      </c>
      <c r="G26" s="48">
        <f t="shared" si="2"/>
        <v>250</v>
      </c>
      <c r="H26" s="66">
        <f t="shared" si="3"/>
        <v>0.18024999999999999</v>
      </c>
      <c r="I26" s="49">
        <f t="shared" si="4"/>
        <v>35.25</v>
      </c>
      <c r="J26" s="69">
        <f t="shared" si="5"/>
        <v>0.18024999999999999</v>
      </c>
      <c r="K26" s="50">
        <f t="shared" si="6"/>
        <v>51.24</v>
      </c>
      <c r="L26" s="51">
        <f t="shared" si="7"/>
        <v>7.4399999999999995</v>
      </c>
      <c r="M26" s="139"/>
      <c r="N26" s="52"/>
    </row>
    <row r="27" spans="1:14" ht="15" customHeight="1" x14ac:dyDescent="0.25">
      <c r="A27" s="45">
        <v>1</v>
      </c>
      <c r="B27" s="1" t="s">
        <v>244</v>
      </c>
      <c r="C27" s="1" t="s">
        <v>169</v>
      </c>
      <c r="D27" s="46">
        <v>50</v>
      </c>
      <c r="E27" s="47">
        <f t="shared" si="0"/>
        <v>250</v>
      </c>
      <c r="F27" s="65">
        <f t="shared" si="1"/>
        <v>9.0124999999999997E-2</v>
      </c>
      <c r="G27" s="48">
        <f t="shared" si="2"/>
        <v>250</v>
      </c>
      <c r="H27" s="66">
        <f t="shared" si="3"/>
        <v>0.18024999999999999</v>
      </c>
      <c r="I27" s="49">
        <f t="shared" si="4"/>
        <v>35.25</v>
      </c>
      <c r="J27" s="69">
        <f t="shared" si="5"/>
        <v>0.18024999999999999</v>
      </c>
      <c r="K27" s="50">
        <f t="shared" si="6"/>
        <v>51.24</v>
      </c>
      <c r="L27" s="51">
        <f t="shared" si="7"/>
        <v>7.4399999999999995</v>
      </c>
      <c r="M27" s="139"/>
      <c r="N27" s="52"/>
    </row>
    <row r="28" spans="1:14" ht="15" customHeight="1" x14ac:dyDescent="0.25">
      <c r="A28" s="61">
        <v>2</v>
      </c>
      <c r="B28" s="74" t="s">
        <v>169</v>
      </c>
      <c r="C28" s="1" t="s">
        <v>245</v>
      </c>
      <c r="D28" s="46">
        <v>50</v>
      </c>
      <c r="E28" s="47">
        <f t="shared" si="0"/>
        <v>250</v>
      </c>
      <c r="F28" s="65">
        <f t="shared" si="1"/>
        <v>9.0124999999999997E-2</v>
      </c>
      <c r="G28" s="48">
        <f t="shared" si="2"/>
        <v>250</v>
      </c>
      <c r="H28" s="66">
        <f t="shared" si="3"/>
        <v>0.18024999999999999</v>
      </c>
      <c r="I28" s="49">
        <f t="shared" si="4"/>
        <v>35.25</v>
      </c>
      <c r="J28" s="69">
        <f t="shared" si="5"/>
        <v>0.18024999999999999</v>
      </c>
      <c r="K28" s="50">
        <f t="shared" si="6"/>
        <v>51.24</v>
      </c>
      <c r="L28" s="51">
        <f t="shared" si="7"/>
        <v>7.4399999999999995</v>
      </c>
      <c r="M28" s="139"/>
      <c r="N28" s="52"/>
    </row>
    <row r="29" spans="1:14" ht="15" customHeight="1" x14ac:dyDescent="0.25">
      <c r="A29" s="61">
        <v>2</v>
      </c>
      <c r="B29" s="1" t="s">
        <v>245</v>
      </c>
      <c r="C29" s="1" t="s">
        <v>170</v>
      </c>
      <c r="D29" s="46">
        <v>50</v>
      </c>
      <c r="E29" s="47">
        <f t="shared" si="0"/>
        <v>250</v>
      </c>
      <c r="F29" s="65">
        <f t="shared" si="1"/>
        <v>9.0124999999999997E-2</v>
      </c>
      <c r="G29" s="48">
        <f t="shared" si="2"/>
        <v>250</v>
      </c>
      <c r="H29" s="66">
        <f t="shared" si="3"/>
        <v>0.18024999999999999</v>
      </c>
      <c r="I29" s="49">
        <f t="shared" si="4"/>
        <v>35.25</v>
      </c>
      <c r="J29" s="69">
        <f t="shared" si="5"/>
        <v>0.18024999999999999</v>
      </c>
      <c r="K29" s="50">
        <f t="shared" si="6"/>
        <v>51.24</v>
      </c>
      <c r="L29" s="51">
        <f t="shared" si="7"/>
        <v>7.4399999999999995</v>
      </c>
      <c r="M29" s="139"/>
      <c r="N29" s="86"/>
    </row>
    <row r="30" spans="1:14" ht="15" customHeight="1" x14ac:dyDescent="0.25">
      <c r="A30" s="61"/>
      <c r="B30" s="1"/>
      <c r="C30" s="1"/>
      <c r="D30" s="46"/>
      <c r="E30" s="47"/>
      <c r="F30" s="65"/>
      <c r="G30" s="48"/>
      <c r="H30" s="66"/>
      <c r="I30" s="49"/>
      <c r="J30" s="69"/>
      <c r="K30" s="87"/>
      <c r="L30" s="51">
        <f>SUM(L8:L29)</f>
        <v>163.67999999999998</v>
      </c>
      <c r="M30" s="139"/>
      <c r="N30" s="86"/>
    </row>
    <row r="31" spans="1:14" ht="15" customHeight="1" x14ac:dyDescent="0.25">
      <c r="A31" s="61">
        <v>2</v>
      </c>
      <c r="B31" s="74" t="s">
        <v>170</v>
      </c>
      <c r="C31" s="1" t="s">
        <v>246</v>
      </c>
      <c r="D31" s="46">
        <v>50</v>
      </c>
      <c r="E31" s="47">
        <f t="shared" si="0"/>
        <v>250</v>
      </c>
      <c r="F31" s="65">
        <f t="shared" si="1"/>
        <v>9.0124999999999997E-2</v>
      </c>
      <c r="G31" s="48">
        <f t="shared" si="2"/>
        <v>250</v>
      </c>
      <c r="H31" s="66">
        <f t="shared" si="3"/>
        <v>0.18024999999999999</v>
      </c>
      <c r="I31" s="49">
        <f t="shared" si="4"/>
        <v>35.25</v>
      </c>
      <c r="J31" s="69">
        <f t="shared" si="5"/>
        <v>0.18024999999999999</v>
      </c>
      <c r="K31" s="50">
        <f t="shared" si="6"/>
        <v>51.24</v>
      </c>
      <c r="L31" s="51">
        <f t="shared" ref="L31:L50" si="8">D31*2*0.12*1.24</f>
        <v>14.879999999999999</v>
      </c>
      <c r="M31" s="139"/>
      <c r="N31" s="52"/>
    </row>
    <row r="32" spans="1:14" ht="15" customHeight="1" x14ac:dyDescent="0.25">
      <c r="A32" s="61">
        <v>2</v>
      </c>
      <c r="B32" s="1" t="s">
        <v>246</v>
      </c>
      <c r="C32" s="1" t="s">
        <v>171</v>
      </c>
      <c r="D32" s="46">
        <v>50</v>
      </c>
      <c r="E32" s="47">
        <f t="shared" si="0"/>
        <v>250</v>
      </c>
      <c r="F32" s="65">
        <f t="shared" si="1"/>
        <v>9.0124999999999997E-2</v>
      </c>
      <c r="G32" s="48">
        <f t="shared" si="2"/>
        <v>250</v>
      </c>
      <c r="H32" s="66">
        <f t="shared" si="3"/>
        <v>0.18024999999999999</v>
      </c>
      <c r="I32" s="49">
        <f t="shared" si="4"/>
        <v>35.25</v>
      </c>
      <c r="J32" s="69">
        <f t="shared" si="5"/>
        <v>0.18024999999999999</v>
      </c>
      <c r="K32" s="50">
        <f t="shared" si="6"/>
        <v>51.24</v>
      </c>
      <c r="L32" s="51">
        <f t="shared" si="8"/>
        <v>14.879999999999999</v>
      </c>
      <c r="M32" s="139"/>
      <c r="N32" s="52"/>
    </row>
    <row r="33" spans="1:14" ht="15" customHeight="1" x14ac:dyDescent="0.25">
      <c r="A33" s="61">
        <v>2</v>
      </c>
      <c r="B33" s="74" t="s">
        <v>171</v>
      </c>
      <c r="C33" s="1" t="s">
        <v>247</v>
      </c>
      <c r="D33" s="46">
        <v>50</v>
      </c>
      <c r="E33" s="47">
        <f t="shared" si="0"/>
        <v>250</v>
      </c>
      <c r="F33" s="65">
        <f t="shared" si="1"/>
        <v>9.0124999999999997E-2</v>
      </c>
      <c r="G33" s="48">
        <f t="shared" si="2"/>
        <v>250</v>
      </c>
      <c r="H33" s="66">
        <f t="shared" si="3"/>
        <v>0.18024999999999999</v>
      </c>
      <c r="I33" s="49">
        <f t="shared" si="4"/>
        <v>35.25</v>
      </c>
      <c r="J33" s="69">
        <f t="shared" si="5"/>
        <v>0.18024999999999999</v>
      </c>
      <c r="K33" s="50">
        <f t="shared" si="6"/>
        <v>51.24</v>
      </c>
      <c r="L33" s="51">
        <f t="shared" si="8"/>
        <v>14.879999999999999</v>
      </c>
      <c r="M33" s="139"/>
      <c r="N33" s="52"/>
    </row>
    <row r="34" spans="1:14" ht="15" customHeight="1" x14ac:dyDescent="0.25">
      <c r="A34" s="61">
        <v>2</v>
      </c>
      <c r="B34" s="1" t="s">
        <v>247</v>
      </c>
      <c r="C34" s="1" t="s">
        <v>172</v>
      </c>
      <c r="D34" s="46">
        <v>50</v>
      </c>
      <c r="E34" s="47">
        <f t="shared" si="0"/>
        <v>250</v>
      </c>
      <c r="F34" s="65">
        <f t="shared" si="1"/>
        <v>9.0124999999999997E-2</v>
      </c>
      <c r="G34" s="48">
        <f t="shared" si="2"/>
        <v>250</v>
      </c>
      <c r="H34" s="66">
        <f t="shared" si="3"/>
        <v>0.18024999999999999</v>
      </c>
      <c r="I34" s="49">
        <f t="shared" si="4"/>
        <v>35.25</v>
      </c>
      <c r="J34" s="69">
        <f t="shared" si="5"/>
        <v>0.18024999999999999</v>
      </c>
      <c r="K34" s="50">
        <f t="shared" si="6"/>
        <v>51.24</v>
      </c>
      <c r="L34" s="51">
        <f t="shared" si="8"/>
        <v>14.879999999999999</v>
      </c>
      <c r="M34" s="139"/>
      <c r="N34" s="52"/>
    </row>
    <row r="35" spans="1:14" ht="15" customHeight="1" x14ac:dyDescent="0.25">
      <c r="A35" s="61">
        <v>2</v>
      </c>
      <c r="B35" s="74" t="s">
        <v>172</v>
      </c>
      <c r="C35" s="1" t="s">
        <v>248</v>
      </c>
      <c r="D35" s="46">
        <v>50</v>
      </c>
      <c r="E35" s="47">
        <f t="shared" si="0"/>
        <v>250</v>
      </c>
      <c r="F35" s="65">
        <f t="shared" si="1"/>
        <v>9.0124999999999997E-2</v>
      </c>
      <c r="G35" s="48">
        <f t="shared" si="2"/>
        <v>250</v>
      </c>
      <c r="H35" s="66">
        <f t="shared" si="3"/>
        <v>0.18024999999999999</v>
      </c>
      <c r="I35" s="49">
        <f t="shared" si="4"/>
        <v>35.25</v>
      </c>
      <c r="J35" s="69">
        <f t="shared" si="5"/>
        <v>0.18024999999999999</v>
      </c>
      <c r="K35" s="50">
        <f t="shared" si="6"/>
        <v>51.24</v>
      </c>
      <c r="L35" s="51">
        <f t="shared" si="8"/>
        <v>14.879999999999999</v>
      </c>
      <c r="M35" s="139"/>
      <c r="N35" s="52"/>
    </row>
    <row r="36" spans="1:14" ht="15" customHeight="1" x14ac:dyDescent="0.25">
      <c r="A36" s="61">
        <v>2</v>
      </c>
      <c r="B36" s="1" t="s">
        <v>248</v>
      </c>
      <c r="C36" s="1" t="s">
        <v>173</v>
      </c>
      <c r="D36" s="46">
        <v>50</v>
      </c>
      <c r="E36" s="47">
        <f t="shared" si="0"/>
        <v>250</v>
      </c>
      <c r="F36" s="65">
        <f t="shared" si="1"/>
        <v>9.0124999999999997E-2</v>
      </c>
      <c r="G36" s="48">
        <f t="shared" si="2"/>
        <v>250</v>
      </c>
      <c r="H36" s="66">
        <f t="shared" si="3"/>
        <v>0.18024999999999999</v>
      </c>
      <c r="I36" s="49">
        <f t="shared" si="4"/>
        <v>35.25</v>
      </c>
      <c r="J36" s="69">
        <f t="shared" si="5"/>
        <v>0.18024999999999999</v>
      </c>
      <c r="K36" s="50">
        <f t="shared" si="6"/>
        <v>51.24</v>
      </c>
      <c r="L36" s="51">
        <f t="shared" si="8"/>
        <v>14.879999999999999</v>
      </c>
      <c r="M36" s="139"/>
      <c r="N36" s="52"/>
    </row>
    <row r="37" spans="1:14" ht="15" customHeight="1" x14ac:dyDescent="0.25">
      <c r="A37" s="61">
        <v>2</v>
      </c>
      <c r="B37" s="74" t="s">
        <v>173</v>
      </c>
      <c r="C37" s="1" t="s">
        <v>249</v>
      </c>
      <c r="D37" s="46">
        <v>50</v>
      </c>
      <c r="E37" s="47">
        <f t="shared" si="0"/>
        <v>250</v>
      </c>
      <c r="F37" s="65">
        <f t="shared" si="1"/>
        <v>9.0124999999999997E-2</v>
      </c>
      <c r="G37" s="48">
        <f t="shared" si="2"/>
        <v>250</v>
      </c>
      <c r="H37" s="66">
        <f t="shared" si="3"/>
        <v>0.18024999999999999</v>
      </c>
      <c r="I37" s="49">
        <f t="shared" si="4"/>
        <v>35.25</v>
      </c>
      <c r="J37" s="69">
        <f t="shared" si="5"/>
        <v>0.18024999999999999</v>
      </c>
      <c r="K37" s="50">
        <f t="shared" si="6"/>
        <v>51.24</v>
      </c>
      <c r="L37" s="51">
        <f t="shared" si="8"/>
        <v>14.879999999999999</v>
      </c>
      <c r="M37" s="139"/>
      <c r="N37" s="52"/>
    </row>
    <row r="38" spans="1:14" ht="15" customHeight="1" x14ac:dyDescent="0.25">
      <c r="A38" s="61">
        <v>2</v>
      </c>
      <c r="B38" s="1" t="s">
        <v>249</v>
      </c>
      <c r="C38" s="1" t="s">
        <v>174</v>
      </c>
      <c r="D38" s="46">
        <v>50</v>
      </c>
      <c r="E38" s="47">
        <f t="shared" si="0"/>
        <v>250</v>
      </c>
      <c r="F38" s="65">
        <f t="shared" si="1"/>
        <v>9.0124999999999997E-2</v>
      </c>
      <c r="G38" s="48">
        <f t="shared" si="2"/>
        <v>250</v>
      </c>
      <c r="H38" s="66">
        <f t="shared" si="3"/>
        <v>0.18024999999999999</v>
      </c>
      <c r="I38" s="49">
        <f t="shared" si="4"/>
        <v>35.25</v>
      </c>
      <c r="J38" s="69">
        <f t="shared" si="5"/>
        <v>0.18024999999999999</v>
      </c>
      <c r="K38" s="50">
        <f t="shared" si="6"/>
        <v>51.24</v>
      </c>
      <c r="L38" s="51">
        <f t="shared" si="8"/>
        <v>14.879999999999999</v>
      </c>
      <c r="M38" s="139"/>
      <c r="N38" s="52"/>
    </row>
    <row r="39" spans="1:14" ht="15" customHeight="1" x14ac:dyDescent="0.25">
      <c r="A39" s="61">
        <v>2</v>
      </c>
      <c r="B39" s="74" t="s">
        <v>174</v>
      </c>
      <c r="C39" s="1" t="s">
        <v>250</v>
      </c>
      <c r="D39" s="46">
        <v>50</v>
      </c>
      <c r="E39" s="47">
        <f t="shared" si="0"/>
        <v>250</v>
      </c>
      <c r="F39" s="65">
        <f t="shared" si="1"/>
        <v>9.0124999999999997E-2</v>
      </c>
      <c r="G39" s="48">
        <f t="shared" si="2"/>
        <v>250</v>
      </c>
      <c r="H39" s="66">
        <f t="shared" si="3"/>
        <v>0.18024999999999999</v>
      </c>
      <c r="I39" s="49">
        <f t="shared" si="4"/>
        <v>35.25</v>
      </c>
      <c r="J39" s="69">
        <f t="shared" si="5"/>
        <v>0.18024999999999999</v>
      </c>
      <c r="K39" s="50">
        <f t="shared" si="6"/>
        <v>51.24</v>
      </c>
      <c r="L39" s="51">
        <f t="shared" si="8"/>
        <v>14.879999999999999</v>
      </c>
      <c r="M39" s="139"/>
      <c r="N39" s="52"/>
    </row>
    <row r="40" spans="1:14" ht="15" customHeight="1" x14ac:dyDescent="0.25">
      <c r="A40" s="61">
        <v>2</v>
      </c>
      <c r="B40" s="1" t="s">
        <v>250</v>
      </c>
      <c r="C40" s="1" t="s">
        <v>175</v>
      </c>
      <c r="D40" s="46">
        <v>50</v>
      </c>
      <c r="E40" s="47">
        <f t="shared" si="0"/>
        <v>250</v>
      </c>
      <c r="F40" s="65">
        <f t="shared" si="1"/>
        <v>9.0124999999999997E-2</v>
      </c>
      <c r="G40" s="48">
        <f t="shared" si="2"/>
        <v>250</v>
      </c>
      <c r="H40" s="66">
        <f t="shared" si="3"/>
        <v>0.18024999999999999</v>
      </c>
      <c r="I40" s="49">
        <f t="shared" si="4"/>
        <v>35.25</v>
      </c>
      <c r="J40" s="69">
        <f t="shared" si="5"/>
        <v>0.18024999999999999</v>
      </c>
      <c r="K40" s="50">
        <f t="shared" si="6"/>
        <v>51.24</v>
      </c>
      <c r="L40" s="51">
        <f t="shared" si="8"/>
        <v>14.879999999999999</v>
      </c>
      <c r="M40" s="139"/>
      <c r="N40" s="52"/>
    </row>
    <row r="41" spans="1:14" ht="15" customHeight="1" x14ac:dyDescent="0.25">
      <c r="A41" s="61">
        <v>2</v>
      </c>
      <c r="B41" s="74" t="s">
        <v>175</v>
      </c>
      <c r="C41" s="1" t="s">
        <v>251</v>
      </c>
      <c r="D41" s="46">
        <v>50</v>
      </c>
      <c r="E41" s="47">
        <f t="shared" si="0"/>
        <v>250</v>
      </c>
      <c r="F41" s="65">
        <f t="shared" si="1"/>
        <v>9.0124999999999997E-2</v>
      </c>
      <c r="G41" s="48">
        <f t="shared" si="2"/>
        <v>250</v>
      </c>
      <c r="H41" s="66">
        <f t="shared" si="3"/>
        <v>0.18024999999999999</v>
      </c>
      <c r="I41" s="49">
        <f t="shared" si="4"/>
        <v>35.25</v>
      </c>
      <c r="J41" s="69">
        <f t="shared" si="5"/>
        <v>0.18024999999999999</v>
      </c>
      <c r="K41" s="50">
        <f t="shared" si="6"/>
        <v>51.24</v>
      </c>
      <c r="L41" s="51">
        <f t="shared" si="8"/>
        <v>14.879999999999999</v>
      </c>
      <c r="M41" s="139"/>
      <c r="N41" s="52"/>
    </row>
    <row r="42" spans="1:14" ht="15" customHeight="1" x14ac:dyDescent="0.25">
      <c r="A42" s="61">
        <v>2</v>
      </c>
      <c r="B42" s="1" t="s">
        <v>251</v>
      </c>
      <c r="C42" s="1" t="s">
        <v>176</v>
      </c>
      <c r="D42" s="46">
        <v>50</v>
      </c>
      <c r="E42" s="47">
        <f t="shared" si="0"/>
        <v>250</v>
      </c>
      <c r="F42" s="65">
        <f t="shared" si="1"/>
        <v>9.0124999999999997E-2</v>
      </c>
      <c r="G42" s="48">
        <f t="shared" si="2"/>
        <v>250</v>
      </c>
      <c r="H42" s="66">
        <f t="shared" si="3"/>
        <v>0.18024999999999999</v>
      </c>
      <c r="I42" s="49">
        <f t="shared" si="4"/>
        <v>35.25</v>
      </c>
      <c r="J42" s="69">
        <f t="shared" si="5"/>
        <v>0.18024999999999999</v>
      </c>
      <c r="K42" s="50">
        <f t="shared" si="6"/>
        <v>51.24</v>
      </c>
      <c r="L42" s="51">
        <f t="shared" si="8"/>
        <v>14.879999999999999</v>
      </c>
      <c r="M42" s="139"/>
      <c r="N42" s="52"/>
    </row>
    <row r="43" spans="1:14" ht="15" customHeight="1" x14ac:dyDescent="0.25">
      <c r="A43" s="61">
        <v>2</v>
      </c>
      <c r="B43" s="74" t="s">
        <v>176</v>
      </c>
      <c r="C43" s="1" t="s">
        <v>252</v>
      </c>
      <c r="D43" s="46">
        <v>50</v>
      </c>
      <c r="E43" s="47">
        <f t="shared" si="0"/>
        <v>250</v>
      </c>
      <c r="F43" s="65">
        <f t="shared" si="1"/>
        <v>9.0124999999999997E-2</v>
      </c>
      <c r="G43" s="48">
        <f t="shared" si="2"/>
        <v>250</v>
      </c>
      <c r="H43" s="66">
        <f t="shared" si="3"/>
        <v>0.18024999999999999</v>
      </c>
      <c r="I43" s="49">
        <f t="shared" si="4"/>
        <v>35.25</v>
      </c>
      <c r="J43" s="69">
        <f t="shared" si="5"/>
        <v>0.18024999999999999</v>
      </c>
      <c r="K43" s="50">
        <f t="shared" si="6"/>
        <v>51.24</v>
      </c>
      <c r="L43" s="51">
        <f t="shared" si="8"/>
        <v>14.879999999999999</v>
      </c>
      <c r="M43" s="139"/>
      <c r="N43" s="52"/>
    </row>
    <row r="44" spans="1:14" ht="15" customHeight="1" x14ac:dyDescent="0.25">
      <c r="A44" s="61">
        <v>2</v>
      </c>
      <c r="B44" s="1" t="s">
        <v>253</v>
      </c>
      <c r="C44" s="1" t="s">
        <v>177</v>
      </c>
      <c r="D44" s="46">
        <v>50</v>
      </c>
      <c r="E44" s="47">
        <f t="shared" si="0"/>
        <v>250</v>
      </c>
      <c r="F44" s="65">
        <f t="shared" si="1"/>
        <v>9.0124999999999997E-2</v>
      </c>
      <c r="G44" s="48">
        <f t="shared" si="2"/>
        <v>250</v>
      </c>
      <c r="H44" s="66">
        <f t="shared" si="3"/>
        <v>0.18024999999999999</v>
      </c>
      <c r="I44" s="49">
        <f t="shared" si="4"/>
        <v>35.25</v>
      </c>
      <c r="J44" s="69">
        <f t="shared" si="5"/>
        <v>0.18024999999999999</v>
      </c>
      <c r="K44" s="50">
        <f t="shared" si="6"/>
        <v>51.24</v>
      </c>
      <c r="L44" s="51">
        <f t="shared" si="8"/>
        <v>14.879999999999999</v>
      </c>
      <c r="M44" s="139"/>
      <c r="N44" s="52"/>
    </row>
    <row r="45" spans="1:14" ht="15" customHeight="1" x14ac:dyDescent="0.25">
      <c r="A45" s="61">
        <v>2</v>
      </c>
      <c r="B45" s="74" t="s">
        <v>177</v>
      </c>
      <c r="C45" s="1" t="s">
        <v>254</v>
      </c>
      <c r="D45" s="46">
        <v>50</v>
      </c>
      <c r="E45" s="47">
        <f t="shared" si="0"/>
        <v>250</v>
      </c>
      <c r="F45" s="65">
        <f t="shared" si="1"/>
        <v>9.0124999999999997E-2</v>
      </c>
      <c r="G45" s="48">
        <f t="shared" si="2"/>
        <v>250</v>
      </c>
      <c r="H45" s="66">
        <f t="shared" si="3"/>
        <v>0.18024999999999999</v>
      </c>
      <c r="I45" s="49">
        <f t="shared" si="4"/>
        <v>35.25</v>
      </c>
      <c r="J45" s="69">
        <f t="shared" si="5"/>
        <v>0.18024999999999999</v>
      </c>
      <c r="K45" s="50">
        <f t="shared" si="6"/>
        <v>51.24</v>
      </c>
      <c r="L45" s="51">
        <f t="shared" si="8"/>
        <v>14.879999999999999</v>
      </c>
      <c r="M45" s="139"/>
      <c r="N45" s="52"/>
    </row>
    <row r="46" spans="1:14" ht="15" customHeight="1" x14ac:dyDescent="0.25">
      <c r="A46" s="61">
        <v>2</v>
      </c>
      <c r="B46" s="1" t="s">
        <v>254</v>
      </c>
      <c r="C46" s="1" t="s">
        <v>178</v>
      </c>
      <c r="D46" s="46">
        <v>50</v>
      </c>
      <c r="E46" s="47">
        <f t="shared" si="0"/>
        <v>250</v>
      </c>
      <c r="F46" s="65">
        <f t="shared" si="1"/>
        <v>9.0124999999999997E-2</v>
      </c>
      <c r="G46" s="48">
        <f t="shared" si="2"/>
        <v>250</v>
      </c>
      <c r="H46" s="66">
        <f t="shared" si="3"/>
        <v>0.18024999999999999</v>
      </c>
      <c r="I46" s="49">
        <f t="shared" si="4"/>
        <v>35.25</v>
      </c>
      <c r="J46" s="69">
        <f t="shared" si="5"/>
        <v>0.18024999999999999</v>
      </c>
      <c r="K46" s="50">
        <f t="shared" si="6"/>
        <v>51.24</v>
      </c>
      <c r="L46" s="51">
        <f t="shared" si="8"/>
        <v>14.879999999999999</v>
      </c>
      <c r="M46" s="139"/>
      <c r="N46" s="52"/>
    </row>
    <row r="47" spans="1:14" ht="15" customHeight="1" x14ac:dyDescent="0.25">
      <c r="A47" s="61">
        <v>2</v>
      </c>
      <c r="B47" s="74" t="s">
        <v>178</v>
      </c>
      <c r="C47" s="1" t="s">
        <v>255</v>
      </c>
      <c r="D47" s="46">
        <v>50</v>
      </c>
      <c r="E47" s="47">
        <f t="shared" si="0"/>
        <v>250</v>
      </c>
      <c r="F47" s="65">
        <f t="shared" si="1"/>
        <v>9.0124999999999997E-2</v>
      </c>
      <c r="G47" s="48">
        <f t="shared" si="2"/>
        <v>250</v>
      </c>
      <c r="H47" s="66">
        <f t="shared" si="3"/>
        <v>0.18024999999999999</v>
      </c>
      <c r="I47" s="49">
        <f t="shared" si="4"/>
        <v>35.25</v>
      </c>
      <c r="J47" s="69">
        <f t="shared" si="5"/>
        <v>0.18024999999999999</v>
      </c>
      <c r="K47" s="50">
        <f t="shared" si="6"/>
        <v>51.24</v>
      </c>
      <c r="L47" s="51">
        <f t="shared" si="8"/>
        <v>14.879999999999999</v>
      </c>
      <c r="M47" s="139"/>
      <c r="N47" s="52"/>
    </row>
    <row r="48" spans="1:14" ht="15" customHeight="1" x14ac:dyDescent="0.25">
      <c r="A48" s="61">
        <v>2</v>
      </c>
      <c r="B48" s="1" t="s">
        <v>255</v>
      </c>
      <c r="C48" s="1" t="s">
        <v>179</v>
      </c>
      <c r="D48" s="46">
        <v>50</v>
      </c>
      <c r="E48" s="47">
        <f t="shared" si="0"/>
        <v>250</v>
      </c>
      <c r="F48" s="65">
        <f t="shared" si="1"/>
        <v>9.0124999999999997E-2</v>
      </c>
      <c r="G48" s="48">
        <f t="shared" si="2"/>
        <v>250</v>
      </c>
      <c r="H48" s="66">
        <f t="shared" si="3"/>
        <v>0.18024999999999999</v>
      </c>
      <c r="I48" s="49">
        <f t="shared" si="4"/>
        <v>35.25</v>
      </c>
      <c r="J48" s="69">
        <f t="shared" si="5"/>
        <v>0.18024999999999999</v>
      </c>
      <c r="K48" s="50">
        <f t="shared" si="6"/>
        <v>51.24</v>
      </c>
      <c r="L48" s="51">
        <f t="shared" si="8"/>
        <v>14.879999999999999</v>
      </c>
      <c r="M48" s="139"/>
      <c r="N48" s="52"/>
    </row>
    <row r="49" spans="1:14" ht="15" customHeight="1" x14ac:dyDescent="0.25">
      <c r="A49" s="61">
        <v>3</v>
      </c>
      <c r="B49" s="74" t="s">
        <v>179</v>
      </c>
      <c r="C49" s="1" t="s">
        <v>256</v>
      </c>
      <c r="D49" s="46">
        <v>50</v>
      </c>
      <c r="E49" s="47">
        <f t="shared" si="0"/>
        <v>250</v>
      </c>
      <c r="F49" s="65">
        <f t="shared" si="1"/>
        <v>9.0124999999999997E-2</v>
      </c>
      <c r="G49" s="48">
        <f t="shared" si="2"/>
        <v>250</v>
      </c>
      <c r="H49" s="66">
        <f t="shared" si="3"/>
        <v>0.18024999999999999</v>
      </c>
      <c r="I49" s="49">
        <f t="shared" si="4"/>
        <v>35.25</v>
      </c>
      <c r="J49" s="69">
        <f t="shared" si="5"/>
        <v>0.18024999999999999</v>
      </c>
      <c r="K49" s="50">
        <f t="shared" si="6"/>
        <v>51.24</v>
      </c>
      <c r="L49" s="51">
        <f t="shared" si="8"/>
        <v>14.879999999999999</v>
      </c>
      <c r="M49" s="139"/>
      <c r="N49" s="52"/>
    </row>
    <row r="50" spans="1:14" ht="15" customHeight="1" x14ac:dyDescent="0.25">
      <c r="A50" s="61">
        <v>3</v>
      </c>
      <c r="B50" s="1" t="s">
        <v>256</v>
      </c>
      <c r="C50" s="1" t="s">
        <v>180</v>
      </c>
      <c r="D50" s="46">
        <v>50</v>
      </c>
      <c r="E50" s="47">
        <f t="shared" si="0"/>
        <v>250</v>
      </c>
      <c r="F50" s="65">
        <f t="shared" si="1"/>
        <v>9.0124999999999997E-2</v>
      </c>
      <c r="G50" s="48">
        <f t="shared" si="2"/>
        <v>250</v>
      </c>
      <c r="H50" s="66">
        <f t="shared" si="3"/>
        <v>0.18024999999999999</v>
      </c>
      <c r="I50" s="49">
        <f t="shared" si="4"/>
        <v>35.25</v>
      </c>
      <c r="J50" s="69">
        <f t="shared" si="5"/>
        <v>0.18024999999999999</v>
      </c>
      <c r="K50" s="50">
        <f t="shared" si="6"/>
        <v>51.24</v>
      </c>
      <c r="L50" s="51">
        <f t="shared" si="8"/>
        <v>14.879999999999999</v>
      </c>
      <c r="M50" s="139"/>
      <c r="N50" s="86"/>
    </row>
    <row r="51" spans="1:14" ht="15" customHeight="1" x14ac:dyDescent="0.25">
      <c r="A51" s="61">
        <v>3</v>
      </c>
      <c r="B51" s="74" t="s">
        <v>180</v>
      </c>
      <c r="C51" s="1" t="s">
        <v>257</v>
      </c>
      <c r="D51" s="46">
        <v>50</v>
      </c>
      <c r="E51" s="47">
        <f t="shared" si="0"/>
        <v>250</v>
      </c>
      <c r="F51" s="65">
        <f t="shared" si="1"/>
        <v>9.0124999999999997E-2</v>
      </c>
      <c r="G51" s="48">
        <f t="shared" si="2"/>
        <v>250</v>
      </c>
      <c r="H51" s="66">
        <f t="shared" si="3"/>
        <v>0.18024999999999999</v>
      </c>
      <c r="I51" s="49">
        <f t="shared" si="4"/>
        <v>35.25</v>
      </c>
      <c r="J51" s="69">
        <f t="shared" si="5"/>
        <v>0.18024999999999999</v>
      </c>
      <c r="K51" s="50">
        <f t="shared" si="6"/>
        <v>51.24</v>
      </c>
      <c r="L51" s="51">
        <f t="shared" ref="L51:L73" si="9">D51*2*0.12*1.24</f>
        <v>14.879999999999999</v>
      </c>
      <c r="M51" s="139"/>
      <c r="N51" s="52"/>
    </row>
    <row r="52" spans="1:14" ht="15" customHeight="1" x14ac:dyDescent="0.25">
      <c r="A52" s="61">
        <v>3</v>
      </c>
      <c r="B52" s="75" t="s">
        <v>257</v>
      </c>
      <c r="C52" s="1" t="s">
        <v>181</v>
      </c>
      <c r="D52" s="46">
        <v>50</v>
      </c>
      <c r="E52" s="47">
        <f t="shared" si="0"/>
        <v>250</v>
      </c>
      <c r="F52" s="65">
        <f t="shared" si="1"/>
        <v>9.0124999999999997E-2</v>
      </c>
      <c r="G52" s="48">
        <f t="shared" si="2"/>
        <v>250</v>
      </c>
      <c r="H52" s="66">
        <f t="shared" si="3"/>
        <v>0.18024999999999999</v>
      </c>
      <c r="I52" s="49">
        <f t="shared" si="4"/>
        <v>35.25</v>
      </c>
      <c r="J52" s="69">
        <f t="shared" si="5"/>
        <v>0.18024999999999999</v>
      </c>
      <c r="K52" s="50">
        <f t="shared" si="6"/>
        <v>51.24</v>
      </c>
      <c r="L52" s="51">
        <f t="shared" si="9"/>
        <v>14.879999999999999</v>
      </c>
      <c r="M52" s="139"/>
      <c r="N52" s="52"/>
    </row>
    <row r="53" spans="1:14" ht="15" customHeight="1" x14ac:dyDescent="0.25">
      <c r="A53" s="61">
        <v>3</v>
      </c>
      <c r="B53" s="74" t="s">
        <v>181</v>
      </c>
      <c r="C53" s="1" t="s">
        <v>258</v>
      </c>
      <c r="D53" s="46">
        <v>50</v>
      </c>
      <c r="E53" s="47">
        <f t="shared" si="0"/>
        <v>250</v>
      </c>
      <c r="F53" s="65">
        <f t="shared" si="1"/>
        <v>9.0124999999999997E-2</v>
      </c>
      <c r="G53" s="48">
        <f t="shared" si="2"/>
        <v>250</v>
      </c>
      <c r="H53" s="66">
        <f t="shared" si="3"/>
        <v>0.18024999999999999</v>
      </c>
      <c r="I53" s="49">
        <f t="shared" si="4"/>
        <v>35.25</v>
      </c>
      <c r="J53" s="69">
        <f t="shared" si="5"/>
        <v>0.18024999999999999</v>
      </c>
      <c r="K53" s="50">
        <f t="shared" si="6"/>
        <v>51.24</v>
      </c>
      <c r="L53" s="51">
        <f t="shared" si="9"/>
        <v>14.879999999999999</v>
      </c>
      <c r="M53" s="139"/>
      <c r="N53" s="52"/>
    </row>
    <row r="54" spans="1:14" ht="15" customHeight="1" x14ac:dyDescent="0.25">
      <c r="A54" s="61">
        <v>3</v>
      </c>
      <c r="B54" s="75" t="s">
        <v>258</v>
      </c>
      <c r="C54" s="1" t="s">
        <v>182</v>
      </c>
      <c r="D54" s="46">
        <v>50</v>
      </c>
      <c r="E54" s="47">
        <f t="shared" si="0"/>
        <v>250</v>
      </c>
      <c r="F54" s="65">
        <f t="shared" si="1"/>
        <v>9.0124999999999997E-2</v>
      </c>
      <c r="G54" s="48">
        <f t="shared" si="2"/>
        <v>250</v>
      </c>
      <c r="H54" s="66">
        <f t="shared" si="3"/>
        <v>0.18024999999999999</v>
      </c>
      <c r="I54" s="49">
        <f t="shared" si="4"/>
        <v>35.25</v>
      </c>
      <c r="J54" s="69">
        <f t="shared" si="5"/>
        <v>0.18024999999999999</v>
      </c>
      <c r="K54" s="50">
        <f t="shared" si="6"/>
        <v>51.24</v>
      </c>
      <c r="L54" s="51">
        <f t="shared" si="9"/>
        <v>14.879999999999999</v>
      </c>
      <c r="M54" s="139"/>
      <c r="N54" s="52"/>
    </row>
    <row r="55" spans="1:14" ht="15" customHeight="1" x14ac:dyDescent="0.25">
      <c r="A55" s="61">
        <v>3</v>
      </c>
      <c r="B55" s="74" t="s">
        <v>182</v>
      </c>
      <c r="C55" s="1" t="s">
        <v>259</v>
      </c>
      <c r="D55" s="46">
        <v>50</v>
      </c>
      <c r="E55" s="47">
        <f t="shared" si="0"/>
        <v>250</v>
      </c>
      <c r="F55" s="65">
        <f t="shared" si="1"/>
        <v>9.0124999999999997E-2</v>
      </c>
      <c r="G55" s="48">
        <f t="shared" si="2"/>
        <v>250</v>
      </c>
      <c r="H55" s="66">
        <f t="shared" si="3"/>
        <v>0.18024999999999999</v>
      </c>
      <c r="I55" s="49">
        <f t="shared" si="4"/>
        <v>35.25</v>
      </c>
      <c r="J55" s="69">
        <f t="shared" si="5"/>
        <v>0.18024999999999999</v>
      </c>
      <c r="K55" s="50">
        <f t="shared" si="6"/>
        <v>51.24</v>
      </c>
      <c r="L55" s="51">
        <f t="shared" si="9"/>
        <v>14.879999999999999</v>
      </c>
      <c r="M55" s="139"/>
      <c r="N55" s="52"/>
    </row>
    <row r="56" spans="1:14" ht="15" customHeight="1" x14ac:dyDescent="0.25">
      <c r="A56" s="61">
        <v>3</v>
      </c>
      <c r="B56" s="1" t="s">
        <v>259</v>
      </c>
      <c r="C56" s="1" t="s">
        <v>183</v>
      </c>
      <c r="D56" s="46">
        <v>50</v>
      </c>
      <c r="E56" s="47">
        <f t="shared" si="0"/>
        <v>250</v>
      </c>
      <c r="F56" s="65">
        <f t="shared" si="1"/>
        <v>9.0124999999999997E-2</v>
      </c>
      <c r="G56" s="48">
        <f t="shared" si="2"/>
        <v>250</v>
      </c>
      <c r="H56" s="66">
        <f t="shared" si="3"/>
        <v>0.18024999999999999</v>
      </c>
      <c r="I56" s="49">
        <f t="shared" si="4"/>
        <v>35.25</v>
      </c>
      <c r="J56" s="69">
        <f t="shared" si="5"/>
        <v>0.18024999999999999</v>
      </c>
      <c r="K56" s="50">
        <f t="shared" si="6"/>
        <v>51.24</v>
      </c>
      <c r="L56" s="51">
        <f t="shared" si="9"/>
        <v>14.879999999999999</v>
      </c>
      <c r="M56" s="139"/>
      <c r="N56" s="52"/>
    </row>
    <row r="57" spans="1:14" ht="15" customHeight="1" x14ac:dyDescent="0.25">
      <c r="A57" s="61">
        <v>3</v>
      </c>
      <c r="B57" s="74" t="s">
        <v>183</v>
      </c>
      <c r="C57" s="1" t="s">
        <v>260</v>
      </c>
      <c r="D57" s="46">
        <v>50</v>
      </c>
      <c r="E57" s="47">
        <f t="shared" si="0"/>
        <v>250</v>
      </c>
      <c r="F57" s="65">
        <f t="shared" si="1"/>
        <v>9.0124999999999997E-2</v>
      </c>
      <c r="G57" s="48">
        <f t="shared" si="2"/>
        <v>250</v>
      </c>
      <c r="H57" s="66">
        <f t="shared" si="3"/>
        <v>0.18024999999999999</v>
      </c>
      <c r="I57" s="49">
        <f t="shared" si="4"/>
        <v>35.25</v>
      </c>
      <c r="J57" s="69">
        <f t="shared" si="5"/>
        <v>0.18024999999999999</v>
      </c>
      <c r="K57" s="50">
        <f t="shared" si="6"/>
        <v>51.24</v>
      </c>
      <c r="L57" s="51">
        <f t="shared" si="9"/>
        <v>14.879999999999999</v>
      </c>
      <c r="M57" s="139"/>
      <c r="N57" s="52"/>
    </row>
    <row r="58" spans="1:14" ht="15" customHeight="1" x14ac:dyDescent="0.25">
      <c r="A58" s="61">
        <v>3</v>
      </c>
      <c r="B58" s="1" t="s">
        <v>261</v>
      </c>
      <c r="C58" s="1" t="s">
        <v>184</v>
      </c>
      <c r="D58" s="46">
        <v>50</v>
      </c>
      <c r="E58" s="47">
        <f t="shared" si="0"/>
        <v>250</v>
      </c>
      <c r="F58" s="65">
        <f t="shared" si="1"/>
        <v>9.0124999999999997E-2</v>
      </c>
      <c r="G58" s="48">
        <f t="shared" si="2"/>
        <v>250</v>
      </c>
      <c r="H58" s="66">
        <f t="shared" si="3"/>
        <v>0.18024999999999999</v>
      </c>
      <c r="I58" s="49">
        <f t="shared" si="4"/>
        <v>35.25</v>
      </c>
      <c r="J58" s="69">
        <f t="shared" si="5"/>
        <v>0.18024999999999999</v>
      </c>
      <c r="K58" s="50">
        <f t="shared" si="6"/>
        <v>51.24</v>
      </c>
      <c r="L58" s="51">
        <f t="shared" si="9"/>
        <v>14.879999999999999</v>
      </c>
      <c r="M58" s="139"/>
      <c r="N58" s="52"/>
    </row>
    <row r="59" spans="1:14" ht="15" customHeight="1" x14ac:dyDescent="0.25">
      <c r="A59" s="61">
        <v>3</v>
      </c>
      <c r="B59" s="74" t="s">
        <v>184</v>
      </c>
      <c r="C59" s="1" t="s">
        <v>262</v>
      </c>
      <c r="D59" s="46">
        <v>50</v>
      </c>
      <c r="E59" s="47">
        <f t="shared" si="0"/>
        <v>250</v>
      </c>
      <c r="F59" s="65">
        <f t="shared" si="1"/>
        <v>9.0124999999999997E-2</v>
      </c>
      <c r="G59" s="48">
        <f t="shared" si="2"/>
        <v>250</v>
      </c>
      <c r="H59" s="66">
        <f t="shared" si="3"/>
        <v>0.18024999999999999</v>
      </c>
      <c r="I59" s="49">
        <f t="shared" si="4"/>
        <v>35.25</v>
      </c>
      <c r="J59" s="69">
        <f t="shared" si="5"/>
        <v>0.18024999999999999</v>
      </c>
      <c r="K59" s="50">
        <f t="shared" si="6"/>
        <v>51.24</v>
      </c>
      <c r="L59" s="51">
        <f t="shared" si="9"/>
        <v>14.879999999999999</v>
      </c>
      <c r="M59" s="139"/>
      <c r="N59" s="52"/>
    </row>
    <row r="60" spans="1:14" ht="15" customHeight="1" x14ac:dyDescent="0.25">
      <c r="A60" s="61">
        <v>3</v>
      </c>
      <c r="B60" s="1" t="s">
        <v>262</v>
      </c>
      <c r="C60" s="1" t="s">
        <v>185</v>
      </c>
      <c r="D60" s="46">
        <v>50</v>
      </c>
      <c r="E60" s="47">
        <f t="shared" si="0"/>
        <v>250</v>
      </c>
      <c r="F60" s="65">
        <f t="shared" si="1"/>
        <v>9.0124999999999997E-2</v>
      </c>
      <c r="G60" s="48">
        <f t="shared" si="2"/>
        <v>250</v>
      </c>
      <c r="H60" s="66">
        <f t="shared" si="3"/>
        <v>0.18024999999999999</v>
      </c>
      <c r="I60" s="49">
        <f t="shared" si="4"/>
        <v>35.25</v>
      </c>
      <c r="J60" s="69">
        <f t="shared" si="5"/>
        <v>0.18024999999999999</v>
      </c>
      <c r="K60" s="50">
        <f t="shared" si="6"/>
        <v>51.24</v>
      </c>
      <c r="L60" s="51">
        <f t="shared" si="9"/>
        <v>14.879999999999999</v>
      </c>
      <c r="M60" s="139"/>
      <c r="N60" s="52"/>
    </row>
    <row r="61" spans="1:14" ht="15" customHeight="1" x14ac:dyDescent="0.25">
      <c r="A61" s="61">
        <v>3</v>
      </c>
      <c r="B61" s="74" t="s">
        <v>185</v>
      </c>
      <c r="C61" s="1" t="s">
        <v>263</v>
      </c>
      <c r="D61" s="46">
        <v>50</v>
      </c>
      <c r="E61" s="47">
        <f t="shared" si="0"/>
        <v>250</v>
      </c>
      <c r="F61" s="65">
        <f t="shared" si="1"/>
        <v>9.0124999999999997E-2</v>
      </c>
      <c r="G61" s="48">
        <f t="shared" si="2"/>
        <v>250</v>
      </c>
      <c r="H61" s="66">
        <f t="shared" si="3"/>
        <v>0.18024999999999999</v>
      </c>
      <c r="I61" s="49">
        <f t="shared" si="4"/>
        <v>35.25</v>
      </c>
      <c r="J61" s="69">
        <f t="shared" si="5"/>
        <v>0.18024999999999999</v>
      </c>
      <c r="K61" s="50">
        <f t="shared" si="6"/>
        <v>51.24</v>
      </c>
      <c r="L61" s="51">
        <f t="shared" si="9"/>
        <v>14.879999999999999</v>
      </c>
      <c r="M61" s="139"/>
      <c r="N61" s="52"/>
    </row>
    <row r="62" spans="1:14" ht="15" customHeight="1" x14ac:dyDescent="0.25">
      <c r="A62" s="61">
        <v>3</v>
      </c>
      <c r="B62" s="1" t="s">
        <v>263</v>
      </c>
      <c r="C62" s="1" t="s">
        <v>186</v>
      </c>
      <c r="D62" s="46">
        <v>50</v>
      </c>
      <c r="E62" s="47">
        <f t="shared" si="0"/>
        <v>250</v>
      </c>
      <c r="F62" s="65">
        <f t="shared" si="1"/>
        <v>9.0124999999999997E-2</v>
      </c>
      <c r="G62" s="48">
        <f t="shared" si="2"/>
        <v>250</v>
      </c>
      <c r="H62" s="66">
        <f t="shared" si="3"/>
        <v>0.18024999999999999</v>
      </c>
      <c r="I62" s="49">
        <f t="shared" si="4"/>
        <v>35.25</v>
      </c>
      <c r="J62" s="69">
        <f t="shared" si="5"/>
        <v>0.18024999999999999</v>
      </c>
      <c r="K62" s="50">
        <f t="shared" si="6"/>
        <v>51.24</v>
      </c>
      <c r="L62" s="51">
        <f t="shared" si="9"/>
        <v>14.879999999999999</v>
      </c>
      <c r="M62" s="139"/>
      <c r="N62" s="52"/>
    </row>
    <row r="63" spans="1:14" ht="15" customHeight="1" x14ac:dyDescent="0.25">
      <c r="A63" s="61">
        <v>3</v>
      </c>
      <c r="B63" s="74" t="s">
        <v>186</v>
      </c>
      <c r="C63" s="1" t="s">
        <v>264</v>
      </c>
      <c r="D63" s="46">
        <v>50</v>
      </c>
      <c r="E63" s="47">
        <f t="shared" si="0"/>
        <v>250</v>
      </c>
      <c r="F63" s="65">
        <f t="shared" si="1"/>
        <v>9.0124999999999997E-2</v>
      </c>
      <c r="G63" s="48">
        <f t="shared" si="2"/>
        <v>250</v>
      </c>
      <c r="H63" s="66">
        <f t="shared" si="3"/>
        <v>0.18024999999999999</v>
      </c>
      <c r="I63" s="49">
        <f t="shared" si="4"/>
        <v>35.25</v>
      </c>
      <c r="J63" s="69">
        <f t="shared" si="5"/>
        <v>0.18024999999999999</v>
      </c>
      <c r="K63" s="50">
        <f t="shared" si="6"/>
        <v>51.24</v>
      </c>
      <c r="L63" s="51">
        <f t="shared" si="9"/>
        <v>14.879999999999999</v>
      </c>
      <c r="M63" s="139"/>
      <c r="N63" s="52"/>
    </row>
    <row r="64" spans="1:14" ht="15" customHeight="1" x14ac:dyDescent="0.25">
      <c r="A64" s="61">
        <v>3</v>
      </c>
      <c r="B64" s="1" t="s">
        <v>264</v>
      </c>
      <c r="C64" s="1" t="s">
        <v>187</v>
      </c>
      <c r="D64" s="46">
        <v>50</v>
      </c>
      <c r="E64" s="47">
        <f t="shared" si="0"/>
        <v>250</v>
      </c>
      <c r="F64" s="65">
        <f t="shared" si="1"/>
        <v>9.0124999999999997E-2</v>
      </c>
      <c r="G64" s="48">
        <f t="shared" si="2"/>
        <v>250</v>
      </c>
      <c r="H64" s="66">
        <f t="shared" si="3"/>
        <v>0.18024999999999999</v>
      </c>
      <c r="I64" s="49">
        <f t="shared" si="4"/>
        <v>35.25</v>
      </c>
      <c r="J64" s="69">
        <f t="shared" si="5"/>
        <v>0.18024999999999999</v>
      </c>
      <c r="K64" s="50">
        <f t="shared" si="6"/>
        <v>51.24</v>
      </c>
      <c r="L64" s="51">
        <f t="shared" si="9"/>
        <v>14.879999999999999</v>
      </c>
      <c r="M64" s="139"/>
      <c r="N64" s="52"/>
    </row>
    <row r="65" spans="1:14" ht="15" customHeight="1" x14ac:dyDescent="0.25">
      <c r="A65" s="61">
        <v>3</v>
      </c>
      <c r="B65" s="74" t="s">
        <v>187</v>
      </c>
      <c r="C65" s="1" t="s">
        <v>265</v>
      </c>
      <c r="D65" s="46">
        <v>50</v>
      </c>
      <c r="E65" s="47">
        <f t="shared" si="0"/>
        <v>250</v>
      </c>
      <c r="F65" s="65">
        <f t="shared" si="1"/>
        <v>9.0124999999999997E-2</v>
      </c>
      <c r="G65" s="48">
        <f t="shared" si="2"/>
        <v>250</v>
      </c>
      <c r="H65" s="66">
        <f t="shared" si="3"/>
        <v>0.18024999999999999</v>
      </c>
      <c r="I65" s="49">
        <f t="shared" si="4"/>
        <v>35.25</v>
      </c>
      <c r="J65" s="69">
        <f t="shared" si="5"/>
        <v>0.18024999999999999</v>
      </c>
      <c r="K65" s="50">
        <f t="shared" si="6"/>
        <v>51.24</v>
      </c>
      <c r="L65" s="51">
        <f t="shared" si="9"/>
        <v>14.879999999999999</v>
      </c>
      <c r="M65" s="139"/>
      <c r="N65" s="52"/>
    </row>
    <row r="66" spans="1:14" ht="15" customHeight="1" x14ac:dyDescent="0.25">
      <c r="A66" s="61">
        <v>3</v>
      </c>
      <c r="B66" s="1" t="s">
        <v>265</v>
      </c>
      <c r="C66" s="1" t="s">
        <v>188</v>
      </c>
      <c r="D66" s="46">
        <v>50</v>
      </c>
      <c r="E66" s="47">
        <f t="shared" si="0"/>
        <v>250</v>
      </c>
      <c r="F66" s="65">
        <f t="shared" si="1"/>
        <v>9.0124999999999997E-2</v>
      </c>
      <c r="G66" s="48">
        <f t="shared" si="2"/>
        <v>250</v>
      </c>
      <c r="H66" s="66">
        <f t="shared" si="3"/>
        <v>0.18024999999999999</v>
      </c>
      <c r="I66" s="49">
        <f t="shared" si="4"/>
        <v>35.25</v>
      </c>
      <c r="J66" s="69">
        <f t="shared" si="5"/>
        <v>0.18024999999999999</v>
      </c>
      <c r="K66" s="50">
        <f t="shared" si="6"/>
        <v>51.24</v>
      </c>
      <c r="L66" s="51">
        <f t="shared" si="9"/>
        <v>14.879999999999999</v>
      </c>
      <c r="M66" s="139"/>
      <c r="N66" s="52"/>
    </row>
    <row r="67" spans="1:14" ht="15" customHeight="1" x14ac:dyDescent="0.25">
      <c r="A67" s="61">
        <v>3</v>
      </c>
      <c r="B67" s="74" t="s">
        <v>188</v>
      </c>
      <c r="C67" s="1" t="s">
        <v>266</v>
      </c>
      <c r="D67" s="46">
        <v>50</v>
      </c>
      <c r="E67" s="47">
        <f t="shared" si="0"/>
        <v>250</v>
      </c>
      <c r="F67" s="65">
        <f t="shared" si="1"/>
        <v>9.0124999999999997E-2</v>
      </c>
      <c r="G67" s="48">
        <f t="shared" si="2"/>
        <v>250</v>
      </c>
      <c r="H67" s="66">
        <f t="shared" si="3"/>
        <v>0.18024999999999999</v>
      </c>
      <c r="I67" s="49">
        <f t="shared" si="4"/>
        <v>35.25</v>
      </c>
      <c r="J67" s="69">
        <f t="shared" si="5"/>
        <v>0.18024999999999999</v>
      </c>
      <c r="K67" s="50">
        <f t="shared" si="6"/>
        <v>51.24</v>
      </c>
      <c r="L67" s="51">
        <f t="shared" si="9"/>
        <v>14.879999999999999</v>
      </c>
      <c r="M67" s="139"/>
      <c r="N67" s="52"/>
    </row>
    <row r="68" spans="1:14" ht="15" customHeight="1" x14ac:dyDescent="0.25">
      <c r="A68" s="61">
        <v>3</v>
      </c>
      <c r="B68" s="75" t="s">
        <v>266</v>
      </c>
      <c r="C68" s="1" t="s">
        <v>189</v>
      </c>
      <c r="D68" s="46">
        <v>50</v>
      </c>
      <c r="E68" s="47">
        <f t="shared" si="0"/>
        <v>250</v>
      </c>
      <c r="F68" s="65">
        <f t="shared" si="1"/>
        <v>9.0124999999999997E-2</v>
      </c>
      <c r="G68" s="48">
        <f t="shared" si="2"/>
        <v>250</v>
      </c>
      <c r="H68" s="66">
        <f t="shared" si="3"/>
        <v>0.18024999999999999</v>
      </c>
      <c r="I68" s="49">
        <f t="shared" si="4"/>
        <v>35.25</v>
      </c>
      <c r="J68" s="69">
        <f t="shared" si="5"/>
        <v>0.18024999999999999</v>
      </c>
      <c r="K68" s="50">
        <f t="shared" si="6"/>
        <v>51.24</v>
      </c>
      <c r="L68" s="51">
        <f t="shared" si="9"/>
        <v>14.879999999999999</v>
      </c>
      <c r="M68" s="139"/>
      <c r="N68" s="52"/>
    </row>
    <row r="69" spans="1:14" ht="15" customHeight="1" x14ac:dyDescent="0.25">
      <c r="A69" s="61">
        <v>4</v>
      </c>
      <c r="B69" s="74" t="s">
        <v>189</v>
      </c>
      <c r="C69" s="1" t="s">
        <v>267</v>
      </c>
      <c r="D69" s="46">
        <v>50</v>
      </c>
      <c r="E69" s="47">
        <f t="shared" si="0"/>
        <v>250</v>
      </c>
      <c r="F69" s="65">
        <f t="shared" si="1"/>
        <v>9.0124999999999997E-2</v>
      </c>
      <c r="G69" s="48">
        <f t="shared" si="2"/>
        <v>250</v>
      </c>
      <c r="H69" s="66">
        <f t="shared" si="3"/>
        <v>0.18024999999999999</v>
      </c>
      <c r="I69" s="49">
        <f t="shared" si="4"/>
        <v>35.25</v>
      </c>
      <c r="J69" s="69">
        <f t="shared" si="5"/>
        <v>0.18024999999999999</v>
      </c>
      <c r="K69" s="50">
        <f t="shared" si="6"/>
        <v>51.24</v>
      </c>
      <c r="L69" s="51">
        <f t="shared" si="9"/>
        <v>14.879999999999999</v>
      </c>
      <c r="M69" s="139"/>
      <c r="N69" s="52"/>
    </row>
    <row r="70" spans="1:14" ht="15" customHeight="1" x14ac:dyDescent="0.25">
      <c r="A70" s="61">
        <v>4</v>
      </c>
      <c r="B70" s="1" t="s">
        <v>267</v>
      </c>
      <c r="C70" s="1" t="s">
        <v>190</v>
      </c>
      <c r="D70" s="46">
        <v>50</v>
      </c>
      <c r="E70" s="47">
        <f t="shared" si="0"/>
        <v>250</v>
      </c>
      <c r="F70" s="65">
        <f t="shared" si="1"/>
        <v>9.0124999999999997E-2</v>
      </c>
      <c r="G70" s="48">
        <f t="shared" si="2"/>
        <v>250</v>
      </c>
      <c r="H70" s="66">
        <f t="shared" si="3"/>
        <v>0.18024999999999999</v>
      </c>
      <c r="I70" s="49">
        <f t="shared" si="4"/>
        <v>35.25</v>
      </c>
      <c r="J70" s="69">
        <f t="shared" si="5"/>
        <v>0.18024999999999999</v>
      </c>
      <c r="K70" s="50">
        <f t="shared" si="6"/>
        <v>51.24</v>
      </c>
      <c r="L70" s="51">
        <f t="shared" si="9"/>
        <v>14.879999999999999</v>
      </c>
      <c r="M70" s="139"/>
      <c r="N70" s="52"/>
    </row>
    <row r="71" spans="1:14" ht="15" customHeight="1" x14ac:dyDescent="0.25">
      <c r="A71" s="61">
        <v>4</v>
      </c>
      <c r="B71" s="74" t="s">
        <v>190</v>
      </c>
      <c r="C71" s="1" t="s">
        <v>268</v>
      </c>
      <c r="D71" s="46">
        <v>50</v>
      </c>
      <c r="E71" s="47">
        <f t="shared" si="0"/>
        <v>250</v>
      </c>
      <c r="F71" s="65">
        <f t="shared" si="1"/>
        <v>9.0124999999999997E-2</v>
      </c>
      <c r="G71" s="48">
        <f t="shared" si="2"/>
        <v>250</v>
      </c>
      <c r="H71" s="66">
        <f t="shared" si="3"/>
        <v>0.18024999999999999</v>
      </c>
      <c r="I71" s="49">
        <f t="shared" si="4"/>
        <v>35.25</v>
      </c>
      <c r="J71" s="69">
        <f t="shared" si="5"/>
        <v>0.18024999999999999</v>
      </c>
      <c r="K71" s="50">
        <f t="shared" si="6"/>
        <v>51.24</v>
      </c>
      <c r="L71" s="51">
        <f t="shared" si="9"/>
        <v>14.879999999999999</v>
      </c>
      <c r="M71" s="139"/>
      <c r="N71" s="52"/>
    </row>
    <row r="72" spans="1:14" ht="15" customHeight="1" x14ac:dyDescent="0.25">
      <c r="A72" s="61">
        <v>4</v>
      </c>
      <c r="B72" s="1" t="s">
        <v>268</v>
      </c>
      <c r="C72" s="1" t="s">
        <v>191</v>
      </c>
      <c r="D72" s="46">
        <v>50</v>
      </c>
      <c r="E72" s="47">
        <f t="shared" si="0"/>
        <v>250</v>
      </c>
      <c r="F72" s="65">
        <f t="shared" si="1"/>
        <v>9.0124999999999997E-2</v>
      </c>
      <c r="G72" s="48">
        <f t="shared" si="2"/>
        <v>250</v>
      </c>
      <c r="H72" s="66">
        <f t="shared" si="3"/>
        <v>0.18024999999999999</v>
      </c>
      <c r="I72" s="49">
        <f t="shared" si="4"/>
        <v>35.25</v>
      </c>
      <c r="J72" s="69">
        <f t="shared" si="5"/>
        <v>0.18024999999999999</v>
      </c>
      <c r="K72" s="50">
        <f t="shared" si="6"/>
        <v>51.24</v>
      </c>
      <c r="L72" s="51">
        <f t="shared" si="9"/>
        <v>14.879999999999999</v>
      </c>
      <c r="M72" s="139"/>
      <c r="N72" s="52"/>
    </row>
    <row r="73" spans="1:14" ht="15" customHeight="1" x14ac:dyDescent="0.25">
      <c r="A73" s="61">
        <v>4</v>
      </c>
      <c r="B73" s="74" t="s">
        <v>191</v>
      </c>
      <c r="C73" s="1" t="s">
        <v>269</v>
      </c>
      <c r="D73" s="46">
        <v>50</v>
      </c>
      <c r="E73" s="47">
        <f t="shared" si="0"/>
        <v>250</v>
      </c>
      <c r="F73" s="65">
        <f t="shared" si="1"/>
        <v>9.0124999999999997E-2</v>
      </c>
      <c r="G73" s="48">
        <f t="shared" si="2"/>
        <v>250</v>
      </c>
      <c r="H73" s="66">
        <f t="shared" si="3"/>
        <v>0.18024999999999999</v>
      </c>
      <c r="I73" s="49">
        <f t="shared" si="4"/>
        <v>35.25</v>
      </c>
      <c r="J73" s="69">
        <f t="shared" si="5"/>
        <v>0.18024999999999999</v>
      </c>
      <c r="K73" s="50">
        <f t="shared" si="6"/>
        <v>51.24</v>
      </c>
      <c r="L73" s="51">
        <f t="shared" si="9"/>
        <v>14.879999999999999</v>
      </c>
      <c r="M73" s="139"/>
      <c r="N73" s="52"/>
    </row>
    <row r="74" spans="1:14" ht="15" customHeight="1" x14ac:dyDescent="0.25">
      <c r="A74" s="61">
        <v>4</v>
      </c>
      <c r="B74" s="1" t="s">
        <v>269</v>
      </c>
      <c r="C74" s="1" t="s">
        <v>192</v>
      </c>
      <c r="D74" s="46">
        <v>50</v>
      </c>
      <c r="E74" s="47">
        <f t="shared" ref="E74:E89" si="10">D74*5</f>
        <v>250</v>
      </c>
      <c r="F74" s="65">
        <f t="shared" ref="F74:F89" si="11">E74*0.00035*1.03</f>
        <v>9.0124999999999997E-2</v>
      </c>
      <c r="G74" s="48">
        <f t="shared" ref="G74:G89" si="12">E74</f>
        <v>250</v>
      </c>
      <c r="H74" s="66">
        <f t="shared" ref="H74:H89" si="13">E74*0.0007*1.03</f>
        <v>0.18024999999999999</v>
      </c>
      <c r="I74" s="49">
        <f t="shared" ref="I74:I89" si="14">G74*0.1*1.41</f>
        <v>35.25</v>
      </c>
      <c r="J74" s="69">
        <f t="shared" ref="J74:J89" si="15">E74*0.0007*1.03</f>
        <v>0.18024999999999999</v>
      </c>
      <c r="K74" s="50">
        <f t="shared" ref="K74:K89" si="16">(D74*7)*0.12*1.22</f>
        <v>51.24</v>
      </c>
      <c r="L74" s="51">
        <f t="shared" ref="L74:L89" si="17">D74*2*0.12*1.24</f>
        <v>14.879999999999999</v>
      </c>
      <c r="M74" s="139"/>
      <c r="N74" s="52"/>
    </row>
    <row r="75" spans="1:14" ht="15" customHeight="1" x14ac:dyDescent="0.25">
      <c r="A75" s="61">
        <v>4</v>
      </c>
      <c r="B75" s="74" t="s">
        <v>192</v>
      </c>
      <c r="C75" s="1" t="s">
        <v>270</v>
      </c>
      <c r="D75" s="46">
        <v>50</v>
      </c>
      <c r="E75" s="47">
        <f t="shared" si="10"/>
        <v>250</v>
      </c>
      <c r="F75" s="65">
        <f t="shared" si="11"/>
        <v>9.0124999999999997E-2</v>
      </c>
      <c r="G75" s="48">
        <f t="shared" si="12"/>
        <v>250</v>
      </c>
      <c r="H75" s="66">
        <f t="shared" si="13"/>
        <v>0.18024999999999999</v>
      </c>
      <c r="I75" s="49">
        <f t="shared" si="14"/>
        <v>35.25</v>
      </c>
      <c r="J75" s="69">
        <f t="shared" si="15"/>
        <v>0.18024999999999999</v>
      </c>
      <c r="K75" s="50">
        <f t="shared" si="16"/>
        <v>51.24</v>
      </c>
      <c r="L75" s="51">
        <f t="shared" si="17"/>
        <v>14.879999999999999</v>
      </c>
      <c r="M75" s="139"/>
      <c r="N75" s="52"/>
    </row>
    <row r="76" spans="1:14" ht="15" customHeight="1" x14ac:dyDescent="0.25">
      <c r="A76" s="61">
        <v>4</v>
      </c>
      <c r="B76" s="1" t="s">
        <v>270</v>
      </c>
      <c r="C76" s="1" t="s">
        <v>193</v>
      </c>
      <c r="D76" s="46">
        <v>50</v>
      </c>
      <c r="E76" s="47">
        <f t="shared" si="10"/>
        <v>250</v>
      </c>
      <c r="F76" s="65">
        <f t="shared" si="11"/>
        <v>9.0124999999999997E-2</v>
      </c>
      <c r="G76" s="48">
        <f t="shared" si="12"/>
        <v>250</v>
      </c>
      <c r="H76" s="66">
        <f t="shared" si="13"/>
        <v>0.18024999999999999</v>
      </c>
      <c r="I76" s="49">
        <f t="shared" si="14"/>
        <v>35.25</v>
      </c>
      <c r="J76" s="69">
        <f t="shared" si="15"/>
        <v>0.18024999999999999</v>
      </c>
      <c r="K76" s="50">
        <f t="shared" si="16"/>
        <v>51.24</v>
      </c>
      <c r="L76" s="51">
        <f t="shared" si="17"/>
        <v>14.879999999999999</v>
      </c>
      <c r="M76" s="139"/>
      <c r="N76" s="52"/>
    </row>
    <row r="77" spans="1:14" ht="15" customHeight="1" x14ac:dyDescent="0.25">
      <c r="A77" s="61">
        <v>4</v>
      </c>
      <c r="B77" s="74" t="s">
        <v>193</v>
      </c>
      <c r="C77" s="1" t="s">
        <v>271</v>
      </c>
      <c r="D77" s="46">
        <v>50</v>
      </c>
      <c r="E77" s="47">
        <f t="shared" si="10"/>
        <v>250</v>
      </c>
      <c r="F77" s="65">
        <f t="shared" si="11"/>
        <v>9.0124999999999997E-2</v>
      </c>
      <c r="G77" s="48">
        <f t="shared" si="12"/>
        <v>250</v>
      </c>
      <c r="H77" s="66">
        <f t="shared" si="13"/>
        <v>0.18024999999999999</v>
      </c>
      <c r="I77" s="49">
        <f t="shared" si="14"/>
        <v>35.25</v>
      </c>
      <c r="J77" s="69">
        <f t="shared" si="15"/>
        <v>0.18024999999999999</v>
      </c>
      <c r="K77" s="50">
        <f t="shared" si="16"/>
        <v>51.24</v>
      </c>
      <c r="L77" s="51">
        <f t="shared" si="17"/>
        <v>14.879999999999999</v>
      </c>
      <c r="M77" s="139"/>
      <c r="N77" s="52"/>
    </row>
    <row r="78" spans="1:14" ht="15" customHeight="1" x14ac:dyDescent="0.25">
      <c r="A78" s="61">
        <v>4</v>
      </c>
      <c r="B78" s="1" t="s">
        <v>271</v>
      </c>
      <c r="C78" s="1" t="s">
        <v>194</v>
      </c>
      <c r="D78" s="46">
        <v>50</v>
      </c>
      <c r="E78" s="47">
        <f t="shared" si="10"/>
        <v>250</v>
      </c>
      <c r="F78" s="65">
        <f t="shared" si="11"/>
        <v>9.0124999999999997E-2</v>
      </c>
      <c r="G78" s="48">
        <f t="shared" si="12"/>
        <v>250</v>
      </c>
      <c r="H78" s="66">
        <f t="shared" si="13"/>
        <v>0.18024999999999999</v>
      </c>
      <c r="I78" s="49">
        <f t="shared" si="14"/>
        <v>35.25</v>
      </c>
      <c r="J78" s="69">
        <f t="shared" si="15"/>
        <v>0.18024999999999999</v>
      </c>
      <c r="K78" s="50">
        <f t="shared" si="16"/>
        <v>51.24</v>
      </c>
      <c r="L78" s="51">
        <f t="shared" si="17"/>
        <v>14.879999999999999</v>
      </c>
      <c r="M78" s="139"/>
      <c r="N78" s="52"/>
    </row>
    <row r="79" spans="1:14" ht="15" customHeight="1" x14ac:dyDescent="0.25">
      <c r="A79" s="61">
        <v>4</v>
      </c>
      <c r="B79" s="74" t="s">
        <v>194</v>
      </c>
      <c r="C79" s="1" t="s">
        <v>272</v>
      </c>
      <c r="D79" s="46">
        <v>50</v>
      </c>
      <c r="E79" s="47">
        <f t="shared" si="10"/>
        <v>250</v>
      </c>
      <c r="F79" s="65">
        <f t="shared" si="11"/>
        <v>9.0124999999999997E-2</v>
      </c>
      <c r="G79" s="48">
        <f t="shared" si="12"/>
        <v>250</v>
      </c>
      <c r="H79" s="66">
        <f t="shared" si="13"/>
        <v>0.18024999999999999</v>
      </c>
      <c r="I79" s="49">
        <f t="shared" si="14"/>
        <v>35.25</v>
      </c>
      <c r="J79" s="69">
        <f t="shared" si="15"/>
        <v>0.18024999999999999</v>
      </c>
      <c r="K79" s="50">
        <f t="shared" si="16"/>
        <v>51.24</v>
      </c>
      <c r="L79" s="51">
        <f t="shared" si="17"/>
        <v>14.879999999999999</v>
      </c>
      <c r="M79" s="139"/>
      <c r="N79" s="52"/>
    </row>
    <row r="80" spans="1:14" ht="15" customHeight="1" x14ac:dyDescent="0.25">
      <c r="A80" s="61">
        <v>4</v>
      </c>
      <c r="B80" s="1" t="s">
        <v>272</v>
      </c>
      <c r="C80" s="1" t="s">
        <v>195</v>
      </c>
      <c r="D80" s="46">
        <v>50</v>
      </c>
      <c r="E80" s="47">
        <f t="shared" si="10"/>
        <v>250</v>
      </c>
      <c r="F80" s="65">
        <f t="shared" si="11"/>
        <v>9.0124999999999997E-2</v>
      </c>
      <c r="G80" s="48">
        <f t="shared" si="12"/>
        <v>250</v>
      </c>
      <c r="H80" s="66">
        <f t="shared" si="13"/>
        <v>0.18024999999999999</v>
      </c>
      <c r="I80" s="49">
        <f t="shared" si="14"/>
        <v>35.25</v>
      </c>
      <c r="J80" s="69">
        <f t="shared" si="15"/>
        <v>0.18024999999999999</v>
      </c>
      <c r="K80" s="50">
        <f t="shared" si="16"/>
        <v>51.24</v>
      </c>
      <c r="L80" s="51">
        <f t="shared" si="17"/>
        <v>14.879999999999999</v>
      </c>
      <c r="M80" s="139"/>
      <c r="N80" s="52"/>
    </row>
    <row r="81" spans="1:14" ht="15" customHeight="1" x14ac:dyDescent="0.25">
      <c r="A81" s="61">
        <v>4</v>
      </c>
      <c r="B81" s="74" t="s">
        <v>195</v>
      </c>
      <c r="C81" s="1" t="s">
        <v>273</v>
      </c>
      <c r="D81" s="46">
        <v>50</v>
      </c>
      <c r="E81" s="47">
        <f t="shared" si="10"/>
        <v>250</v>
      </c>
      <c r="F81" s="65">
        <f t="shared" si="11"/>
        <v>9.0124999999999997E-2</v>
      </c>
      <c r="G81" s="48">
        <f t="shared" si="12"/>
        <v>250</v>
      </c>
      <c r="H81" s="66">
        <f t="shared" si="13"/>
        <v>0.18024999999999999</v>
      </c>
      <c r="I81" s="49">
        <f t="shared" si="14"/>
        <v>35.25</v>
      </c>
      <c r="J81" s="69">
        <f t="shared" si="15"/>
        <v>0.18024999999999999</v>
      </c>
      <c r="K81" s="50">
        <f t="shared" si="16"/>
        <v>51.24</v>
      </c>
      <c r="L81" s="51">
        <f t="shared" si="17"/>
        <v>14.879999999999999</v>
      </c>
      <c r="M81" s="139"/>
      <c r="N81" s="52"/>
    </row>
    <row r="82" spans="1:14" ht="15" customHeight="1" x14ac:dyDescent="0.25">
      <c r="A82" s="61">
        <v>4</v>
      </c>
      <c r="B82" s="1" t="s">
        <v>273</v>
      </c>
      <c r="C82" s="1" t="s">
        <v>196</v>
      </c>
      <c r="D82" s="46">
        <v>50</v>
      </c>
      <c r="E82" s="47">
        <f t="shared" si="10"/>
        <v>250</v>
      </c>
      <c r="F82" s="65">
        <f t="shared" si="11"/>
        <v>9.0124999999999997E-2</v>
      </c>
      <c r="G82" s="48">
        <f t="shared" si="12"/>
        <v>250</v>
      </c>
      <c r="H82" s="66">
        <f t="shared" si="13"/>
        <v>0.18024999999999999</v>
      </c>
      <c r="I82" s="49">
        <f t="shared" si="14"/>
        <v>35.25</v>
      </c>
      <c r="J82" s="69">
        <f t="shared" si="15"/>
        <v>0.18024999999999999</v>
      </c>
      <c r="K82" s="50">
        <f t="shared" si="16"/>
        <v>51.24</v>
      </c>
      <c r="L82" s="51">
        <f t="shared" si="17"/>
        <v>14.879999999999999</v>
      </c>
      <c r="M82" s="139"/>
      <c r="N82" s="52"/>
    </row>
    <row r="83" spans="1:14" ht="15" customHeight="1" x14ac:dyDescent="0.25">
      <c r="A83" s="61">
        <v>4</v>
      </c>
      <c r="B83" s="74" t="s">
        <v>196</v>
      </c>
      <c r="C83" s="1" t="s">
        <v>274</v>
      </c>
      <c r="D83" s="46">
        <v>50</v>
      </c>
      <c r="E83" s="47">
        <f t="shared" si="10"/>
        <v>250</v>
      </c>
      <c r="F83" s="65">
        <f t="shared" si="11"/>
        <v>9.0124999999999997E-2</v>
      </c>
      <c r="G83" s="48">
        <f t="shared" si="12"/>
        <v>250</v>
      </c>
      <c r="H83" s="66">
        <f t="shared" si="13"/>
        <v>0.18024999999999999</v>
      </c>
      <c r="I83" s="49">
        <f t="shared" si="14"/>
        <v>35.25</v>
      </c>
      <c r="J83" s="69">
        <f t="shared" si="15"/>
        <v>0.18024999999999999</v>
      </c>
      <c r="K83" s="50">
        <f t="shared" si="16"/>
        <v>51.24</v>
      </c>
      <c r="L83" s="51">
        <f t="shared" si="17"/>
        <v>14.879999999999999</v>
      </c>
      <c r="M83" s="139"/>
      <c r="N83" s="52"/>
    </row>
    <row r="84" spans="1:14" ht="15" customHeight="1" x14ac:dyDescent="0.25">
      <c r="A84" s="61">
        <v>4</v>
      </c>
      <c r="B84" s="1" t="s">
        <v>274</v>
      </c>
      <c r="C84" s="1" t="s">
        <v>197</v>
      </c>
      <c r="D84" s="46">
        <v>50</v>
      </c>
      <c r="E84" s="47">
        <f t="shared" si="10"/>
        <v>250</v>
      </c>
      <c r="F84" s="65">
        <f t="shared" si="11"/>
        <v>9.0124999999999997E-2</v>
      </c>
      <c r="G84" s="48">
        <f t="shared" si="12"/>
        <v>250</v>
      </c>
      <c r="H84" s="66">
        <f t="shared" si="13"/>
        <v>0.18024999999999999</v>
      </c>
      <c r="I84" s="49">
        <f t="shared" si="14"/>
        <v>35.25</v>
      </c>
      <c r="J84" s="69">
        <f t="shared" si="15"/>
        <v>0.18024999999999999</v>
      </c>
      <c r="K84" s="50">
        <f t="shared" si="16"/>
        <v>51.24</v>
      </c>
      <c r="L84" s="51">
        <f t="shared" si="17"/>
        <v>14.879999999999999</v>
      </c>
      <c r="M84" s="139"/>
      <c r="N84" s="52"/>
    </row>
    <row r="85" spans="1:14" ht="15" customHeight="1" x14ac:dyDescent="0.25">
      <c r="A85" s="61">
        <v>4</v>
      </c>
      <c r="B85" s="74" t="s">
        <v>197</v>
      </c>
      <c r="C85" s="1" t="s">
        <v>275</v>
      </c>
      <c r="D85" s="46">
        <v>50</v>
      </c>
      <c r="E85" s="47">
        <f t="shared" si="10"/>
        <v>250</v>
      </c>
      <c r="F85" s="65">
        <f t="shared" si="11"/>
        <v>9.0124999999999997E-2</v>
      </c>
      <c r="G85" s="48">
        <f t="shared" si="12"/>
        <v>250</v>
      </c>
      <c r="H85" s="66">
        <f t="shared" si="13"/>
        <v>0.18024999999999999</v>
      </c>
      <c r="I85" s="49">
        <f t="shared" si="14"/>
        <v>35.25</v>
      </c>
      <c r="J85" s="69">
        <f t="shared" si="15"/>
        <v>0.18024999999999999</v>
      </c>
      <c r="K85" s="50">
        <f t="shared" si="16"/>
        <v>51.24</v>
      </c>
      <c r="L85" s="51">
        <f t="shared" si="17"/>
        <v>14.879999999999999</v>
      </c>
      <c r="M85" s="139"/>
      <c r="N85" s="52"/>
    </row>
    <row r="86" spans="1:14" ht="15" customHeight="1" x14ac:dyDescent="0.25">
      <c r="A86" s="61">
        <v>4</v>
      </c>
      <c r="B86" s="1" t="s">
        <v>275</v>
      </c>
      <c r="C86" s="1" t="s">
        <v>198</v>
      </c>
      <c r="D86" s="46">
        <v>50</v>
      </c>
      <c r="E86" s="47">
        <f t="shared" si="10"/>
        <v>250</v>
      </c>
      <c r="F86" s="65">
        <f t="shared" si="11"/>
        <v>9.0124999999999997E-2</v>
      </c>
      <c r="G86" s="48">
        <f t="shared" si="12"/>
        <v>250</v>
      </c>
      <c r="H86" s="66">
        <f t="shared" si="13"/>
        <v>0.18024999999999999</v>
      </c>
      <c r="I86" s="49">
        <f t="shared" si="14"/>
        <v>35.25</v>
      </c>
      <c r="J86" s="69">
        <f t="shared" si="15"/>
        <v>0.18024999999999999</v>
      </c>
      <c r="K86" s="50">
        <f t="shared" si="16"/>
        <v>51.24</v>
      </c>
      <c r="L86" s="51">
        <f t="shared" si="17"/>
        <v>14.879999999999999</v>
      </c>
      <c r="M86" s="139"/>
      <c r="N86" s="52"/>
    </row>
    <row r="87" spans="1:14" ht="15" customHeight="1" x14ac:dyDescent="0.25">
      <c r="A87" s="61">
        <v>4</v>
      </c>
      <c r="B87" s="74" t="s">
        <v>198</v>
      </c>
      <c r="C87" s="1" t="s">
        <v>276</v>
      </c>
      <c r="D87" s="46">
        <v>50</v>
      </c>
      <c r="E87" s="47">
        <f t="shared" si="10"/>
        <v>250</v>
      </c>
      <c r="F87" s="65">
        <f t="shared" si="11"/>
        <v>9.0124999999999997E-2</v>
      </c>
      <c r="G87" s="48">
        <f t="shared" si="12"/>
        <v>250</v>
      </c>
      <c r="H87" s="66">
        <f t="shared" si="13"/>
        <v>0.18024999999999999</v>
      </c>
      <c r="I87" s="49">
        <f t="shared" si="14"/>
        <v>35.25</v>
      </c>
      <c r="J87" s="69">
        <f t="shared" si="15"/>
        <v>0.18024999999999999</v>
      </c>
      <c r="K87" s="50">
        <f t="shared" si="16"/>
        <v>51.24</v>
      </c>
      <c r="L87" s="51">
        <f t="shared" si="17"/>
        <v>14.879999999999999</v>
      </c>
      <c r="M87" s="139"/>
      <c r="N87" s="52"/>
    </row>
    <row r="88" spans="1:14" ht="15" customHeight="1" x14ac:dyDescent="0.25">
      <c r="A88" s="61">
        <v>4</v>
      </c>
      <c r="B88" s="1" t="s">
        <v>276</v>
      </c>
      <c r="C88" s="1" t="s">
        <v>199</v>
      </c>
      <c r="D88" s="46">
        <v>50</v>
      </c>
      <c r="E88" s="47">
        <f t="shared" si="10"/>
        <v>250</v>
      </c>
      <c r="F88" s="65">
        <f t="shared" si="11"/>
        <v>9.0124999999999997E-2</v>
      </c>
      <c r="G88" s="48">
        <f t="shared" si="12"/>
        <v>250</v>
      </c>
      <c r="H88" s="66">
        <f t="shared" si="13"/>
        <v>0.18024999999999999</v>
      </c>
      <c r="I88" s="49">
        <f t="shared" si="14"/>
        <v>35.25</v>
      </c>
      <c r="J88" s="69">
        <f t="shared" si="15"/>
        <v>0.18024999999999999</v>
      </c>
      <c r="K88" s="50">
        <f t="shared" si="16"/>
        <v>51.24</v>
      </c>
      <c r="L88" s="51">
        <f t="shared" si="17"/>
        <v>14.879999999999999</v>
      </c>
      <c r="M88" s="139"/>
      <c r="N88" s="52"/>
    </row>
    <row r="89" spans="1:14" ht="15" customHeight="1" x14ac:dyDescent="0.25">
      <c r="A89" s="61">
        <v>5</v>
      </c>
      <c r="B89" s="74" t="s">
        <v>199</v>
      </c>
      <c r="C89" s="1" t="s">
        <v>277</v>
      </c>
      <c r="D89" s="46">
        <v>50</v>
      </c>
      <c r="E89" s="47">
        <f t="shared" si="10"/>
        <v>250</v>
      </c>
      <c r="F89" s="65">
        <f t="shared" si="11"/>
        <v>9.0124999999999997E-2</v>
      </c>
      <c r="G89" s="48">
        <f t="shared" si="12"/>
        <v>250</v>
      </c>
      <c r="H89" s="66">
        <f t="shared" si="13"/>
        <v>0.18024999999999999</v>
      </c>
      <c r="I89" s="49">
        <f t="shared" si="14"/>
        <v>35.25</v>
      </c>
      <c r="J89" s="69">
        <f t="shared" si="15"/>
        <v>0.18024999999999999</v>
      </c>
      <c r="K89" s="50">
        <f t="shared" si="16"/>
        <v>51.24</v>
      </c>
      <c r="L89" s="51">
        <f t="shared" si="17"/>
        <v>14.879999999999999</v>
      </c>
      <c r="M89" s="139"/>
      <c r="N89" s="52"/>
    </row>
    <row r="90" spans="1:14" ht="15" customHeight="1" x14ac:dyDescent="0.25">
      <c r="A90" s="61"/>
      <c r="B90" s="76"/>
      <c r="C90" s="77"/>
      <c r="D90" s="77"/>
      <c r="E90" s="78"/>
      <c r="F90" s="79"/>
      <c r="G90" s="80"/>
      <c r="H90" s="81"/>
      <c r="I90" s="82"/>
      <c r="J90" s="83"/>
      <c r="K90" s="84"/>
      <c r="L90" s="85">
        <f>SUM(L31:L89)</f>
        <v>877.91999999999985</v>
      </c>
      <c r="M90" s="139"/>
      <c r="N90" s="52"/>
    </row>
    <row r="91" spans="1:14" ht="17.25" thickBot="1" x14ac:dyDescent="0.3">
      <c r="A91" s="55"/>
      <c r="B91" s="141" t="s">
        <v>159</v>
      </c>
      <c r="C91" s="142"/>
      <c r="D91" s="142"/>
      <c r="E91" s="56">
        <f>SUM(E8:E89)</f>
        <v>20250</v>
      </c>
      <c r="F91" s="62">
        <f>SUM(F8:F89)</f>
        <v>7.3001249999999844</v>
      </c>
      <c r="G91" s="57">
        <f t="shared" ref="G91" si="18">SUM(G8:G18)</f>
        <v>2750</v>
      </c>
      <c r="H91" s="70">
        <f>SUM(H8:H89)</f>
        <v>14.600249999999969</v>
      </c>
      <c r="I91" s="58">
        <f>SUM(I8:I89)</f>
        <v>2855.25</v>
      </c>
      <c r="J91" s="68">
        <f>SUM(J8:J89)</f>
        <v>14.600249999999969</v>
      </c>
      <c r="K91" s="59">
        <f>SUM(K8:K89)</f>
        <v>4150.4399999999914</v>
      </c>
      <c r="L91" s="60">
        <f>L90+L30</f>
        <v>1041.5999999999999</v>
      </c>
      <c r="M91" s="140"/>
      <c r="N91" s="52"/>
    </row>
    <row r="92" spans="1:14" x14ac:dyDescent="0.25">
      <c r="E92" s="25"/>
      <c r="L92" s="25"/>
    </row>
    <row r="93" spans="1:14" x14ac:dyDescent="0.25">
      <c r="E93" s="16"/>
      <c r="F93" s="16"/>
      <c r="G93" s="16"/>
      <c r="L93" s="25"/>
    </row>
    <row r="95" spans="1:14" x14ac:dyDescent="0.25">
      <c r="C95" s="135" t="s">
        <v>3</v>
      </c>
      <c r="D95" s="135"/>
      <c r="E95" s="135"/>
    </row>
  </sheetData>
  <mergeCells count="11">
    <mergeCell ref="C95:E95"/>
    <mergeCell ref="A3:B3"/>
    <mergeCell ref="C3:L3"/>
    <mergeCell ref="M8:M91"/>
    <mergeCell ref="B91:D91"/>
    <mergeCell ref="A2:M2"/>
    <mergeCell ref="A5:C5"/>
    <mergeCell ref="D5:D6"/>
    <mergeCell ref="E5:H5"/>
    <mergeCell ref="I5:K5"/>
    <mergeCell ref="M5:M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6" zoomScale="106" zoomScaleNormal="106" workbookViewId="0">
      <selection activeCell="B39" sqref="B39"/>
    </sheetView>
  </sheetViews>
  <sheetFormatPr defaultColWidth="9.140625" defaultRowHeight="18.75" customHeight="1" x14ac:dyDescent="0.2"/>
  <cols>
    <col min="1" max="1" width="3" style="31" customWidth="1"/>
    <col min="2" max="2" width="45.140625" style="17" customWidth="1"/>
    <col min="3" max="3" width="11.7109375" style="14" customWidth="1"/>
    <col min="4" max="4" width="11.28515625" style="15" customWidth="1"/>
    <col min="5" max="5" width="10.28515625" style="2" customWidth="1"/>
    <col min="6" max="16384" width="9.140625" style="2"/>
  </cols>
  <sheetData>
    <row r="1" spans="1:10" ht="18.75" customHeight="1" x14ac:dyDescent="0.2">
      <c r="A1" s="28"/>
      <c r="B1" s="145" t="s">
        <v>203</v>
      </c>
      <c r="C1" s="111"/>
      <c r="D1" s="111"/>
    </row>
    <row r="2" spans="1:10" ht="10.5" customHeight="1" x14ac:dyDescent="0.25">
      <c r="A2" s="29"/>
      <c r="B2" s="146"/>
      <c r="C2" s="147"/>
      <c r="D2" s="147"/>
      <c r="E2" s="5"/>
      <c r="F2" s="5"/>
      <c r="G2" s="5"/>
      <c r="H2" s="6"/>
      <c r="I2" s="6"/>
      <c r="J2" s="6"/>
    </row>
    <row r="3" spans="1:10" ht="18.75" customHeight="1" x14ac:dyDescent="0.2">
      <c r="A3" s="119" t="s">
        <v>0</v>
      </c>
      <c r="B3" s="112" t="s">
        <v>96</v>
      </c>
      <c r="C3" s="148" t="s">
        <v>2</v>
      </c>
      <c r="D3" s="149" t="s">
        <v>89</v>
      </c>
      <c r="E3" s="143" t="s">
        <v>200</v>
      </c>
      <c r="F3" s="7"/>
      <c r="G3" s="8"/>
      <c r="H3" s="8"/>
      <c r="I3" s="8"/>
      <c r="J3" s="8"/>
    </row>
    <row r="4" spans="1:10" ht="5.25" customHeight="1" x14ac:dyDescent="0.2">
      <c r="A4" s="120"/>
      <c r="B4" s="113"/>
      <c r="C4" s="148"/>
      <c r="D4" s="149"/>
      <c r="E4" s="144"/>
      <c r="F4" s="8"/>
      <c r="G4" s="8"/>
      <c r="H4" s="8"/>
      <c r="I4" s="8"/>
      <c r="J4" s="8"/>
    </row>
    <row r="5" spans="1:10" s="9" customFormat="1" ht="13.5" customHeight="1" x14ac:dyDescent="0.25">
      <c r="A5" s="26">
        <v>1</v>
      </c>
      <c r="B5" s="22">
        <v>2</v>
      </c>
      <c r="C5" s="21">
        <v>3</v>
      </c>
      <c r="D5" s="22">
        <v>4</v>
      </c>
      <c r="E5" s="63" t="s">
        <v>144</v>
      </c>
      <c r="F5" s="8"/>
      <c r="G5" s="8"/>
      <c r="H5" s="8"/>
      <c r="I5" s="8"/>
      <c r="J5" s="3"/>
    </row>
    <row r="6" spans="1:10" s="9" customFormat="1" ht="26.25" customHeight="1" x14ac:dyDescent="0.25">
      <c r="A6" s="30">
        <v>1</v>
      </c>
      <c r="B6" s="19" t="s">
        <v>97</v>
      </c>
      <c r="C6" s="21" t="s">
        <v>17</v>
      </c>
      <c r="D6" s="11" t="s">
        <v>98</v>
      </c>
      <c r="E6" s="63"/>
      <c r="F6" s="8"/>
      <c r="G6" s="8"/>
      <c r="H6" s="8"/>
      <c r="I6" s="8"/>
      <c r="J6" s="3"/>
    </row>
    <row r="7" spans="1:10" s="9" customFormat="1" ht="18.75" customHeight="1" x14ac:dyDescent="0.25">
      <c r="A7" s="30">
        <v>2</v>
      </c>
      <c r="B7" s="20" t="s">
        <v>99</v>
      </c>
      <c r="C7" s="21" t="s">
        <v>17</v>
      </c>
      <c r="D7" s="12" t="s">
        <v>101</v>
      </c>
      <c r="E7" s="63"/>
      <c r="F7" s="8"/>
      <c r="G7" s="8"/>
      <c r="H7" s="8"/>
      <c r="I7" s="8"/>
      <c r="J7" s="3"/>
    </row>
    <row r="8" spans="1:10" s="9" customFormat="1" ht="18.75" customHeight="1" x14ac:dyDescent="0.25">
      <c r="A8" s="30">
        <v>3</v>
      </c>
      <c r="B8" s="20" t="s">
        <v>100</v>
      </c>
      <c r="C8" s="21" t="s">
        <v>17</v>
      </c>
      <c r="D8" s="12" t="s">
        <v>102</v>
      </c>
      <c r="E8" s="63"/>
      <c r="F8" s="8"/>
      <c r="G8" s="8"/>
      <c r="H8" s="8"/>
      <c r="I8" s="8"/>
      <c r="J8" s="3"/>
    </row>
    <row r="9" spans="1:10" s="9" customFormat="1" ht="18.75" customHeight="1" x14ac:dyDescent="0.25">
      <c r="A9" s="30">
        <v>4</v>
      </c>
      <c r="B9" s="19" t="s">
        <v>103</v>
      </c>
      <c r="C9" s="21" t="s">
        <v>9</v>
      </c>
      <c r="D9" s="13" t="s">
        <v>105</v>
      </c>
      <c r="E9" s="63"/>
      <c r="F9" s="8"/>
      <c r="G9" s="8"/>
      <c r="H9" s="8"/>
      <c r="I9" s="8"/>
      <c r="J9" s="3"/>
    </row>
    <row r="10" spans="1:10" s="9" customFormat="1" ht="18.75" customHeight="1" x14ac:dyDescent="0.25">
      <c r="A10" s="30">
        <v>5</v>
      </c>
      <c r="B10" s="19" t="s">
        <v>104</v>
      </c>
      <c r="C10" s="21" t="s">
        <v>5</v>
      </c>
      <c r="D10" s="11" t="s">
        <v>106</v>
      </c>
      <c r="E10" s="63"/>
      <c r="F10" s="8"/>
      <c r="G10" s="8"/>
      <c r="H10" s="8"/>
      <c r="I10" s="8"/>
      <c r="J10" s="3"/>
    </row>
    <row r="11" spans="1:10" s="9" customFormat="1" ht="18.75" customHeight="1" x14ac:dyDescent="0.25">
      <c r="A11" s="30">
        <v>6</v>
      </c>
      <c r="B11" s="19" t="s">
        <v>107</v>
      </c>
      <c r="C11" s="21" t="s">
        <v>6</v>
      </c>
      <c r="D11" s="13">
        <v>115</v>
      </c>
      <c r="E11" s="63"/>
      <c r="F11" s="8"/>
      <c r="G11" s="8"/>
      <c r="H11" s="8"/>
      <c r="I11" s="8"/>
      <c r="J11" s="3"/>
    </row>
    <row r="12" spans="1:10" s="9" customFormat="1" ht="18.75" customHeight="1" x14ac:dyDescent="0.25">
      <c r="A12" s="30">
        <v>7</v>
      </c>
      <c r="B12" s="19" t="s">
        <v>108</v>
      </c>
      <c r="C12" s="21" t="s">
        <v>6</v>
      </c>
      <c r="D12" s="22" t="s">
        <v>98</v>
      </c>
      <c r="E12" s="63"/>
      <c r="F12" s="8"/>
      <c r="G12" s="8"/>
      <c r="H12" s="8"/>
      <c r="I12" s="8"/>
      <c r="J12" s="3"/>
    </row>
    <row r="13" spans="1:10" s="9" customFormat="1" ht="18.75" customHeight="1" x14ac:dyDescent="0.25">
      <c r="A13" s="30">
        <v>8</v>
      </c>
      <c r="B13" s="18" t="s">
        <v>110</v>
      </c>
      <c r="C13" s="21" t="s">
        <v>6</v>
      </c>
      <c r="D13" s="22" t="s">
        <v>113</v>
      </c>
      <c r="E13" s="63"/>
      <c r="F13" s="8"/>
      <c r="G13" s="8"/>
      <c r="H13" s="8"/>
      <c r="I13" s="8"/>
      <c r="J13" s="3"/>
    </row>
    <row r="14" spans="1:10" s="9" customFormat="1" ht="18.75" customHeight="1" x14ac:dyDescent="0.25">
      <c r="A14" s="30">
        <v>9</v>
      </c>
      <c r="B14" s="18" t="s">
        <v>111</v>
      </c>
      <c r="C14" s="21" t="s">
        <v>6</v>
      </c>
      <c r="D14" s="22" t="s">
        <v>114</v>
      </c>
      <c r="E14" s="63"/>
      <c r="F14" s="8"/>
      <c r="G14" s="8"/>
      <c r="H14" s="8"/>
      <c r="I14" s="8"/>
      <c r="J14" s="3"/>
    </row>
    <row r="15" spans="1:10" s="9" customFormat="1" ht="18.75" customHeight="1" x14ac:dyDescent="0.25">
      <c r="A15" s="30">
        <v>10</v>
      </c>
      <c r="B15" s="18" t="s">
        <v>109</v>
      </c>
      <c r="C15" s="21" t="s">
        <v>6</v>
      </c>
      <c r="D15" s="12" t="s">
        <v>115</v>
      </c>
      <c r="E15" s="63"/>
      <c r="F15" s="8"/>
      <c r="G15" s="8"/>
      <c r="H15" s="8"/>
      <c r="I15" s="8"/>
      <c r="J15" s="3"/>
    </row>
    <row r="16" spans="1:10" s="9" customFormat="1" ht="18.75" customHeight="1" x14ac:dyDescent="0.25">
      <c r="A16" s="30">
        <v>11</v>
      </c>
      <c r="B16" s="20" t="s">
        <v>81</v>
      </c>
      <c r="C16" s="21" t="s">
        <v>6</v>
      </c>
      <c r="D16" s="13" t="s">
        <v>116</v>
      </c>
      <c r="E16" s="63"/>
      <c r="F16" s="8"/>
      <c r="G16" s="8"/>
      <c r="H16" s="8"/>
      <c r="I16" s="8"/>
      <c r="J16" s="3"/>
    </row>
    <row r="17" spans="1:10" s="9" customFormat="1" ht="18.75" customHeight="1" x14ac:dyDescent="0.25">
      <c r="A17" s="30">
        <v>12</v>
      </c>
      <c r="B17" s="20" t="s">
        <v>82</v>
      </c>
      <c r="C17" s="21" t="s">
        <v>6</v>
      </c>
      <c r="D17" s="12" t="s">
        <v>117</v>
      </c>
      <c r="E17" s="63"/>
      <c r="F17" s="8"/>
      <c r="G17" s="8"/>
      <c r="H17" s="8"/>
      <c r="I17" s="8"/>
      <c r="J17" s="3"/>
    </row>
    <row r="18" spans="1:10" s="9" customFormat="1" ht="18.75" customHeight="1" x14ac:dyDescent="0.25">
      <c r="A18" s="30">
        <v>13</v>
      </c>
      <c r="B18" s="20" t="s">
        <v>83</v>
      </c>
      <c r="C18" s="21" t="s">
        <v>6</v>
      </c>
      <c r="D18" s="11" t="s">
        <v>118</v>
      </c>
      <c r="E18" s="63"/>
      <c r="F18" s="8"/>
      <c r="G18" s="8"/>
      <c r="H18" s="8"/>
      <c r="I18" s="8"/>
      <c r="J18" s="3"/>
    </row>
    <row r="19" spans="1:10" s="9" customFormat="1" ht="18.75" customHeight="1" x14ac:dyDescent="0.25">
      <c r="A19" s="30">
        <v>14</v>
      </c>
      <c r="B19" s="19" t="s">
        <v>112</v>
      </c>
      <c r="C19" s="21" t="s">
        <v>6</v>
      </c>
      <c r="D19" s="13" t="s">
        <v>119</v>
      </c>
      <c r="E19" s="63"/>
      <c r="F19" s="8"/>
      <c r="G19" s="8"/>
      <c r="H19" s="8"/>
      <c r="I19" s="8"/>
      <c r="J19" s="3"/>
    </row>
    <row r="20" spans="1:10" s="9" customFormat="1" ht="18.75" customHeight="1" x14ac:dyDescent="0.25">
      <c r="A20" s="30">
        <v>15</v>
      </c>
      <c r="B20" s="19" t="s">
        <v>52</v>
      </c>
      <c r="C20" s="21" t="s">
        <v>9</v>
      </c>
      <c r="D20" s="13" t="s">
        <v>120</v>
      </c>
      <c r="E20" s="63"/>
      <c r="F20" s="8"/>
      <c r="G20" s="8"/>
      <c r="H20" s="8"/>
      <c r="I20" s="8"/>
      <c r="J20" s="3"/>
    </row>
    <row r="21" spans="1:10" s="9" customFormat="1" ht="18.75" customHeight="1" x14ac:dyDescent="0.25">
      <c r="A21" s="30">
        <v>16</v>
      </c>
      <c r="B21" s="19" t="s">
        <v>122</v>
      </c>
      <c r="C21" s="21" t="s">
        <v>9</v>
      </c>
      <c r="D21" s="12" t="s">
        <v>121</v>
      </c>
      <c r="E21" s="63"/>
      <c r="F21" s="8"/>
      <c r="G21" s="8"/>
      <c r="H21" s="8"/>
      <c r="I21" s="8"/>
      <c r="J21" s="3"/>
    </row>
    <row r="22" spans="1:10" s="9" customFormat="1" ht="18.75" customHeight="1" x14ac:dyDescent="0.25">
      <c r="A22" s="30">
        <v>17</v>
      </c>
      <c r="B22" s="20" t="s">
        <v>123</v>
      </c>
      <c r="C22" s="21" t="s">
        <v>5</v>
      </c>
      <c r="D22" s="12" t="s">
        <v>124</v>
      </c>
      <c r="E22" s="63"/>
      <c r="F22" s="8"/>
      <c r="G22" s="8"/>
      <c r="H22" s="8"/>
      <c r="I22" s="8"/>
      <c r="J22" s="3"/>
    </row>
    <row r="23" spans="1:10" s="9" customFormat="1" ht="18.75" customHeight="1" x14ac:dyDescent="0.25">
      <c r="A23" s="30">
        <v>18</v>
      </c>
      <c r="B23" s="19" t="s">
        <v>125</v>
      </c>
      <c r="C23" s="23" t="s">
        <v>8</v>
      </c>
      <c r="D23" s="22" t="s">
        <v>126</v>
      </c>
      <c r="E23" s="63"/>
      <c r="F23" s="8"/>
      <c r="G23" s="8"/>
      <c r="H23" s="8"/>
      <c r="I23" s="8"/>
      <c r="J23" s="3"/>
    </row>
    <row r="24" spans="1:10" s="9" customFormat="1" ht="18.75" customHeight="1" x14ac:dyDescent="0.25">
      <c r="A24" s="30">
        <v>19</v>
      </c>
      <c r="B24" s="19" t="s">
        <v>127</v>
      </c>
      <c r="C24" s="21" t="s">
        <v>5</v>
      </c>
      <c r="D24" s="11" t="s">
        <v>128</v>
      </c>
      <c r="E24" s="63"/>
      <c r="F24" s="8"/>
      <c r="G24" s="8"/>
      <c r="H24" s="8"/>
      <c r="I24" s="8"/>
      <c r="J24" s="3"/>
    </row>
    <row r="25" spans="1:10" s="9" customFormat="1" ht="18.75" customHeight="1" x14ac:dyDescent="0.25">
      <c r="A25" s="26">
        <v>20</v>
      </c>
      <c r="B25" s="19" t="s">
        <v>129</v>
      </c>
      <c r="C25" s="21" t="s">
        <v>5</v>
      </c>
      <c r="D25" s="22" t="s">
        <v>131</v>
      </c>
      <c r="E25" s="63"/>
      <c r="F25" s="8"/>
      <c r="G25" s="8"/>
      <c r="H25" s="8"/>
      <c r="I25" s="8"/>
      <c r="J25" s="3"/>
    </row>
    <row r="26" spans="1:10" s="9" customFormat="1" ht="18.75" customHeight="1" x14ac:dyDescent="0.25">
      <c r="A26" s="30">
        <v>21</v>
      </c>
      <c r="B26" s="19" t="s">
        <v>130</v>
      </c>
      <c r="C26" s="21" t="s">
        <v>5</v>
      </c>
      <c r="D26" s="13" t="s">
        <v>132</v>
      </c>
      <c r="E26" s="63"/>
      <c r="F26" s="8"/>
      <c r="G26" s="8"/>
      <c r="H26" s="8"/>
      <c r="I26" s="8"/>
      <c r="J26" s="3"/>
    </row>
    <row r="27" spans="1:10" s="9" customFormat="1" ht="18.75" customHeight="1" x14ac:dyDescent="0.25">
      <c r="A27" s="30">
        <v>22</v>
      </c>
      <c r="B27" s="19" t="s">
        <v>133</v>
      </c>
      <c r="C27" s="21" t="s">
        <v>4</v>
      </c>
      <c r="D27" s="13" t="s">
        <v>134</v>
      </c>
      <c r="E27" s="63"/>
      <c r="F27" s="8"/>
      <c r="G27" s="8"/>
      <c r="H27" s="8"/>
      <c r="I27" s="8"/>
      <c r="J27" s="3"/>
    </row>
    <row r="28" spans="1:10" s="9" customFormat="1" ht="18.75" customHeight="1" x14ac:dyDescent="0.25">
      <c r="A28" s="30">
        <v>23</v>
      </c>
      <c r="B28" s="19" t="s">
        <v>41</v>
      </c>
      <c r="C28" s="21" t="s">
        <v>8</v>
      </c>
      <c r="D28" s="11" t="s">
        <v>135</v>
      </c>
      <c r="E28" s="63"/>
      <c r="F28" s="8"/>
      <c r="G28" s="8"/>
      <c r="H28" s="8"/>
      <c r="I28" s="8"/>
      <c r="J28" s="3"/>
    </row>
    <row r="29" spans="1:10" s="9" customFormat="1" ht="18.75" customHeight="1" x14ac:dyDescent="0.25">
      <c r="A29" s="30">
        <v>24</v>
      </c>
      <c r="B29" s="19" t="s">
        <v>136</v>
      </c>
      <c r="C29" s="21" t="s">
        <v>8</v>
      </c>
      <c r="D29" s="22" t="s">
        <v>137</v>
      </c>
      <c r="E29" s="63"/>
      <c r="F29" s="8"/>
      <c r="G29" s="8"/>
      <c r="H29" s="8"/>
      <c r="I29" s="8"/>
      <c r="J29" s="3"/>
    </row>
    <row r="30" spans="1:10" s="9" customFormat="1" ht="18.75" customHeight="1" x14ac:dyDescent="0.25">
      <c r="A30" s="30">
        <v>25</v>
      </c>
      <c r="B30" s="19" t="s">
        <v>204</v>
      </c>
      <c r="C30" s="21" t="s">
        <v>5</v>
      </c>
      <c r="D30" s="73" t="s">
        <v>205</v>
      </c>
      <c r="E30" s="63"/>
      <c r="F30" s="8"/>
      <c r="G30" s="8"/>
      <c r="H30" s="8"/>
      <c r="I30" s="8"/>
      <c r="J30" s="3"/>
    </row>
    <row r="31" spans="1:10" s="9" customFormat="1" ht="18.75" customHeight="1" x14ac:dyDescent="0.25">
      <c r="A31" s="26">
        <v>26</v>
      </c>
      <c r="B31" s="19" t="s">
        <v>206</v>
      </c>
      <c r="C31" s="21" t="s">
        <v>5</v>
      </c>
      <c r="D31" s="11" t="s">
        <v>139</v>
      </c>
      <c r="E31" s="63"/>
      <c r="F31" s="8"/>
      <c r="G31" s="8"/>
      <c r="H31" s="8"/>
      <c r="I31" s="8"/>
      <c r="J31" s="3"/>
    </row>
    <row r="32" spans="1:10" s="9" customFormat="1" ht="18.75" customHeight="1" x14ac:dyDescent="0.25">
      <c r="A32" s="26">
        <v>27</v>
      </c>
      <c r="B32" s="19" t="s">
        <v>207</v>
      </c>
      <c r="C32" s="21" t="s">
        <v>5</v>
      </c>
      <c r="D32" s="11" t="s">
        <v>140</v>
      </c>
      <c r="E32" s="63"/>
      <c r="F32" s="8"/>
      <c r="G32" s="8"/>
      <c r="H32" s="8"/>
      <c r="I32" s="8"/>
      <c r="J32" s="3"/>
    </row>
    <row r="33" spans="1:10" s="9" customFormat="1" ht="18.75" customHeight="1" x14ac:dyDescent="0.25">
      <c r="A33" s="30">
        <v>28</v>
      </c>
      <c r="B33" s="19" t="s">
        <v>138</v>
      </c>
      <c r="C33" s="21" t="s">
        <v>4</v>
      </c>
      <c r="D33" s="22" t="s">
        <v>141</v>
      </c>
      <c r="E33" s="63"/>
      <c r="F33" s="8"/>
      <c r="G33" s="8"/>
      <c r="H33" s="8"/>
      <c r="I33" s="8"/>
      <c r="J33" s="3"/>
    </row>
    <row r="34" spans="1:10" s="9" customFormat="1" ht="31.5" customHeight="1" x14ac:dyDescent="0.25">
      <c r="A34" s="30">
        <v>29</v>
      </c>
      <c r="B34" s="19" t="s">
        <v>279</v>
      </c>
      <c r="C34" s="21" t="s">
        <v>4</v>
      </c>
      <c r="D34" s="22" t="s">
        <v>142</v>
      </c>
      <c r="E34" s="63"/>
      <c r="F34" s="8"/>
      <c r="G34" s="8"/>
      <c r="H34" s="8"/>
      <c r="I34" s="8"/>
      <c r="J34" s="3"/>
    </row>
    <row r="35" spans="1:10" s="9" customFormat="1" ht="32.25" customHeight="1" x14ac:dyDescent="0.25">
      <c r="A35" s="26">
        <v>30</v>
      </c>
      <c r="B35" s="19" t="s">
        <v>278</v>
      </c>
      <c r="C35" s="21" t="s">
        <v>4</v>
      </c>
      <c r="D35" s="11" t="s">
        <v>143</v>
      </c>
      <c r="E35" s="63"/>
      <c r="F35" s="8"/>
      <c r="G35" s="8"/>
      <c r="H35" s="8"/>
      <c r="I35" s="8"/>
      <c r="J35" s="3"/>
    </row>
    <row r="36" spans="1:10" s="9" customFormat="1" ht="13.5" x14ac:dyDescent="0.25">
      <c r="A36" s="26">
        <v>31</v>
      </c>
      <c r="B36" s="88" t="s">
        <v>283</v>
      </c>
      <c r="C36" s="21" t="s">
        <v>285</v>
      </c>
      <c r="D36" s="11">
        <v>128.94</v>
      </c>
      <c r="E36" s="63"/>
      <c r="F36" s="8"/>
      <c r="G36" s="8"/>
      <c r="H36" s="8"/>
      <c r="I36" s="8"/>
      <c r="J36" s="3"/>
    </row>
    <row r="37" spans="1:10" s="9" customFormat="1" ht="18.75" customHeight="1" x14ac:dyDescent="0.25">
      <c r="A37" s="26">
        <v>32</v>
      </c>
      <c r="B37" s="88" t="s">
        <v>284</v>
      </c>
      <c r="C37" s="21" t="s">
        <v>286</v>
      </c>
      <c r="D37" s="13">
        <v>8500</v>
      </c>
      <c r="E37" s="63"/>
      <c r="F37" s="8"/>
      <c r="G37" s="8"/>
      <c r="H37" s="8"/>
      <c r="I37" s="8"/>
      <c r="J37" s="3"/>
    </row>
    <row r="38" spans="1:10" s="9" customFormat="1" ht="18.75" customHeight="1" x14ac:dyDescent="0.25">
      <c r="A38" s="29"/>
      <c r="B38" s="4"/>
      <c r="C38" s="24"/>
      <c r="D38" s="27"/>
      <c r="E38" s="8"/>
      <c r="F38" s="8"/>
      <c r="G38" s="8"/>
      <c r="H38" s="8"/>
      <c r="I38" s="8"/>
      <c r="J38" s="3"/>
    </row>
    <row r="39" spans="1:10" s="14" customFormat="1" ht="18.75" customHeight="1" x14ac:dyDescent="0.2">
      <c r="A39" s="31"/>
      <c r="B39" s="17"/>
      <c r="D39" s="15"/>
      <c r="E39" s="2"/>
      <c r="F39" s="2"/>
      <c r="G39" s="2"/>
      <c r="H39" s="2"/>
      <c r="I39" s="2"/>
      <c r="J39" s="2"/>
    </row>
  </sheetData>
  <mergeCells count="6">
    <mergeCell ref="E3:E4"/>
    <mergeCell ref="B1:D2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მოცულობათა უწყისი-2 ახალი</vt:lpstr>
      <vt:lpstr>პიკეტური დათვლის უწყისი</vt:lpstr>
      <vt:lpstr>რესურსები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2017-03-24T13:01:58Z</dcterms:modified>
</cp:coreProperties>
</file>