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91" activeTab="8"/>
  </bookViews>
  <sheets>
    <sheet name="krebsiti" sheetId="3" r:id="rId1"/>
    <sheet name="obieqturi" sheetId="11" r:id="rId2"/>
    <sheet name="xarjtaR" sheetId="1" r:id="rId3"/>
    <sheet name="1000m3 rezeruari" sheetId="13" r:id="rId4"/>
    <sheet name="saleqrebi" sheetId="14" r:id="rId5"/>
    <sheet name="saTave" sheetId="12" r:id="rId6"/>
    <sheet name="sayaraulo" sheetId="9" r:id="rId7"/>
    <sheet name="remonti" sheetId="16" r:id="rId8"/>
    <sheet name="Sheet1" sheetId="17" r:id="rId9"/>
  </sheets>
  <definedNames>
    <definedName name="_xlnm.Print_Area" localSheetId="3">'1000m3 rezeruari'!$A$1:$F$32</definedName>
    <definedName name="_xlnm.Print_Area" localSheetId="0">krebsiti!$A$1:$H$14</definedName>
    <definedName name="_xlnm.Print_Area" localSheetId="1">obieqturi!$A$1:$F$14</definedName>
    <definedName name="_xlnm.Print_Area" localSheetId="7">remonti!$A$1:$F$16</definedName>
    <definedName name="_xlnm.Print_Area" localSheetId="4">saleqrebi!$A$1:$F$36</definedName>
    <definedName name="_xlnm.Print_Area" localSheetId="5">saTave!$A$1:$F$24</definedName>
    <definedName name="_xlnm.Print_Area" localSheetId="6">sayaraulo!$A$1:$F$17</definedName>
    <definedName name="_xlnm.Print_Area" localSheetId="8">Sheet1!$A$1:$F$44</definedName>
    <definedName name="_xlnm.Print_Area" localSheetId="2">xarjtaR!$A$1:$F$46</definedName>
  </definedNames>
  <calcPr calcId="152511"/>
</workbook>
</file>

<file path=xl/calcChain.xml><?xml version="1.0" encoding="utf-8"?>
<calcChain xmlns="http://schemas.openxmlformats.org/spreadsheetml/2006/main">
  <c r="F8" i="17" l="1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7" i="17"/>
  <c r="F36" i="17" l="1"/>
  <c r="C13" i="11" l="1"/>
  <c r="F9" i="16"/>
  <c r="F10" i="16"/>
  <c r="F11" i="16"/>
  <c r="F12" i="16"/>
  <c r="F13" i="16"/>
  <c r="F14" i="16"/>
  <c r="F15" i="16"/>
  <c r="F8" i="16"/>
  <c r="F11" i="9"/>
  <c r="F10" i="12"/>
  <c r="F11" i="12"/>
  <c r="F12" i="12"/>
  <c r="F13" i="12"/>
  <c r="F14" i="12"/>
  <c r="F16" i="12"/>
  <c r="F17" i="12"/>
  <c r="F18" i="12"/>
  <c r="F19" i="12"/>
  <c r="F20" i="12"/>
  <c r="F21" i="12"/>
  <c r="F23" i="12"/>
  <c r="F8" i="12"/>
  <c r="F9" i="14"/>
  <c r="F11" i="14"/>
  <c r="F12" i="14"/>
  <c r="F13" i="14"/>
  <c r="F14" i="14"/>
  <c r="F15" i="14"/>
  <c r="F16" i="14"/>
  <c r="F17" i="14"/>
  <c r="F18" i="14"/>
  <c r="F19" i="14"/>
  <c r="F21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9" i="13"/>
  <c r="F11" i="13"/>
  <c r="F12" i="13"/>
  <c r="F13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8" i="1"/>
  <c r="F16" i="16" l="1"/>
  <c r="C12" i="11" s="1"/>
  <c r="F12" i="11" s="1"/>
  <c r="F46" i="1"/>
  <c r="C7" i="11" s="1"/>
  <c r="F7" i="11" s="1"/>
  <c r="F13" i="11"/>
  <c r="D16" i="9"/>
  <c r="F16" i="9" s="1"/>
  <c r="D15" i="9"/>
  <c r="F15" i="9" s="1"/>
  <c r="D14" i="9"/>
  <c r="F14" i="9" s="1"/>
  <c r="D13" i="9"/>
  <c r="F13" i="9" s="1"/>
  <c r="D12" i="9"/>
  <c r="F12" i="9" s="1"/>
  <c r="D10" i="9"/>
  <c r="F10" i="9" s="1"/>
  <c r="D9" i="9"/>
  <c r="F9" i="9" s="1"/>
  <c r="D8" i="9"/>
  <c r="F8" i="9" s="1"/>
  <c r="D22" i="12"/>
  <c r="F22" i="12" s="1"/>
  <c r="D9" i="12"/>
  <c r="F9" i="12" s="1"/>
  <c r="D22" i="14"/>
  <c r="F22" i="14" s="1"/>
  <c r="D20" i="14"/>
  <c r="F20" i="14" s="1"/>
  <c r="D10" i="14"/>
  <c r="F10" i="14" s="1"/>
  <c r="D8" i="14"/>
  <c r="F8" i="14" s="1"/>
  <c r="D15" i="13"/>
  <c r="F15" i="13" s="1"/>
  <c r="D14" i="13"/>
  <c r="F14" i="13" s="1"/>
  <c r="D10" i="13"/>
  <c r="F10" i="13" s="1"/>
  <c r="D8" i="13"/>
  <c r="F8" i="13" s="1"/>
  <c r="F32" i="13" s="1"/>
  <c r="F24" i="12" l="1"/>
  <c r="C10" i="11" s="1"/>
  <c r="F10" i="11" s="1"/>
  <c r="F17" i="9"/>
  <c r="C11" i="11" s="1"/>
  <c r="F11" i="11" s="1"/>
  <c r="C8" i="11"/>
  <c r="F8" i="11" s="1"/>
  <c r="B13" i="11" l="1"/>
  <c r="B12" i="11"/>
  <c r="B11" i="11"/>
  <c r="B10" i="11"/>
  <c r="B9" i="11"/>
  <c r="B8" i="11"/>
  <c r="B7" i="11"/>
  <c r="F36" i="14"/>
  <c r="C9" i="11" s="1"/>
  <c r="F9" i="11" s="1"/>
  <c r="F14" i="11" s="1"/>
  <c r="D8" i="3" s="1"/>
  <c r="H8" i="3" l="1"/>
  <c r="H9" i="3" s="1"/>
  <c r="H10" i="3" s="1"/>
  <c r="H11" i="3" s="1"/>
  <c r="H12" i="3" s="1"/>
  <c r="H14" i="3" s="1"/>
  <c r="D9" i="3"/>
</calcChain>
</file>

<file path=xl/sharedStrings.xml><?xml version="1.0" encoding="utf-8"?>
<sst xmlns="http://schemas.openxmlformats.org/spreadsheetml/2006/main" count="422" uniqueCount="195">
  <si>
    <t>#</t>
  </si>
  <si>
    <t xml:space="preserve">samuSaos dasaxeleba </t>
  </si>
  <si>
    <t>ganz.erT.</t>
  </si>
  <si>
    <t>raode-noba</t>
  </si>
  <si>
    <t>erT.fasi</t>
  </si>
  <si>
    <t>jami</t>
  </si>
  <si>
    <t xml:space="preserve">  jami</t>
  </si>
  <si>
    <t>samSeneblo samuSaoebi</t>
  </si>
  <si>
    <t>m3</t>
  </si>
  <si>
    <t>tranSeis Ziris da kedlebis damuSaveba xeliT</t>
  </si>
  <si>
    <t>m</t>
  </si>
  <si>
    <t xml:space="preserve"> </t>
  </si>
  <si>
    <r>
      <t>m</t>
    </r>
    <r>
      <rPr>
        <vertAlign val="superscript"/>
        <sz val="10"/>
        <rFont val="AcadNusx"/>
      </rPr>
      <t>3</t>
    </r>
  </si>
  <si>
    <t>c</t>
  </si>
  <si>
    <t>saxanZro hidrantebis mowyoba</t>
  </si>
  <si>
    <t>kompl</t>
  </si>
  <si>
    <t>xarjTaRricxvis #</t>
  </si>
  <si>
    <t xml:space="preserve"> xarjTaRricxvis dasaxeleba</t>
  </si>
  <si>
    <t xml:space="preserve">      saxarjTaRricxvo GRirebuleba (aTasi lari)</t>
  </si>
  <si>
    <t>mowyobiloba</t>
  </si>
  <si>
    <t>sxvadasxva xarjebi</t>
  </si>
  <si>
    <t>sul</t>
  </si>
  <si>
    <t xml:space="preserve">saamSeneblo samuSaoebi </t>
  </si>
  <si>
    <t>jami:</t>
  </si>
  <si>
    <t>d. R.Gg. - 18%</t>
  </si>
  <si>
    <t>jami sul</t>
  </si>
  <si>
    <t>m2</t>
  </si>
  <si>
    <t xml:space="preserve"> m2</t>
  </si>
  <si>
    <t>rezervuaris gamocda</t>
  </si>
  <si>
    <t>rezervuari garecxva kiriani qloriT</t>
  </si>
  <si>
    <t xml:space="preserve">IV kategoriis gruntis damuSaveba tranSeaSi eqskavatoris kovSiT 0.25-m3 </t>
  </si>
  <si>
    <t>gauTvaliswinebeli xarjebi 3%</t>
  </si>
  <si>
    <t xml:space="preserve">IV kategoriis gruntis damuSaveba xeliT </t>
  </si>
  <si>
    <t># rigiTi</t>
  </si>
  <si>
    <t>samuSaoebisa da xarjebis dasaxeleba</t>
  </si>
  <si>
    <t xml:space="preserve"> raodenoba proeqtiT</t>
  </si>
  <si>
    <t>saxarjTaRricxvo Rirebuleba (lari)</t>
  </si>
  <si>
    <t>erTeulze</t>
  </si>
  <si>
    <t>1</t>
  </si>
  <si>
    <t>betonis momzadebis fena saZirkvlebis qveS m-100, sisqiT 10 sm.</t>
  </si>
  <si>
    <r>
      <t>m</t>
    </r>
    <r>
      <rPr>
        <vertAlign val="superscript"/>
        <sz val="10"/>
        <rFont val="AcadNusx"/>
      </rPr>
      <t>2</t>
    </r>
  </si>
  <si>
    <t>7</t>
  </si>
  <si>
    <t>tn</t>
  </si>
  <si>
    <t>14</t>
  </si>
  <si>
    <t>saxuravis mowyoba 1 fena ruberoidiT 3 fena izolze</t>
  </si>
  <si>
    <t>liTonis karebis   montaJi</t>
  </si>
  <si>
    <t>liTonis karebis SeRebva zeTovani saRebaviT  (2 fena)</t>
  </si>
  <si>
    <t>fasadis  SeRebva fasadis saRebaviT</t>
  </si>
  <si>
    <t>erTeulis ganzomileba</t>
  </si>
  <si>
    <t>4</t>
  </si>
  <si>
    <t>3</t>
  </si>
  <si>
    <t>5</t>
  </si>
  <si>
    <t>6</t>
  </si>
  <si>
    <t>2</t>
  </si>
  <si>
    <t>8</t>
  </si>
  <si>
    <t>13</t>
  </si>
  <si>
    <t>kedlebis, kolonebis da Weris lesva qviSa-cementis xsnariT 1:2</t>
  </si>
  <si>
    <t>iatakis moWimva cementis xsnariT sisqiT 45mm</t>
  </si>
  <si>
    <t>gr.m</t>
  </si>
  <si>
    <t>metlaxis filebis dageba.</t>
  </si>
  <si>
    <t>metlaxis plintusis mowyoba (7sm siganis)</t>
  </si>
  <si>
    <t>metaloplastmasis fanjrebis mowyoba</t>
  </si>
  <si>
    <t>samuSaoebis da danaxarjebis                                         dasaxeleba</t>
  </si>
  <si>
    <t>samontaJo samuSaoebi</t>
  </si>
  <si>
    <t>rezeruaris Semozvinva adgilobrivi gruntiT</t>
  </si>
  <si>
    <t>rezeruaris Tavis moWimva cementis xsnariT sisqiT 50mm</t>
  </si>
  <si>
    <t>rezervuarSi Casasvlelebze Tavsaxuris mowyoba zomiT 1X1</t>
  </si>
  <si>
    <t>rezeruaris reabilitacia</t>
  </si>
  <si>
    <t>saSibero kameris montaJi</t>
  </si>
  <si>
    <t>betonis baliSi mowyoba</t>
  </si>
  <si>
    <t>kedlebis mowyoba blokiT (20X20X40)</t>
  </si>
  <si>
    <t>pn8 pe100 milis montaJi d-225mm hidravlikuri SemowmebiT</t>
  </si>
  <si>
    <t>arsebuli saSibero kameris demontaJi</t>
  </si>
  <si>
    <t>saleqarTan arsebul WebSi Casasvlelis da kibeebis mowyoba</t>
  </si>
  <si>
    <t>arsebuli saleqari 22X23m reabilitacia</t>
  </si>
  <si>
    <t>arsebuli saleqari 15X15m reabilitacia</t>
  </si>
  <si>
    <t>arsebuli saleqaris Siga kedlebis lesva qviSa-cementis xsnariT 1:2</t>
  </si>
  <si>
    <t>Casxmuli kedlebis lesva qviSa-cementis xsnariT 1:2</t>
  </si>
  <si>
    <t>arsebuli saleqridan qviSa-RorRis amowmenda, avt. TviTmclelze datvirTva</t>
  </si>
  <si>
    <t>samSeneblo narCenis gatana saSualod 5-km</t>
  </si>
  <si>
    <t>saleqarSi gamsvlelebis mowyoba d-219mm miliT, 2 c</t>
  </si>
  <si>
    <t>r/betonis kedlebis mowyoba m-300 sisq. 0.15m</t>
  </si>
  <si>
    <t>r/betonis saxuravis mowyoba sisq. 0.15m</t>
  </si>
  <si>
    <t>qviSis damWeri bade</t>
  </si>
  <si>
    <t>saTave</t>
  </si>
  <si>
    <t>saTave mdinare neZuraze</t>
  </si>
  <si>
    <t>wyalsadenis rk/b gamrecxi Wis mowyoba, Tujis xufiT d=1500mm 2-c</t>
  </si>
  <si>
    <t>saleqarTan arsebul WebSi Tavsaxuris mowyoba</t>
  </si>
  <si>
    <t>energo-pro-s teq. piroba 2adg.</t>
  </si>
  <si>
    <t xml:space="preserve">tranSeis Sevseba balastiT buldozeri </t>
  </si>
  <si>
    <t>zedmeti gruntis datvirTva a/T-ze eqskavatoriT, gataniT 5 km-ze</t>
  </si>
  <si>
    <t>wyalsadenis rk/b Wis mowyoba d=1500mm 3-c</t>
  </si>
  <si>
    <t>g.m.</t>
  </si>
  <si>
    <t xml:space="preserve">gzis qveSi burRvis meTodiT garsacmi miliT d-110mm mde </t>
  </si>
  <si>
    <t>gakidebis mowyoba 76m. manZilze d-27mm-iani foladis bagiriT da 2 meqanikuri taliT</t>
  </si>
  <si>
    <t>tranSeis gaWra xeliT d-20mm-iani milebisTvis</t>
  </si>
  <si>
    <t>tranSeis Sevseba xeliT</t>
  </si>
  <si>
    <t xml:space="preserve">polieTilenis meq. unagirebis montaJi </t>
  </si>
  <si>
    <t>betonis baliSi mowyoba 15sm sisqiT</t>
  </si>
  <si>
    <t>wyalsadenis rk/b Wis mowyoba d=1000mm 1-c</t>
  </si>
  <si>
    <t>foladis milis montaJi d-59*4 mm hidravlikuri SemowmebiT, qarxnuli izolaciiT an antikoroziuli damuSavebiT</t>
  </si>
  <si>
    <t>რიკაძეების უბანი</t>
  </si>
  <si>
    <t>rezeruaris Tavis gasufTaveba mcenareuli safarisgan xeliT, sisqiT 10sm</t>
  </si>
  <si>
    <t>saleqarze Tavsaxuris mowyoba</t>
  </si>
  <si>
    <r>
      <t>ავტომატური ბადურა ფილტრი ფილტრაციის ფართობი 3000 სმ</t>
    </r>
    <r>
      <rPr>
        <vertAlign val="superscript"/>
        <sz val="9"/>
        <color theme="1"/>
        <rFont val="Sylfaen"/>
        <family val="1"/>
        <charset val="204"/>
      </rPr>
      <t>2</t>
    </r>
    <r>
      <rPr>
        <sz val="9"/>
        <color theme="1"/>
        <rFont val="Sylfaen"/>
        <family val="1"/>
        <charset val="204"/>
      </rPr>
      <t>, ბადე 300 მიკრონი</t>
    </r>
  </si>
  <si>
    <r>
      <t>ულტრაფილტრაციის მემბრანა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Sylfaen"/>
        <family val="1"/>
        <charset val="204"/>
      </rPr>
      <t>1,5 მმ, ფილტრაციის ფართობი 50 მ</t>
    </r>
    <r>
      <rPr>
        <vertAlign val="superscript"/>
        <sz val="9"/>
        <color theme="1"/>
        <rFont val="Sylfaen"/>
        <family val="1"/>
        <charset val="204"/>
      </rPr>
      <t>2</t>
    </r>
  </si>
  <si>
    <r>
      <t>გამორეცხვის ტუმბო ნაკადი 125 მ</t>
    </r>
    <r>
      <rPr>
        <vertAlign val="superscript"/>
        <sz val="9"/>
        <color theme="1"/>
        <rFont val="Sylfaen"/>
        <family val="1"/>
        <charset val="204"/>
      </rPr>
      <t>3</t>
    </r>
    <r>
      <rPr>
        <sz val="9"/>
        <color theme="1"/>
        <rFont val="Sylfaen"/>
        <family val="1"/>
        <charset val="204"/>
      </rPr>
      <t>/სთ, წნევა 30 მ, სიმძლავრე 15 კვტ</t>
    </r>
  </si>
  <si>
    <t>გამორეცხვის ტუმბოს სიხშირული მართვის ბლოკი 15 კვტ</t>
  </si>
  <si>
    <t>ქიმიური CEB გამორეცხვის სადგური (ტუმბო დოზატორი, ავზი, ტივტივა), ნაკადი 5,5÷460 ლ/სთ</t>
  </si>
  <si>
    <t xml:space="preserve">ქლორის და კოაგულანტის დოზირების სადგური (ტუმბო, ავზი, ტივტივა), ნაკადი 0,6 ლ/სთ     </t>
  </si>
  <si>
    <t>ციფრული წნევის მზომი, გამომავალი სიგნალი 4÷20 mA, მუშა წნევა 0-16 ბარი</t>
  </si>
  <si>
    <r>
      <t>ელექტრო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Sylfaen"/>
        <family val="1"/>
        <charset val="204"/>
      </rPr>
      <t>მართვადი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Sylfaen"/>
        <family val="1"/>
        <charset val="204"/>
      </rPr>
      <t xml:space="preserve">სარქველები, კვება 24 VDC, ზომა 90-110 მმ.                                  </t>
    </r>
  </si>
  <si>
    <t xml:space="preserve">ნაკადის მზომი უნაგირით, გამომავალი სიგნალი 4÷20 mA, მუშა წნევა 10 ბარი                                                           </t>
  </si>
  <si>
    <r>
      <t>შემაერთებელი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Sylfaen"/>
        <family val="1"/>
        <charset val="204"/>
      </rPr>
      <t>მილთა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Sylfaen"/>
        <family val="1"/>
        <charset val="204"/>
      </rPr>
      <t>სისტემა მექანიკური სარქველებით, მასალა PVC, ზომები 90-110 მმ.</t>
    </r>
  </si>
  <si>
    <r>
      <t>კონტროლერი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Sylfaen"/>
        <family val="1"/>
        <charset val="204"/>
      </rPr>
      <t>12“ მგრძნობიარე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Sylfaen"/>
        <family val="1"/>
        <charset val="204"/>
      </rPr>
      <t>ეკრანით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Sylfaen"/>
        <family val="1"/>
        <charset val="204"/>
      </rPr>
      <t>და შემავალ-გამავალი გამაფართოებლით</t>
    </r>
  </si>
  <si>
    <r>
      <t>პლასტიკის გამორეცხვის ავზი 6 მ</t>
    </r>
    <r>
      <rPr>
        <vertAlign val="superscript"/>
        <sz val="9"/>
        <color theme="1"/>
        <rFont val="Sylfaen"/>
        <family val="1"/>
        <charset val="204"/>
      </rPr>
      <t xml:space="preserve">3 </t>
    </r>
    <r>
      <rPr>
        <sz val="9"/>
        <color theme="1"/>
        <rFont val="Sylfaen"/>
        <family val="1"/>
        <charset val="204"/>
      </rPr>
      <t>ტივტივით</t>
    </r>
  </si>
  <si>
    <t>მართვის ელექტრო კარადა სისტემასთან მიერთებით</t>
  </si>
  <si>
    <t>რევერსული ტიპის ნატრიუმის ჰიპოქლორიდის ელექტროლიზური დანადგარი 50 გ/სთ</t>
  </si>
  <si>
    <t>ულტრაფილტრაციის მემბრანების ქიმიური CIP გამორეცხვის სადგური</t>
  </si>
  <si>
    <t>ულტრაფილტრაციის სისტემა 60 მ3/სთ და ნატრიუმის ჰიპოქლორიდის ელექტროლიზიორი</t>
  </si>
  <si>
    <t>მექანიკური და ჰიდრავლიკური სამონტაჟო სამუშაოები</t>
  </si>
  <si>
    <t>ელექტრო სამონტაჟო სამუშაოები</t>
  </si>
  <si>
    <t>პროგრამული უზრუნველყოფა ქართული ინტერფეისით</t>
  </si>
  <si>
    <t>1000m3 rezeruaris reabilitacia</t>
  </si>
  <si>
    <t>arsebuli saleqrebis reabilitacia</t>
  </si>
  <si>
    <t>arsebuli saTave nagebobebis reabilitacia</t>
  </si>
  <si>
    <t xml:space="preserve"> Senoba ultrafiltraciis da eleqtrolizis danadgarisTvis</t>
  </si>
  <si>
    <t>arsebuli sayaraulo Senobis remonti</t>
  </si>
  <si>
    <r>
      <t>გამშვებ-გასამართი სამუშაოები (</t>
    </r>
    <r>
      <rPr>
        <sz val="9"/>
        <rFont val="AcadNusx"/>
      </rPr>
      <t>operatoris momzadebiT)</t>
    </r>
  </si>
  <si>
    <t>liTonis garcmis milis montaJi d-219X4mm</t>
  </si>
  <si>
    <t>arsebuli saleqaris Siga kedlebis gafxekva</t>
  </si>
  <si>
    <t>Sida kedlebis SeRebva wyalemulsiis saRebaviT</t>
  </si>
  <si>
    <t>sanitariuli Robis mowyoba kutikariT180m, sim. 1.5m (qarxnuli)</t>
  </si>
  <si>
    <t>urduli d=250mm montaJi pn-10</t>
  </si>
  <si>
    <t>urduli d=300mm montaJi pn-10</t>
  </si>
  <si>
    <t>r/betonis kedlis mowyoba m-300, zomiT 6*0.6*0.3m</t>
  </si>
  <si>
    <t>arsebuli d-250mm liTonis milis demontaJi adgilze dasawyobebiT (gasworxazovnebisTvis)</t>
  </si>
  <si>
    <t>arsebuli d-250mm liTonis dasawyobebuli milis montaJi (gasworxazovneba)</t>
  </si>
  <si>
    <t>r/betonis kedlebis mowyoba m-300 sisq. 20sm</t>
  </si>
  <si>
    <t>კაბელი 3*2.5 მმ2</t>
  </si>
  <si>
    <t>მ</t>
  </si>
  <si>
    <t>როზეტი გარე მიყენების</t>
  </si>
  <si>
    <t>ც</t>
  </si>
  <si>
    <t>polieTilenis milis montaJi d-110 mm hidravlikuri SemowmebiT pn-12.5 pe100</t>
  </si>
  <si>
    <t>miltuCa adaptoris montaJi pn-10</t>
  </si>
  <si>
    <t>urdulis mowyoba d-150mm pn-10</t>
  </si>
  <si>
    <t>miltuCa adaptoris montaJi  pn-10</t>
  </si>
  <si>
    <t>urduli d=100mm montaJi pn-10</t>
  </si>
  <si>
    <t>polieTilenis pn-20 pe100 milis montaJi d-20 mm hidravlikuri gamocdiT</t>
  </si>
  <si>
    <t>urduli d=50mm montaJi pn-10</t>
  </si>
  <si>
    <t>miltuCa adaptoris montaJi d-50 pn-10</t>
  </si>
  <si>
    <t>V kategoriis gruntis damuSaveba  xeliT.</t>
  </si>
  <si>
    <t>polieTilenis pn-20 pe100 milis montaJi d-32 mm hidravlikuri gamocdiT</t>
  </si>
  <si>
    <t>milis sahaero gadasvlis izolacia folgiani minabambiT da damcavi Sris mowyoba  moTuTiebuli Tunuqis furcliT 3mm</t>
  </si>
  <si>
    <t xml:space="preserve">Senobis kedlebis da gadaxurvis mowyoba ormxrivi Tunuqiani sendviCpanelebiT d-80mm </t>
  </si>
  <si>
    <t>gamwmendi nagebobis konstruqciisTvis saWiro liTonis  masalebi (ix. naxazebi)</t>
  </si>
  <si>
    <t xml:space="preserve">liTonis konstruqciebis SeRebva ori fena saRebaviT </t>
  </si>
  <si>
    <t>განათების ამომრთველი ჰერმეტული</t>
  </si>
  <si>
    <t>ლუმინისცირებული სანათი 100ვტ ჰერმეტული</t>
  </si>
  <si>
    <t>კაბელი 3*1.5 მმ2</t>
  </si>
  <si>
    <t>კაბელი 2*10+1*6 მმ2</t>
  </si>
  <si>
    <t>ავტ. ამომრთველი 16ა</t>
  </si>
  <si>
    <t>ავტ. ამომრთველი 25ა</t>
  </si>
  <si>
    <t>ავტ. ამომრთველი 63ა</t>
  </si>
  <si>
    <t>გამანაწილებელი ფარი</t>
  </si>
  <si>
    <t>Rirebuleba</t>
  </si>
  <si>
    <t xml:space="preserve"> c</t>
  </si>
  <si>
    <r>
      <t>polieTilenis milis montaJi</t>
    </r>
    <r>
      <rPr>
        <sz val="10"/>
        <rFont val="Sylfaen"/>
        <family val="1"/>
      </rPr>
      <t xml:space="preserve"> </t>
    </r>
    <r>
      <rPr>
        <sz val="10"/>
        <rFont val="AcadNusx"/>
      </rPr>
      <t xml:space="preserve"> d-63mm hidravlikuri gamocdiT pn-10 pe100</t>
    </r>
  </si>
  <si>
    <r>
      <t>polieTilenis milis montaJi</t>
    </r>
    <r>
      <rPr>
        <sz val="10"/>
        <rFont val="Sylfaen"/>
        <family val="1"/>
      </rPr>
      <t xml:space="preserve"> </t>
    </r>
    <r>
      <rPr>
        <sz val="10"/>
        <rFont val="AcadNusx"/>
      </rPr>
      <t xml:space="preserve"> d-40mm hidravlikuri gamocdiT pn-10 pe100</t>
    </r>
  </si>
  <si>
    <t xml:space="preserve"> m3</t>
  </si>
  <si>
    <t>Rirebuleba (lari)</t>
  </si>
  <si>
    <r>
      <t>m</t>
    </r>
    <r>
      <rPr>
        <vertAlign val="superscript"/>
        <sz val="12"/>
        <rFont val="AcadNusx"/>
      </rPr>
      <t>2</t>
    </r>
  </si>
  <si>
    <t xml:space="preserve"> Rirebuleba (lari)</t>
  </si>
  <si>
    <t>qviSa-xreSovani baliSis mowyoba datkepniT sisqiT 20sm</t>
  </si>
  <si>
    <r>
      <t>m</t>
    </r>
    <r>
      <rPr>
        <vertAlign val="superscript"/>
        <sz val="12"/>
        <rFont val="AcadNusx"/>
      </rPr>
      <t>3</t>
    </r>
  </si>
  <si>
    <t xml:space="preserve">r/betonis Ziris filis mowyoba m-300 </t>
  </si>
  <si>
    <t>gare kedlebis lesva qviSa-cementis xsnariT 1:2</t>
  </si>
  <si>
    <t xml:space="preserve">          saobieqto xarjTaRricxva </t>
  </si>
  <si>
    <t>jami lari</t>
  </si>
  <si>
    <t>krebsiTi xarjTaRricxva</t>
  </si>
  <si>
    <t>xarjTaRricxva</t>
  </si>
  <si>
    <t>borjomis municipalitetis daba axaldabis wyalsadenis magistralisa da saTave nagebobis reabilitacia</t>
  </si>
  <si>
    <t xml:space="preserve">samontaJo samuSaoebi </t>
  </si>
  <si>
    <t>monoliTuri r/betonis lenturi saZirkvlebi  betoni m-200</t>
  </si>
  <si>
    <t>Sida kedlebis Selesva qviSa-cementis  xsnariT</t>
  </si>
  <si>
    <t>fasadis maRalxarisxovani Selesva cementis xsnariT</t>
  </si>
  <si>
    <t>milsadenis SefuTva qviSiT, datkepniT</t>
  </si>
  <si>
    <t>xidze Sekidebis mowyoba 76m manZilze ankerebiT</t>
  </si>
  <si>
    <t xml:space="preserve">garsacmis milis gatareba gzis qveS burRvis meTodiT d-110mm mde </t>
  </si>
  <si>
    <t>rezervuaris damuSaveba wyalSeuRwevadi xsnariT</t>
  </si>
  <si>
    <t>saxuravis mowyoba monoliTuri rk./betoniT, betoni m-300 sisq. 20sm</t>
  </si>
  <si>
    <t>saSiberoSi Casasvlelze liTonis Tavsaxuris mowyoba zomiT 1X1</t>
  </si>
  <si>
    <t>arsebul WebSi Tujis Tavsaxuris, Casasvlelis da kibeebis mowyoba</t>
  </si>
  <si>
    <t>rezervuarSi Casasvlelze liTonis Tavsaxuris mowyoba zomiT 1X1</t>
  </si>
  <si>
    <t>arsebul WebSi Tujis Tavsaxuris mowyoba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</si>
</sst>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L_a_r_i_-;\-* #,##0.00\ _L_a_r_i_-;_-* &quot;-&quot;??\ _L_a_r_i_-;_-@_-"/>
    <numFmt numFmtId="166" formatCode="0.000"/>
    <numFmt numFmtId="167" formatCode="_(* #,##0.000_);_(* \(#,##0.000\);_(* &quot;-&quot;??_);_(@_)"/>
    <numFmt numFmtId="168" formatCode="_(* #,##0.0_);_(* \(#,##0.0\);_(* &quot;-&quot;??_);_(@_)"/>
    <numFmt numFmtId="169" formatCode="0.0000"/>
    <numFmt numFmtId="170" formatCode="_-* #,##0.00_l_-;\-* #,##0.00_l_-;_-* &quot;-&quot;??_l_-;_-@_-"/>
    <numFmt numFmtId="171" formatCode="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0"/>
      <color theme="1"/>
      <name val="AcadNusx"/>
    </font>
    <font>
      <vertAlign val="superscript"/>
      <sz val="10"/>
      <name val="AcadNusx"/>
    </font>
    <font>
      <sz val="10"/>
      <name val="Arial"/>
      <family val="2"/>
    </font>
    <font>
      <sz val="11"/>
      <color theme="1"/>
      <name val="AcadNusx"/>
    </font>
    <font>
      <sz val="12"/>
      <name val="AcadNusx"/>
    </font>
    <font>
      <sz val="9"/>
      <name val="AcadNusx"/>
    </font>
    <font>
      <sz val="11"/>
      <name val="AcadNusx"/>
    </font>
    <font>
      <sz val="11"/>
      <color rgb="FFFF0000"/>
      <name val="AcadNusx"/>
    </font>
    <font>
      <b/>
      <sz val="10"/>
      <name val="AcadNusx"/>
    </font>
    <font>
      <sz val="14"/>
      <name val="AcadNusx"/>
    </font>
    <font>
      <sz val="11"/>
      <color indexed="8"/>
      <name val="Calibri"/>
      <family val="2"/>
      <charset val="204"/>
    </font>
    <font>
      <b/>
      <sz val="12"/>
      <name val="AcadNusx"/>
    </font>
    <font>
      <sz val="10"/>
      <color rgb="FF000000"/>
      <name val="AcadNusx"/>
    </font>
    <font>
      <b/>
      <sz val="11"/>
      <name val="AcadNusx"/>
    </font>
    <font>
      <b/>
      <u/>
      <sz val="10"/>
      <name val="AcadNusx"/>
    </font>
    <font>
      <sz val="11"/>
      <name val="Calibri"/>
      <family val="2"/>
      <scheme val="minor"/>
    </font>
    <font>
      <sz val="9"/>
      <color theme="1"/>
      <name val="Sylfaen"/>
      <family val="1"/>
      <charset val="204"/>
    </font>
    <font>
      <vertAlign val="superscript"/>
      <sz val="9"/>
      <color theme="1"/>
      <name val="Sylfaen"/>
      <family val="1"/>
      <charset val="204"/>
    </font>
    <font>
      <sz val="9"/>
      <color theme="1"/>
      <name val="Arial"/>
      <family val="2"/>
      <charset val="204"/>
    </font>
    <font>
      <sz val="9"/>
      <name val="Sylfaen"/>
      <family val="1"/>
      <charset val="204"/>
    </font>
    <font>
      <vertAlign val="superscript"/>
      <sz val="12"/>
      <name val="AcadNusx"/>
    </font>
    <font>
      <sz val="10"/>
      <name val="Sylfaen"/>
      <family val="1"/>
    </font>
    <font>
      <b/>
      <sz val="14"/>
      <name val="AcadNusx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color theme="1"/>
      <name val="AcadNusx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  <charset val="204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  <charset val="204"/>
    </font>
    <font>
      <b/>
      <u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4" fillId="0" borderId="0"/>
    <xf numFmtId="0" fontId="2" fillId="0" borderId="0"/>
  </cellStyleXfs>
  <cellXfs count="326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10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164" fontId="7" fillId="0" borderId="0" xfId="0" applyNumberFormat="1" applyFont="1"/>
    <xf numFmtId="0" fontId="7" fillId="0" borderId="0" xfId="0" applyFont="1"/>
    <xf numFmtId="0" fontId="11" fillId="2" borderId="0" xfId="0" applyFont="1" applyFill="1" applyAlignment="1">
      <alignment vertical="center"/>
    </xf>
    <xf numFmtId="0" fontId="8" fillId="2" borderId="0" xfId="5" applyFont="1" applyFill="1"/>
    <xf numFmtId="0" fontId="13" fillId="2" borderId="0" xfId="5" applyFont="1" applyFill="1" applyAlignment="1">
      <alignment horizontal="right"/>
    </xf>
    <xf numFmtId="0" fontId="10" fillId="2" borderId="0" xfId="2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/>
    <xf numFmtId="2" fontId="12" fillId="2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8" fillId="2" borderId="0" xfId="0" applyFont="1" applyFill="1" applyBorder="1"/>
    <xf numFmtId="0" fontId="8" fillId="2" borderId="1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/>
    <xf numFmtId="2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10" fillId="2" borderId="0" xfId="5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5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 shrinkToFit="1"/>
    </xf>
    <xf numFmtId="164" fontId="10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Alignment="1">
      <alignment wrapText="1"/>
    </xf>
    <xf numFmtId="0" fontId="3" fillId="2" borderId="0" xfId="2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center"/>
    </xf>
    <xf numFmtId="0" fontId="3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2" borderId="0" xfId="0" applyFill="1"/>
    <xf numFmtId="2" fontId="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wrapText="1"/>
    </xf>
    <xf numFmtId="0" fontId="19" fillId="2" borderId="0" xfId="0" applyFont="1" applyFill="1"/>
    <xf numFmtId="0" fontId="0" fillId="2" borderId="0" xfId="0" applyFill="1" applyBorder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0" fillId="0" borderId="1" xfId="0" applyBorder="1"/>
    <xf numFmtId="0" fontId="23" fillId="0" borderId="1" xfId="0" applyFont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Border="1"/>
    <xf numFmtId="2" fontId="12" fillId="2" borderId="0" xfId="0" applyNumberFormat="1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 vertical="center"/>
    </xf>
    <xf numFmtId="2" fontId="18" fillId="2" borderId="0" xfId="0" applyNumberFormat="1" applyFont="1" applyFill="1" applyAlignment="1">
      <alignment wrapText="1"/>
    </xf>
    <xf numFmtId="164" fontId="19" fillId="2" borderId="0" xfId="0" applyNumberFormat="1" applyFont="1" applyFill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7" fillId="2" borderId="3" xfId="5" applyFont="1" applyFill="1" applyBorder="1" applyAlignment="1">
      <alignment horizontal="center" vertical="center" wrapText="1"/>
    </xf>
    <xf numFmtId="0" fontId="17" fillId="2" borderId="4" xfId="5" applyFont="1" applyFill="1" applyBorder="1" applyAlignment="1">
      <alignment horizontal="center" vertical="center" wrapText="1"/>
    </xf>
    <xf numFmtId="0" fontId="17" fillId="2" borderId="5" xfId="5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left" vertical="center" wrapText="1"/>
    </xf>
    <xf numFmtId="164" fontId="10" fillId="2" borderId="12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64" fontId="30" fillId="2" borderId="1" xfId="1" applyNumberFormat="1" applyFont="1" applyFill="1" applyBorder="1" applyAlignment="1">
      <alignment horizontal="right"/>
    </xf>
    <xf numFmtId="164" fontId="30" fillId="2" borderId="1" xfId="1" applyNumberFormat="1" applyFont="1" applyFill="1" applyBorder="1" applyAlignment="1">
      <alignment horizontal="center" vertical="center"/>
    </xf>
    <xf numFmtId="2" fontId="30" fillId="2" borderId="1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right"/>
    </xf>
    <xf numFmtId="164" fontId="29" fillId="2" borderId="1" xfId="1" applyNumberFormat="1" applyFont="1" applyFill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center" vertical="center" wrapText="1"/>
    </xf>
    <xf numFmtId="164" fontId="29" fillId="2" borderId="1" xfId="1" applyNumberFormat="1" applyFont="1" applyFill="1" applyBorder="1" applyAlignment="1">
      <alignment horizontal="center" vertical="center" wrapText="1"/>
    </xf>
    <xf numFmtId="164" fontId="29" fillId="2" borderId="1" xfId="1" applyNumberFormat="1" applyFont="1" applyFill="1" applyBorder="1" applyAlignment="1">
      <alignment horizontal="right" wrapText="1"/>
    </xf>
    <xf numFmtId="0" fontId="29" fillId="2" borderId="1" xfId="1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164" fontId="30" fillId="2" borderId="7" xfId="1" applyNumberFormat="1" applyFont="1" applyFill="1" applyBorder="1" applyAlignment="1">
      <alignment horizontal="right"/>
    </xf>
    <xf numFmtId="164" fontId="30" fillId="2" borderId="7" xfId="1" applyNumberFormat="1" applyFont="1" applyFill="1" applyBorder="1" applyAlignment="1">
      <alignment horizontal="center" vertical="center"/>
    </xf>
    <xf numFmtId="2" fontId="30" fillId="2" borderId="7" xfId="1" applyNumberFormat="1" applyFont="1" applyFill="1" applyBorder="1" applyAlignment="1">
      <alignment horizontal="center" vertical="center"/>
    </xf>
    <xf numFmtId="164" fontId="30" fillId="2" borderId="8" xfId="1" applyNumberFormat="1" applyFont="1" applyFill="1" applyBorder="1" applyAlignment="1"/>
    <xf numFmtId="0" fontId="10" fillId="2" borderId="9" xfId="0" applyFont="1" applyFill="1" applyBorder="1" applyAlignment="1">
      <alignment vertical="center"/>
    </xf>
    <xf numFmtId="164" fontId="29" fillId="2" borderId="10" xfId="1" applyNumberFormat="1" applyFont="1" applyFill="1" applyBorder="1" applyAlignment="1">
      <alignment horizontal="right"/>
    </xf>
    <xf numFmtId="164" fontId="30" fillId="2" borderId="10" xfId="1" applyNumberFormat="1" applyFont="1" applyFill="1" applyBorder="1" applyAlignment="1">
      <alignment horizontal="right"/>
    </xf>
    <xf numFmtId="164" fontId="29" fillId="2" borderId="10" xfId="1" applyNumberFormat="1" applyFont="1" applyFill="1" applyBorder="1" applyAlignment="1">
      <alignment horizontal="right" wrapText="1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 wrapText="1"/>
    </xf>
    <xf numFmtId="2" fontId="30" fillId="2" borderId="12" xfId="0" applyNumberFormat="1" applyFont="1" applyFill="1" applyBorder="1" applyAlignment="1">
      <alignment horizontal="center" vertical="center" wrapText="1"/>
    </xf>
    <xf numFmtId="2" fontId="30" fillId="2" borderId="12" xfId="0" applyNumberFormat="1" applyFont="1" applyFill="1" applyBorder="1" applyAlignment="1">
      <alignment horizontal="right" wrapText="1"/>
    </xf>
    <xf numFmtId="164" fontId="30" fillId="2" borderId="12" xfId="1" applyNumberFormat="1" applyFont="1" applyFill="1" applyBorder="1" applyAlignment="1">
      <alignment horizontal="right" wrapText="1"/>
    </xf>
    <xf numFmtId="164" fontId="30" fillId="2" borderId="13" xfId="1" applyNumberFormat="1" applyFont="1" applyFill="1" applyBorder="1" applyAlignment="1">
      <alignment horizontal="right" wrapText="1"/>
    </xf>
    <xf numFmtId="49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2" fontId="29" fillId="2" borderId="4" xfId="1" applyNumberFormat="1" applyFont="1" applyFill="1" applyBorder="1" applyAlignment="1">
      <alignment horizontal="right"/>
    </xf>
    <xf numFmtId="164" fontId="29" fillId="2" borderId="4" xfId="1" applyNumberFormat="1" applyFont="1" applyFill="1" applyBorder="1" applyAlignment="1">
      <alignment horizontal="center" vertical="center" wrapText="1"/>
    </xf>
    <xf numFmtId="164" fontId="29" fillId="2" borderId="4" xfId="1" applyNumberFormat="1" applyFont="1" applyFill="1" applyBorder="1" applyAlignment="1">
      <alignment horizontal="left" vertical="center" wrapText="1"/>
    </xf>
    <xf numFmtId="164" fontId="29" fillId="2" borderId="5" xfId="1" applyNumberFormat="1" applyFont="1" applyFill="1" applyBorder="1" applyAlignment="1">
      <alignment horizontal="right" wrapText="1"/>
    </xf>
    <xf numFmtId="2" fontId="29" fillId="2" borderId="7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164" fontId="29" fillId="2" borderId="8" xfId="0" applyNumberFormat="1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4" fontId="29" fillId="2" borderId="10" xfId="0" applyNumberFormat="1" applyFont="1" applyFill="1" applyBorder="1" applyAlignment="1">
      <alignment horizontal="center" vertical="center" wrapText="1"/>
    </xf>
    <xf numFmtId="2" fontId="29" fillId="2" borderId="12" xfId="0" applyNumberFormat="1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164" fontId="29" fillId="2" borderId="13" xfId="0" applyNumberFormat="1" applyFont="1" applyFill="1" applyBorder="1" applyAlignment="1">
      <alignment horizontal="center" vertical="center" wrapText="1"/>
    </xf>
    <xf numFmtId="2" fontId="29" fillId="2" borderId="4" xfId="0" applyNumberFormat="1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top" wrapText="1"/>
    </xf>
    <xf numFmtId="168" fontId="6" fillId="2" borderId="12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168" fontId="6" fillId="2" borderId="1" xfId="3" applyNumberFormat="1" applyFont="1" applyFill="1" applyBorder="1" applyAlignment="1">
      <alignment horizontal="center" vertical="center"/>
    </xf>
    <xf numFmtId="164" fontId="6" fillId="2" borderId="10" xfId="3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8" fontId="6" fillId="2" borderId="12" xfId="3" applyNumberFormat="1" applyFont="1" applyFill="1" applyBorder="1" applyAlignment="1">
      <alignment horizontal="center" vertical="center"/>
    </xf>
    <xf numFmtId="168" fontId="31" fillId="2" borderId="4" xfId="0" applyNumberFormat="1" applyFont="1" applyFill="1" applyBorder="1" applyAlignment="1">
      <alignment horizontal="center" vertical="center" wrapText="1"/>
    </xf>
    <xf numFmtId="168" fontId="34" fillId="2" borderId="4" xfId="1" applyNumberFormat="1" applyFont="1" applyFill="1" applyBorder="1" applyAlignment="1">
      <alignment horizontal="center" vertical="center" wrapText="1"/>
    </xf>
    <xf numFmtId="164" fontId="35" fillId="2" borderId="19" xfId="0" applyNumberFormat="1" applyFont="1" applyFill="1" applyBorder="1"/>
    <xf numFmtId="0" fontId="17" fillId="2" borderId="0" xfId="2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8" fontId="31" fillId="2" borderId="1" xfId="3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8" fontId="6" fillId="2" borderId="2" xfId="3" applyNumberFormat="1" applyFont="1" applyFill="1" applyBorder="1" applyAlignment="1">
      <alignment horizontal="center" vertical="center"/>
    </xf>
    <xf numFmtId="164" fontId="6" fillId="2" borderId="21" xfId="3" applyNumberFormat="1" applyFont="1" applyFill="1" applyBorder="1" applyAlignment="1">
      <alignment horizontal="center" vertical="center"/>
    </xf>
    <xf numFmtId="164" fontId="31" fillId="2" borderId="5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left" vertical="top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left" vertical="top"/>
    </xf>
    <xf numFmtId="2" fontId="6" fillId="2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70" fontId="6" fillId="2" borderId="8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70" fontId="6" fillId="2" borderId="10" xfId="0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70" fontId="6" fillId="2" borderId="13" xfId="0" applyNumberFormat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/>
    </xf>
    <xf numFmtId="170" fontId="31" fillId="2" borderId="5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left" vertical="top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49" fontId="17" fillId="2" borderId="28" xfId="0" applyNumberFormat="1" applyFont="1" applyFill="1" applyBorder="1" applyAlignment="1">
      <alignment horizontal="left" vertical="top"/>
    </xf>
    <xf numFmtId="0" fontId="30" fillId="2" borderId="25" xfId="0" applyFont="1" applyFill="1" applyBorder="1" applyAlignment="1">
      <alignment horizontal="center"/>
    </xf>
    <xf numFmtId="2" fontId="30" fillId="2" borderId="29" xfId="0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0" fillId="0" borderId="12" xfId="0" applyBorder="1"/>
    <xf numFmtId="0" fontId="38" fillId="0" borderId="7" xfId="0" applyFont="1" applyBorder="1" applyAlignment="1">
      <alignment horizontal="center" vertical="top" wrapText="1"/>
    </xf>
    <xf numFmtId="164" fontId="39" fillId="0" borderId="7" xfId="0" applyNumberFormat="1" applyFont="1" applyBorder="1"/>
    <xf numFmtId="0" fontId="38" fillId="0" borderId="1" xfId="0" applyFont="1" applyBorder="1" applyAlignment="1">
      <alignment horizontal="center" vertical="top" wrapText="1"/>
    </xf>
    <xf numFmtId="164" fontId="39" fillId="0" borderId="1" xfId="0" applyNumberFormat="1" applyFont="1" applyBorder="1"/>
    <xf numFmtId="0" fontId="39" fillId="0" borderId="1" xfId="0" applyFont="1" applyBorder="1"/>
    <xf numFmtId="0" fontId="39" fillId="0" borderId="12" xfId="0" applyFont="1" applyBorder="1"/>
    <xf numFmtId="164" fontId="39" fillId="0" borderId="12" xfId="0" applyNumberFormat="1" applyFont="1" applyBorder="1"/>
    <xf numFmtId="164" fontId="39" fillId="0" borderId="8" xfId="0" applyNumberFormat="1" applyFont="1" applyBorder="1"/>
    <xf numFmtId="0" fontId="1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horizontal="center" vertical="center" wrapText="1"/>
    </xf>
    <xf numFmtId="0" fontId="29" fillId="2" borderId="5" xfId="1" applyNumberFormat="1" applyFont="1" applyFill="1" applyBorder="1" applyAlignment="1">
      <alignment horizontal="center" vertical="center" wrapText="1"/>
    </xf>
    <xf numFmtId="0" fontId="29" fillId="2" borderId="3" xfId="5" applyFont="1" applyFill="1" applyBorder="1" applyAlignment="1">
      <alignment horizontal="center" vertical="center" wrapText="1"/>
    </xf>
    <xf numFmtId="0" fontId="29" fillId="2" borderId="4" xfId="5" applyFont="1" applyFill="1" applyBorder="1" applyAlignment="1">
      <alignment horizontal="center" vertical="center" wrapText="1"/>
    </xf>
    <xf numFmtId="0" fontId="29" fillId="2" borderId="5" xfId="5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12" fillId="2" borderId="24" xfId="2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 vertical="center" wrapText="1"/>
    </xf>
    <xf numFmtId="168" fontId="31" fillId="2" borderId="2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31" fillId="2" borderId="29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center" vertical="center" wrapText="1"/>
    </xf>
    <xf numFmtId="168" fontId="30" fillId="2" borderId="25" xfId="0" applyNumberFormat="1" applyFont="1" applyFill="1" applyBorder="1" applyAlignment="1">
      <alignment horizontal="center" vertical="center" wrapText="1"/>
    </xf>
    <xf numFmtId="2" fontId="30" fillId="2" borderId="25" xfId="0" applyNumberFormat="1" applyFont="1" applyFill="1" applyBorder="1" applyAlignment="1">
      <alignment horizontal="center" vertical="center" wrapText="1"/>
    </xf>
    <xf numFmtId="2" fontId="30" fillId="2" borderId="32" xfId="0" applyNumberFormat="1" applyFont="1" applyFill="1" applyBorder="1"/>
    <xf numFmtId="49" fontId="17" fillId="2" borderId="3" xfId="0" applyNumberFormat="1" applyFont="1" applyFill="1" applyBorder="1" applyAlignment="1">
      <alignment horizontal="left" vertical="top"/>
    </xf>
    <xf numFmtId="49" fontId="17" fillId="2" borderId="4" xfId="0" applyNumberFormat="1" applyFont="1" applyFill="1" applyBorder="1" applyAlignment="1">
      <alignment horizontal="center" vertical="center"/>
    </xf>
    <xf numFmtId="49" fontId="17" fillId="2" borderId="26" xfId="0" applyNumberFormat="1" applyFont="1" applyFill="1" applyBorder="1" applyAlignment="1">
      <alignment horizontal="left" vertical="top"/>
    </xf>
    <xf numFmtId="0" fontId="30" fillId="2" borderId="4" xfId="0" applyFont="1" applyFill="1" applyBorder="1" applyAlignment="1">
      <alignment horizontal="center"/>
    </xf>
    <xf numFmtId="164" fontId="35" fillId="0" borderId="5" xfId="0" applyNumberFormat="1" applyFont="1" applyBorder="1"/>
    <xf numFmtId="164" fontId="30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5" fillId="0" borderId="0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6" fillId="2" borderId="0" xfId="5" applyFont="1" applyFill="1" applyAlignment="1">
      <alignment horizontal="left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Alignment="1">
      <alignment wrapText="1"/>
    </xf>
    <xf numFmtId="0" fontId="15" fillId="2" borderId="0" xfId="5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1" fontId="17" fillId="2" borderId="0" xfId="0" applyNumberFormat="1" applyFont="1" applyFill="1" applyAlignment="1">
      <alignment horizontal="center" vertical="center" wrapText="1"/>
    </xf>
    <xf numFmtId="171" fontId="28" fillId="0" borderId="0" xfId="0" applyNumberFormat="1" applyFont="1" applyAlignment="1">
      <alignment horizontal="center" vertical="center" wrapText="1"/>
    </xf>
    <xf numFmtId="0" fontId="17" fillId="2" borderId="0" xfId="2" applyFont="1" applyFill="1" applyBorder="1" applyAlignment="1">
      <alignment horizontal="center" vertical="center" wrapText="1" shrinkToFit="1"/>
    </xf>
    <xf numFmtId="49" fontId="17" fillId="2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3" fillId="2" borderId="22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 textRotation="90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</cellXfs>
  <cellStyles count="10">
    <cellStyle name="Comma" xfId="1" builtinId="3"/>
    <cellStyle name="Normal" xfId="0" builtinId="0"/>
    <cellStyle name="Normal 10" xfId="4"/>
    <cellStyle name="Normal 14" xfId="6"/>
    <cellStyle name="Normal 16_axalqalaqis skola " xfId="7"/>
    <cellStyle name="Normal 2" xfId="8"/>
    <cellStyle name="Normal 3" xfId="5"/>
    <cellStyle name="Normal 4" xfId="9"/>
    <cellStyle name="Normal_gare wyalsadfenigagarini 2 2" xfId="3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90" workbookViewId="0">
      <selection activeCell="H12" sqref="H12"/>
    </sheetView>
  </sheetViews>
  <sheetFormatPr defaultColWidth="9.140625" defaultRowHeight="15.75" x14ac:dyDescent="0.3"/>
  <cols>
    <col min="1" max="1" width="3" style="11" bestFit="1" customWidth="1"/>
    <col min="2" max="2" width="11.42578125" style="11" customWidth="1"/>
    <col min="3" max="3" width="37.85546875" style="11" customWidth="1"/>
    <col min="4" max="4" width="13.42578125" style="11" customWidth="1"/>
    <col min="5" max="5" width="14.42578125" style="11" customWidth="1"/>
    <col min="6" max="6" width="16.28515625" style="11" customWidth="1"/>
    <col min="7" max="7" width="12.5703125" style="11" customWidth="1"/>
    <col min="8" max="8" width="13.85546875" style="11" customWidth="1"/>
    <col min="9" max="16384" width="9.140625" style="11"/>
  </cols>
  <sheetData>
    <row r="1" spans="1:9" s="12" customFormat="1" ht="21" x14ac:dyDescent="0.4">
      <c r="A1" s="7"/>
      <c r="B1" s="13"/>
      <c r="C1" s="14"/>
      <c r="D1" s="290" t="s">
        <v>179</v>
      </c>
      <c r="E1" s="290"/>
      <c r="F1" s="290"/>
      <c r="G1" s="290"/>
      <c r="H1" s="290"/>
    </row>
    <row r="2" spans="1:9" s="12" customFormat="1" ht="44.25" customHeight="1" x14ac:dyDescent="0.25">
      <c r="A2" s="299" t="s">
        <v>181</v>
      </c>
      <c r="B2" s="300"/>
      <c r="C2" s="300"/>
      <c r="D2" s="300"/>
      <c r="E2" s="300"/>
      <c r="F2" s="300"/>
      <c r="G2" s="300"/>
      <c r="H2" s="300"/>
    </row>
    <row r="3" spans="1:9" s="12" customFormat="1" ht="16.5" thickBot="1" x14ac:dyDescent="0.3">
      <c r="A3" s="15"/>
      <c r="B3" s="15"/>
      <c r="C3" s="15"/>
      <c r="D3" s="15"/>
      <c r="E3" s="15"/>
      <c r="F3" s="15"/>
      <c r="G3" s="15"/>
      <c r="H3" s="15"/>
    </row>
    <row r="4" spans="1:9" s="7" customFormat="1" ht="15.75" customHeight="1" x14ac:dyDescent="0.25">
      <c r="A4" s="291" t="s">
        <v>0</v>
      </c>
      <c r="B4" s="294" t="s">
        <v>16</v>
      </c>
      <c r="C4" s="294" t="s">
        <v>17</v>
      </c>
      <c r="D4" s="295" t="s">
        <v>18</v>
      </c>
      <c r="E4" s="295"/>
      <c r="F4" s="295"/>
      <c r="G4" s="295"/>
      <c r="H4" s="296"/>
    </row>
    <row r="5" spans="1:9" s="7" customFormat="1" ht="23.25" customHeight="1" x14ac:dyDescent="0.25">
      <c r="A5" s="292"/>
      <c r="B5" s="286"/>
      <c r="C5" s="286"/>
      <c r="D5" s="286" t="s">
        <v>7</v>
      </c>
      <c r="E5" s="297" t="s">
        <v>182</v>
      </c>
      <c r="F5" s="286" t="s">
        <v>19</v>
      </c>
      <c r="G5" s="286" t="s">
        <v>20</v>
      </c>
      <c r="H5" s="288" t="s">
        <v>21</v>
      </c>
    </row>
    <row r="6" spans="1:9" s="7" customFormat="1" ht="45.75" customHeight="1" thickBot="1" x14ac:dyDescent="0.3">
      <c r="A6" s="293"/>
      <c r="B6" s="287"/>
      <c r="C6" s="287"/>
      <c r="D6" s="287"/>
      <c r="E6" s="298"/>
      <c r="F6" s="287"/>
      <c r="G6" s="287"/>
      <c r="H6" s="289"/>
    </row>
    <row r="7" spans="1:9" s="7" customFormat="1" ht="14.25" customHeight="1" thickBot="1" x14ac:dyDescent="0.3">
      <c r="A7" s="220">
        <v>1</v>
      </c>
      <c r="B7" s="116">
        <v>2</v>
      </c>
      <c r="C7" s="221">
        <v>3</v>
      </c>
      <c r="D7" s="116">
        <v>4</v>
      </c>
      <c r="E7" s="222">
        <v>5</v>
      </c>
      <c r="F7" s="116">
        <v>6</v>
      </c>
      <c r="G7" s="116">
        <v>7</v>
      </c>
      <c r="H7" s="223">
        <v>8</v>
      </c>
    </row>
    <row r="8" spans="1:9" s="7" customFormat="1" ht="20.25" customHeight="1" thickBot="1" x14ac:dyDescent="0.25">
      <c r="A8" s="220">
        <v>1</v>
      </c>
      <c r="B8" s="100"/>
      <c r="C8" s="101" t="s">
        <v>22</v>
      </c>
      <c r="D8" s="102">
        <f>obieqturi!F14</f>
        <v>0</v>
      </c>
      <c r="E8" s="103"/>
      <c r="F8" s="103"/>
      <c r="G8" s="104"/>
      <c r="H8" s="105">
        <f>SUM(D8:G8)</f>
        <v>0</v>
      </c>
    </row>
    <row r="9" spans="1:9" s="7" customFormat="1" x14ac:dyDescent="0.25">
      <c r="A9" s="82"/>
      <c r="B9" s="83"/>
      <c r="C9" s="84" t="s">
        <v>23</v>
      </c>
      <c r="D9" s="85">
        <f>SUM(D8:D8)</f>
        <v>0</v>
      </c>
      <c r="E9" s="85"/>
      <c r="F9" s="86"/>
      <c r="G9" s="87"/>
      <c r="H9" s="88">
        <f>SUM(H8:H8)</f>
        <v>0</v>
      </c>
    </row>
    <row r="10" spans="1:9" s="7" customFormat="1" x14ac:dyDescent="0.2">
      <c r="A10" s="89"/>
      <c r="B10" s="8"/>
      <c r="C10" s="8" t="s">
        <v>31</v>
      </c>
      <c r="D10" s="75"/>
      <c r="E10" s="75"/>
      <c r="F10" s="76"/>
      <c r="G10" s="77"/>
      <c r="H10" s="90">
        <f>H9*3%</f>
        <v>0</v>
      </c>
    </row>
    <row r="11" spans="1:9" s="7" customFormat="1" x14ac:dyDescent="0.25">
      <c r="A11" s="89"/>
      <c r="B11" s="8"/>
      <c r="C11" s="69" t="s">
        <v>23</v>
      </c>
      <c r="D11" s="72"/>
      <c r="E11" s="72"/>
      <c r="F11" s="73"/>
      <c r="G11" s="74"/>
      <c r="H11" s="91">
        <f>H10+H9</f>
        <v>0</v>
      </c>
    </row>
    <row r="12" spans="1:9" s="7" customFormat="1" ht="18.75" customHeight="1" x14ac:dyDescent="0.2">
      <c r="A12" s="89"/>
      <c r="B12" s="8"/>
      <c r="C12" s="9" t="s">
        <v>24</v>
      </c>
      <c r="D12" s="78"/>
      <c r="E12" s="79"/>
      <c r="F12" s="80"/>
      <c r="G12" s="80"/>
      <c r="H12" s="92">
        <f>H11*0.18</f>
        <v>0</v>
      </c>
    </row>
    <row r="13" spans="1:9" s="7" customFormat="1" ht="18.75" customHeight="1" x14ac:dyDescent="0.2">
      <c r="A13" s="89"/>
      <c r="B13" s="8"/>
      <c r="C13" s="9" t="s">
        <v>88</v>
      </c>
      <c r="D13" s="78"/>
      <c r="E13" s="79"/>
      <c r="F13" s="80"/>
      <c r="G13" s="81"/>
      <c r="H13" s="92">
        <v>1200</v>
      </c>
    </row>
    <row r="14" spans="1:9" s="5" customFormat="1" ht="17.25" customHeight="1" thickBot="1" x14ac:dyDescent="0.3">
      <c r="A14" s="93"/>
      <c r="B14" s="94"/>
      <c r="C14" s="95" t="s">
        <v>25</v>
      </c>
      <c r="D14" s="96"/>
      <c r="E14" s="96"/>
      <c r="F14" s="97"/>
      <c r="G14" s="98"/>
      <c r="H14" s="99">
        <f>H13+H12+H11</f>
        <v>1200</v>
      </c>
      <c r="I14" s="35"/>
    </row>
    <row r="15" spans="1:9" x14ac:dyDescent="0.3">
      <c r="H15" s="10"/>
    </row>
    <row r="16" spans="1:9" x14ac:dyDescent="0.3">
      <c r="H16" s="10"/>
    </row>
    <row r="17" spans="7:8" x14ac:dyDescent="0.3">
      <c r="G17" s="11" t="s">
        <v>11</v>
      </c>
      <c r="H17" s="10"/>
    </row>
  </sheetData>
  <mergeCells count="11">
    <mergeCell ref="G5:G6"/>
    <mergeCell ref="H5:H6"/>
    <mergeCell ref="D1:H1"/>
    <mergeCell ref="A4:A6"/>
    <mergeCell ref="B4:B6"/>
    <mergeCell ref="C4:C6"/>
    <mergeCell ref="D4:H4"/>
    <mergeCell ref="D5:D6"/>
    <mergeCell ref="E5:E6"/>
    <mergeCell ref="F5:F6"/>
    <mergeCell ref="A2:H2"/>
  </mergeCells>
  <pageMargins left="0.7" right="0.7" top="0.75" bottom="0.75" header="0.3" footer="0.3"/>
  <pageSetup paperSize="9" scale="9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"/>
  <sheetViews>
    <sheetView zoomScaleNormal="100" zoomScaleSheetLayoutView="100" workbookViewId="0">
      <selection activeCell="D13" sqref="D13"/>
    </sheetView>
  </sheetViews>
  <sheetFormatPr defaultColWidth="9.140625" defaultRowHeight="15.75" x14ac:dyDescent="0.25"/>
  <cols>
    <col min="1" max="1" width="7.28515625" style="30" customWidth="1"/>
    <col min="2" max="2" width="58.7109375" style="30" customWidth="1"/>
    <col min="3" max="3" width="16.28515625" style="30" customWidth="1"/>
    <col min="4" max="4" width="15.42578125" style="30" customWidth="1"/>
    <col min="5" max="5" width="17.7109375" style="30" customWidth="1"/>
    <col min="6" max="6" width="14.28515625" style="30" customWidth="1"/>
    <col min="7" max="16384" width="9.140625" style="30"/>
  </cols>
  <sheetData>
    <row r="1" spans="1:252" x14ac:dyDescent="0.25">
      <c r="A1" s="301" t="s">
        <v>177</v>
      </c>
      <c r="B1" s="301"/>
      <c r="C1" s="301"/>
      <c r="D1" s="301"/>
      <c r="E1" s="301"/>
      <c r="F1" s="301"/>
    </row>
    <row r="2" spans="1:252" ht="15.75" customHeight="1" x14ac:dyDescent="0.25">
      <c r="A2" s="301"/>
      <c r="B2" s="301"/>
      <c r="C2" s="301"/>
      <c r="D2" s="301"/>
      <c r="E2" s="301"/>
      <c r="F2" s="30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</row>
    <row r="3" spans="1:252" ht="32.25" customHeight="1" x14ac:dyDescent="0.25">
      <c r="A3" s="302" t="s">
        <v>181</v>
      </c>
      <c r="B3" s="302"/>
      <c r="C3" s="302"/>
      <c r="D3" s="302"/>
      <c r="E3" s="302"/>
      <c r="F3" s="302"/>
      <c r="G3" s="32"/>
      <c r="H3" s="32"/>
      <c r="I3" s="32"/>
      <c r="J3" s="32"/>
      <c r="K3" s="32"/>
      <c r="L3" s="32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</row>
    <row r="4" spans="1:252" ht="16.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</row>
    <row r="5" spans="1:252" ht="57" customHeight="1" thickBot="1" x14ac:dyDescent="0.3">
      <c r="A5" s="64" t="s">
        <v>0</v>
      </c>
      <c r="B5" s="65" t="s">
        <v>62</v>
      </c>
      <c r="C5" s="65" t="s">
        <v>7</v>
      </c>
      <c r="D5" s="65" t="s">
        <v>63</v>
      </c>
      <c r="E5" s="65" t="s">
        <v>19</v>
      </c>
      <c r="F5" s="66" t="s">
        <v>178</v>
      </c>
      <c r="G5" s="31"/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</row>
    <row r="6" spans="1:252" ht="16.5" thickBot="1" x14ac:dyDescent="0.3">
      <c r="A6" s="224">
        <v>1</v>
      </c>
      <c r="B6" s="225">
        <v>2</v>
      </c>
      <c r="C6" s="225">
        <v>3</v>
      </c>
      <c r="D6" s="225">
        <v>4</v>
      </c>
      <c r="E6" s="225">
        <v>5</v>
      </c>
      <c r="F6" s="226">
        <v>6</v>
      </c>
      <c r="G6" s="31"/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</row>
    <row r="7" spans="1:252" ht="34.5" customHeight="1" x14ac:dyDescent="0.25">
      <c r="A7" s="227">
        <v>1</v>
      </c>
      <c r="B7" s="67" t="str">
        <f>xarjtaR!A1</f>
        <v>borjomis municipalitetis daba axaldabis wyalsadenis magistralisa da saTave nagebobis reabilitacia</v>
      </c>
      <c r="C7" s="106">
        <f>xarjtaR!F46</f>
        <v>0</v>
      </c>
      <c r="D7" s="107"/>
      <c r="E7" s="107"/>
      <c r="F7" s="108">
        <f t="shared" ref="F7:F13" si="0">C7</f>
        <v>0</v>
      </c>
    </row>
    <row r="8" spans="1:252" x14ac:dyDescent="0.25">
      <c r="A8" s="228">
        <v>2</v>
      </c>
      <c r="B8" s="33" t="str">
        <f>'1000m3 rezeruari'!B3:F3</f>
        <v>1000m3 rezeruaris reabilitacia</v>
      </c>
      <c r="C8" s="109">
        <f>'1000m3 rezeruari'!F32</f>
        <v>0</v>
      </c>
      <c r="D8" s="110"/>
      <c r="E8" s="110"/>
      <c r="F8" s="111">
        <f t="shared" si="0"/>
        <v>0</v>
      </c>
    </row>
    <row r="9" spans="1:252" x14ac:dyDescent="0.25">
      <c r="A9" s="228">
        <v>3</v>
      </c>
      <c r="B9" s="33" t="str">
        <f>saleqrebi!A3</f>
        <v>arsebuli saleqrebis reabilitacia</v>
      </c>
      <c r="C9" s="109">
        <f>saleqrebi!F36</f>
        <v>0</v>
      </c>
      <c r="D9" s="110"/>
      <c r="E9" s="110"/>
      <c r="F9" s="111">
        <f t="shared" si="0"/>
        <v>0</v>
      </c>
    </row>
    <row r="10" spans="1:252" x14ac:dyDescent="0.25">
      <c r="A10" s="228">
        <v>4</v>
      </c>
      <c r="B10" s="33" t="str">
        <f>saTave!A3</f>
        <v>arsebuli saTave nagebobebis reabilitacia</v>
      </c>
      <c r="C10" s="109">
        <f>saTave!F24</f>
        <v>0</v>
      </c>
      <c r="D10" s="110"/>
      <c r="E10" s="110"/>
      <c r="F10" s="111">
        <f t="shared" si="0"/>
        <v>0</v>
      </c>
    </row>
    <row r="11" spans="1:252" ht="31.5" x14ac:dyDescent="0.25">
      <c r="A11" s="228">
        <v>5</v>
      </c>
      <c r="B11" s="33" t="str">
        <f>sayaraulo!A3</f>
        <v xml:space="preserve"> Senoba ultrafiltraciis da eleqtrolizis danadgarisTvis</v>
      </c>
      <c r="C11" s="109">
        <f>sayaraulo!F17</f>
        <v>0</v>
      </c>
      <c r="D11" s="110"/>
      <c r="E11" s="110"/>
      <c r="F11" s="111">
        <f t="shared" si="0"/>
        <v>0</v>
      </c>
    </row>
    <row r="12" spans="1:252" x14ac:dyDescent="0.25">
      <c r="A12" s="228">
        <v>6</v>
      </c>
      <c r="B12" s="33" t="str">
        <f>remonti!A3</f>
        <v>arsebuli sayaraulo Senobis remonti</v>
      </c>
      <c r="C12" s="109">
        <f>remonti!F16</f>
        <v>0</v>
      </c>
      <c r="D12" s="110"/>
      <c r="E12" s="110"/>
      <c r="F12" s="111">
        <f t="shared" si="0"/>
        <v>0</v>
      </c>
    </row>
    <row r="13" spans="1:252" ht="32.25" thickBot="1" x14ac:dyDescent="0.3">
      <c r="A13" s="229">
        <v>7</v>
      </c>
      <c r="B13" s="68" t="str">
        <f>Sheet1!A3</f>
        <v>ულტრაფილტრაციის სისტემა 60 მ3/სთ და ნატრიუმის ჰიპოქლორიდის ელექტროლიზიორი</v>
      </c>
      <c r="C13" s="112">
        <f>Sheet1!F36</f>
        <v>0</v>
      </c>
      <c r="D13" s="113"/>
      <c r="E13" s="113"/>
      <c r="F13" s="114">
        <f t="shared" si="0"/>
        <v>0</v>
      </c>
      <c r="G13" s="56"/>
    </row>
    <row r="14" spans="1:252" ht="25.5" customHeight="1" thickBot="1" x14ac:dyDescent="0.3">
      <c r="A14" s="70"/>
      <c r="B14" s="71" t="s">
        <v>5</v>
      </c>
      <c r="C14" s="115"/>
      <c r="D14" s="116"/>
      <c r="E14" s="116"/>
      <c r="F14" s="283">
        <f>SUM(F7:F13)</f>
        <v>0</v>
      </c>
    </row>
  </sheetData>
  <mergeCells count="2">
    <mergeCell ref="A1:F2"/>
    <mergeCell ref="A3:F3"/>
  </mergeCells>
  <pageMargins left="0.7" right="0.7" top="0.75" bottom="0.75" header="0.3" footer="0.3"/>
  <pageSetup paperSize="9" scale="93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6"/>
  <sheetViews>
    <sheetView topLeftCell="A34" zoomScaleNormal="100" zoomScaleSheetLayoutView="90" workbookViewId="0">
      <selection activeCell="F46" sqref="F46"/>
    </sheetView>
  </sheetViews>
  <sheetFormatPr defaultColWidth="9.140625" defaultRowHeight="13.5" x14ac:dyDescent="0.25"/>
  <cols>
    <col min="1" max="1" width="6.42578125" style="1" customWidth="1"/>
    <col min="2" max="2" width="58" style="1" customWidth="1"/>
    <col min="3" max="3" width="9.85546875" style="1" customWidth="1"/>
    <col min="4" max="4" width="11.28515625" style="1" bestFit="1" customWidth="1"/>
    <col min="5" max="5" width="10" style="1" customWidth="1"/>
    <col min="6" max="6" width="10.28515625" style="1" bestFit="1" customWidth="1"/>
    <col min="7" max="16384" width="9.140625" style="1"/>
  </cols>
  <sheetData>
    <row r="1" spans="1:6" ht="50.25" customHeight="1" x14ac:dyDescent="0.25">
      <c r="A1" s="303" t="s">
        <v>181</v>
      </c>
      <c r="B1" s="303"/>
      <c r="C1" s="303"/>
      <c r="D1" s="303"/>
      <c r="E1" s="303"/>
      <c r="F1" s="303"/>
    </row>
    <row r="2" spans="1:6" ht="16.5" x14ac:dyDescent="0.25">
      <c r="A2" s="37"/>
      <c r="B2" s="306" t="s">
        <v>180</v>
      </c>
      <c r="C2" s="306"/>
      <c r="D2" s="306"/>
      <c r="E2" s="306"/>
      <c r="F2" s="306"/>
    </row>
    <row r="3" spans="1:6" ht="14.25" thickBot="1" x14ac:dyDescent="0.3">
      <c r="A3" s="37"/>
      <c r="B3" s="37"/>
      <c r="C3" s="37"/>
      <c r="D3" s="37"/>
      <c r="E3" s="37"/>
      <c r="F3" s="37"/>
    </row>
    <row r="4" spans="1:6" ht="13.5" customHeight="1" x14ac:dyDescent="0.25">
      <c r="A4" s="307" t="s">
        <v>0</v>
      </c>
      <c r="B4" s="304" t="s">
        <v>1</v>
      </c>
      <c r="C4" s="304" t="s">
        <v>2</v>
      </c>
      <c r="D4" s="304" t="s">
        <v>3</v>
      </c>
      <c r="E4" s="304" t="s">
        <v>165</v>
      </c>
      <c r="F4" s="305"/>
    </row>
    <row r="5" spans="1:6" ht="14.25" thickBot="1" x14ac:dyDescent="0.3">
      <c r="A5" s="308"/>
      <c r="B5" s="309"/>
      <c r="C5" s="309"/>
      <c r="D5" s="309"/>
      <c r="E5" s="117" t="s">
        <v>4</v>
      </c>
      <c r="F5" s="118" t="s">
        <v>6</v>
      </c>
    </row>
    <row r="6" spans="1:6" ht="14.25" thickBot="1" x14ac:dyDescent="0.3">
      <c r="A6" s="216">
        <v>1</v>
      </c>
      <c r="B6" s="217">
        <v>2</v>
      </c>
      <c r="C6" s="218">
        <v>3</v>
      </c>
      <c r="D6" s="217">
        <v>4</v>
      </c>
      <c r="E6" s="218">
        <v>5</v>
      </c>
      <c r="F6" s="219">
        <v>6</v>
      </c>
    </row>
    <row r="7" spans="1:6" ht="26.25" customHeight="1" x14ac:dyDescent="0.25">
      <c r="A7" s="264"/>
      <c r="B7" s="120" t="s">
        <v>7</v>
      </c>
      <c r="C7" s="256"/>
      <c r="D7" s="256"/>
      <c r="E7" s="256"/>
      <c r="F7" s="122"/>
    </row>
    <row r="8" spans="1:6" ht="27" x14ac:dyDescent="0.25">
      <c r="A8" s="234">
        <v>1</v>
      </c>
      <c r="B8" s="2" t="s">
        <v>30</v>
      </c>
      <c r="C8" s="63" t="s">
        <v>8</v>
      </c>
      <c r="D8" s="124">
        <v>179.20000000000002</v>
      </c>
      <c r="E8" s="125"/>
      <c r="F8" s="155">
        <f>D8*E8</f>
        <v>0</v>
      </c>
    </row>
    <row r="9" spans="1:6" x14ac:dyDescent="0.25">
      <c r="A9" s="234">
        <v>2</v>
      </c>
      <c r="B9" s="2" t="s">
        <v>9</v>
      </c>
      <c r="C9" s="63" t="s">
        <v>8</v>
      </c>
      <c r="D9" s="124">
        <v>17.920000000000002</v>
      </c>
      <c r="E9" s="125"/>
      <c r="F9" s="155">
        <f t="shared" ref="F9:F45" si="0">D9*E9</f>
        <v>0</v>
      </c>
    </row>
    <row r="10" spans="1:6" ht="27" customHeight="1" x14ac:dyDescent="0.25">
      <c r="A10" s="234">
        <v>3</v>
      </c>
      <c r="B10" s="2" t="s">
        <v>93</v>
      </c>
      <c r="C10" s="63" t="s">
        <v>92</v>
      </c>
      <c r="D10" s="124">
        <v>12</v>
      </c>
      <c r="E10" s="125"/>
      <c r="F10" s="155">
        <f t="shared" si="0"/>
        <v>0</v>
      </c>
    </row>
    <row r="11" spans="1:6" ht="27" x14ac:dyDescent="0.25">
      <c r="A11" s="234">
        <v>4</v>
      </c>
      <c r="B11" s="2" t="s">
        <v>143</v>
      </c>
      <c r="C11" s="63" t="s">
        <v>10</v>
      </c>
      <c r="D11" s="124">
        <v>630</v>
      </c>
      <c r="E11" s="125"/>
      <c r="F11" s="155">
        <f t="shared" si="0"/>
        <v>0</v>
      </c>
    </row>
    <row r="12" spans="1:6" s="25" customFormat="1" x14ac:dyDescent="0.25">
      <c r="A12" s="234">
        <v>5</v>
      </c>
      <c r="B12" s="2" t="s">
        <v>186</v>
      </c>
      <c r="C12" s="63" t="s">
        <v>8</v>
      </c>
      <c r="D12" s="125">
        <v>56</v>
      </c>
      <c r="E12" s="177"/>
      <c r="F12" s="155">
        <f t="shared" si="0"/>
        <v>0</v>
      </c>
    </row>
    <row r="13" spans="1:6" s="25" customFormat="1" x14ac:dyDescent="0.25">
      <c r="A13" s="234">
        <v>6</v>
      </c>
      <c r="B13" s="2" t="s">
        <v>89</v>
      </c>
      <c r="C13" s="63" t="s">
        <v>8</v>
      </c>
      <c r="D13" s="125">
        <v>141.12</v>
      </c>
      <c r="E13" s="125"/>
      <c r="F13" s="155">
        <f t="shared" si="0"/>
        <v>0</v>
      </c>
    </row>
    <row r="14" spans="1:6" s="25" customFormat="1" ht="27" x14ac:dyDescent="0.25">
      <c r="A14" s="234">
        <v>7</v>
      </c>
      <c r="B14" s="2" t="s">
        <v>90</v>
      </c>
      <c r="C14" s="63" t="s">
        <v>8</v>
      </c>
      <c r="D14" s="125">
        <v>197.12</v>
      </c>
      <c r="E14" s="177"/>
      <c r="F14" s="155">
        <f t="shared" si="0"/>
        <v>0</v>
      </c>
    </row>
    <row r="15" spans="1:6" x14ac:dyDescent="0.25">
      <c r="A15" s="234">
        <v>8</v>
      </c>
      <c r="B15" s="2" t="s">
        <v>129</v>
      </c>
      <c r="C15" s="63" t="s">
        <v>10</v>
      </c>
      <c r="D15" s="125">
        <v>76</v>
      </c>
      <c r="E15" s="125"/>
      <c r="F15" s="155">
        <f t="shared" si="0"/>
        <v>0</v>
      </c>
    </row>
    <row r="16" spans="1:6" x14ac:dyDescent="0.25">
      <c r="A16" s="234">
        <v>9</v>
      </c>
      <c r="B16" s="2" t="s">
        <v>187</v>
      </c>
      <c r="C16" s="63" t="s">
        <v>10</v>
      </c>
      <c r="D16" s="125">
        <v>76</v>
      </c>
      <c r="E16" s="125"/>
      <c r="F16" s="155">
        <f t="shared" si="0"/>
        <v>0</v>
      </c>
    </row>
    <row r="17" spans="1:28" x14ac:dyDescent="0.25">
      <c r="A17" s="234">
        <v>10</v>
      </c>
      <c r="B17" s="3" t="s">
        <v>91</v>
      </c>
      <c r="C17" s="63" t="s">
        <v>8</v>
      </c>
      <c r="D17" s="125">
        <v>5.8950000000000005</v>
      </c>
      <c r="E17" s="125"/>
      <c r="F17" s="155">
        <f t="shared" si="0"/>
        <v>0</v>
      </c>
    </row>
    <row r="18" spans="1:28" s="39" customFormat="1" x14ac:dyDescent="0.25">
      <c r="A18" s="235">
        <v>11</v>
      </c>
      <c r="B18" s="2" t="s">
        <v>14</v>
      </c>
      <c r="C18" s="63" t="s">
        <v>15</v>
      </c>
      <c r="D18" s="125">
        <v>2</v>
      </c>
      <c r="E18" s="125"/>
      <c r="F18" s="155">
        <f t="shared" si="0"/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62" customFormat="1" x14ac:dyDescent="0.25">
      <c r="A19" s="236">
        <v>12</v>
      </c>
      <c r="B19" s="3" t="s">
        <v>87</v>
      </c>
      <c r="C19" s="16" t="s">
        <v>8</v>
      </c>
      <c r="D19" s="126">
        <v>0.70000000000000007</v>
      </c>
      <c r="E19" s="125"/>
      <c r="F19" s="155">
        <f t="shared" si="0"/>
        <v>0</v>
      </c>
    </row>
    <row r="20" spans="1:28" s="42" customFormat="1" x14ac:dyDescent="0.25">
      <c r="A20" s="235">
        <v>14</v>
      </c>
      <c r="B20" s="2" t="s">
        <v>133</v>
      </c>
      <c r="C20" s="63" t="s">
        <v>13</v>
      </c>
      <c r="D20" s="125">
        <v>2</v>
      </c>
      <c r="E20" s="125"/>
      <c r="F20" s="155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42" customFormat="1" x14ac:dyDescent="0.25">
      <c r="A21" s="235">
        <v>15</v>
      </c>
      <c r="B21" s="2" t="s">
        <v>144</v>
      </c>
      <c r="C21" s="63" t="s">
        <v>13</v>
      </c>
      <c r="D21" s="125">
        <v>4</v>
      </c>
      <c r="E21" s="125"/>
      <c r="F21" s="155">
        <f t="shared" si="0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42" customFormat="1" x14ac:dyDescent="0.25">
      <c r="A22" s="235">
        <v>16</v>
      </c>
      <c r="B22" s="2" t="s">
        <v>145</v>
      </c>
      <c r="C22" s="63" t="s">
        <v>13</v>
      </c>
      <c r="D22" s="125">
        <v>6</v>
      </c>
      <c r="E22" s="125"/>
      <c r="F22" s="155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s="42" customFormat="1" x14ac:dyDescent="0.25">
      <c r="A23" s="235">
        <v>17</v>
      </c>
      <c r="B23" s="2" t="s">
        <v>146</v>
      </c>
      <c r="C23" s="63" t="s">
        <v>13</v>
      </c>
      <c r="D23" s="125">
        <v>12</v>
      </c>
      <c r="E23" s="125"/>
      <c r="F23" s="155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s="42" customFormat="1" x14ac:dyDescent="0.25">
      <c r="A24" s="235">
        <v>18</v>
      </c>
      <c r="B24" s="2" t="s">
        <v>147</v>
      </c>
      <c r="C24" s="63" t="s">
        <v>13</v>
      </c>
      <c r="D24" s="125">
        <v>27</v>
      </c>
      <c r="E24" s="125"/>
      <c r="F24" s="155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s="42" customFormat="1" x14ac:dyDescent="0.25">
      <c r="A25" s="235">
        <v>19</v>
      </c>
      <c r="B25" s="2" t="s">
        <v>144</v>
      </c>
      <c r="C25" s="63" t="s">
        <v>13</v>
      </c>
      <c r="D25" s="125">
        <v>54</v>
      </c>
      <c r="E25" s="125"/>
      <c r="F25" s="155">
        <f t="shared" si="0"/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s="23" customFormat="1" ht="16.5" x14ac:dyDescent="0.3">
      <c r="A26" s="235"/>
      <c r="B26" s="40" t="s">
        <v>101</v>
      </c>
      <c r="C26" s="6"/>
      <c r="D26" s="127"/>
      <c r="E26" s="125"/>
      <c r="F26" s="155">
        <f t="shared" si="0"/>
        <v>0</v>
      </c>
    </row>
    <row r="27" spans="1:28" ht="27" x14ac:dyDescent="0.25">
      <c r="A27" s="234">
        <v>20</v>
      </c>
      <c r="B27" s="2" t="s">
        <v>30</v>
      </c>
      <c r="C27" s="63" t="s">
        <v>8</v>
      </c>
      <c r="D27" s="124">
        <v>383.36000000000007</v>
      </c>
      <c r="E27" s="125"/>
      <c r="F27" s="155">
        <f t="shared" si="0"/>
        <v>0</v>
      </c>
    </row>
    <row r="28" spans="1:28" x14ac:dyDescent="0.25">
      <c r="A28" s="234">
        <v>21</v>
      </c>
      <c r="B28" s="2" t="s">
        <v>9</v>
      </c>
      <c r="C28" s="63" t="s">
        <v>8</v>
      </c>
      <c r="D28" s="124">
        <v>38.336000000000006</v>
      </c>
      <c r="E28" s="125"/>
      <c r="F28" s="155">
        <f t="shared" si="0"/>
        <v>0</v>
      </c>
    </row>
    <row r="29" spans="1:28" x14ac:dyDescent="0.25">
      <c r="A29" s="234">
        <v>22</v>
      </c>
      <c r="B29" s="2" t="s">
        <v>95</v>
      </c>
      <c r="C29" s="63" t="s">
        <v>8</v>
      </c>
      <c r="D29" s="124">
        <v>8.8000000000000007</v>
      </c>
      <c r="E29" s="125"/>
      <c r="F29" s="155">
        <f t="shared" si="0"/>
        <v>0</v>
      </c>
    </row>
    <row r="30" spans="1:28" x14ac:dyDescent="0.25">
      <c r="A30" s="234">
        <v>23</v>
      </c>
      <c r="B30" s="2" t="s">
        <v>96</v>
      </c>
      <c r="C30" s="63" t="s">
        <v>8</v>
      </c>
      <c r="D30" s="124">
        <v>8.8000000000000007</v>
      </c>
      <c r="E30" s="125"/>
      <c r="F30" s="155">
        <f t="shared" si="0"/>
        <v>0</v>
      </c>
    </row>
    <row r="31" spans="1:28" ht="27" customHeight="1" x14ac:dyDescent="0.25">
      <c r="A31" s="234">
        <v>24</v>
      </c>
      <c r="B31" s="2" t="s">
        <v>188</v>
      </c>
      <c r="C31" s="63" t="s">
        <v>92</v>
      </c>
      <c r="D31" s="124">
        <v>21</v>
      </c>
      <c r="E31" s="125"/>
      <c r="F31" s="155">
        <f t="shared" si="0"/>
        <v>0</v>
      </c>
    </row>
    <row r="32" spans="1:28" s="25" customFormat="1" ht="28.5" x14ac:dyDescent="0.25">
      <c r="A32" s="234">
        <v>25</v>
      </c>
      <c r="B32" s="2" t="s">
        <v>167</v>
      </c>
      <c r="C32" s="63" t="s">
        <v>10</v>
      </c>
      <c r="D32" s="125">
        <v>660</v>
      </c>
      <c r="E32" s="125"/>
      <c r="F32" s="155">
        <f t="shared" si="0"/>
        <v>0</v>
      </c>
    </row>
    <row r="33" spans="1:28" s="25" customFormat="1" ht="47.25" customHeight="1" x14ac:dyDescent="0.25">
      <c r="A33" s="234">
        <v>26</v>
      </c>
      <c r="B33" s="2" t="s">
        <v>100</v>
      </c>
      <c r="C33" s="63" t="s">
        <v>10</v>
      </c>
      <c r="D33" s="124">
        <v>100</v>
      </c>
      <c r="E33" s="125"/>
      <c r="F33" s="155">
        <f t="shared" si="0"/>
        <v>0</v>
      </c>
    </row>
    <row r="34" spans="1:28" s="25" customFormat="1" ht="28.5" x14ac:dyDescent="0.25">
      <c r="A34" s="234">
        <v>27</v>
      </c>
      <c r="B34" s="2" t="s">
        <v>168</v>
      </c>
      <c r="C34" s="63" t="s">
        <v>10</v>
      </c>
      <c r="D34" s="125">
        <v>638</v>
      </c>
      <c r="E34" s="125"/>
      <c r="F34" s="155">
        <f t="shared" si="0"/>
        <v>0</v>
      </c>
    </row>
    <row r="35" spans="1:28" s="25" customFormat="1" ht="27" x14ac:dyDescent="0.25">
      <c r="A35" s="234">
        <v>28</v>
      </c>
      <c r="B35" s="2" t="s">
        <v>152</v>
      </c>
      <c r="C35" s="63" t="s">
        <v>10</v>
      </c>
      <c r="D35" s="125">
        <v>37</v>
      </c>
      <c r="E35" s="125"/>
      <c r="F35" s="155">
        <f t="shared" si="0"/>
        <v>0</v>
      </c>
    </row>
    <row r="36" spans="1:28" s="25" customFormat="1" ht="27" x14ac:dyDescent="0.25">
      <c r="A36" s="234">
        <v>29</v>
      </c>
      <c r="B36" s="2" t="s">
        <v>148</v>
      </c>
      <c r="C36" s="63" t="s">
        <v>10</v>
      </c>
      <c r="D36" s="125">
        <v>110</v>
      </c>
      <c r="E36" s="125"/>
      <c r="F36" s="155">
        <f t="shared" si="0"/>
        <v>0</v>
      </c>
    </row>
    <row r="37" spans="1:28" s="25" customFormat="1" x14ac:dyDescent="0.25">
      <c r="A37" s="234">
        <v>30</v>
      </c>
      <c r="B37" s="2" t="s">
        <v>186</v>
      </c>
      <c r="C37" s="63" t="s">
        <v>8</v>
      </c>
      <c r="D37" s="125">
        <v>89</v>
      </c>
      <c r="E37" s="125"/>
      <c r="F37" s="155">
        <f t="shared" si="0"/>
        <v>0</v>
      </c>
    </row>
    <row r="38" spans="1:28" s="25" customFormat="1" x14ac:dyDescent="0.25">
      <c r="A38" s="234">
        <v>31</v>
      </c>
      <c r="B38" s="2" t="s">
        <v>89</v>
      </c>
      <c r="C38" s="63" t="s">
        <v>8</v>
      </c>
      <c r="D38" s="125">
        <v>332.69600000000008</v>
      </c>
      <c r="E38" s="125"/>
      <c r="F38" s="155">
        <f t="shared" si="0"/>
        <v>0</v>
      </c>
    </row>
    <row r="39" spans="1:28" s="25" customFormat="1" ht="27" x14ac:dyDescent="0.25">
      <c r="A39" s="234">
        <v>32</v>
      </c>
      <c r="B39" s="2" t="s">
        <v>90</v>
      </c>
      <c r="C39" s="63" t="s">
        <v>8</v>
      </c>
      <c r="D39" s="125">
        <v>421.69600000000008</v>
      </c>
      <c r="E39" s="125"/>
      <c r="F39" s="155">
        <f t="shared" si="0"/>
        <v>0</v>
      </c>
    </row>
    <row r="40" spans="1:28" s="23" customFormat="1" ht="27" x14ac:dyDescent="0.3">
      <c r="A40" s="265">
        <v>32</v>
      </c>
      <c r="B40" s="3" t="s">
        <v>94</v>
      </c>
      <c r="C40" s="63" t="s">
        <v>10</v>
      </c>
      <c r="D40" s="146">
        <v>76</v>
      </c>
      <c r="E40" s="125"/>
      <c r="F40" s="155">
        <f t="shared" si="0"/>
        <v>0</v>
      </c>
    </row>
    <row r="41" spans="1:28" s="23" customFormat="1" ht="40.5" x14ac:dyDescent="0.3">
      <c r="A41" s="265">
        <v>31</v>
      </c>
      <c r="B41" s="3" t="s">
        <v>153</v>
      </c>
      <c r="C41" s="63" t="s">
        <v>26</v>
      </c>
      <c r="D41" s="179">
        <v>185.26000000000002</v>
      </c>
      <c r="E41" s="125"/>
      <c r="F41" s="155">
        <f t="shared" si="0"/>
        <v>0</v>
      </c>
    </row>
    <row r="42" spans="1:28" x14ac:dyDescent="0.25">
      <c r="A42" s="234">
        <v>33</v>
      </c>
      <c r="B42" s="2" t="s">
        <v>97</v>
      </c>
      <c r="C42" s="63" t="s">
        <v>166</v>
      </c>
      <c r="D42" s="125">
        <v>9</v>
      </c>
      <c r="E42" s="125"/>
      <c r="F42" s="155">
        <f t="shared" si="0"/>
        <v>0</v>
      </c>
    </row>
    <row r="43" spans="1:28" x14ac:dyDescent="0.25">
      <c r="A43" s="234">
        <v>34</v>
      </c>
      <c r="B43" s="3" t="s">
        <v>99</v>
      </c>
      <c r="C43" s="63" t="s">
        <v>8</v>
      </c>
      <c r="D43" s="125">
        <v>1.9650000000000001</v>
      </c>
      <c r="E43" s="125"/>
      <c r="F43" s="155">
        <f t="shared" si="0"/>
        <v>0</v>
      </c>
    </row>
    <row r="44" spans="1:28" s="42" customFormat="1" x14ac:dyDescent="0.25">
      <c r="A44" s="235">
        <v>35</v>
      </c>
      <c r="B44" s="2" t="s">
        <v>149</v>
      </c>
      <c r="C44" s="63" t="s">
        <v>13</v>
      </c>
      <c r="D44" s="125">
        <v>1</v>
      </c>
      <c r="E44" s="125"/>
      <c r="F44" s="155">
        <f t="shared" si="0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s="42" customFormat="1" ht="14.25" thickBot="1" x14ac:dyDescent="0.3">
      <c r="A45" s="266">
        <v>36</v>
      </c>
      <c r="B45" s="123" t="s">
        <v>150</v>
      </c>
      <c r="C45" s="257" t="s">
        <v>13</v>
      </c>
      <c r="D45" s="128">
        <v>2</v>
      </c>
      <c r="E45" s="128"/>
      <c r="F45" s="267">
        <f t="shared" si="0"/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4.25" thickBot="1" x14ac:dyDescent="0.3">
      <c r="A46" s="260"/>
      <c r="B46" s="261" t="s">
        <v>5</v>
      </c>
      <c r="C46" s="262"/>
      <c r="D46" s="263"/>
      <c r="E46" s="263"/>
      <c r="F46" s="268">
        <f>SUM(F8:F45)</f>
        <v>0</v>
      </c>
    </row>
  </sheetData>
  <mergeCells count="7">
    <mergeCell ref="A1:F1"/>
    <mergeCell ref="E4:F4"/>
    <mergeCell ref="B2:F2"/>
    <mergeCell ref="A4:A5"/>
    <mergeCell ref="B4:B5"/>
    <mergeCell ref="C4:C5"/>
    <mergeCell ref="D4:D5"/>
  </mergeCells>
  <pageMargins left="0.73" right="0" top="0.27" bottom="0.2" header="0.2" footer="0.28000000000000003"/>
  <pageSetup paperSize="9" scale="74" orientation="landscape" horizontalDpi="300" verticalDpi="300" r:id="rId1"/>
  <rowBreaks count="1" manualBreakCount="1">
    <brk id="2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Q32"/>
  <sheetViews>
    <sheetView topLeftCell="A22" zoomScaleNormal="100" zoomScaleSheetLayoutView="100" workbookViewId="0">
      <selection activeCell="F32" sqref="F32"/>
    </sheetView>
  </sheetViews>
  <sheetFormatPr defaultRowHeight="15" x14ac:dyDescent="0.25"/>
  <cols>
    <col min="1" max="1" width="4.7109375" style="45" customWidth="1"/>
    <col min="2" max="2" width="53.7109375" style="45" bestFit="1" customWidth="1"/>
    <col min="3" max="3" width="10" style="45" customWidth="1"/>
    <col min="4" max="5" width="9.28515625" style="45" bestFit="1" customWidth="1"/>
    <col min="6" max="6" width="11.7109375" style="45" customWidth="1"/>
    <col min="7" max="16384" width="9.140625" style="45"/>
  </cols>
  <sheetData>
    <row r="1" spans="1:6" s="1" customFormat="1" ht="49.5" customHeight="1" x14ac:dyDescent="0.25">
      <c r="A1" s="310" t="s">
        <v>181</v>
      </c>
      <c r="B1" s="311"/>
      <c r="C1" s="311"/>
      <c r="D1" s="311"/>
      <c r="E1" s="311"/>
      <c r="F1" s="311"/>
    </row>
    <row r="2" spans="1:6" s="4" customFormat="1" ht="15.75" x14ac:dyDescent="0.25">
      <c r="A2" s="37"/>
      <c r="B2" s="312" t="s">
        <v>180</v>
      </c>
      <c r="C2" s="312"/>
      <c r="D2" s="312"/>
      <c r="E2" s="312"/>
      <c r="F2" s="312"/>
    </row>
    <row r="3" spans="1:6" s="4" customFormat="1" ht="16.5" thickBot="1" x14ac:dyDescent="0.3">
      <c r="A3" s="37"/>
      <c r="B3" s="312" t="s">
        <v>123</v>
      </c>
      <c r="C3" s="312"/>
      <c r="D3" s="312"/>
      <c r="E3" s="312"/>
      <c r="F3" s="312"/>
    </row>
    <row r="4" spans="1:6" s="4" customFormat="1" ht="13.5" customHeight="1" x14ac:dyDescent="0.25">
      <c r="A4" s="307" t="s">
        <v>0</v>
      </c>
      <c r="B4" s="304" t="s">
        <v>1</v>
      </c>
      <c r="C4" s="304" t="s">
        <v>2</v>
      </c>
      <c r="D4" s="304" t="s">
        <v>3</v>
      </c>
      <c r="E4" s="304" t="s">
        <v>165</v>
      </c>
      <c r="F4" s="305"/>
    </row>
    <row r="5" spans="1:6" s="4" customFormat="1" ht="21" customHeight="1" thickBot="1" x14ac:dyDescent="0.3">
      <c r="A5" s="308"/>
      <c r="B5" s="309"/>
      <c r="C5" s="309"/>
      <c r="D5" s="309"/>
      <c r="E5" s="117" t="s">
        <v>4</v>
      </c>
      <c r="F5" s="118" t="s">
        <v>6</v>
      </c>
    </row>
    <row r="6" spans="1:6" s="4" customFormat="1" ht="14.25" thickBot="1" x14ac:dyDescent="0.3">
      <c r="A6" s="230">
        <v>1</v>
      </c>
      <c r="B6" s="231">
        <v>2</v>
      </c>
      <c r="C6" s="232">
        <v>3</v>
      </c>
      <c r="D6" s="231">
        <v>4</v>
      </c>
      <c r="E6" s="232">
        <v>5</v>
      </c>
      <c r="F6" s="233">
        <v>6</v>
      </c>
    </row>
    <row r="7" spans="1:6" s="4" customFormat="1" ht="26.25" customHeight="1" x14ac:dyDescent="0.25">
      <c r="A7" s="119"/>
      <c r="B7" s="131" t="s">
        <v>67</v>
      </c>
      <c r="C7" s="121"/>
      <c r="D7" s="121"/>
      <c r="E7" s="121"/>
      <c r="F7" s="122"/>
    </row>
    <row r="8" spans="1:6" s="62" customFormat="1" ht="27" x14ac:dyDescent="0.25">
      <c r="A8" s="236">
        <v>1</v>
      </c>
      <c r="B8" s="3" t="s">
        <v>56</v>
      </c>
      <c r="C8" s="16" t="s">
        <v>26</v>
      </c>
      <c r="D8" s="126">
        <f>5.52*100</f>
        <v>552</v>
      </c>
      <c r="E8" s="135"/>
      <c r="F8" s="136">
        <f>D8*E8</f>
        <v>0</v>
      </c>
    </row>
    <row r="9" spans="1:6" s="62" customFormat="1" ht="13.5" x14ac:dyDescent="0.25">
      <c r="A9" s="236">
        <v>2</v>
      </c>
      <c r="B9" s="3" t="s">
        <v>189</v>
      </c>
      <c r="C9" s="16" t="s">
        <v>27</v>
      </c>
      <c r="D9" s="126">
        <v>552</v>
      </c>
      <c r="E9" s="135"/>
      <c r="F9" s="136">
        <f t="shared" ref="F9:F31" si="0">D9*E9</f>
        <v>0</v>
      </c>
    </row>
    <row r="10" spans="1:6" s="62" customFormat="1" ht="13.5" x14ac:dyDescent="0.25">
      <c r="A10" s="236">
        <v>3</v>
      </c>
      <c r="B10" s="3" t="s">
        <v>28</v>
      </c>
      <c r="C10" s="16" t="s">
        <v>8</v>
      </c>
      <c r="D10" s="126">
        <f>10*100</f>
        <v>1000</v>
      </c>
      <c r="E10" s="135"/>
      <c r="F10" s="136">
        <f t="shared" si="0"/>
        <v>0</v>
      </c>
    </row>
    <row r="11" spans="1:6" s="62" customFormat="1" ht="13.5" x14ac:dyDescent="0.25">
      <c r="A11" s="236">
        <v>4</v>
      </c>
      <c r="B11" s="3" t="s">
        <v>29</v>
      </c>
      <c r="C11" s="16" t="s">
        <v>8</v>
      </c>
      <c r="D11" s="126">
        <v>1000</v>
      </c>
      <c r="E11" s="135"/>
      <c r="F11" s="136">
        <f t="shared" si="0"/>
        <v>0</v>
      </c>
    </row>
    <row r="12" spans="1:6" s="62" customFormat="1" ht="13.5" x14ac:dyDescent="0.25">
      <c r="A12" s="236">
        <v>5</v>
      </c>
      <c r="B12" s="3" t="s">
        <v>64</v>
      </c>
      <c r="C12" s="16" t="s">
        <v>8</v>
      </c>
      <c r="D12" s="126">
        <v>200</v>
      </c>
      <c r="E12" s="135"/>
      <c r="F12" s="136">
        <f t="shared" si="0"/>
        <v>0</v>
      </c>
    </row>
    <row r="13" spans="1:6" s="62" customFormat="1" ht="27" x14ac:dyDescent="0.25">
      <c r="A13" s="236">
        <v>6</v>
      </c>
      <c r="B13" s="3" t="s">
        <v>102</v>
      </c>
      <c r="C13" s="16" t="s">
        <v>8</v>
      </c>
      <c r="D13" s="126">
        <v>20.400000000000002</v>
      </c>
      <c r="E13" s="135"/>
      <c r="F13" s="136">
        <f t="shared" si="0"/>
        <v>0</v>
      </c>
    </row>
    <row r="14" spans="1:6" s="62" customFormat="1" ht="27" x14ac:dyDescent="0.25">
      <c r="A14" s="236">
        <v>7</v>
      </c>
      <c r="B14" s="3" t="s">
        <v>66</v>
      </c>
      <c r="C14" s="16" t="s">
        <v>8</v>
      </c>
      <c r="D14" s="126">
        <f>0.105*10</f>
        <v>1.05</v>
      </c>
      <c r="E14" s="135"/>
      <c r="F14" s="136">
        <f t="shared" si="0"/>
        <v>0</v>
      </c>
    </row>
    <row r="15" spans="1:6" s="62" customFormat="1" ht="27" x14ac:dyDescent="0.25">
      <c r="A15" s="236">
        <v>8</v>
      </c>
      <c r="B15" s="3" t="s">
        <v>65</v>
      </c>
      <c r="C15" s="16" t="s">
        <v>40</v>
      </c>
      <c r="D15" s="126">
        <f>2.04*100</f>
        <v>204</v>
      </c>
      <c r="E15" s="135"/>
      <c r="F15" s="136">
        <f t="shared" si="0"/>
        <v>0</v>
      </c>
    </row>
    <row r="16" spans="1:6" s="62" customFormat="1" ht="27" x14ac:dyDescent="0.25">
      <c r="A16" s="236">
        <v>9</v>
      </c>
      <c r="B16" s="3" t="s">
        <v>44</v>
      </c>
      <c r="C16" s="16" t="s">
        <v>40</v>
      </c>
      <c r="D16" s="126">
        <v>204</v>
      </c>
      <c r="E16" s="135"/>
      <c r="F16" s="136">
        <f t="shared" si="0"/>
        <v>0</v>
      </c>
    </row>
    <row r="17" spans="1:69" s="5" customFormat="1" ht="27" x14ac:dyDescent="0.25">
      <c r="A17" s="236">
        <v>10</v>
      </c>
      <c r="B17" s="2" t="s">
        <v>132</v>
      </c>
      <c r="C17" s="16" t="s">
        <v>26</v>
      </c>
      <c r="D17" s="137">
        <v>270</v>
      </c>
      <c r="E17" s="135"/>
      <c r="F17" s="136">
        <f t="shared" si="0"/>
        <v>0</v>
      </c>
    </row>
    <row r="18" spans="1:69" s="4" customFormat="1" ht="26.25" customHeight="1" x14ac:dyDescent="0.25">
      <c r="A18" s="237"/>
      <c r="B18" s="130" t="s">
        <v>68</v>
      </c>
      <c r="C18" s="63"/>
      <c r="D18" s="138"/>
      <c r="E18" s="135"/>
      <c r="F18" s="136">
        <f t="shared" si="0"/>
        <v>0</v>
      </c>
    </row>
    <row r="19" spans="1:69" s="5" customFormat="1" ht="15.75" x14ac:dyDescent="0.25">
      <c r="A19" s="236">
        <v>11</v>
      </c>
      <c r="B19" s="2" t="s">
        <v>72</v>
      </c>
      <c r="C19" s="63" t="s">
        <v>26</v>
      </c>
      <c r="D19" s="139">
        <v>38</v>
      </c>
      <c r="E19" s="135"/>
      <c r="F19" s="136">
        <f t="shared" si="0"/>
        <v>0</v>
      </c>
    </row>
    <row r="20" spans="1:69" s="5" customFormat="1" ht="36" customHeight="1" x14ac:dyDescent="0.25">
      <c r="A20" s="236">
        <v>12</v>
      </c>
      <c r="B20" s="2" t="s">
        <v>173</v>
      </c>
      <c r="C20" s="63" t="s">
        <v>174</v>
      </c>
      <c r="D20" s="139">
        <v>6</v>
      </c>
      <c r="E20" s="135"/>
      <c r="F20" s="136">
        <f t="shared" si="0"/>
        <v>0</v>
      </c>
    </row>
    <row r="21" spans="1:69" s="24" customFormat="1" ht="16.5" x14ac:dyDescent="0.3">
      <c r="A21" s="236">
        <v>12</v>
      </c>
      <c r="B21" s="2" t="s">
        <v>98</v>
      </c>
      <c r="C21" s="63" t="s">
        <v>8</v>
      </c>
      <c r="D21" s="139">
        <v>3</v>
      </c>
      <c r="E21" s="135"/>
      <c r="F21" s="136">
        <f t="shared" si="0"/>
        <v>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69" s="42" customFormat="1" ht="13.5" x14ac:dyDescent="0.25">
      <c r="A22" s="236">
        <v>18</v>
      </c>
      <c r="B22" s="2" t="s">
        <v>175</v>
      </c>
      <c r="C22" s="63" t="s">
        <v>8</v>
      </c>
      <c r="D22" s="139">
        <v>4.8</v>
      </c>
      <c r="E22" s="135"/>
      <c r="F22" s="136">
        <f t="shared" si="0"/>
        <v>0</v>
      </c>
      <c r="G22" s="46"/>
      <c r="H22" s="4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</row>
    <row r="23" spans="1:69" s="44" customFormat="1" ht="16.5" x14ac:dyDescent="0.25">
      <c r="A23" s="236">
        <v>13</v>
      </c>
      <c r="B23" s="2" t="s">
        <v>70</v>
      </c>
      <c r="C23" s="63" t="s">
        <v>8</v>
      </c>
      <c r="D23" s="139">
        <v>7.2</v>
      </c>
      <c r="E23" s="135"/>
      <c r="F23" s="136">
        <f t="shared" si="0"/>
        <v>0</v>
      </c>
    </row>
    <row r="24" spans="1:69" s="41" customFormat="1" ht="37.5" customHeight="1" x14ac:dyDescent="0.25">
      <c r="A24" s="236">
        <v>10</v>
      </c>
      <c r="B24" s="2" t="s">
        <v>176</v>
      </c>
      <c r="C24" s="63" t="s">
        <v>26</v>
      </c>
      <c r="D24" s="139">
        <v>3.6</v>
      </c>
      <c r="E24" s="135"/>
      <c r="F24" s="136">
        <f t="shared" si="0"/>
        <v>0</v>
      </c>
    </row>
    <row r="25" spans="1:69" s="22" customFormat="1" ht="46.5" customHeight="1" x14ac:dyDescent="0.25">
      <c r="A25" s="236" t="s">
        <v>43</v>
      </c>
      <c r="B25" s="2" t="s">
        <v>190</v>
      </c>
      <c r="C25" s="63" t="s">
        <v>8</v>
      </c>
      <c r="D25" s="139">
        <v>4</v>
      </c>
      <c r="E25" s="135"/>
      <c r="F25" s="136">
        <f t="shared" si="0"/>
        <v>0</v>
      </c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</row>
    <row r="26" spans="1:69" s="41" customFormat="1" ht="27" x14ac:dyDescent="0.25">
      <c r="A26" s="236">
        <v>15</v>
      </c>
      <c r="B26" s="2" t="s">
        <v>44</v>
      </c>
      <c r="C26" s="63" t="s">
        <v>26</v>
      </c>
      <c r="D26" s="139">
        <v>20</v>
      </c>
      <c r="E26" s="135"/>
      <c r="F26" s="136">
        <f t="shared" si="0"/>
        <v>0</v>
      </c>
    </row>
    <row r="27" spans="1:69" s="42" customFormat="1" ht="39.75" customHeight="1" x14ac:dyDescent="0.25">
      <c r="A27" s="236">
        <v>15</v>
      </c>
      <c r="B27" s="2" t="s">
        <v>71</v>
      </c>
      <c r="C27" s="63" t="s">
        <v>10</v>
      </c>
      <c r="D27" s="125">
        <v>90</v>
      </c>
      <c r="E27" s="135"/>
      <c r="F27" s="136">
        <f t="shared" si="0"/>
        <v>0</v>
      </c>
      <c r="G27" s="4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</row>
    <row r="28" spans="1:69" s="42" customFormat="1" ht="13.5" x14ac:dyDescent="0.25">
      <c r="A28" s="236">
        <v>16</v>
      </c>
      <c r="B28" s="2" t="s">
        <v>133</v>
      </c>
      <c r="C28" s="63" t="s">
        <v>13</v>
      </c>
      <c r="D28" s="125">
        <v>4</v>
      </c>
      <c r="E28" s="135"/>
      <c r="F28" s="136">
        <f t="shared" si="0"/>
        <v>0</v>
      </c>
      <c r="G28" s="4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</row>
    <row r="29" spans="1:69" s="42" customFormat="1" ht="13.5" x14ac:dyDescent="0.25">
      <c r="A29" s="236">
        <v>17</v>
      </c>
      <c r="B29" s="2" t="s">
        <v>144</v>
      </c>
      <c r="C29" s="63" t="s">
        <v>13</v>
      </c>
      <c r="D29" s="125">
        <v>8</v>
      </c>
      <c r="E29" s="135"/>
      <c r="F29" s="136">
        <f t="shared" si="0"/>
        <v>0</v>
      </c>
      <c r="G29" s="4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1:69" s="42" customFormat="1" ht="13.5" x14ac:dyDescent="0.25">
      <c r="A30" s="236">
        <v>18</v>
      </c>
      <c r="B30" s="2" t="s">
        <v>134</v>
      </c>
      <c r="C30" s="63" t="s">
        <v>13</v>
      </c>
      <c r="D30" s="125">
        <v>1</v>
      </c>
      <c r="E30" s="135"/>
      <c r="F30" s="136">
        <f t="shared" si="0"/>
        <v>0</v>
      </c>
      <c r="G30" s="4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69" s="42" customFormat="1" ht="14.25" thickBot="1" x14ac:dyDescent="0.3">
      <c r="A31" s="236">
        <v>19</v>
      </c>
      <c r="B31" s="123" t="s">
        <v>144</v>
      </c>
      <c r="C31" s="117" t="s">
        <v>13</v>
      </c>
      <c r="D31" s="128">
        <v>2</v>
      </c>
      <c r="E31" s="140"/>
      <c r="F31" s="136">
        <f t="shared" si="0"/>
        <v>0</v>
      </c>
      <c r="G31" s="4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69" s="1" customFormat="1" ht="15.75" thickBot="1" x14ac:dyDescent="0.3">
      <c r="A32" s="132"/>
      <c r="B32" s="133" t="s">
        <v>5</v>
      </c>
      <c r="C32" s="134"/>
      <c r="D32" s="141"/>
      <c r="E32" s="142"/>
      <c r="F32" s="143">
        <f>SUM(F8:F31)</f>
        <v>0</v>
      </c>
    </row>
  </sheetData>
  <mergeCells count="8">
    <mergeCell ref="A1:F1"/>
    <mergeCell ref="B3:F3"/>
    <mergeCell ref="E4:F4"/>
    <mergeCell ref="B2:F2"/>
    <mergeCell ref="A4:A5"/>
    <mergeCell ref="B4:B5"/>
    <mergeCell ref="C4:C5"/>
    <mergeCell ref="D4:D5"/>
  </mergeCells>
  <pageMargins left="0.7" right="0.7" top="0.75" bottom="0.75" header="0.3" footer="0.3"/>
  <pageSetup paperSize="9" scale="74" orientation="landscape" r:id="rId1"/>
  <ignoredErrors>
    <ignoredError sqref="A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7"/>
  <sheetViews>
    <sheetView topLeftCell="A25" zoomScaleNormal="100" zoomScaleSheetLayoutView="100" workbookViewId="0">
      <selection activeCell="F35" sqref="F35"/>
    </sheetView>
  </sheetViews>
  <sheetFormatPr defaultRowHeight="15" x14ac:dyDescent="0.25"/>
  <cols>
    <col min="1" max="1" width="9.140625" style="48"/>
    <col min="2" max="2" width="41" style="48" bestFit="1" customWidth="1"/>
    <col min="3" max="3" width="10.42578125" style="48" customWidth="1"/>
    <col min="4" max="4" width="9.7109375" style="48" bestFit="1" customWidth="1"/>
    <col min="5" max="5" width="10.42578125" style="48" bestFit="1" customWidth="1"/>
    <col min="6" max="6" width="9.7109375" style="48" bestFit="1" customWidth="1"/>
    <col min="7" max="7" width="11.5703125" style="48" bestFit="1" customWidth="1"/>
    <col min="8" max="16384" width="9.140625" style="48"/>
  </cols>
  <sheetData>
    <row r="1" spans="1:69" s="1" customFormat="1" ht="38.25" customHeight="1" x14ac:dyDescent="0.25">
      <c r="A1" s="313" t="s">
        <v>181</v>
      </c>
      <c r="B1" s="314"/>
      <c r="C1" s="314"/>
      <c r="D1" s="314"/>
      <c r="E1" s="314"/>
      <c r="F1" s="314"/>
      <c r="G1" s="129"/>
    </row>
    <row r="2" spans="1:69" s="1" customFormat="1" ht="16.5" x14ac:dyDescent="0.25">
      <c r="A2" s="144"/>
      <c r="B2" s="306" t="s">
        <v>180</v>
      </c>
      <c r="C2" s="306"/>
      <c r="D2" s="306"/>
      <c r="E2" s="306"/>
      <c r="F2" s="306"/>
    </row>
    <row r="3" spans="1:69" s="1" customFormat="1" ht="16.5" thickBot="1" x14ac:dyDescent="0.3">
      <c r="A3" s="312" t="s">
        <v>124</v>
      </c>
      <c r="B3" s="312"/>
      <c r="C3" s="312"/>
      <c r="D3" s="312"/>
      <c r="E3" s="312"/>
      <c r="F3" s="312"/>
    </row>
    <row r="4" spans="1:69" s="1" customFormat="1" ht="13.5" customHeight="1" x14ac:dyDescent="0.25">
      <c r="A4" s="307" t="s">
        <v>0</v>
      </c>
      <c r="B4" s="304" t="s">
        <v>1</v>
      </c>
      <c r="C4" s="304" t="s">
        <v>2</v>
      </c>
      <c r="D4" s="304" t="s">
        <v>3</v>
      </c>
      <c r="E4" s="304" t="s">
        <v>165</v>
      </c>
      <c r="F4" s="305"/>
      <c r="G4" s="27"/>
    </row>
    <row r="5" spans="1:69" s="1" customFormat="1" ht="21" customHeight="1" thickBot="1" x14ac:dyDescent="0.3">
      <c r="A5" s="308"/>
      <c r="B5" s="309"/>
      <c r="C5" s="309"/>
      <c r="D5" s="309"/>
      <c r="E5" s="117" t="s">
        <v>4</v>
      </c>
      <c r="F5" s="118" t="s">
        <v>6</v>
      </c>
      <c r="G5" s="27"/>
    </row>
    <row r="6" spans="1:69" s="1" customFormat="1" ht="17.25" customHeight="1" thickBot="1" x14ac:dyDescent="0.3">
      <c r="A6" s="216">
        <v>1</v>
      </c>
      <c r="B6" s="217">
        <v>2</v>
      </c>
      <c r="C6" s="218">
        <v>3</v>
      </c>
      <c r="D6" s="217">
        <v>4</v>
      </c>
      <c r="E6" s="218">
        <v>5</v>
      </c>
      <c r="F6" s="219">
        <v>6</v>
      </c>
      <c r="G6" s="27"/>
    </row>
    <row r="7" spans="1:69" s="1" customFormat="1" ht="26.25" customHeight="1" x14ac:dyDescent="0.25">
      <c r="A7" s="212"/>
      <c r="B7" s="120" t="s">
        <v>75</v>
      </c>
      <c r="C7" s="120"/>
      <c r="D7" s="120"/>
      <c r="E7" s="120"/>
      <c r="F7" s="213"/>
      <c r="G7" s="27"/>
    </row>
    <row r="8" spans="1:69" s="270" customFormat="1" ht="27" x14ac:dyDescent="0.25">
      <c r="A8" s="234">
        <v>1</v>
      </c>
      <c r="B8" s="2" t="s">
        <v>130</v>
      </c>
      <c r="C8" s="16" t="s">
        <v>26</v>
      </c>
      <c r="D8" s="146">
        <f>5.5*100</f>
        <v>550</v>
      </c>
      <c r="E8" s="146"/>
      <c r="F8" s="214">
        <f>D8*E8</f>
        <v>0</v>
      </c>
      <c r="G8" s="269"/>
    </row>
    <row r="9" spans="1:69" s="41" customFormat="1" ht="37.5" customHeight="1" x14ac:dyDescent="0.25">
      <c r="A9" s="236">
        <v>2</v>
      </c>
      <c r="B9" s="3" t="s">
        <v>76</v>
      </c>
      <c r="C9" s="16" t="s">
        <v>26</v>
      </c>
      <c r="D9" s="126">
        <v>550</v>
      </c>
      <c r="E9" s="146"/>
      <c r="F9" s="214">
        <f t="shared" ref="F9:F35" si="0">D9*E9</f>
        <v>0</v>
      </c>
      <c r="G9" s="58"/>
    </row>
    <row r="10" spans="1:69" s="41" customFormat="1" ht="37.5" customHeight="1" x14ac:dyDescent="0.25">
      <c r="A10" s="234">
        <v>3</v>
      </c>
      <c r="B10" s="3" t="s">
        <v>73</v>
      </c>
      <c r="C10" s="16" t="s">
        <v>8</v>
      </c>
      <c r="D10" s="126">
        <f>0.105*10</f>
        <v>1.05</v>
      </c>
      <c r="E10" s="146"/>
      <c r="F10" s="214">
        <f t="shared" si="0"/>
        <v>0</v>
      </c>
      <c r="G10" s="58"/>
    </row>
    <row r="11" spans="1:69" s="22" customFormat="1" ht="13.5" x14ac:dyDescent="0.25">
      <c r="A11" s="236">
        <v>4</v>
      </c>
      <c r="B11" s="2" t="s">
        <v>133</v>
      </c>
      <c r="C11" s="63" t="s">
        <v>13</v>
      </c>
      <c r="D11" s="125">
        <v>6</v>
      </c>
      <c r="E11" s="146"/>
      <c r="F11" s="214">
        <f t="shared" si="0"/>
        <v>0</v>
      </c>
      <c r="G11" s="21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1:69" s="22" customFormat="1" ht="13.5" x14ac:dyDescent="0.25">
      <c r="A12" s="234">
        <v>5</v>
      </c>
      <c r="B12" s="2" t="s">
        <v>144</v>
      </c>
      <c r="C12" s="63" t="s">
        <v>13</v>
      </c>
      <c r="D12" s="125">
        <v>12</v>
      </c>
      <c r="E12" s="146"/>
      <c r="F12" s="214">
        <f t="shared" si="0"/>
        <v>0</v>
      </c>
      <c r="G12" s="21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1:69" s="5" customFormat="1" ht="15.75" x14ac:dyDescent="0.25">
      <c r="A13" s="236">
        <v>6</v>
      </c>
      <c r="B13" s="2" t="s">
        <v>103</v>
      </c>
      <c r="C13" s="16" t="s">
        <v>26</v>
      </c>
      <c r="D13" s="137">
        <v>225</v>
      </c>
      <c r="E13" s="146"/>
      <c r="F13" s="214">
        <f t="shared" si="0"/>
        <v>0</v>
      </c>
      <c r="G13" s="59"/>
    </row>
    <row r="14" spans="1:69" s="47" customFormat="1" ht="26.25" customHeight="1" x14ac:dyDescent="0.25">
      <c r="A14" s="238"/>
      <c r="B14" s="34" t="s">
        <v>74</v>
      </c>
      <c r="C14" s="34"/>
      <c r="D14" s="147"/>
      <c r="E14" s="148"/>
      <c r="F14" s="214">
        <f t="shared" si="0"/>
        <v>0</v>
      </c>
      <c r="G14" s="60"/>
    </row>
    <row r="15" spans="1:69" s="41" customFormat="1" ht="40.5" x14ac:dyDescent="0.25">
      <c r="A15" s="236">
        <v>7</v>
      </c>
      <c r="B15" s="3" t="s">
        <v>78</v>
      </c>
      <c r="C15" s="16" t="s">
        <v>8</v>
      </c>
      <c r="D15" s="149">
        <v>760</v>
      </c>
      <c r="E15" s="146"/>
      <c r="F15" s="214">
        <f t="shared" si="0"/>
        <v>0</v>
      </c>
      <c r="G15" s="58"/>
    </row>
    <row r="16" spans="1:69" s="41" customFormat="1" ht="27" x14ac:dyDescent="0.25">
      <c r="A16" s="236">
        <v>8</v>
      </c>
      <c r="B16" s="3" t="s">
        <v>79</v>
      </c>
      <c r="C16" s="16" t="s">
        <v>8</v>
      </c>
      <c r="D16" s="149">
        <v>760</v>
      </c>
      <c r="E16" s="146"/>
      <c r="F16" s="214">
        <f t="shared" si="0"/>
        <v>0</v>
      </c>
      <c r="G16" s="58"/>
    </row>
    <row r="17" spans="1:70" s="270" customFormat="1" ht="27" x14ac:dyDescent="0.25">
      <c r="A17" s="236">
        <v>9</v>
      </c>
      <c r="B17" s="2" t="s">
        <v>130</v>
      </c>
      <c r="C17" s="63" t="s">
        <v>26</v>
      </c>
      <c r="D17" s="146">
        <v>536</v>
      </c>
      <c r="E17" s="146"/>
      <c r="F17" s="214">
        <f t="shared" si="0"/>
        <v>0</v>
      </c>
      <c r="G17" s="269"/>
    </row>
    <row r="18" spans="1:70" s="41" customFormat="1" ht="27" x14ac:dyDescent="0.25">
      <c r="A18" s="236">
        <v>10</v>
      </c>
      <c r="B18" s="3" t="s">
        <v>76</v>
      </c>
      <c r="C18" s="16" t="s">
        <v>27</v>
      </c>
      <c r="D18" s="149">
        <v>536</v>
      </c>
      <c r="E18" s="146"/>
      <c r="F18" s="214">
        <f t="shared" si="0"/>
        <v>0</v>
      </c>
      <c r="G18" s="58"/>
    </row>
    <row r="19" spans="1:70" s="17" customFormat="1" ht="27" x14ac:dyDescent="0.25">
      <c r="A19" s="236">
        <v>11</v>
      </c>
      <c r="B19" s="3" t="s">
        <v>138</v>
      </c>
      <c r="C19" s="63" t="s">
        <v>8</v>
      </c>
      <c r="D19" s="150">
        <v>54.3</v>
      </c>
      <c r="E19" s="146"/>
      <c r="F19" s="214">
        <f t="shared" si="0"/>
        <v>0</v>
      </c>
      <c r="G19" s="271"/>
      <c r="H19" s="46"/>
      <c r="I19" s="46"/>
    </row>
    <row r="20" spans="1:70" s="41" customFormat="1" ht="37.5" customHeight="1" x14ac:dyDescent="0.25">
      <c r="A20" s="236">
        <v>12</v>
      </c>
      <c r="B20" s="3" t="s">
        <v>77</v>
      </c>
      <c r="C20" s="16" t="s">
        <v>26</v>
      </c>
      <c r="D20" s="149">
        <f>5.16*100</f>
        <v>516</v>
      </c>
      <c r="E20" s="146"/>
      <c r="F20" s="214">
        <f t="shared" si="0"/>
        <v>0</v>
      </c>
      <c r="G20" s="58"/>
    </row>
    <row r="21" spans="1:70" s="41" customFormat="1" ht="37.5" customHeight="1" x14ac:dyDescent="0.25">
      <c r="A21" s="236">
        <v>13</v>
      </c>
      <c r="B21" s="3" t="s">
        <v>80</v>
      </c>
      <c r="C21" s="16" t="s">
        <v>10</v>
      </c>
      <c r="D21" s="149">
        <v>5</v>
      </c>
      <c r="E21" s="146"/>
      <c r="F21" s="214">
        <f t="shared" si="0"/>
        <v>0</v>
      </c>
      <c r="G21" s="58"/>
    </row>
    <row r="22" spans="1:70" s="41" customFormat="1" ht="37.5" customHeight="1" x14ac:dyDescent="0.25">
      <c r="A22" s="236">
        <v>14</v>
      </c>
      <c r="B22" s="3" t="s">
        <v>73</v>
      </c>
      <c r="C22" s="16" t="s">
        <v>8</v>
      </c>
      <c r="D22" s="126">
        <f>0.105*10</f>
        <v>1.05</v>
      </c>
      <c r="E22" s="146"/>
      <c r="F22" s="214">
        <f t="shared" si="0"/>
        <v>0</v>
      </c>
      <c r="G22" s="58"/>
    </row>
    <row r="23" spans="1:70" s="22" customFormat="1" ht="13.5" x14ac:dyDescent="0.25">
      <c r="A23" s="236">
        <v>15</v>
      </c>
      <c r="B23" s="2" t="s">
        <v>133</v>
      </c>
      <c r="C23" s="63" t="s">
        <v>13</v>
      </c>
      <c r="D23" s="125">
        <v>6</v>
      </c>
      <c r="E23" s="146"/>
      <c r="F23" s="214">
        <f t="shared" si="0"/>
        <v>0</v>
      </c>
      <c r="G23" s="21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</row>
    <row r="24" spans="1:70" s="22" customFormat="1" ht="13.5" x14ac:dyDescent="0.25">
      <c r="A24" s="236">
        <v>16</v>
      </c>
      <c r="B24" s="2" t="s">
        <v>144</v>
      </c>
      <c r="C24" s="63" t="s">
        <v>13</v>
      </c>
      <c r="D24" s="125">
        <v>12</v>
      </c>
      <c r="E24" s="146"/>
      <c r="F24" s="214">
        <f t="shared" si="0"/>
        <v>0</v>
      </c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</row>
    <row r="25" spans="1:70" s="5" customFormat="1" ht="15.75" x14ac:dyDescent="0.25">
      <c r="A25" s="236">
        <v>17</v>
      </c>
      <c r="B25" s="2" t="s">
        <v>103</v>
      </c>
      <c r="C25" s="16" t="s">
        <v>26</v>
      </c>
      <c r="D25" s="137">
        <v>506</v>
      </c>
      <c r="E25" s="146"/>
      <c r="F25" s="214">
        <f t="shared" si="0"/>
        <v>0</v>
      </c>
      <c r="G25" s="21"/>
    </row>
    <row r="26" spans="1:70" s="1" customFormat="1" ht="26.25" customHeight="1" x14ac:dyDescent="0.25">
      <c r="A26" s="239"/>
      <c r="B26" s="34" t="s">
        <v>68</v>
      </c>
      <c r="C26" s="18"/>
      <c r="D26" s="151"/>
      <c r="E26" s="148"/>
      <c r="F26" s="214">
        <f t="shared" si="0"/>
        <v>0</v>
      </c>
      <c r="G26" s="27"/>
    </row>
    <row r="27" spans="1:70" s="5" customFormat="1" ht="15.75" x14ac:dyDescent="0.25">
      <c r="A27" s="236">
        <v>17</v>
      </c>
      <c r="B27" s="2" t="s">
        <v>72</v>
      </c>
      <c r="C27" s="16" t="s">
        <v>26</v>
      </c>
      <c r="D27" s="137">
        <v>20</v>
      </c>
      <c r="E27" s="146"/>
      <c r="F27" s="214">
        <f t="shared" si="0"/>
        <v>0</v>
      </c>
    </row>
    <row r="28" spans="1:70" s="5" customFormat="1" ht="36" customHeight="1" x14ac:dyDescent="0.25">
      <c r="A28" s="236">
        <v>18</v>
      </c>
      <c r="B28" s="145" t="s">
        <v>173</v>
      </c>
      <c r="C28" s="211" t="s">
        <v>174</v>
      </c>
      <c r="D28" s="125">
        <v>3.2</v>
      </c>
      <c r="E28" s="146"/>
      <c r="F28" s="214">
        <f t="shared" si="0"/>
        <v>0</v>
      </c>
    </row>
    <row r="29" spans="1:70" s="24" customFormat="1" ht="16.5" x14ac:dyDescent="0.3">
      <c r="A29" s="236">
        <v>19</v>
      </c>
      <c r="B29" s="3" t="s">
        <v>69</v>
      </c>
      <c r="C29" s="43" t="s">
        <v>8</v>
      </c>
      <c r="D29" s="152">
        <v>1.3125</v>
      </c>
      <c r="E29" s="146"/>
      <c r="F29" s="214">
        <f t="shared" si="0"/>
        <v>0</v>
      </c>
      <c r="G29" s="5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70" s="42" customFormat="1" ht="27" x14ac:dyDescent="0.25">
      <c r="A30" s="236">
        <v>20</v>
      </c>
      <c r="B30" s="3" t="s">
        <v>81</v>
      </c>
      <c r="C30" s="43" t="s">
        <v>8</v>
      </c>
      <c r="D30" s="150">
        <v>3.6</v>
      </c>
      <c r="E30" s="146"/>
      <c r="F30" s="214">
        <f t="shared" si="0"/>
        <v>0</v>
      </c>
      <c r="G30" s="5"/>
      <c r="H30" s="46"/>
      <c r="I30" s="4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</row>
    <row r="31" spans="1:70" s="24" customFormat="1" ht="16.5" x14ac:dyDescent="0.3">
      <c r="A31" s="236">
        <v>21</v>
      </c>
      <c r="B31" s="3" t="s">
        <v>82</v>
      </c>
      <c r="C31" s="43" t="s">
        <v>8</v>
      </c>
      <c r="D31" s="152">
        <v>1.3125</v>
      </c>
      <c r="E31" s="146"/>
      <c r="F31" s="214">
        <f t="shared" si="0"/>
        <v>0</v>
      </c>
      <c r="G31" s="59" t="s">
        <v>11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70" s="41" customFormat="1" ht="27" x14ac:dyDescent="0.25">
      <c r="A32" s="236">
        <v>22</v>
      </c>
      <c r="B32" s="3" t="s">
        <v>191</v>
      </c>
      <c r="C32" s="16" t="s">
        <v>26</v>
      </c>
      <c r="D32" s="126">
        <v>1</v>
      </c>
      <c r="E32" s="146"/>
      <c r="F32" s="214">
        <f t="shared" si="0"/>
        <v>0</v>
      </c>
      <c r="G32" s="5"/>
    </row>
    <row r="33" spans="1:69" s="41" customFormat="1" ht="27" x14ac:dyDescent="0.25">
      <c r="A33" s="236">
        <v>23</v>
      </c>
      <c r="B33" s="3" t="s">
        <v>44</v>
      </c>
      <c r="C33" s="16" t="s">
        <v>26</v>
      </c>
      <c r="D33" s="126">
        <v>10</v>
      </c>
      <c r="E33" s="146"/>
      <c r="F33" s="214">
        <f t="shared" si="0"/>
        <v>0</v>
      </c>
      <c r="G33" s="5"/>
    </row>
    <row r="34" spans="1:69" s="22" customFormat="1" ht="13.5" x14ac:dyDescent="0.25">
      <c r="A34" s="236">
        <v>24</v>
      </c>
      <c r="B34" s="2" t="s">
        <v>133</v>
      </c>
      <c r="C34" s="63" t="s">
        <v>13</v>
      </c>
      <c r="D34" s="125">
        <v>4</v>
      </c>
      <c r="E34" s="146"/>
      <c r="F34" s="214">
        <f t="shared" si="0"/>
        <v>0</v>
      </c>
      <c r="G34" s="58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</row>
    <row r="35" spans="1:69" s="22" customFormat="1" ht="14.25" thickBot="1" x14ac:dyDescent="0.3">
      <c r="A35" s="240">
        <v>25</v>
      </c>
      <c r="B35" s="123" t="s">
        <v>144</v>
      </c>
      <c r="C35" s="257" t="s">
        <v>13</v>
      </c>
      <c r="D35" s="128">
        <v>8</v>
      </c>
      <c r="E35" s="191"/>
      <c r="F35" s="215">
        <f t="shared" si="0"/>
        <v>0</v>
      </c>
      <c r="G35" s="58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1:69" s="1" customFormat="1" ht="17.25" customHeight="1" thickBot="1" x14ac:dyDescent="0.3">
      <c r="A36" s="272"/>
      <c r="B36" s="273" t="s">
        <v>5</v>
      </c>
      <c r="C36" s="274"/>
      <c r="D36" s="275"/>
      <c r="E36" s="276"/>
      <c r="F36" s="277">
        <f>SUM(F8:F35)</f>
        <v>0</v>
      </c>
      <c r="G36" s="27" t="s">
        <v>11</v>
      </c>
      <c r="H36" s="28"/>
    </row>
    <row r="37" spans="1:69" x14ac:dyDescent="0.25">
      <c r="H37" s="61"/>
    </row>
  </sheetData>
  <mergeCells count="8">
    <mergeCell ref="A1:F1"/>
    <mergeCell ref="E4:F4"/>
    <mergeCell ref="B2:F2"/>
    <mergeCell ref="A4:A5"/>
    <mergeCell ref="B4:B5"/>
    <mergeCell ref="C4:C5"/>
    <mergeCell ref="D4:D5"/>
    <mergeCell ref="A3:F3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Q24"/>
  <sheetViews>
    <sheetView topLeftCell="A10" zoomScaleNormal="100" zoomScaleSheetLayoutView="90" workbookViewId="0">
      <selection activeCell="F24" sqref="F24"/>
    </sheetView>
  </sheetViews>
  <sheetFormatPr defaultRowHeight="15" x14ac:dyDescent="0.25"/>
  <cols>
    <col min="1" max="1" width="9.28515625" style="48" bestFit="1" customWidth="1"/>
    <col min="2" max="2" width="51" style="48" bestFit="1" customWidth="1"/>
    <col min="3" max="3" width="11" style="48" customWidth="1"/>
    <col min="4" max="5" width="9.28515625" style="48" bestFit="1" customWidth="1"/>
    <col min="6" max="6" width="10" style="48" bestFit="1" customWidth="1"/>
    <col min="7" max="16384" width="9.140625" style="48"/>
  </cols>
  <sheetData>
    <row r="1" spans="1:69" s="1" customFormat="1" ht="38.25" customHeight="1" x14ac:dyDescent="0.25">
      <c r="A1" s="313" t="s">
        <v>181</v>
      </c>
      <c r="B1" s="315"/>
      <c r="C1" s="315"/>
      <c r="D1" s="315"/>
      <c r="E1" s="315"/>
      <c r="F1" s="315"/>
    </row>
    <row r="2" spans="1:69" s="1" customFormat="1" ht="15.75" x14ac:dyDescent="0.25">
      <c r="A2" s="144"/>
      <c r="B2" s="312" t="s">
        <v>180</v>
      </c>
      <c r="C2" s="312"/>
      <c r="D2" s="312"/>
      <c r="E2" s="312"/>
      <c r="F2" s="312"/>
    </row>
    <row r="3" spans="1:69" s="1" customFormat="1" ht="16.5" thickBot="1" x14ac:dyDescent="0.3">
      <c r="A3" s="312" t="s">
        <v>125</v>
      </c>
      <c r="B3" s="312"/>
      <c r="C3" s="312"/>
      <c r="D3" s="312"/>
      <c r="E3" s="312"/>
      <c r="F3" s="312"/>
    </row>
    <row r="4" spans="1:69" s="1" customFormat="1" ht="13.5" customHeight="1" x14ac:dyDescent="0.25">
      <c r="A4" s="307" t="s">
        <v>0</v>
      </c>
      <c r="B4" s="304" t="s">
        <v>1</v>
      </c>
      <c r="C4" s="304" t="s">
        <v>2</v>
      </c>
      <c r="D4" s="304" t="s">
        <v>3</v>
      </c>
      <c r="E4" s="304" t="s">
        <v>165</v>
      </c>
      <c r="F4" s="305"/>
    </row>
    <row r="5" spans="1:69" s="1" customFormat="1" ht="23.25" customHeight="1" thickBot="1" x14ac:dyDescent="0.3">
      <c r="A5" s="308"/>
      <c r="B5" s="309"/>
      <c r="C5" s="309"/>
      <c r="D5" s="309"/>
      <c r="E5" s="117" t="s">
        <v>4</v>
      </c>
      <c r="F5" s="118" t="s">
        <v>6</v>
      </c>
    </row>
    <row r="6" spans="1:69" s="1" customFormat="1" ht="18" customHeight="1" thickBot="1" x14ac:dyDescent="0.3">
      <c r="A6" s="230">
        <v>1</v>
      </c>
      <c r="B6" s="231">
        <v>2</v>
      </c>
      <c r="C6" s="232">
        <v>3</v>
      </c>
      <c r="D6" s="231">
        <v>4</v>
      </c>
      <c r="E6" s="232">
        <v>5</v>
      </c>
      <c r="F6" s="233">
        <v>6</v>
      </c>
    </row>
    <row r="7" spans="1:69" s="1" customFormat="1" ht="21.75" customHeight="1" x14ac:dyDescent="0.25">
      <c r="A7" s="119"/>
      <c r="B7" s="258" t="s">
        <v>84</v>
      </c>
      <c r="C7" s="121"/>
      <c r="D7" s="121"/>
      <c r="E7" s="121"/>
      <c r="F7" s="122"/>
    </row>
    <row r="8" spans="1:69" s="62" customFormat="1" ht="13.5" x14ac:dyDescent="0.25">
      <c r="A8" s="236">
        <v>1</v>
      </c>
      <c r="B8" s="3" t="s">
        <v>32</v>
      </c>
      <c r="C8" s="16" t="s">
        <v>8</v>
      </c>
      <c r="D8" s="126">
        <v>0.72000000000000008</v>
      </c>
      <c r="E8" s="135"/>
      <c r="F8" s="136">
        <f>D8*E8</f>
        <v>0</v>
      </c>
    </row>
    <row r="9" spans="1:69" s="42" customFormat="1" ht="13.5" x14ac:dyDescent="0.25">
      <c r="A9" s="235">
        <v>2</v>
      </c>
      <c r="B9" s="3" t="s">
        <v>135</v>
      </c>
      <c r="C9" s="63" t="s">
        <v>169</v>
      </c>
      <c r="D9" s="150">
        <f>0.0108*100</f>
        <v>1.08</v>
      </c>
      <c r="E9" s="135"/>
      <c r="F9" s="136">
        <f t="shared" ref="F9:F23" si="0">D9*E9</f>
        <v>0</v>
      </c>
      <c r="G9" s="46"/>
      <c r="H9" s="4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69" s="62" customFormat="1" ht="13.5" x14ac:dyDescent="0.25">
      <c r="A10" s="236">
        <v>3</v>
      </c>
      <c r="B10" s="3" t="s">
        <v>83</v>
      </c>
      <c r="C10" s="16" t="s">
        <v>26</v>
      </c>
      <c r="D10" s="158">
        <v>0.94199999999999995</v>
      </c>
      <c r="E10" s="135"/>
      <c r="F10" s="136">
        <f t="shared" si="0"/>
        <v>0</v>
      </c>
    </row>
    <row r="11" spans="1:69" s="62" customFormat="1" ht="27" x14ac:dyDescent="0.25">
      <c r="A11" s="236">
        <v>4</v>
      </c>
      <c r="B11" s="3" t="s">
        <v>193</v>
      </c>
      <c r="C11" s="16" t="s">
        <v>26</v>
      </c>
      <c r="D11" s="126">
        <v>1</v>
      </c>
      <c r="E11" s="135"/>
      <c r="F11" s="136">
        <f t="shared" si="0"/>
        <v>0</v>
      </c>
    </row>
    <row r="12" spans="1:69" s="62" customFormat="1" ht="37.5" customHeight="1" x14ac:dyDescent="0.25">
      <c r="A12" s="236">
        <v>5</v>
      </c>
      <c r="B12" s="2" t="s">
        <v>192</v>
      </c>
      <c r="C12" s="16" t="s">
        <v>13</v>
      </c>
      <c r="D12" s="126">
        <v>1</v>
      </c>
      <c r="E12" s="135"/>
      <c r="F12" s="136">
        <f t="shared" si="0"/>
        <v>0</v>
      </c>
    </row>
    <row r="13" spans="1:69" s="42" customFormat="1" ht="13.5" x14ac:dyDescent="0.25">
      <c r="A13" s="235">
        <v>6</v>
      </c>
      <c r="B13" s="2" t="s">
        <v>134</v>
      </c>
      <c r="C13" s="63" t="s">
        <v>13</v>
      </c>
      <c r="D13" s="125">
        <v>1</v>
      </c>
      <c r="E13" s="135"/>
      <c r="F13" s="136">
        <f t="shared" si="0"/>
        <v>0</v>
      </c>
      <c r="G13" s="4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</row>
    <row r="14" spans="1:69" s="42" customFormat="1" ht="13.5" x14ac:dyDescent="0.25">
      <c r="A14" s="235">
        <v>7</v>
      </c>
      <c r="B14" s="2" t="s">
        <v>144</v>
      </c>
      <c r="C14" s="63" t="s">
        <v>13</v>
      </c>
      <c r="D14" s="125">
        <v>2</v>
      </c>
      <c r="E14" s="135"/>
      <c r="F14" s="136">
        <f t="shared" si="0"/>
        <v>0</v>
      </c>
      <c r="G14" s="4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</row>
    <row r="15" spans="1:69" s="47" customFormat="1" ht="26.25" customHeight="1" x14ac:dyDescent="0.25">
      <c r="A15" s="241"/>
      <c r="B15" s="259" t="s">
        <v>85</v>
      </c>
      <c r="C15" s="34"/>
      <c r="D15" s="147"/>
      <c r="E15" s="159"/>
      <c r="F15" s="136">
        <v>0</v>
      </c>
    </row>
    <row r="16" spans="1:69" s="42" customFormat="1" ht="26.25" customHeight="1" x14ac:dyDescent="0.25">
      <c r="A16" s="235">
        <v>8</v>
      </c>
      <c r="B16" s="2" t="s">
        <v>30</v>
      </c>
      <c r="C16" s="63" t="s">
        <v>8</v>
      </c>
      <c r="D16" s="125">
        <v>16</v>
      </c>
      <c r="E16" s="135"/>
      <c r="F16" s="136">
        <f t="shared" si="0"/>
        <v>0</v>
      </c>
      <c r="G16" s="4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</row>
    <row r="17" spans="1:68" s="1" customFormat="1" ht="27" x14ac:dyDescent="0.25">
      <c r="A17" s="234">
        <v>9</v>
      </c>
      <c r="B17" s="2" t="s">
        <v>136</v>
      </c>
      <c r="C17" s="63" t="s">
        <v>10</v>
      </c>
      <c r="D17" s="125">
        <v>40</v>
      </c>
      <c r="E17" s="135"/>
      <c r="F17" s="136">
        <f t="shared" si="0"/>
        <v>0</v>
      </c>
    </row>
    <row r="18" spans="1:68" s="1" customFormat="1" ht="27" x14ac:dyDescent="0.25">
      <c r="A18" s="234">
        <v>9</v>
      </c>
      <c r="B18" s="2" t="s">
        <v>137</v>
      </c>
      <c r="C18" s="63" t="s">
        <v>10</v>
      </c>
      <c r="D18" s="125">
        <v>40</v>
      </c>
      <c r="E18" s="135"/>
      <c r="F18" s="136">
        <f t="shared" si="0"/>
        <v>0</v>
      </c>
    </row>
    <row r="19" spans="1:68" s="1" customFormat="1" ht="33.75" customHeight="1" x14ac:dyDescent="0.25">
      <c r="A19" s="234">
        <v>10</v>
      </c>
      <c r="B19" s="3" t="s">
        <v>86</v>
      </c>
      <c r="C19" s="63" t="s">
        <v>8</v>
      </c>
      <c r="D19" s="125">
        <v>3.93</v>
      </c>
      <c r="E19" s="135"/>
      <c r="F19" s="136">
        <f t="shared" si="0"/>
        <v>0</v>
      </c>
    </row>
    <row r="20" spans="1:68" s="42" customFormat="1" ht="13.5" x14ac:dyDescent="0.25">
      <c r="A20" s="235">
        <v>11</v>
      </c>
      <c r="B20" s="2" t="s">
        <v>133</v>
      </c>
      <c r="C20" s="63" t="s">
        <v>13</v>
      </c>
      <c r="D20" s="125">
        <v>4</v>
      </c>
      <c r="E20" s="135"/>
      <c r="F20" s="136">
        <f t="shared" si="0"/>
        <v>0</v>
      </c>
      <c r="G20" s="4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</row>
    <row r="21" spans="1:68" s="42" customFormat="1" ht="13.5" x14ac:dyDescent="0.25">
      <c r="A21" s="235">
        <v>12</v>
      </c>
      <c r="B21" s="2" t="s">
        <v>144</v>
      </c>
      <c r="C21" s="63" t="s">
        <v>13</v>
      </c>
      <c r="D21" s="125">
        <v>8</v>
      </c>
      <c r="E21" s="135"/>
      <c r="F21" s="136">
        <f t="shared" si="0"/>
        <v>0</v>
      </c>
      <c r="G21" s="4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s="62" customFormat="1" ht="13.5" x14ac:dyDescent="0.25">
      <c r="A22" s="236">
        <v>13</v>
      </c>
      <c r="B22" s="2" t="s">
        <v>194</v>
      </c>
      <c r="C22" s="63" t="s">
        <v>8</v>
      </c>
      <c r="D22" s="126">
        <f>0.07*10</f>
        <v>0.70000000000000007</v>
      </c>
      <c r="E22" s="135"/>
      <c r="F22" s="136">
        <f t="shared" si="0"/>
        <v>0</v>
      </c>
    </row>
    <row r="23" spans="1:68" s="62" customFormat="1" ht="14.25" thickBot="1" x14ac:dyDescent="0.3">
      <c r="A23" s="242">
        <v>14</v>
      </c>
      <c r="B23" s="156" t="s">
        <v>83</v>
      </c>
      <c r="C23" s="157" t="s">
        <v>26</v>
      </c>
      <c r="D23" s="160">
        <v>1.3816000000000002</v>
      </c>
      <c r="E23" s="161"/>
      <c r="F23" s="162">
        <f t="shared" si="0"/>
        <v>0</v>
      </c>
    </row>
    <row r="24" spans="1:68" s="19" customFormat="1" ht="16.5" customHeight="1" thickBot="1" x14ac:dyDescent="0.3">
      <c r="A24" s="132"/>
      <c r="B24" s="133" t="s">
        <v>5</v>
      </c>
      <c r="C24" s="134"/>
      <c r="D24" s="141"/>
      <c r="E24" s="141"/>
      <c r="F24" s="163">
        <f>SUM(F8:F23)</f>
        <v>0</v>
      </c>
      <c r="G24" s="36"/>
    </row>
  </sheetData>
  <mergeCells count="8">
    <mergeCell ref="A1:F1"/>
    <mergeCell ref="A3:F3"/>
    <mergeCell ref="E4:F4"/>
    <mergeCell ref="B2:F2"/>
    <mergeCell ref="A4:A5"/>
    <mergeCell ref="B4:B5"/>
    <mergeCell ref="C4:C5"/>
    <mergeCell ref="D4:D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"/>
  <sheetViews>
    <sheetView topLeftCell="A13" zoomScaleNormal="100" zoomScaleSheetLayoutView="100" workbookViewId="0">
      <selection activeCell="F17" sqref="F17"/>
    </sheetView>
  </sheetViews>
  <sheetFormatPr defaultRowHeight="15" x14ac:dyDescent="0.25"/>
  <cols>
    <col min="1" max="1" width="3.42578125" style="45" bestFit="1" customWidth="1"/>
    <col min="2" max="2" width="29.85546875" style="45" customWidth="1"/>
    <col min="3" max="5" width="9.140625" style="45"/>
    <col min="6" max="7" width="10.5703125" style="45" bestFit="1" customWidth="1"/>
    <col min="8" max="16384" width="9.140625" style="45"/>
  </cols>
  <sheetData>
    <row r="1" spans="1:8" ht="48" customHeight="1" x14ac:dyDescent="0.25">
      <c r="A1" s="302" t="s">
        <v>181</v>
      </c>
      <c r="B1" s="302"/>
      <c r="C1" s="302"/>
      <c r="D1" s="302"/>
      <c r="E1" s="302"/>
      <c r="F1" s="302"/>
      <c r="G1" s="55"/>
      <c r="H1" s="55"/>
    </row>
    <row r="2" spans="1:8" ht="20.25" customHeight="1" x14ac:dyDescent="0.25">
      <c r="A2" s="321" t="s">
        <v>180</v>
      </c>
      <c r="B2" s="321"/>
      <c r="C2" s="321"/>
      <c r="D2" s="321"/>
      <c r="E2" s="321"/>
      <c r="F2" s="321"/>
    </row>
    <row r="3" spans="1:8" ht="39" customHeight="1" x14ac:dyDescent="0.3">
      <c r="A3" s="320" t="s">
        <v>126</v>
      </c>
      <c r="B3" s="320"/>
      <c r="C3" s="320"/>
      <c r="D3" s="320"/>
      <c r="E3" s="320"/>
      <c r="F3" s="320"/>
    </row>
    <row r="4" spans="1:8" ht="39" customHeight="1" thickBot="1" x14ac:dyDescent="0.35">
      <c r="A4" s="164"/>
      <c r="B4" s="164"/>
      <c r="C4" s="164"/>
      <c r="D4" s="164"/>
      <c r="E4" s="164"/>
      <c r="F4" s="164"/>
    </row>
    <row r="5" spans="1:8" ht="15" customHeight="1" x14ac:dyDescent="0.25">
      <c r="A5" s="318" t="s">
        <v>33</v>
      </c>
      <c r="B5" s="304" t="s">
        <v>34</v>
      </c>
      <c r="C5" s="316" t="s">
        <v>48</v>
      </c>
      <c r="D5" s="316" t="s">
        <v>35</v>
      </c>
      <c r="E5" s="304" t="s">
        <v>170</v>
      </c>
      <c r="F5" s="305"/>
    </row>
    <row r="6" spans="1:8" ht="63" customHeight="1" thickBot="1" x14ac:dyDescent="0.3">
      <c r="A6" s="319"/>
      <c r="B6" s="309"/>
      <c r="C6" s="317"/>
      <c r="D6" s="317"/>
      <c r="E6" s="165" t="s">
        <v>37</v>
      </c>
      <c r="F6" s="166" t="s">
        <v>21</v>
      </c>
    </row>
    <row r="7" spans="1:8" ht="15.75" thickBot="1" x14ac:dyDescent="0.3">
      <c r="A7" s="243">
        <v>1</v>
      </c>
      <c r="B7" s="244">
        <v>2</v>
      </c>
      <c r="C7" s="245">
        <v>3</v>
      </c>
      <c r="D7" s="244">
        <v>4</v>
      </c>
      <c r="E7" s="245">
        <v>5</v>
      </c>
      <c r="F7" s="246">
        <v>6</v>
      </c>
    </row>
    <row r="8" spans="1:8" ht="27" x14ac:dyDescent="0.25">
      <c r="A8" s="247">
        <v>1</v>
      </c>
      <c r="B8" s="167" t="s">
        <v>151</v>
      </c>
      <c r="C8" s="168" t="s">
        <v>12</v>
      </c>
      <c r="D8" s="173">
        <f>0.36*100</f>
        <v>36</v>
      </c>
      <c r="E8" s="174"/>
      <c r="F8" s="175">
        <f>D8*E8</f>
        <v>0</v>
      </c>
    </row>
    <row r="9" spans="1:8" ht="40.5" x14ac:dyDescent="0.25">
      <c r="A9" s="248">
        <v>2</v>
      </c>
      <c r="B9" s="3" t="s">
        <v>39</v>
      </c>
      <c r="C9" s="16" t="s">
        <v>12</v>
      </c>
      <c r="D9" s="176">
        <f>0.06*100</f>
        <v>6</v>
      </c>
      <c r="E9" s="177"/>
      <c r="F9" s="178">
        <f t="shared" ref="F9:F16" si="0">D9*E9</f>
        <v>0</v>
      </c>
    </row>
    <row r="10" spans="1:8" ht="40.5" x14ac:dyDescent="0.25">
      <c r="A10" s="248">
        <v>3</v>
      </c>
      <c r="B10" s="2" t="s">
        <v>183</v>
      </c>
      <c r="C10" s="16" t="s">
        <v>12</v>
      </c>
      <c r="D10" s="176">
        <f>0.1485*100</f>
        <v>14.85</v>
      </c>
      <c r="E10" s="177"/>
      <c r="F10" s="178">
        <f t="shared" si="0"/>
        <v>0</v>
      </c>
    </row>
    <row r="11" spans="1:8" s="57" customFormat="1" ht="54" x14ac:dyDescent="0.25">
      <c r="A11" s="249" t="s">
        <v>49</v>
      </c>
      <c r="B11" s="3" t="s">
        <v>155</v>
      </c>
      <c r="C11" s="16" t="s">
        <v>42</v>
      </c>
      <c r="D11" s="137">
        <v>4.42</v>
      </c>
      <c r="E11" s="177"/>
      <c r="F11" s="178">
        <f t="shared" si="0"/>
        <v>0</v>
      </c>
    </row>
    <row r="12" spans="1:8" s="57" customFormat="1" ht="27" x14ac:dyDescent="0.25">
      <c r="A12" s="249" t="s">
        <v>49</v>
      </c>
      <c r="B12" s="3" t="s">
        <v>156</v>
      </c>
      <c r="C12" s="63" t="s">
        <v>171</v>
      </c>
      <c r="D12" s="137">
        <f>12.56*100</f>
        <v>1256</v>
      </c>
      <c r="E12" s="177"/>
      <c r="F12" s="178">
        <f t="shared" si="0"/>
        <v>0</v>
      </c>
    </row>
    <row r="13" spans="1:8" s="57" customFormat="1" ht="54" x14ac:dyDescent="0.25">
      <c r="A13" s="249" t="s">
        <v>49</v>
      </c>
      <c r="B13" s="3" t="s">
        <v>154</v>
      </c>
      <c r="C13" s="63" t="s">
        <v>171</v>
      </c>
      <c r="D13" s="137">
        <f>1.6*100</f>
        <v>160</v>
      </c>
      <c r="E13" s="177"/>
      <c r="F13" s="178">
        <f t="shared" si="0"/>
        <v>0</v>
      </c>
    </row>
    <row r="14" spans="1:8" s="49" customFormat="1" ht="20.25" x14ac:dyDescent="0.25">
      <c r="A14" s="248">
        <v>12</v>
      </c>
      <c r="B14" s="3" t="s">
        <v>45</v>
      </c>
      <c r="C14" s="63" t="s">
        <v>171</v>
      </c>
      <c r="D14" s="179">
        <f>0.06*100</f>
        <v>6</v>
      </c>
      <c r="E14" s="177"/>
      <c r="F14" s="178">
        <f t="shared" si="0"/>
        <v>0</v>
      </c>
    </row>
    <row r="15" spans="1:8" ht="27" x14ac:dyDescent="0.25">
      <c r="A15" s="249" t="s">
        <v>55</v>
      </c>
      <c r="B15" s="3" t="s">
        <v>61</v>
      </c>
      <c r="C15" s="63" t="s">
        <v>171</v>
      </c>
      <c r="D15" s="180">
        <f>0.054*100</f>
        <v>5.4</v>
      </c>
      <c r="E15" s="177"/>
      <c r="F15" s="178">
        <f t="shared" si="0"/>
        <v>0</v>
      </c>
    </row>
    <row r="16" spans="1:8" ht="27.75" thickBot="1" x14ac:dyDescent="0.3">
      <c r="A16" s="250">
        <v>14</v>
      </c>
      <c r="B16" s="169" t="s">
        <v>46</v>
      </c>
      <c r="C16" s="117" t="s">
        <v>171</v>
      </c>
      <c r="D16" s="181">
        <f>0.12*100</f>
        <v>12</v>
      </c>
      <c r="E16" s="182"/>
      <c r="F16" s="183">
        <f t="shared" si="0"/>
        <v>0</v>
      </c>
    </row>
    <row r="17" spans="1:6" ht="15.75" thickBot="1" x14ac:dyDescent="0.3">
      <c r="A17" s="170" t="s">
        <v>11</v>
      </c>
      <c r="B17" s="171" t="s">
        <v>5</v>
      </c>
      <c r="C17" s="172"/>
      <c r="D17" s="184"/>
      <c r="E17" s="184"/>
      <c r="F17" s="185">
        <f>SUM(F8:F16)</f>
        <v>0</v>
      </c>
    </row>
  </sheetData>
  <mergeCells count="8">
    <mergeCell ref="D5:D6"/>
    <mergeCell ref="E5:F5"/>
    <mergeCell ref="A1:F1"/>
    <mergeCell ref="A5:A6"/>
    <mergeCell ref="B5:B6"/>
    <mergeCell ref="C5:C6"/>
    <mergeCell ref="A3:F3"/>
    <mergeCell ref="A2:F2"/>
  </mergeCells>
  <pageMargins left="0.7" right="0.7" top="0.75" bottom="0.75" header="0.3" footer="0.3"/>
  <pageSetup paperSize="9" scale="90" orientation="portrait" r:id="rId1"/>
  <ignoredErrors>
    <ignoredError sqref="A11:A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"/>
  <sheetViews>
    <sheetView zoomScaleNormal="100" zoomScaleSheetLayoutView="100" workbookViewId="0">
      <selection activeCell="F16" sqref="F16"/>
    </sheetView>
  </sheetViews>
  <sheetFormatPr defaultRowHeight="15" x14ac:dyDescent="0.25"/>
  <cols>
    <col min="1" max="1" width="3.42578125" style="45" bestFit="1" customWidth="1"/>
    <col min="2" max="2" width="66.7109375" style="45" customWidth="1"/>
    <col min="3" max="6" width="11.85546875" style="45" customWidth="1"/>
    <col min="7" max="16384" width="9.140625" style="45"/>
  </cols>
  <sheetData>
    <row r="1" spans="1:7" ht="42" customHeight="1" x14ac:dyDescent="0.25">
      <c r="A1" s="303" t="s">
        <v>181</v>
      </c>
      <c r="B1" s="303"/>
      <c r="C1" s="303"/>
      <c r="D1" s="303"/>
      <c r="E1" s="303"/>
      <c r="F1" s="303"/>
    </row>
    <row r="2" spans="1:7" ht="15" customHeight="1" x14ac:dyDescent="0.3">
      <c r="A2" s="17"/>
      <c r="B2" s="322" t="s">
        <v>180</v>
      </c>
      <c r="C2" s="322"/>
      <c r="D2" s="322"/>
      <c r="E2" s="322"/>
      <c r="F2" s="322"/>
    </row>
    <row r="3" spans="1:7" ht="13.5" customHeight="1" x14ac:dyDescent="0.25">
      <c r="A3" s="323" t="s">
        <v>127</v>
      </c>
      <c r="B3" s="324"/>
      <c r="C3" s="324"/>
      <c r="D3" s="324"/>
      <c r="E3" s="324"/>
      <c r="F3" s="324"/>
    </row>
    <row r="4" spans="1:7" ht="13.5" customHeight="1" thickBot="1" x14ac:dyDescent="0.3">
      <c r="A4" s="209"/>
      <c r="B4" s="210"/>
      <c r="C4" s="210"/>
      <c r="D4" s="210"/>
      <c r="E4" s="210"/>
      <c r="F4" s="210"/>
    </row>
    <row r="5" spans="1:7" ht="15" customHeight="1" x14ac:dyDescent="0.25">
      <c r="A5" s="318" t="s">
        <v>33</v>
      </c>
      <c r="B5" s="304" t="s">
        <v>34</v>
      </c>
      <c r="C5" s="316" t="s">
        <v>48</v>
      </c>
      <c r="D5" s="316" t="s">
        <v>35</v>
      </c>
      <c r="E5" s="304" t="s">
        <v>172</v>
      </c>
      <c r="F5" s="305"/>
    </row>
    <row r="6" spans="1:7" ht="61.5" customHeight="1" thickBot="1" x14ac:dyDescent="0.3">
      <c r="A6" s="319"/>
      <c r="B6" s="309"/>
      <c r="C6" s="317"/>
      <c r="D6" s="317"/>
      <c r="E6" s="165" t="s">
        <v>37</v>
      </c>
      <c r="F6" s="166" t="s">
        <v>21</v>
      </c>
    </row>
    <row r="7" spans="1:7" ht="15.75" thickBot="1" x14ac:dyDescent="0.3">
      <c r="A7" s="243">
        <v>1</v>
      </c>
      <c r="B7" s="244">
        <v>2</v>
      </c>
      <c r="C7" s="245">
        <v>3</v>
      </c>
      <c r="D7" s="244">
        <v>4</v>
      </c>
      <c r="E7" s="245">
        <v>5</v>
      </c>
      <c r="F7" s="246">
        <v>6</v>
      </c>
    </row>
    <row r="8" spans="1:7" s="49" customFormat="1" x14ac:dyDescent="0.25">
      <c r="A8" s="251" t="s">
        <v>38</v>
      </c>
      <c r="B8" s="167" t="s">
        <v>57</v>
      </c>
      <c r="C8" s="168" t="s">
        <v>8</v>
      </c>
      <c r="D8" s="187">
        <v>1.08</v>
      </c>
      <c r="E8" s="187"/>
      <c r="F8" s="188">
        <f>D8*E8</f>
        <v>0</v>
      </c>
    </row>
    <row r="9" spans="1:7" s="49" customFormat="1" ht="15.75" x14ac:dyDescent="0.25">
      <c r="A9" s="249" t="s">
        <v>53</v>
      </c>
      <c r="B9" s="3" t="s">
        <v>59</v>
      </c>
      <c r="C9" s="16" t="s">
        <v>40</v>
      </c>
      <c r="D9" s="137">
        <v>24</v>
      </c>
      <c r="E9" s="146"/>
      <c r="F9" s="189">
        <f t="shared" ref="F9:F15" si="0">D9*E9</f>
        <v>0</v>
      </c>
    </row>
    <row r="10" spans="1:7" s="49" customFormat="1" x14ac:dyDescent="0.25">
      <c r="A10" s="249" t="s">
        <v>50</v>
      </c>
      <c r="B10" s="3" t="s">
        <v>60</v>
      </c>
      <c r="C10" s="16" t="s">
        <v>58</v>
      </c>
      <c r="D10" s="137">
        <v>20</v>
      </c>
      <c r="E10" s="146"/>
      <c r="F10" s="189">
        <f t="shared" si="0"/>
        <v>0</v>
      </c>
    </row>
    <row r="11" spans="1:7" ht="15.75" x14ac:dyDescent="0.25">
      <c r="A11" s="249" t="s">
        <v>49</v>
      </c>
      <c r="B11" s="3" t="s">
        <v>61</v>
      </c>
      <c r="C11" s="16" t="s">
        <v>40</v>
      </c>
      <c r="D11" s="180">
        <v>5.4</v>
      </c>
      <c r="E11" s="146"/>
      <c r="F11" s="189">
        <f t="shared" si="0"/>
        <v>0</v>
      </c>
    </row>
    <row r="12" spans="1:7" ht="15.75" x14ac:dyDescent="0.25">
      <c r="A12" s="249" t="s">
        <v>51</v>
      </c>
      <c r="B12" s="3" t="s">
        <v>184</v>
      </c>
      <c r="C12" s="16" t="s">
        <v>40</v>
      </c>
      <c r="D12" s="180">
        <v>50</v>
      </c>
      <c r="E12" s="146"/>
      <c r="F12" s="189">
        <f t="shared" si="0"/>
        <v>0</v>
      </c>
    </row>
    <row r="13" spans="1:7" ht="15.75" x14ac:dyDescent="0.25">
      <c r="A13" s="249" t="s">
        <v>52</v>
      </c>
      <c r="B13" s="3" t="s">
        <v>185</v>
      </c>
      <c r="C13" s="16" t="s">
        <v>40</v>
      </c>
      <c r="D13" s="137">
        <v>50</v>
      </c>
      <c r="E13" s="146"/>
      <c r="F13" s="189">
        <f t="shared" si="0"/>
        <v>0</v>
      </c>
    </row>
    <row r="14" spans="1:7" ht="15.75" x14ac:dyDescent="0.25">
      <c r="A14" s="249" t="s">
        <v>41</v>
      </c>
      <c r="B14" s="2" t="s">
        <v>131</v>
      </c>
      <c r="C14" s="16" t="s">
        <v>40</v>
      </c>
      <c r="D14" s="137">
        <v>50</v>
      </c>
      <c r="E14" s="146"/>
      <c r="F14" s="189">
        <f t="shared" si="0"/>
        <v>0</v>
      </c>
    </row>
    <row r="15" spans="1:7" ht="16.5" thickBot="1" x14ac:dyDescent="0.3">
      <c r="A15" s="252" t="s">
        <v>54</v>
      </c>
      <c r="B15" s="153" t="s">
        <v>47</v>
      </c>
      <c r="C15" s="154" t="s">
        <v>40</v>
      </c>
      <c r="D15" s="190">
        <v>50</v>
      </c>
      <c r="E15" s="191"/>
      <c r="F15" s="192">
        <f t="shared" si="0"/>
        <v>0</v>
      </c>
      <c r="G15" s="45" t="s">
        <v>11</v>
      </c>
    </row>
    <row r="16" spans="1:7" ht="16.5" thickBot="1" x14ac:dyDescent="0.3">
      <c r="A16" s="186" t="s">
        <v>11</v>
      </c>
      <c r="B16" s="193" t="s">
        <v>5</v>
      </c>
      <c r="C16" s="194"/>
      <c r="D16" s="195"/>
      <c r="E16" s="195"/>
      <c r="F16" s="196">
        <f>SUM(F8:F15)</f>
        <v>0</v>
      </c>
    </row>
    <row r="17" spans="2:6" x14ac:dyDescent="0.25">
      <c r="B17" s="38"/>
      <c r="C17" s="26"/>
      <c r="D17" s="50"/>
      <c r="E17" s="26"/>
      <c r="F17" s="51"/>
    </row>
  </sheetData>
  <mergeCells count="8">
    <mergeCell ref="A1:F1"/>
    <mergeCell ref="B2:F2"/>
    <mergeCell ref="A3:F3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7" orientation="landscape" r:id="rId1"/>
  <colBreaks count="1" manualBreakCount="1">
    <brk id="9" max="1048575" man="1"/>
  </colBreaks>
  <ignoredErrors>
    <ignoredError sqref="A8:A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tabSelected="1" topLeftCell="A19" zoomScaleNormal="100" zoomScaleSheetLayoutView="100" workbookViewId="0">
      <selection activeCell="F31" sqref="F31"/>
    </sheetView>
  </sheetViews>
  <sheetFormatPr defaultRowHeight="15" x14ac:dyDescent="0.25"/>
  <cols>
    <col min="1" max="1" width="4.28515625" customWidth="1"/>
    <col min="2" max="2" width="53.140625" customWidth="1"/>
    <col min="5" max="5" width="11.7109375" customWidth="1"/>
    <col min="6" max="6" width="18.140625" customWidth="1"/>
    <col min="7" max="7" width="12.5703125" customWidth="1"/>
    <col min="8" max="8" width="11.5703125" bestFit="1" customWidth="1"/>
  </cols>
  <sheetData>
    <row r="1" spans="1:8" s="45" customFormat="1" ht="40.5" customHeight="1" x14ac:dyDescent="0.25">
      <c r="A1" s="303" t="s">
        <v>181</v>
      </c>
      <c r="B1" s="303"/>
      <c r="C1" s="303"/>
      <c r="D1" s="303"/>
      <c r="E1" s="303"/>
      <c r="F1" s="303"/>
    </row>
    <row r="2" spans="1:8" s="45" customFormat="1" ht="21.75" customHeight="1" x14ac:dyDescent="0.3">
      <c r="A2" s="17"/>
      <c r="B2" s="322" t="s">
        <v>180</v>
      </c>
      <c r="C2" s="322"/>
      <c r="D2" s="322"/>
      <c r="E2" s="322"/>
      <c r="F2" s="322"/>
    </row>
    <row r="3" spans="1:8" s="45" customFormat="1" ht="23.25" customHeight="1" thickBot="1" x14ac:dyDescent="0.3">
      <c r="A3" s="321" t="s">
        <v>119</v>
      </c>
      <c r="B3" s="325"/>
      <c r="C3" s="325"/>
      <c r="D3" s="325"/>
      <c r="E3" s="325"/>
      <c r="F3" s="325"/>
    </row>
    <row r="4" spans="1:8" s="45" customFormat="1" ht="15" customHeight="1" x14ac:dyDescent="0.25">
      <c r="A4" s="318" t="s">
        <v>33</v>
      </c>
      <c r="B4" s="304" t="s">
        <v>34</v>
      </c>
      <c r="C4" s="316" t="s">
        <v>48</v>
      </c>
      <c r="D4" s="316" t="s">
        <v>35</v>
      </c>
      <c r="E4" s="304" t="s">
        <v>36</v>
      </c>
      <c r="F4" s="305"/>
    </row>
    <row r="5" spans="1:8" s="45" customFormat="1" ht="56.25" customHeight="1" thickBot="1" x14ac:dyDescent="0.3">
      <c r="A5" s="319"/>
      <c r="B5" s="309"/>
      <c r="C5" s="317"/>
      <c r="D5" s="317"/>
      <c r="E5" s="165" t="s">
        <v>37</v>
      </c>
      <c r="F5" s="166" t="s">
        <v>21</v>
      </c>
    </row>
    <row r="6" spans="1:8" s="45" customFormat="1" ht="15.75" thickBot="1" x14ac:dyDescent="0.3">
      <c r="A6" s="243">
        <v>1</v>
      </c>
      <c r="B6" s="244">
        <v>2</v>
      </c>
      <c r="C6" s="245">
        <v>3</v>
      </c>
      <c r="D6" s="244">
        <v>4</v>
      </c>
      <c r="E6" s="245">
        <v>5</v>
      </c>
      <c r="F6" s="246">
        <v>6</v>
      </c>
    </row>
    <row r="7" spans="1:8" ht="27.75" thickBot="1" x14ac:dyDescent="0.3">
      <c r="A7" s="253">
        <v>1</v>
      </c>
      <c r="B7" s="197" t="s">
        <v>104</v>
      </c>
      <c r="C7" s="198" t="s">
        <v>13</v>
      </c>
      <c r="D7" s="201">
        <v>1</v>
      </c>
      <c r="E7" s="202"/>
      <c r="F7" s="208">
        <f>D7*E7</f>
        <v>0</v>
      </c>
      <c r="G7" s="284"/>
      <c r="H7" s="284"/>
    </row>
    <row r="8" spans="1:8" ht="27.75" thickBot="1" x14ac:dyDescent="0.3">
      <c r="A8" s="254">
        <v>2</v>
      </c>
      <c r="B8" s="52" t="s">
        <v>105</v>
      </c>
      <c r="C8" s="43" t="s">
        <v>13</v>
      </c>
      <c r="D8" s="203">
        <v>18</v>
      </c>
      <c r="E8" s="204"/>
      <c r="F8" s="208">
        <f t="shared" ref="F8:F35" si="0">D8*E8</f>
        <v>0</v>
      </c>
      <c r="G8" s="284"/>
      <c r="H8" s="284"/>
    </row>
    <row r="9" spans="1:8" ht="27.75" thickBot="1" x14ac:dyDescent="0.3">
      <c r="A9" s="254">
        <v>3</v>
      </c>
      <c r="B9" s="52" t="s">
        <v>106</v>
      </c>
      <c r="C9" s="43" t="s">
        <v>13</v>
      </c>
      <c r="D9" s="203">
        <v>1</v>
      </c>
      <c r="E9" s="204"/>
      <c r="F9" s="208">
        <f t="shared" si="0"/>
        <v>0</v>
      </c>
      <c r="G9" s="284"/>
      <c r="H9" s="284"/>
    </row>
    <row r="10" spans="1:8" ht="17.25" thickBot="1" x14ac:dyDescent="0.3">
      <c r="A10" s="254">
        <v>4</v>
      </c>
      <c r="B10" s="52" t="s">
        <v>107</v>
      </c>
      <c r="C10" s="43" t="s">
        <v>13</v>
      </c>
      <c r="D10" s="203">
        <v>1</v>
      </c>
      <c r="E10" s="204"/>
      <c r="F10" s="208">
        <f t="shared" si="0"/>
        <v>0</v>
      </c>
      <c r="G10" s="284"/>
      <c r="H10" s="284"/>
    </row>
    <row r="11" spans="1:8" ht="26.25" thickBot="1" x14ac:dyDescent="0.3">
      <c r="A11" s="254">
        <v>5</v>
      </c>
      <c r="B11" s="52" t="s">
        <v>108</v>
      </c>
      <c r="C11" s="43" t="s">
        <v>13</v>
      </c>
      <c r="D11" s="203">
        <v>2</v>
      </c>
      <c r="E11" s="204"/>
      <c r="F11" s="208">
        <f t="shared" si="0"/>
        <v>0</v>
      </c>
      <c r="G11" s="284"/>
      <c r="H11" s="284"/>
    </row>
    <row r="12" spans="1:8" ht="26.25" thickBot="1" x14ac:dyDescent="0.3">
      <c r="A12" s="254">
        <v>6</v>
      </c>
      <c r="B12" s="52" t="s">
        <v>109</v>
      </c>
      <c r="C12" s="43" t="s">
        <v>13</v>
      </c>
      <c r="D12" s="203">
        <v>2</v>
      </c>
      <c r="E12" s="204"/>
      <c r="F12" s="208">
        <f t="shared" si="0"/>
        <v>0</v>
      </c>
      <c r="G12" s="284"/>
      <c r="H12" s="284"/>
    </row>
    <row r="13" spans="1:8" ht="26.25" thickBot="1" x14ac:dyDescent="0.3">
      <c r="A13" s="254">
        <v>7</v>
      </c>
      <c r="B13" s="52" t="s">
        <v>110</v>
      </c>
      <c r="C13" s="43" t="s">
        <v>13</v>
      </c>
      <c r="D13" s="203">
        <v>2</v>
      </c>
      <c r="E13" s="204"/>
      <c r="F13" s="208">
        <f t="shared" si="0"/>
        <v>0</v>
      </c>
      <c r="G13" s="284"/>
      <c r="H13" s="284"/>
    </row>
    <row r="14" spans="1:8" ht="17.25" thickBot="1" x14ac:dyDescent="0.3">
      <c r="A14" s="254">
        <v>8</v>
      </c>
      <c r="B14" s="52" t="s">
        <v>111</v>
      </c>
      <c r="C14" s="43" t="s">
        <v>13</v>
      </c>
      <c r="D14" s="203">
        <v>14</v>
      </c>
      <c r="E14" s="204"/>
      <c r="F14" s="208">
        <f t="shared" si="0"/>
        <v>0</v>
      </c>
      <c r="G14" s="284"/>
      <c r="H14" s="284"/>
    </row>
    <row r="15" spans="1:8" ht="26.25" thickBot="1" x14ac:dyDescent="0.3">
      <c r="A15" s="254">
        <v>9</v>
      </c>
      <c r="B15" s="52" t="s">
        <v>112</v>
      </c>
      <c r="C15" s="43" t="s">
        <v>13</v>
      </c>
      <c r="D15" s="203">
        <v>2</v>
      </c>
      <c r="E15" s="204"/>
      <c r="F15" s="208">
        <f t="shared" si="0"/>
        <v>0</v>
      </c>
      <c r="G15" s="284"/>
      <c r="H15" s="284"/>
    </row>
    <row r="16" spans="1:8" ht="26.25" thickBot="1" x14ac:dyDescent="0.3">
      <c r="A16" s="254">
        <v>10</v>
      </c>
      <c r="B16" s="52" t="s">
        <v>113</v>
      </c>
      <c r="C16" s="43" t="s">
        <v>13</v>
      </c>
      <c r="D16" s="203">
        <v>1</v>
      </c>
      <c r="E16" s="204"/>
      <c r="F16" s="208">
        <f t="shared" si="0"/>
        <v>0</v>
      </c>
      <c r="G16" s="284"/>
      <c r="H16" s="284"/>
    </row>
    <row r="17" spans="1:8" ht="26.25" thickBot="1" x14ac:dyDescent="0.3">
      <c r="A17" s="254">
        <v>11</v>
      </c>
      <c r="B17" s="52" t="s">
        <v>114</v>
      </c>
      <c r="C17" s="43" t="s">
        <v>13</v>
      </c>
      <c r="D17" s="203">
        <v>1</v>
      </c>
      <c r="E17" s="204"/>
      <c r="F17" s="208">
        <f t="shared" si="0"/>
        <v>0</v>
      </c>
      <c r="G17" s="284"/>
      <c r="H17" s="284"/>
    </row>
    <row r="18" spans="1:8" ht="17.25" thickBot="1" x14ac:dyDescent="0.3">
      <c r="A18" s="254">
        <v>12</v>
      </c>
      <c r="B18" s="52" t="s">
        <v>115</v>
      </c>
      <c r="C18" s="43" t="s">
        <v>13</v>
      </c>
      <c r="D18" s="203">
        <v>1</v>
      </c>
      <c r="E18" s="204"/>
      <c r="F18" s="208">
        <f t="shared" si="0"/>
        <v>0</v>
      </c>
      <c r="G18" s="284"/>
      <c r="H18" s="284"/>
    </row>
    <row r="19" spans="1:8" ht="17.25" thickBot="1" x14ac:dyDescent="0.3">
      <c r="A19" s="254">
        <v>13</v>
      </c>
      <c r="B19" s="52" t="s">
        <v>116</v>
      </c>
      <c r="C19" s="43" t="s">
        <v>13</v>
      </c>
      <c r="D19" s="203">
        <v>1</v>
      </c>
      <c r="E19" s="204"/>
      <c r="F19" s="208">
        <f t="shared" si="0"/>
        <v>0</v>
      </c>
      <c r="G19" s="284"/>
      <c r="H19" s="284"/>
    </row>
    <row r="20" spans="1:8" ht="26.25" thickBot="1" x14ac:dyDescent="0.3">
      <c r="A20" s="254">
        <v>14</v>
      </c>
      <c r="B20" s="52" t="s">
        <v>117</v>
      </c>
      <c r="C20" s="43" t="s">
        <v>13</v>
      </c>
      <c r="D20" s="203">
        <v>1</v>
      </c>
      <c r="E20" s="204"/>
      <c r="F20" s="208">
        <f t="shared" si="0"/>
        <v>0</v>
      </c>
      <c r="G20" s="284"/>
      <c r="H20" s="284"/>
    </row>
    <row r="21" spans="1:8" ht="26.25" thickBot="1" x14ac:dyDescent="0.3">
      <c r="A21" s="254">
        <v>15</v>
      </c>
      <c r="B21" s="52" t="s">
        <v>118</v>
      </c>
      <c r="C21" s="43" t="s">
        <v>13</v>
      </c>
      <c r="D21" s="203">
        <v>1</v>
      </c>
      <c r="E21" s="204"/>
      <c r="F21" s="208">
        <f t="shared" si="0"/>
        <v>0</v>
      </c>
      <c r="G21" s="284"/>
      <c r="H21" s="284"/>
    </row>
    <row r="22" spans="1:8" ht="17.25" thickBot="1" x14ac:dyDescent="0.3">
      <c r="A22" s="254">
        <v>14</v>
      </c>
      <c r="B22" s="52" t="s">
        <v>139</v>
      </c>
      <c r="C22" s="43" t="s">
        <v>140</v>
      </c>
      <c r="D22" s="203">
        <v>15</v>
      </c>
      <c r="E22" s="204"/>
      <c r="F22" s="208">
        <f t="shared" si="0"/>
        <v>0</v>
      </c>
      <c r="G22" s="284"/>
      <c r="H22" s="284"/>
    </row>
    <row r="23" spans="1:8" ht="17.25" thickBot="1" x14ac:dyDescent="0.3">
      <c r="A23" s="254">
        <v>14</v>
      </c>
      <c r="B23" s="52" t="s">
        <v>159</v>
      </c>
      <c r="C23" s="43" t="s">
        <v>140</v>
      </c>
      <c r="D23" s="203">
        <v>50</v>
      </c>
      <c r="E23" s="204"/>
      <c r="F23" s="208">
        <f t="shared" si="0"/>
        <v>0</v>
      </c>
      <c r="G23" s="284"/>
      <c r="H23" s="284"/>
    </row>
    <row r="24" spans="1:8" ht="17.25" thickBot="1" x14ac:dyDescent="0.3">
      <c r="A24" s="254">
        <v>14</v>
      </c>
      <c r="B24" s="52" t="s">
        <v>160</v>
      </c>
      <c r="C24" s="43" t="s">
        <v>140</v>
      </c>
      <c r="D24" s="203">
        <v>30</v>
      </c>
      <c r="E24" s="204"/>
      <c r="F24" s="208">
        <f t="shared" si="0"/>
        <v>0</v>
      </c>
      <c r="G24" s="284"/>
      <c r="H24" s="284"/>
    </row>
    <row r="25" spans="1:8" ht="17.25" thickBot="1" x14ac:dyDescent="0.3">
      <c r="A25" s="254">
        <v>15</v>
      </c>
      <c r="B25" s="52" t="s">
        <v>164</v>
      </c>
      <c r="C25" s="43" t="s">
        <v>13</v>
      </c>
      <c r="D25" s="203">
        <v>1</v>
      </c>
      <c r="E25" s="204"/>
      <c r="F25" s="208">
        <f t="shared" si="0"/>
        <v>0</v>
      </c>
      <c r="G25" s="284"/>
      <c r="H25" s="284"/>
    </row>
    <row r="26" spans="1:8" ht="17.25" thickBot="1" x14ac:dyDescent="0.3">
      <c r="A26" s="254">
        <v>15</v>
      </c>
      <c r="B26" s="52" t="s">
        <v>161</v>
      </c>
      <c r="C26" s="43" t="s">
        <v>13</v>
      </c>
      <c r="D26" s="203">
        <v>1</v>
      </c>
      <c r="E26" s="204"/>
      <c r="F26" s="208">
        <f t="shared" si="0"/>
        <v>0</v>
      </c>
      <c r="G26" s="284"/>
      <c r="H26" s="284"/>
    </row>
    <row r="27" spans="1:8" ht="17.25" thickBot="1" x14ac:dyDescent="0.3">
      <c r="A27" s="254">
        <v>15</v>
      </c>
      <c r="B27" s="52" t="s">
        <v>162</v>
      </c>
      <c r="C27" s="43" t="s">
        <v>13</v>
      </c>
      <c r="D27" s="203">
        <v>1</v>
      </c>
      <c r="E27" s="204"/>
      <c r="F27" s="208">
        <f t="shared" si="0"/>
        <v>0</v>
      </c>
      <c r="G27" s="284"/>
      <c r="H27" s="284"/>
    </row>
    <row r="28" spans="1:8" ht="17.25" thickBot="1" x14ac:dyDescent="0.3">
      <c r="A28" s="254">
        <v>15</v>
      </c>
      <c r="B28" s="52" t="s">
        <v>163</v>
      </c>
      <c r="C28" s="43" t="s">
        <v>13</v>
      </c>
      <c r="D28" s="203">
        <v>1</v>
      </c>
      <c r="E28" s="204"/>
      <c r="F28" s="208">
        <f t="shared" si="0"/>
        <v>0</v>
      </c>
      <c r="G28" s="284"/>
      <c r="H28" s="284"/>
    </row>
    <row r="29" spans="1:8" ht="17.25" thickBot="1" x14ac:dyDescent="0.3">
      <c r="A29" s="254">
        <v>15</v>
      </c>
      <c r="B29" s="52" t="s">
        <v>141</v>
      </c>
      <c r="C29" s="43" t="s">
        <v>13</v>
      </c>
      <c r="D29" s="203">
        <v>1</v>
      </c>
      <c r="E29" s="204"/>
      <c r="F29" s="208">
        <f t="shared" si="0"/>
        <v>0</v>
      </c>
      <c r="G29" s="284"/>
      <c r="H29" s="284"/>
    </row>
    <row r="30" spans="1:8" ht="17.25" thickBot="1" x14ac:dyDescent="0.3">
      <c r="A30" s="254">
        <v>14</v>
      </c>
      <c r="B30" s="52" t="s">
        <v>157</v>
      </c>
      <c r="C30" s="43" t="s">
        <v>142</v>
      </c>
      <c r="D30" s="203">
        <v>1</v>
      </c>
      <c r="E30" s="204"/>
      <c r="F30" s="208">
        <f t="shared" si="0"/>
        <v>0</v>
      </c>
      <c r="G30" s="284"/>
      <c r="H30" s="284"/>
    </row>
    <row r="31" spans="1:8" ht="17.25" thickBot="1" x14ac:dyDescent="0.3">
      <c r="A31" s="254">
        <v>15</v>
      </c>
      <c r="B31" s="52" t="s">
        <v>158</v>
      </c>
      <c r="C31" s="43" t="s">
        <v>13</v>
      </c>
      <c r="D31" s="203">
        <v>4</v>
      </c>
      <c r="E31" s="204"/>
      <c r="F31" s="208">
        <f t="shared" si="0"/>
        <v>0</v>
      </c>
      <c r="G31" s="284"/>
      <c r="H31" s="284"/>
    </row>
    <row r="32" spans="1:8" ht="15.75" thickBot="1" x14ac:dyDescent="0.3">
      <c r="A32" s="254">
        <v>16</v>
      </c>
      <c r="B32" s="54" t="s">
        <v>120</v>
      </c>
      <c r="C32" s="53"/>
      <c r="D32" s="205">
        <v>1</v>
      </c>
      <c r="E32" s="204"/>
      <c r="F32" s="208">
        <f t="shared" si="0"/>
        <v>0</v>
      </c>
      <c r="G32" s="284"/>
      <c r="H32" s="284"/>
    </row>
    <row r="33" spans="1:8" ht="15.75" thickBot="1" x14ac:dyDescent="0.3">
      <c r="A33" s="254">
        <v>17</v>
      </c>
      <c r="B33" s="54" t="s">
        <v>121</v>
      </c>
      <c r="C33" s="53"/>
      <c r="D33" s="205">
        <v>1</v>
      </c>
      <c r="E33" s="204"/>
      <c r="F33" s="208">
        <f t="shared" si="0"/>
        <v>0</v>
      </c>
      <c r="G33" s="284"/>
      <c r="H33" s="284"/>
    </row>
    <row r="34" spans="1:8" ht="15.75" thickBot="1" x14ac:dyDescent="0.3">
      <c r="A34" s="254">
        <v>18</v>
      </c>
      <c r="B34" s="54" t="s">
        <v>122</v>
      </c>
      <c r="C34" s="53"/>
      <c r="D34" s="205">
        <v>1</v>
      </c>
      <c r="E34" s="204"/>
      <c r="F34" s="208">
        <f t="shared" si="0"/>
        <v>0</v>
      </c>
      <c r="G34" s="284"/>
      <c r="H34" s="284"/>
    </row>
    <row r="35" spans="1:8" ht="15.75" thickBot="1" x14ac:dyDescent="0.3">
      <c r="A35" s="255">
        <v>19</v>
      </c>
      <c r="B35" s="199" t="s">
        <v>128</v>
      </c>
      <c r="C35" s="200"/>
      <c r="D35" s="206">
        <v>1</v>
      </c>
      <c r="E35" s="207"/>
      <c r="F35" s="208">
        <f t="shared" si="0"/>
        <v>0</v>
      </c>
      <c r="G35" s="284"/>
      <c r="H35" s="284"/>
    </row>
    <row r="36" spans="1:8" s="45" customFormat="1" ht="16.5" thickBot="1" x14ac:dyDescent="0.3">
      <c r="A36" s="278" t="s">
        <v>11</v>
      </c>
      <c r="B36" s="279" t="s">
        <v>5</v>
      </c>
      <c r="C36" s="280"/>
      <c r="D36" s="281"/>
      <c r="E36" s="281"/>
      <c r="F36" s="282">
        <f>SUM(F7:F35)</f>
        <v>0</v>
      </c>
      <c r="G36" s="285"/>
    </row>
  </sheetData>
  <mergeCells count="8">
    <mergeCell ref="D4:D5"/>
    <mergeCell ref="E4:F4"/>
    <mergeCell ref="A1:F1"/>
    <mergeCell ref="B2:F2"/>
    <mergeCell ref="A3:F3"/>
    <mergeCell ref="A4:A5"/>
    <mergeCell ref="B4:B5"/>
    <mergeCell ref="C4:C5"/>
  </mergeCells>
  <pageMargins left="0.7" right="0.7" top="0.75" bottom="0.75" header="0.3" footer="0.3"/>
  <pageSetup scale="91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krebsiti</vt:lpstr>
      <vt:lpstr>obieqturi</vt:lpstr>
      <vt:lpstr>xarjtaR</vt:lpstr>
      <vt:lpstr>1000m3 rezeruari</vt:lpstr>
      <vt:lpstr>saleqrebi</vt:lpstr>
      <vt:lpstr>saTave</vt:lpstr>
      <vt:lpstr>sayaraulo</vt:lpstr>
      <vt:lpstr>remonti</vt:lpstr>
      <vt:lpstr>Sheet1</vt:lpstr>
      <vt:lpstr>'1000m3 rezeruari'!Print_Area</vt:lpstr>
      <vt:lpstr>krebsiti!Print_Area</vt:lpstr>
      <vt:lpstr>obieqturi!Print_Area</vt:lpstr>
      <vt:lpstr>remonti!Print_Area</vt:lpstr>
      <vt:lpstr>saleqrebi!Print_Area</vt:lpstr>
      <vt:lpstr>saTave!Print_Area</vt:lpstr>
      <vt:lpstr>sayaraulo!Print_Area</vt:lpstr>
      <vt:lpstr>Sheet1!Print_Area</vt:lpstr>
      <vt:lpstr>xarjtaR!Print_Area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2017-03-24T05:46:09Z</dcterms:modified>
</cp:coreProperties>
</file>